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2AB3AFF-BD14-4F92-992E-362C8128E8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433" i="1" l="1"/>
  <c r="F433" i="1" s="1"/>
  <c r="Q433" i="1"/>
  <c r="E432" i="1"/>
  <c r="F432" i="1"/>
  <c r="G432" i="1" s="1"/>
  <c r="K432" i="1" s="1"/>
  <c r="Q432" i="1"/>
  <c r="E431" i="1"/>
  <c r="F431" i="1" s="1"/>
  <c r="Q431" i="1"/>
  <c r="E427" i="1"/>
  <c r="F427" i="1" s="1"/>
  <c r="Q427" i="1"/>
  <c r="E429" i="1"/>
  <c r="F429" i="1" s="1"/>
  <c r="Q429" i="1"/>
  <c r="Q421" i="1"/>
  <c r="Q423" i="1"/>
  <c r="Q425" i="1"/>
  <c r="E426" i="1"/>
  <c r="F426" i="1" s="1"/>
  <c r="Q426" i="1"/>
  <c r="Q428" i="1"/>
  <c r="Q430" i="1"/>
  <c r="Q422" i="1"/>
  <c r="Q419" i="1"/>
  <c r="Q420" i="1"/>
  <c r="Q424" i="1"/>
  <c r="Q418" i="1"/>
  <c r="Q414" i="1"/>
  <c r="Q416" i="1"/>
  <c r="Q394" i="1"/>
  <c r="Q417" i="1"/>
  <c r="Q412" i="1"/>
  <c r="D11" i="1"/>
  <c r="D12" i="1"/>
  <c r="Q413" i="1"/>
  <c r="D9" i="1"/>
  <c r="C9" i="1"/>
  <c r="Q411" i="1"/>
  <c r="Q410" i="1"/>
  <c r="D13" i="1"/>
  <c r="Q398" i="1"/>
  <c r="Q395" i="1"/>
  <c r="Q391" i="1"/>
  <c r="Q389" i="1"/>
  <c r="Q386" i="1"/>
  <c r="Q385" i="1"/>
  <c r="Q383" i="1"/>
  <c r="Q381" i="1"/>
  <c r="Q379" i="1"/>
  <c r="Q378" i="1"/>
  <c r="Q376" i="1"/>
  <c r="Q375" i="1"/>
  <c r="Q372" i="1"/>
  <c r="Q371" i="1"/>
  <c r="Q369" i="1"/>
  <c r="Q368" i="1"/>
  <c r="Q350" i="1"/>
  <c r="Q345" i="1"/>
  <c r="Q332" i="1"/>
  <c r="Q323" i="1"/>
  <c r="Q312" i="1"/>
  <c r="Q306" i="1"/>
  <c r="Q305" i="1"/>
  <c r="Q301" i="1"/>
  <c r="Q291" i="1"/>
  <c r="Q283" i="1"/>
  <c r="Q277" i="1"/>
  <c r="Q261" i="1"/>
  <c r="Q260" i="1"/>
  <c r="Q256" i="1"/>
  <c r="Q255" i="1"/>
  <c r="Q251" i="1"/>
  <c r="Q250" i="1"/>
  <c r="Q246" i="1"/>
  <c r="Q230" i="1"/>
  <c r="G286" i="2"/>
  <c r="C286" i="2"/>
  <c r="G285" i="2"/>
  <c r="C285" i="2"/>
  <c r="G284" i="2"/>
  <c r="C284" i="2"/>
  <c r="G283" i="2"/>
  <c r="C283" i="2"/>
  <c r="G282" i="2"/>
  <c r="C282" i="2"/>
  <c r="G281" i="2"/>
  <c r="C281" i="2"/>
  <c r="G280" i="2"/>
  <c r="C280" i="2"/>
  <c r="G279" i="2"/>
  <c r="C279" i="2"/>
  <c r="G278" i="2"/>
  <c r="C278" i="2"/>
  <c r="G321" i="2"/>
  <c r="C321" i="2"/>
  <c r="G277" i="2"/>
  <c r="C277" i="2"/>
  <c r="G320" i="2"/>
  <c r="C320" i="2"/>
  <c r="G276" i="2"/>
  <c r="C276" i="2"/>
  <c r="G275" i="2"/>
  <c r="C275" i="2"/>
  <c r="G319" i="2"/>
  <c r="C319" i="2"/>
  <c r="G274" i="2"/>
  <c r="C274" i="2"/>
  <c r="G318" i="2"/>
  <c r="C318" i="2"/>
  <c r="G273" i="2"/>
  <c r="C273" i="2"/>
  <c r="G272" i="2"/>
  <c r="C272" i="2"/>
  <c r="G317" i="2"/>
  <c r="C317" i="2"/>
  <c r="G316" i="2"/>
  <c r="C316" i="2"/>
  <c r="G271" i="2"/>
  <c r="C271" i="2"/>
  <c r="G315" i="2"/>
  <c r="C315" i="2"/>
  <c r="G270" i="2"/>
  <c r="C270" i="2"/>
  <c r="G314" i="2"/>
  <c r="C314" i="2"/>
  <c r="G269" i="2"/>
  <c r="C269" i="2"/>
  <c r="G313" i="2"/>
  <c r="C313" i="2"/>
  <c r="G312" i="2"/>
  <c r="C312" i="2"/>
  <c r="G311" i="2"/>
  <c r="C311" i="2"/>
  <c r="G310" i="2"/>
  <c r="C310" i="2"/>
  <c r="G268" i="2"/>
  <c r="C268" i="2"/>
  <c r="G267" i="2"/>
  <c r="C267" i="2"/>
  <c r="G309" i="2"/>
  <c r="C309" i="2"/>
  <c r="G308" i="2"/>
  <c r="C308" i="2"/>
  <c r="G266" i="2"/>
  <c r="C266" i="2"/>
  <c r="G307" i="2"/>
  <c r="C307" i="2"/>
  <c r="G306" i="2"/>
  <c r="C306" i="2"/>
  <c r="G265" i="2"/>
  <c r="C265" i="2"/>
  <c r="G264" i="2"/>
  <c r="C264" i="2"/>
  <c r="G263" i="2"/>
  <c r="C263" i="2"/>
  <c r="G262" i="2"/>
  <c r="C262" i="2"/>
  <c r="G261" i="2"/>
  <c r="C261" i="2"/>
  <c r="G260" i="2"/>
  <c r="C260" i="2"/>
  <c r="G259" i="2"/>
  <c r="C259" i="2"/>
  <c r="G258" i="2"/>
  <c r="C258" i="2"/>
  <c r="G257" i="2"/>
  <c r="C257" i="2"/>
  <c r="G256" i="2"/>
  <c r="C256" i="2"/>
  <c r="G255" i="2"/>
  <c r="C255" i="2"/>
  <c r="G254" i="2"/>
  <c r="C254" i="2"/>
  <c r="G253" i="2"/>
  <c r="C253" i="2"/>
  <c r="G252" i="2"/>
  <c r="C252" i="2"/>
  <c r="G251" i="2"/>
  <c r="C251" i="2"/>
  <c r="G250" i="2"/>
  <c r="C250" i="2"/>
  <c r="G305" i="2"/>
  <c r="C305" i="2"/>
  <c r="G249" i="2"/>
  <c r="C249" i="2"/>
  <c r="G248" i="2"/>
  <c r="C248" i="2"/>
  <c r="G247" i="2"/>
  <c r="C247" i="2"/>
  <c r="G246" i="2"/>
  <c r="C246" i="2"/>
  <c r="G304" i="2"/>
  <c r="C304" i="2"/>
  <c r="G245" i="2"/>
  <c r="C245" i="2"/>
  <c r="G244" i="2"/>
  <c r="C244" i="2"/>
  <c r="G243" i="2"/>
  <c r="C243" i="2"/>
  <c r="G242" i="2"/>
  <c r="C242" i="2"/>
  <c r="G241" i="2"/>
  <c r="C241" i="2"/>
  <c r="G240" i="2"/>
  <c r="C240" i="2"/>
  <c r="G239" i="2"/>
  <c r="C239" i="2"/>
  <c r="G238" i="2"/>
  <c r="C238" i="2"/>
  <c r="G237" i="2"/>
  <c r="C237" i="2"/>
  <c r="G236" i="2"/>
  <c r="C236" i="2"/>
  <c r="G235" i="2"/>
  <c r="C235" i="2"/>
  <c r="G234" i="2"/>
  <c r="C234" i="2"/>
  <c r="G303" i="2"/>
  <c r="C303" i="2"/>
  <c r="G233" i="2"/>
  <c r="C233" i="2"/>
  <c r="G232" i="2"/>
  <c r="C232" i="2"/>
  <c r="G231" i="2"/>
  <c r="C231" i="2"/>
  <c r="G230" i="2"/>
  <c r="C230" i="2"/>
  <c r="G229" i="2"/>
  <c r="C229" i="2"/>
  <c r="G228" i="2"/>
  <c r="C228" i="2"/>
  <c r="G227" i="2"/>
  <c r="C227" i="2"/>
  <c r="G226" i="2"/>
  <c r="C226" i="2"/>
  <c r="G302" i="2"/>
  <c r="C302" i="2"/>
  <c r="G225" i="2"/>
  <c r="C225" i="2"/>
  <c r="G224" i="2"/>
  <c r="C224" i="2"/>
  <c r="G223" i="2"/>
  <c r="C223" i="2"/>
  <c r="G222" i="2"/>
  <c r="C222" i="2"/>
  <c r="G221" i="2"/>
  <c r="C221" i="2"/>
  <c r="G220" i="2"/>
  <c r="C220" i="2"/>
  <c r="G219" i="2"/>
  <c r="C219" i="2"/>
  <c r="G218" i="2"/>
  <c r="C218" i="2"/>
  <c r="G217" i="2"/>
  <c r="C217" i="2"/>
  <c r="G216" i="2"/>
  <c r="C216" i="2"/>
  <c r="G301" i="2"/>
  <c r="C301" i="2"/>
  <c r="G215" i="2"/>
  <c r="C215" i="2"/>
  <c r="G214" i="2"/>
  <c r="C214" i="2"/>
  <c r="G213" i="2"/>
  <c r="C213" i="2"/>
  <c r="G212" i="2"/>
  <c r="C212" i="2"/>
  <c r="G300" i="2"/>
  <c r="C300" i="2"/>
  <c r="G299" i="2"/>
  <c r="C299" i="2"/>
  <c r="G211" i="2"/>
  <c r="C211" i="2"/>
  <c r="G298" i="2"/>
  <c r="C298" i="2"/>
  <c r="G210" i="2"/>
  <c r="C210" i="2"/>
  <c r="G209" i="2"/>
  <c r="C209" i="2"/>
  <c r="G208" i="2"/>
  <c r="C208" i="2"/>
  <c r="G207" i="2"/>
  <c r="C207" i="2"/>
  <c r="G206" i="2"/>
  <c r="C206" i="2"/>
  <c r="G205" i="2"/>
  <c r="C205" i="2"/>
  <c r="G297" i="2"/>
  <c r="C297" i="2"/>
  <c r="G204" i="2"/>
  <c r="C204" i="2"/>
  <c r="G203" i="2"/>
  <c r="C203" i="2"/>
  <c r="G202" i="2"/>
  <c r="C202" i="2"/>
  <c r="G201" i="2"/>
  <c r="C201" i="2"/>
  <c r="G200" i="2"/>
  <c r="C200" i="2"/>
  <c r="G199" i="2"/>
  <c r="C199" i="2"/>
  <c r="G296" i="2"/>
  <c r="C296" i="2"/>
  <c r="G198" i="2"/>
  <c r="C198" i="2"/>
  <c r="G197" i="2"/>
  <c r="C197" i="2"/>
  <c r="G196" i="2"/>
  <c r="C196" i="2"/>
  <c r="G195" i="2"/>
  <c r="C195" i="2"/>
  <c r="G295" i="2"/>
  <c r="C295" i="2"/>
  <c r="G194" i="2"/>
  <c r="C194" i="2"/>
  <c r="G193" i="2"/>
  <c r="C193" i="2"/>
  <c r="G192" i="2"/>
  <c r="C192" i="2"/>
  <c r="G191" i="2"/>
  <c r="C191" i="2"/>
  <c r="G190" i="2"/>
  <c r="C190" i="2"/>
  <c r="G189" i="2"/>
  <c r="C189" i="2"/>
  <c r="G188" i="2"/>
  <c r="C188" i="2"/>
  <c r="G187" i="2"/>
  <c r="C187" i="2"/>
  <c r="G186" i="2"/>
  <c r="C186" i="2"/>
  <c r="G185" i="2"/>
  <c r="C185" i="2"/>
  <c r="G184" i="2"/>
  <c r="C184" i="2"/>
  <c r="G183" i="2"/>
  <c r="C183" i="2"/>
  <c r="G182" i="2"/>
  <c r="C182" i="2"/>
  <c r="G181" i="2"/>
  <c r="C181" i="2"/>
  <c r="G180" i="2"/>
  <c r="C180" i="2"/>
  <c r="G294" i="2"/>
  <c r="C294" i="2"/>
  <c r="G293" i="2"/>
  <c r="C293" i="2"/>
  <c r="G179" i="2"/>
  <c r="C179" i="2"/>
  <c r="G178" i="2"/>
  <c r="C178" i="2"/>
  <c r="G177" i="2"/>
  <c r="C177" i="2"/>
  <c r="G292" i="2"/>
  <c r="C292" i="2"/>
  <c r="G291" i="2"/>
  <c r="C291" i="2"/>
  <c r="G176" i="2"/>
  <c r="C176" i="2"/>
  <c r="G175" i="2"/>
  <c r="C175" i="2"/>
  <c r="G174" i="2"/>
  <c r="C174" i="2"/>
  <c r="G290" i="2"/>
  <c r="C290" i="2"/>
  <c r="G289" i="2"/>
  <c r="C289" i="2"/>
  <c r="G288" i="2"/>
  <c r="C288" i="2"/>
  <c r="G173" i="2"/>
  <c r="C173" i="2"/>
  <c r="G172" i="2"/>
  <c r="C172" i="2"/>
  <c r="G171" i="2"/>
  <c r="C171" i="2"/>
  <c r="G170" i="2"/>
  <c r="C170" i="2"/>
  <c r="G169" i="2"/>
  <c r="C169" i="2"/>
  <c r="G168" i="2"/>
  <c r="C168" i="2"/>
  <c r="G167" i="2"/>
  <c r="C167" i="2"/>
  <c r="G166" i="2"/>
  <c r="C166" i="2"/>
  <c r="G165" i="2"/>
  <c r="C165" i="2"/>
  <c r="G164" i="2"/>
  <c r="C164" i="2"/>
  <c r="G287" i="2"/>
  <c r="C287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A181" i="2"/>
  <c r="H181" i="2"/>
  <c r="B181" i="2"/>
  <c r="D181" i="2"/>
  <c r="A182" i="2"/>
  <c r="H182" i="2"/>
  <c r="B182" i="2"/>
  <c r="D182" i="2"/>
  <c r="A183" i="2"/>
  <c r="H183" i="2"/>
  <c r="B183" i="2"/>
  <c r="D183" i="2"/>
  <c r="A184" i="2"/>
  <c r="H184" i="2"/>
  <c r="B184" i="2"/>
  <c r="D184" i="2"/>
  <c r="A185" i="2"/>
  <c r="H185" i="2"/>
  <c r="B185" i="2"/>
  <c r="D185" i="2"/>
  <c r="A186" i="2"/>
  <c r="H186" i="2"/>
  <c r="B186" i="2"/>
  <c r="D186" i="2"/>
  <c r="A187" i="2"/>
  <c r="H187" i="2"/>
  <c r="B187" i="2"/>
  <c r="D187" i="2"/>
  <c r="A188" i="2"/>
  <c r="H188" i="2"/>
  <c r="B188" i="2"/>
  <c r="D188" i="2"/>
  <c r="A189" i="2"/>
  <c r="H189" i="2"/>
  <c r="B189" i="2"/>
  <c r="D189" i="2"/>
  <c r="A190" i="2"/>
  <c r="H190" i="2"/>
  <c r="B190" i="2"/>
  <c r="D190" i="2"/>
  <c r="A191" i="2"/>
  <c r="H191" i="2"/>
  <c r="B191" i="2"/>
  <c r="D191" i="2"/>
  <c r="A192" i="2"/>
  <c r="H192" i="2"/>
  <c r="B192" i="2"/>
  <c r="D192" i="2"/>
  <c r="A193" i="2"/>
  <c r="H193" i="2"/>
  <c r="B193" i="2"/>
  <c r="D193" i="2"/>
  <c r="A194" i="2"/>
  <c r="H194" i="2"/>
  <c r="B194" i="2"/>
  <c r="D194" i="2"/>
  <c r="A295" i="2"/>
  <c r="H295" i="2"/>
  <c r="B295" i="2"/>
  <c r="D295" i="2"/>
  <c r="A195" i="2"/>
  <c r="H195" i="2"/>
  <c r="B195" i="2"/>
  <c r="D195" i="2"/>
  <c r="A196" i="2"/>
  <c r="H196" i="2"/>
  <c r="B196" i="2"/>
  <c r="D196" i="2"/>
  <c r="A197" i="2"/>
  <c r="H197" i="2"/>
  <c r="B197" i="2"/>
  <c r="D197" i="2"/>
  <c r="A198" i="2"/>
  <c r="H198" i="2"/>
  <c r="B198" i="2"/>
  <c r="D198" i="2"/>
  <c r="A296" i="2"/>
  <c r="H296" i="2"/>
  <c r="B296" i="2"/>
  <c r="D296" i="2"/>
  <c r="A199" i="2"/>
  <c r="H199" i="2"/>
  <c r="B199" i="2"/>
  <c r="D199" i="2"/>
  <c r="A200" i="2"/>
  <c r="H200" i="2"/>
  <c r="B200" i="2"/>
  <c r="D200" i="2"/>
  <c r="A201" i="2"/>
  <c r="H201" i="2"/>
  <c r="B201" i="2"/>
  <c r="D201" i="2"/>
  <c r="A202" i="2"/>
  <c r="H202" i="2"/>
  <c r="B202" i="2"/>
  <c r="D202" i="2"/>
  <c r="A203" i="2"/>
  <c r="H203" i="2"/>
  <c r="B203" i="2"/>
  <c r="D203" i="2"/>
  <c r="A204" i="2"/>
  <c r="H204" i="2"/>
  <c r="B204" i="2"/>
  <c r="D204" i="2"/>
  <c r="A297" i="2"/>
  <c r="H297" i="2"/>
  <c r="B297" i="2"/>
  <c r="D297" i="2"/>
  <c r="A205" i="2"/>
  <c r="H205" i="2"/>
  <c r="B205" i="2"/>
  <c r="D205" i="2"/>
  <c r="A206" i="2"/>
  <c r="H206" i="2"/>
  <c r="B206" i="2"/>
  <c r="D206" i="2"/>
  <c r="A207" i="2"/>
  <c r="H207" i="2"/>
  <c r="B207" i="2"/>
  <c r="D207" i="2"/>
  <c r="A208" i="2"/>
  <c r="H208" i="2"/>
  <c r="B208" i="2"/>
  <c r="D208" i="2"/>
  <c r="A209" i="2"/>
  <c r="H209" i="2"/>
  <c r="B209" i="2"/>
  <c r="D209" i="2"/>
  <c r="A210" i="2"/>
  <c r="H210" i="2"/>
  <c r="B210" i="2"/>
  <c r="D210" i="2"/>
  <c r="A298" i="2"/>
  <c r="H298" i="2"/>
  <c r="B298" i="2"/>
  <c r="D298" i="2"/>
  <c r="A211" i="2"/>
  <c r="H211" i="2"/>
  <c r="B211" i="2"/>
  <c r="D211" i="2"/>
  <c r="A299" i="2"/>
  <c r="H299" i="2"/>
  <c r="B299" i="2"/>
  <c r="D299" i="2"/>
  <c r="A300" i="2"/>
  <c r="H300" i="2"/>
  <c r="B300" i="2"/>
  <c r="D300" i="2"/>
  <c r="A212" i="2"/>
  <c r="H212" i="2"/>
  <c r="B212" i="2"/>
  <c r="D212" i="2"/>
  <c r="A213" i="2"/>
  <c r="H213" i="2"/>
  <c r="B213" i="2"/>
  <c r="D213" i="2"/>
  <c r="A214" i="2"/>
  <c r="H214" i="2"/>
  <c r="B214" i="2"/>
  <c r="D214" i="2"/>
  <c r="A215" i="2"/>
  <c r="H215" i="2"/>
  <c r="B215" i="2"/>
  <c r="D215" i="2"/>
  <c r="A301" i="2"/>
  <c r="H301" i="2"/>
  <c r="B301" i="2"/>
  <c r="D301" i="2"/>
  <c r="A216" i="2"/>
  <c r="H216" i="2"/>
  <c r="B216" i="2"/>
  <c r="D216" i="2"/>
  <c r="A217" i="2"/>
  <c r="H217" i="2"/>
  <c r="B217" i="2"/>
  <c r="D217" i="2"/>
  <c r="A218" i="2"/>
  <c r="H218" i="2"/>
  <c r="B218" i="2"/>
  <c r="D218" i="2"/>
  <c r="A219" i="2"/>
  <c r="H219" i="2"/>
  <c r="B219" i="2"/>
  <c r="D219" i="2"/>
  <c r="A220" i="2"/>
  <c r="H220" i="2"/>
  <c r="B220" i="2"/>
  <c r="D220" i="2"/>
  <c r="A221" i="2"/>
  <c r="H221" i="2"/>
  <c r="B221" i="2"/>
  <c r="D221" i="2"/>
  <c r="A222" i="2"/>
  <c r="H222" i="2"/>
  <c r="B222" i="2"/>
  <c r="D222" i="2"/>
  <c r="A223" i="2"/>
  <c r="H223" i="2"/>
  <c r="B223" i="2"/>
  <c r="D223" i="2"/>
  <c r="A224" i="2"/>
  <c r="H224" i="2"/>
  <c r="B224" i="2"/>
  <c r="D224" i="2"/>
  <c r="A225" i="2"/>
  <c r="H225" i="2"/>
  <c r="B225" i="2"/>
  <c r="D225" i="2"/>
  <c r="A302" i="2"/>
  <c r="H302" i="2"/>
  <c r="B302" i="2"/>
  <c r="D302" i="2"/>
  <c r="A226" i="2"/>
  <c r="H226" i="2"/>
  <c r="B226" i="2"/>
  <c r="D226" i="2"/>
  <c r="A227" i="2"/>
  <c r="H227" i="2"/>
  <c r="B227" i="2"/>
  <c r="D227" i="2"/>
  <c r="A228" i="2"/>
  <c r="H228" i="2"/>
  <c r="B228" i="2"/>
  <c r="D228" i="2"/>
  <c r="A229" i="2"/>
  <c r="H229" i="2"/>
  <c r="B229" i="2"/>
  <c r="D229" i="2"/>
  <c r="A230" i="2"/>
  <c r="H230" i="2"/>
  <c r="B230" i="2"/>
  <c r="D230" i="2"/>
  <c r="A231" i="2"/>
  <c r="H231" i="2"/>
  <c r="B231" i="2"/>
  <c r="D231" i="2"/>
  <c r="A232" i="2"/>
  <c r="H232" i="2"/>
  <c r="B232" i="2"/>
  <c r="D232" i="2"/>
  <c r="A233" i="2"/>
  <c r="H233" i="2"/>
  <c r="B233" i="2"/>
  <c r="D233" i="2"/>
  <c r="A303" i="2"/>
  <c r="H303" i="2"/>
  <c r="B303" i="2"/>
  <c r="D303" i="2"/>
  <c r="A234" i="2"/>
  <c r="H234" i="2"/>
  <c r="B234" i="2"/>
  <c r="D234" i="2"/>
  <c r="A235" i="2"/>
  <c r="H235" i="2"/>
  <c r="B235" i="2"/>
  <c r="D235" i="2"/>
  <c r="A236" i="2"/>
  <c r="H236" i="2"/>
  <c r="B236" i="2"/>
  <c r="D236" i="2"/>
  <c r="A237" i="2"/>
  <c r="H237" i="2"/>
  <c r="B237" i="2"/>
  <c r="D237" i="2"/>
  <c r="A238" i="2"/>
  <c r="H238" i="2"/>
  <c r="B238" i="2"/>
  <c r="D238" i="2"/>
  <c r="A239" i="2"/>
  <c r="H239" i="2"/>
  <c r="B239" i="2"/>
  <c r="D239" i="2"/>
  <c r="A240" i="2"/>
  <c r="H240" i="2"/>
  <c r="B240" i="2"/>
  <c r="D240" i="2"/>
  <c r="A241" i="2"/>
  <c r="H241" i="2"/>
  <c r="B241" i="2"/>
  <c r="D241" i="2"/>
  <c r="A242" i="2"/>
  <c r="H242" i="2"/>
  <c r="B242" i="2"/>
  <c r="D242" i="2"/>
  <c r="A243" i="2"/>
  <c r="H243" i="2"/>
  <c r="B243" i="2"/>
  <c r="D243" i="2"/>
  <c r="A244" i="2"/>
  <c r="H244" i="2"/>
  <c r="B244" i="2"/>
  <c r="D244" i="2"/>
  <c r="A245" i="2"/>
  <c r="H245" i="2"/>
  <c r="B245" i="2"/>
  <c r="D245" i="2"/>
  <c r="A304" i="2"/>
  <c r="H304" i="2"/>
  <c r="B304" i="2"/>
  <c r="D304" i="2"/>
  <c r="A246" i="2"/>
  <c r="H246" i="2"/>
  <c r="B246" i="2"/>
  <c r="D246" i="2"/>
  <c r="A247" i="2"/>
  <c r="H247" i="2"/>
  <c r="B247" i="2"/>
  <c r="D247" i="2"/>
  <c r="A248" i="2"/>
  <c r="H248" i="2"/>
  <c r="B248" i="2"/>
  <c r="D248" i="2"/>
  <c r="A249" i="2"/>
  <c r="H249" i="2"/>
  <c r="B249" i="2"/>
  <c r="D249" i="2"/>
  <c r="A305" i="2"/>
  <c r="H305" i="2"/>
  <c r="B305" i="2"/>
  <c r="D305" i="2"/>
  <c r="A250" i="2"/>
  <c r="H250" i="2"/>
  <c r="B250" i="2"/>
  <c r="D250" i="2"/>
  <c r="A251" i="2"/>
  <c r="H251" i="2"/>
  <c r="B251" i="2"/>
  <c r="D251" i="2"/>
  <c r="A252" i="2"/>
  <c r="H252" i="2"/>
  <c r="B252" i="2"/>
  <c r="D252" i="2"/>
  <c r="A253" i="2"/>
  <c r="H253" i="2"/>
  <c r="B253" i="2"/>
  <c r="D253" i="2"/>
  <c r="A254" i="2"/>
  <c r="H254" i="2"/>
  <c r="B254" i="2"/>
  <c r="D254" i="2"/>
  <c r="A255" i="2"/>
  <c r="H255" i="2"/>
  <c r="B255" i="2"/>
  <c r="D255" i="2"/>
  <c r="A256" i="2"/>
  <c r="H256" i="2"/>
  <c r="B256" i="2"/>
  <c r="D256" i="2"/>
  <c r="A257" i="2"/>
  <c r="H257" i="2"/>
  <c r="B257" i="2"/>
  <c r="D257" i="2"/>
  <c r="A258" i="2"/>
  <c r="H258" i="2"/>
  <c r="B258" i="2"/>
  <c r="D258" i="2"/>
  <c r="A259" i="2"/>
  <c r="H259" i="2"/>
  <c r="B259" i="2"/>
  <c r="D259" i="2"/>
  <c r="A260" i="2"/>
  <c r="H260" i="2"/>
  <c r="B260" i="2"/>
  <c r="D260" i="2"/>
  <c r="A261" i="2"/>
  <c r="H261" i="2"/>
  <c r="B261" i="2"/>
  <c r="D261" i="2"/>
  <c r="A262" i="2"/>
  <c r="H262" i="2"/>
  <c r="B262" i="2"/>
  <c r="D262" i="2"/>
  <c r="A263" i="2"/>
  <c r="H263" i="2"/>
  <c r="B263" i="2"/>
  <c r="D263" i="2"/>
  <c r="A264" i="2"/>
  <c r="H264" i="2"/>
  <c r="B264" i="2"/>
  <c r="D264" i="2"/>
  <c r="A265" i="2"/>
  <c r="H265" i="2"/>
  <c r="B265" i="2"/>
  <c r="D265" i="2"/>
  <c r="A306" i="2"/>
  <c r="H306" i="2"/>
  <c r="B306" i="2"/>
  <c r="D306" i="2"/>
  <c r="A307" i="2"/>
  <c r="H307" i="2"/>
  <c r="B307" i="2"/>
  <c r="D307" i="2"/>
  <c r="A266" i="2"/>
  <c r="H266" i="2"/>
  <c r="B266" i="2"/>
  <c r="D266" i="2"/>
  <c r="A308" i="2"/>
  <c r="H308" i="2"/>
  <c r="B308" i="2"/>
  <c r="D308" i="2"/>
  <c r="A309" i="2"/>
  <c r="H309" i="2"/>
  <c r="B309" i="2"/>
  <c r="D309" i="2"/>
  <c r="A267" i="2"/>
  <c r="H267" i="2"/>
  <c r="B267" i="2"/>
  <c r="D267" i="2"/>
  <c r="A268" i="2"/>
  <c r="H268" i="2"/>
  <c r="B268" i="2"/>
  <c r="D268" i="2"/>
  <c r="A310" i="2"/>
  <c r="H310" i="2"/>
  <c r="B310" i="2"/>
  <c r="D310" i="2"/>
  <c r="A311" i="2"/>
  <c r="H311" i="2"/>
  <c r="B311" i="2"/>
  <c r="D311" i="2"/>
  <c r="A312" i="2"/>
  <c r="H312" i="2"/>
  <c r="B312" i="2"/>
  <c r="D312" i="2"/>
  <c r="A313" i="2"/>
  <c r="H313" i="2"/>
  <c r="B313" i="2"/>
  <c r="D313" i="2"/>
  <c r="A269" i="2"/>
  <c r="H269" i="2"/>
  <c r="B269" i="2"/>
  <c r="D269" i="2"/>
  <c r="A314" i="2"/>
  <c r="H314" i="2"/>
  <c r="B314" i="2"/>
  <c r="D314" i="2"/>
  <c r="A270" i="2"/>
  <c r="H270" i="2"/>
  <c r="B270" i="2"/>
  <c r="D270" i="2"/>
  <c r="A315" i="2"/>
  <c r="H315" i="2"/>
  <c r="B315" i="2"/>
  <c r="D315" i="2"/>
  <c r="A271" i="2"/>
  <c r="H271" i="2"/>
  <c r="B271" i="2"/>
  <c r="D271" i="2"/>
  <c r="A316" i="2"/>
  <c r="H316" i="2"/>
  <c r="B316" i="2"/>
  <c r="D316" i="2"/>
  <c r="A317" i="2"/>
  <c r="H317" i="2"/>
  <c r="B317" i="2"/>
  <c r="D317" i="2"/>
  <c r="A272" i="2"/>
  <c r="H272" i="2"/>
  <c r="B272" i="2"/>
  <c r="D272" i="2"/>
  <c r="A273" i="2"/>
  <c r="H273" i="2"/>
  <c r="B273" i="2"/>
  <c r="D273" i="2"/>
  <c r="A318" i="2"/>
  <c r="H318" i="2"/>
  <c r="B318" i="2"/>
  <c r="D318" i="2"/>
  <c r="A274" i="2"/>
  <c r="H274" i="2"/>
  <c r="B274" i="2"/>
  <c r="D274" i="2"/>
  <c r="A319" i="2"/>
  <c r="H319" i="2"/>
  <c r="B319" i="2"/>
  <c r="D319" i="2"/>
  <c r="A275" i="2"/>
  <c r="H275" i="2"/>
  <c r="B275" i="2"/>
  <c r="D275" i="2"/>
  <c r="A276" i="2"/>
  <c r="H276" i="2"/>
  <c r="B276" i="2"/>
  <c r="D276" i="2"/>
  <c r="A320" i="2"/>
  <c r="H320" i="2"/>
  <c r="B320" i="2"/>
  <c r="D320" i="2"/>
  <c r="A277" i="2"/>
  <c r="H277" i="2"/>
  <c r="B277" i="2"/>
  <c r="D277" i="2"/>
  <c r="A321" i="2"/>
  <c r="H321" i="2"/>
  <c r="B321" i="2"/>
  <c r="D321" i="2"/>
  <c r="A278" i="2"/>
  <c r="H278" i="2"/>
  <c r="B278" i="2"/>
  <c r="D278" i="2"/>
  <c r="A279" i="2"/>
  <c r="H279" i="2"/>
  <c r="B279" i="2"/>
  <c r="D279" i="2"/>
  <c r="A280" i="2"/>
  <c r="H280" i="2"/>
  <c r="B280" i="2"/>
  <c r="D280" i="2"/>
  <c r="A281" i="2"/>
  <c r="H281" i="2"/>
  <c r="B281" i="2"/>
  <c r="D281" i="2"/>
  <c r="A282" i="2"/>
  <c r="H282" i="2"/>
  <c r="B282" i="2"/>
  <c r="D282" i="2"/>
  <c r="A283" i="2"/>
  <c r="H283" i="2"/>
  <c r="B283" i="2"/>
  <c r="D283" i="2"/>
  <c r="A284" i="2"/>
  <c r="H284" i="2"/>
  <c r="B284" i="2"/>
  <c r="D284" i="2"/>
  <c r="A285" i="2"/>
  <c r="H285" i="2"/>
  <c r="B285" i="2"/>
  <c r="D285" i="2"/>
  <c r="A286" i="2"/>
  <c r="H286" i="2"/>
  <c r="B286" i="2"/>
  <c r="D286" i="2"/>
  <c r="H180" i="2"/>
  <c r="B180" i="2"/>
  <c r="D180" i="2"/>
  <c r="A180" i="2"/>
  <c r="H294" i="2"/>
  <c r="D294" i="2"/>
  <c r="B294" i="2"/>
  <c r="A294" i="2"/>
  <c r="H293" i="2"/>
  <c r="B293" i="2"/>
  <c r="D293" i="2"/>
  <c r="A293" i="2"/>
  <c r="H179" i="2"/>
  <c r="D179" i="2"/>
  <c r="B179" i="2"/>
  <c r="A179" i="2"/>
  <c r="H178" i="2"/>
  <c r="B178" i="2"/>
  <c r="D178" i="2"/>
  <c r="A178" i="2"/>
  <c r="H177" i="2"/>
  <c r="B177" i="2"/>
  <c r="D177" i="2"/>
  <c r="A177" i="2"/>
  <c r="H292" i="2"/>
  <c r="B292" i="2"/>
  <c r="D292" i="2"/>
  <c r="A292" i="2"/>
  <c r="H291" i="2"/>
  <c r="D291" i="2"/>
  <c r="B291" i="2"/>
  <c r="A291" i="2"/>
  <c r="H176" i="2"/>
  <c r="B176" i="2"/>
  <c r="D176" i="2"/>
  <c r="A176" i="2"/>
  <c r="H175" i="2"/>
  <c r="D175" i="2"/>
  <c r="B175" i="2"/>
  <c r="A175" i="2"/>
  <c r="H174" i="2"/>
  <c r="B174" i="2"/>
  <c r="D174" i="2"/>
  <c r="A174" i="2"/>
  <c r="H290" i="2"/>
  <c r="B290" i="2"/>
  <c r="D290" i="2"/>
  <c r="A290" i="2"/>
  <c r="H289" i="2"/>
  <c r="B289" i="2"/>
  <c r="D289" i="2"/>
  <c r="A289" i="2"/>
  <c r="H288" i="2"/>
  <c r="D288" i="2"/>
  <c r="B288" i="2"/>
  <c r="A288" i="2"/>
  <c r="H173" i="2"/>
  <c r="B173" i="2"/>
  <c r="D173" i="2"/>
  <c r="A173" i="2"/>
  <c r="H172" i="2"/>
  <c r="B172" i="2"/>
  <c r="D172" i="2"/>
  <c r="A172" i="2"/>
  <c r="H171" i="2"/>
  <c r="B171" i="2"/>
  <c r="D171" i="2"/>
  <c r="A171" i="2"/>
  <c r="H170" i="2"/>
  <c r="D170" i="2"/>
  <c r="B170" i="2"/>
  <c r="A170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166" i="2"/>
  <c r="B166" i="2"/>
  <c r="D166" i="2"/>
  <c r="A166" i="2"/>
  <c r="H165" i="2"/>
  <c r="B165" i="2"/>
  <c r="D165" i="2"/>
  <c r="A165" i="2"/>
  <c r="H164" i="2"/>
  <c r="D164" i="2"/>
  <c r="B164" i="2"/>
  <c r="A164" i="2"/>
  <c r="H287" i="2"/>
  <c r="B287" i="2"/>
  <c r="D287" i="2"/>
  <c r="A287" i="2"/>
  <c r="H163" i="2"/>
  <c r="D163" i="2"/>
  <c r="B163" i="2"/>
  <c r="A163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59" i="2"/>
  <c r="D159" i="2"/>
  <c r="B159" i="2"/>
  <c r="A159" i="2"/>
  <c r="H158" i="2"/>
  <c r="B158" i="2"/>
  <c r="D158" i="2"/>
  <c r="A158" i="2"/>
  <c r="H157" i="2"/>
  <c r="D157" i="2"/>
  <c r="B157" i="2"/>
  <c r="A157" i="2"/>
  <c r="H156" i="2"/>
  <c r="B156" i="2"/>
  <c r="D156" i="2"/>
  <c r="A156" i="2"/>
  <c r="H155" i="2"/>
  <c r="D155" i="2"/>
  <c r="B155" i="2"/>
  <c r="A155" i="2"/>
  <c r="H154" i="2"/>
  <c r="B154" i="2"/>
  <c r="D154" i="2"/>
  <c r="A154" i="2"/>
  <c r="H153" i="2"/>
  <c r="D153" i="2"/>
  <c r="B153" i="2"/>
  <c r="A153" i="2"/>
  <c r="H152" i="2"/>
  <c r="B152" i="2"/>
  <c r="D152" i="2"/>
  <c r="A152" i="2"/>
  <c r="H151" i="2"/>
  <c r="D151" i="2"/>
  <c r="B151" i="2"/>
  <c r="A151" i="2"/>
  <c r="H150" i="2"/>
  <c r="B150" i="2"/>
  <c r="D150" i="2"/>
  <c r="A150" i="2"/>
  <c r="H149" i="2"/>
  <c r="D149" i="2"/>
  <c r="B149" i="2"/>
  <c r="A149" i="2"/>
  <c r="H148" i="2"/>
  <c r="B148" i="2"/>
  <c r="D148" i="2"/>
  <c r="A148" i="2"/>
  <c r="H147" i="2"/>
  <c r="D147" i="2"/>
  <c r="B147" i="2"/>
  <c r="A147" i="2"/>
  <c r="H146" i="2"/>
  <c r="B146" i="2"/>
  <c r="D146" i="2"/>
  <c r="A146" i="2"/>
  <c r="H145" i="2"/>
  <c r="D145" i="2"/>
  <c r="B145" i="2"/>
  <c r="A145" i="2"/>
  <c r="H144" i="2"/>
  <c r="B144" i="2"/>
  <c r="D144" i="2"/>
  <c r="A144" i="2"/>
  <c r="H143" i="2"/>
  <c r="D143" i="2"/>
  <c r="B143" i="2"/>
  <c r="A143" i="2"/>
  <c r="H142" i="2"/>
  <c r="B142" i="2"/>
  <c r="D142" i="2"/>
  <c r="A142" i="2"/>
  <c r="H141" i="2"/>
  <c r="D141" i="2"/>
  <c r="B141" i="2"/>
  <c r="A141" i="2"/>
  <c r="H140" i="2"/>
  <c r="B140" i="2"/>
  <c r="D140" i="2"/>
  <c r="A140" i="2"/>
  <c r="H139" i="2"/>
  <c r="D139" i="2"/>
  <c r="B139" i="2"/>
  <c r="A139" i="2"/>
  <c r="H138" i="2"/>
  <c r="B138" i="2"/>
  <c r="D138" i="2"/>
  <c r="A138" i="2"/>
  <c r="H137" i="2"/>
  <c r="D137" i="2"/>
  <c r="B137" i="2"/>
  <c r="A137" i="2"/>
  <c r="H136" i="2"/>
  <c r="B136" i="2"/>
  <c r="D136" i="2"/>
  <c r="A136" i="2"/>
  <c r="H135" i="2"/>
  <c r="D135" i="2"/>
  <c r="B135" i="2"/>
  <c r="A135" i="2"/>
  <c r="H134" i="2"/>
  <c r="B134" i="2"/>
  <c r="D134" i="2"/>
  <c r="A134" i="2"/>
  <c r="H133" i="2"/>
  <c r="D133" i="2"/>
  <c r="B133" i="2"/>
  <c r="A133" i="2"/>
  <c r="H132" i="2"/>
  <c r="B132" i="2"/>
  <c r="D132" i="2"/>
  <c r="A132" i="2"/>
  <c r="H131" i="2"/>
  <c r="D131" i="2"/>
  <c r="B131" i="2"/>
  <c r="A131" i="2"/>
  <c r="H130" i="2"/>
  <c r="B130" i="2"/>
  <c r="D130" i="2"/>
  <c r="A130" i="2"/>
  <c r="H129" i="2"/>
  <c r="D129" i="2"/>
  <c r="B129" i="2"/>
  <c r="A129" i="2"/>
  <c r="H128" i="2"/>
  <c r="B128" i="2"/>
  <c r="D128" i="2"/>
  <c r="A128" i="2"/>
  <c r="H127" i="2"/>
  <c r="D127" i="2"/>
  <c r="B127" i="2"/>
  <c r="A127" i="2"/>
  <c r="H126" i="2"/>
  <c r="B126" i="2"/>
  <c r="D126" i="2"/>
  <c r="A126" i="2"/>
  <c r="H125" i="2"/>
  <c r="D125" i="2"/>
  <c r="B125" i="2"/>
  <c r="A125" i="2"/>
  <c r="H124" i="2"/>
  <c r="B124" i="2"/>
  <c r="D124" i="2"/>
  <c r="A124" i="2"/>
  <c r="H123" i="2"/>
  <c r="D123" i="2"/>
  <c r="B123" i="2"/>
  <c r="A123" i="2"/>
  <c r="H122" i="2"/>
  <c r="B122" i="2"/>
  <c r="D122" i="2"/>
  <c r="A122" i="2"/>
  <c r="H121" i="2"/>
  <c r="D121" i="2"/>
  <c r="B121" i="2"/>
  <c r="A121" i="2"/>
  <c r="H120" i="2"/>
  <c r="B120" i="2"/>
  <c r="D120" i="2"/>
  <c r="A120" i="2"/>
  <c r="H119" i="2"/>
  <c r="D119" i="2"/>
  <c r="B119" i="2"/>
  <c r="A119" i="2"/>
  <c r="H118" i="2"/>
  <c r="B118" i="2"/>
  <c r="D118" i="2"/>
  <c r="A118" i="2"/>
  <c r="H117" i="2"/>
  <c r="D117" i="2"/>
  <c r="B117" i="2"/>
  <c r="A117" i="2"/>
  <c r="H116" i="2"/>
  <c r="B116" i="2"/>
  <c r="D116" i="2"/>
  <c r="A116" i="2"/>
  <c r="H115" i="2"/>
  <c r="D115" i="2"/>
  <c r="B115" i="2"/>
  <c r="A115" i="2"/>
  <c r="H114" i="2"/>
  <c r="B114" i="2"/>
  <c r="D114" i="2"/>
  <c r="A114" i="2"/>
  <c r="H113" i="2"/>
  <c r="D113" i="2"/>
  <c r="B113" i="2"/>
  <c r="A113" i="2"/>
  <c r="H112" i="2"/>
  <c r="B112" i="2"/>
  <c r="D112" i="2"/>
  <c r="A112" i="2"/>
  <c r="H111" i="2"/>
  <c r="D111" i="2"/>
  <c r="B111" i="2"/>
  <c r="A111" i="2"/>
  <c r="H110" i="2"/>
  <c r="B110" i="2"/>
  <c r="D110" i="2"/>
  <c r="A110" i="2"/>
  <c r="H109" i="2"/>
  <c r="D109" i="2"/>
  <c r="B109" i="2"/>
  <c r="A109" i="2"/>
  <c r="H108" i="2"/>
  <c r="B108" i="2"/>
  <c r="D108" i="2"/>
  <c r="A108" i="2"/>
  <c r="H107" i="2"/>
  <c r="D107" i="2"/>
  <c r="B107" i="2"/>
  <c r="A107" i="2"/>
  <c r="H106" i="2"/>
  <c r="B106" i="2"/>
  <c r="D106" i="2"/>
  <c r="A106" i="2"/>
  <c r="H105" i="2"/>
  <c r="D105" i="2"/>
  <c r="B105" i="2"/>
  <c r="A105" i="2"/>
  <c r="H104" i="2"/>
  <c r="B104" i="2"/>
  <c r="D104" i="2"/>
  <c r="A104" i="2"/>
  <c r="H103" i="2"/>
  <c r="D103" i="2"/>
  <c r="B103" i="2"/>
  <c r="A103" i="2"/>
  <c r="H102" i="2"/>
  <c r="B102" i="2"/>
  <c r="D102" i="2"/>
  <c r="A102" i="2"/>
  <c r="H101" i="2"/>
  <c r="D101" i="2"/>
  <c r="B101" i="2"/>
  <c r="A101" i="2"/>
  <c r="H100" i="2"/>
  <c r="B100" i="2"/>
  <c r="D100" i="2"/>
  <c r="A100" i="2"/>
  <c r="H99" i="2"/>
  <c r="D99" i="2"/>
  <c r="B99" i="2"/>
  <c r="A99" i="2"/>
  <c r="H98" i="2"/>
  <c r="B98" i="2"/>
  <c r="D98" i="2"/>
  <c r="A98" i="2"/>
  <c r="H97" i="2"/>
  <c r="D97" i="2"/>
  <c r="B97" i="2"/>
  <c r="A97" i="2"/>
  <c r="H96" i="2"/>
  <c r="B96" i="2"/>
  <c r="D96" i="2"/>
  <c r="A96" i="2"/>
  <c r="H95" i="2"/>
  <c r="D95" i="2"/>
  <c r="B95" i="2"/>
  <c r="A95" i="2"/>
  <c r="H94" i="2"/>
  <c r="B94" i="2"/>
  <c r="D94" i="2"/>
  <c r="A94" i="2"/>
  <c r="H93" i="2"/>
  <c r="D93" i="2"/>
  <c r="B93" i="2"/>
  <c r="A93" i="2"/>
  <c r="H92" i="2"/>
  <c r="B92" i="2"/>
  <c r="D92" i="2"/>
  <c r="A92" i="2"/>
  <c r="H91" i="2"/>
  <c r="D91" i="2"/>
  <c r="B91" i="2"/>
  <c r="A91" i="2"/>
  <c r="H90" i="2"/>
  <c r="B90" i="2"/>
  <c r="D90" i="2"/>
  <c r="A90" i="2"/>
  <c r="H89" i="2"/>
  <c r="D89" i="2"/>
  <c r="B89" i="2"/>
  <c r="A89" i="2"/>
  <c r="H88" i="2"/>
  <c r="B88" i="2"/>
  <c r="D88" i="2"/>
  <c r="A88" i="2"/>
  <c r="H87" i="2"/>
  <c r="D87" i="2"/>
  <c r="B87" i="2"/>
  <c r="A87" i="2"/>
  <c r="H86" i="2"/>
  <c r="B86" i="2"/>
  <c r="D86" i="2"/>
  <c r="A86" i="2"/>
  <c r="H85" i="2"/>
  <c r="D85" i="2"/>
  <c r="B85" i="2"/>
  <c r="A85" i="2"/>
  <c r="H84" i="2"/>
  <c r="B84" i="2"/>
  <c r="D84" i="2"/>
  <c r="A84" i="2"/>
  <c r="H83" i="2"/>
  <c r="D83" i="2"/>
  <c r="B83" i="2"/>
  <c r="A83" i="2"/>
  <c r="H82" i="2"/>
  <c r="B82" i="2"/>
  <c r="F82" i="2"/>
  <c r="D82" i="2"/>
  <c r="A82" i="2"/>
  <c r="H81" i="2"/>
  <c r="B81" i="2"/>
  <c r="F81" i="2"/>
  <c r="D81" i="2"/>
  <c r="A81" i="2"/>
  <c r="H80" i="2"/>
  <c r="B80" i="2"/>
  <c r="F80" i="2"/>
  <c r="D80" i="2"/>
  <c r="A80" i="2"/>
  <c r="H79" i="2"/>
  <c r="B79" i="2"/>
  <c r="F79" i="2"/>
  <c r="D79" i="2"/>
  <c r="A79" i="2"/>
  <c r="H78" i="2"/>
  <c r="B78" i="2"/>
  <c r="F78" i="2"/>
  <c r="D78" i="2"/>
  <c r="A78" i="2"/>
  <c r="H77" i="2"/>
  <c r="D77" i="2"/>
  <c r="B77" i="2"/>
  <c r="A77" i="2"/>
  <c r="H76" i="2"/>
  <c r="D76" i="2"/>
  <c r="B76" i="2"/>
  <c r="A76" i="2"/>
  <c r="H75" i="2"/>
  <c r="D75" i="2"/>
  <c r="B75" i="2"/>
  <c r="A75" i="2"/>
  <c r="H74" i="2"/>
  <c r="D74" i="2"/>
  <c r="B74" i="2"/>
  <c r="A74" i="2"/>
  <c r="H73" i="2"/>
  <c r="D73" i="2"/>
  <c r="B73" i="2"/>
  <c r="A73" i="2"/>
  <c r="H72" i="2"/>
  <c r="D72" i="2"/>
  <c r="B72" i="2"/>
  <c r="A72" i="2"/>
  <c r="H71" i="2"/>
  <c r="D71" i="2"/>
  <c r="B71" i="2"/>
  <c r="A71" i="2"/>
  <c r="H70" i="2"/>
  <c r="D70" i="2"/>
  <c r="B70" i="2"/>
  <c r="A70" i="2"/>
  <c r="H69" i="2"/>
  <c r="D69" i="2"/>
  <c r="B69" i="2"/>
  <c r="A69" i="2"/>
  <c r="H68" i="2"/>
  <c r="D68" i="2"/>
  <c r="B68" i="2"/>
  <c r="A68" i="2"/>
  <c r="H67" i="2"/>
  <c r="D67" i="2"/>
  <c r="B67" i="2"/>
  <c r="A67" i="2"/>
  <c r="H66" i="2"/>
  <c r="D66" i="2"/>
  <c r="B66" i="2"/>
  <c r="A66" i="2"/>
  <c r="H65" i="2"/>
  <c r="D65" i="2"/>
  <c r="B65" i="2"/>
  <c r="A65" i="2"/>
  <c r="H64" i="2"/>
  <c r="D64" i="2"/>
  <c r="B64" i="2"/>
  <c r="A64" i="2"/>
  <c r="H63" i="2"/>
  <c r="D63" i="2"/>
  <c r="B63" i="2"/>
  <c r="A63" i="2"/>
  <c r="H62" i="2"/>
  <c r="D62" i="2"/>
  <c r="B62" i="2"/>
  <c r="A62" i="2"/>
  <c r="H61" i="2"/>
  <c r="D61" i="2"/>
  <c r="B61" i="2"/>
  <c r="A61" i="2"/>
  <c r="H60" i="2"/>
  <c r="D60" i="2"/>
  <c r="B60" i="2"/>
  <c r="A60" i="2"/>
  <c r="H59" i="2"/>
  <c r="D59" i="2"/>
  <c r="B59" i="2"/>
  <c r="A59" i="2"/>
  <c r="H58" i="2"/>
  <c r="D58" i="2"/>
  <c r="B58" i="2"/>
  <c r="A58" i="2"/>
  <c r="H57" i="2"/>
  <c r="D57" i="2"/>
  <c r="B57" i="2"/>
  <c r="A57" i="2"/>
  <c r="H56" i="2"/>
  <c r="D56" i="2"/>
  <c r="B56" i="2"/>
  <c r="A56" i="2"/>
  <c r="H55" i="2"/>
  <c r="D55" i="2"/>
  <c r="B55" i="2"/>
  <c r="A55" i="2"/>
  <c r="H54" i="2"/>
  <c r="D54" i="2"/>
  <c r="B54" i="2"/>
  <c r="A54" i="2"/>
  <c r="H53" i="2"/>
  <c r="D53" i="2"/>
  <c r="B53" i="2"/>
  <c r="A53" i="2"/>
  <c r="H52" i="2"/>
  <c r="D52" i="2"/>
  <c r="B52" i="2"/>
  <c r="A52" i="2"/>
  <c r="H51" i="2"/>
  <c r="D51" i="2"/>
  <c r="B51" i="2"/>
  <c r="A51" i="2"/>
  <c r="H50" i="2"/>
  <c r="D50" i="2"/>
  <c r="B50" i="2"/>
  <c r="A50" i="2"/>
  <c r="H49" i="2"/>
  <c r="D49" i="2"/>
  <c r="B49" i="2"/>
  <c r="A49" i="2"/>
  <c r="H48" i="2"/>
  <c r="D48" i="2"/>
  <c r="B48" i="2"/>
  <c r="A48" i="2"/>
  <c r="H47" i="2"/>
  <c r="D47" i="2"/>
  <c r="B47" i="2"/>
  <c r="A47" i="2"/>
  <c r="H46" i="2"/>
  <c r="D46" i="2"/>
  <c r="B46" i="2"/>
  <c r="A46" i="2"/>
  <c r="H45" i="2"/>
  <c r="D45" i="2"/>
  <c r="B45" i="2"/>
  <c r="A45" i="2"/>
  <c r="H44" i="2"/>
  <c r="B44" i="2"/>
  <c r="D44" i="2"/>
  <c r="A44" i="2"/>
  <c r="H43" i="2"/>
  <c r="D43" i="2"/>
  <c r="B43" i="2"/>
  <c r="A43" i="2"/>
  <c r="H42" i="2"/>
  <c r="B42" i="2"/>
  <c r="D42" i="2"/>
  <c r="A42" i="2"/>
  <c r="H41" i="2"/>
  <c r="D41" i="2"/>
  <c r="B41" i="2"/>
  <c r="A41" i="2"/>
  <c r="H40" i="2"/>
  <c r="B40" i="2"/>
  <c r="D40" i="2"/>
  <c r="A40" i="2"/>
  <c r="H39" i="2"/>
  <c r="D39" i="2"/>
  <c r="B39" i="2"/>
  <c r="A39" i="2"/>
  <c r="H38" i="2"/>
  <c r="B38" i="2"/>
  <c r="D38" i="2"/>
  <c r="A38" i="2"/>
  <c r="H37" i="2"/>
  <c r="D37" i="2"/>
  <c r="B37" i="2"/>
  <c r="A37" i="2"/>
  <c r="H36" i="2"/>
  <c r="B36" i="2"/>
  <c r="D36" i="2"/>
  <c r="A36" i="2"/>
  <c r="H35" i="2"/>
  <c r="D35" i="2"/>
  <c r="B35" i="2"/>
  <c r="A35" i="2"/>
  <c r="H34" i="2"/>
  <c r="B34" i="2"/>
  <c r="D34" i="2"/>
  <c r="A34" i="2"/>
  <c r="H33" i="2"/>
  <c r="D33" i="2"/>
  <c r="B33" i="2"/>
  <c r="A33" i="2"/>
  <c r="H32" i="2"/>
  <c r="B32" i="2"/>
  <c r="D32" i="2"/>
  <c r="A32" i="2"/>
  <c r="H31" i="2"/>
  <c r="D31" i="2"/>
  <c r="B31" i="2"/>
  <c r="A31" i="2"/>
  <c r="H30" i="2"/>
  <c r="B30" i="2"/>
  <c r="D30" i="2"/>
  <c r="A30" i="2"/>
  <c r="H29" i="2"/>
  <c r="D29" i="2"/>
  <c r="B29" i="2"/>
  <c r="A29" i="2"/>
  <c r="H28" i="2"/>
  <c r="B28" i="2"/>
  <c r="D28" i="2"/>
  <c r="A28" i="2"/>
  <c r="H27" i="2"/>
  <c r="D27" i="2"/>
  <c r="B27" i="2"/>
  <c r="A27" i="2"/>
  <c r="H26" i="2"/>
  <c r="B26" i="2"/>
  <c r="D26" i="2"/>
  <c r="A26" i="2"/>
  <c r="H25" i="2"/>
  <c r="D25" i="2"/>
  <c r="B25" i="2"/>
  <c r="A25" i="2"/>
  <c r="H24" i="2"/>
  <c r="B24" i="2"/>
  <c r="D24" i="2"/>
  <c r="A24" i="2"/>
  <c r="H23" i="2"/>
  <c r="D23" i="2"/>
  <c r="B23" i="2"/>
  <c r="A23" i="2"/>
  <c r="H22" i="2"/>
  <c r="B22" i="2"/>
  <c r="D22" i="2"/>
  <c r="A22" i="2"/>
  <c r="H21" i="2"/>
  <c r="D21" i="2"/>
  <c r="B21" i="2"/>
  <c r="A21" i="2"/>
  <c r="H20" i="2"/>
  <c r="B20" i="2"/>
  <c r="D20" i="2"/>
  <c r="A20" i="2"/>
  <c r="H19" i="2"/>
  <c r="D19" i="2"/>
  <c r="B19" i="2"/>
  <c r="A19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13" i="2"/>
  <c r="D13" i="2"/>
  <c r="B13" i="2"/>
  <c r="A13" i="2"/>
  <c r="H12" i="2"/>
  <c r="B12" i="2"/>
  <c r="D12" i="2"/>
  <c r="A12" i="2"/>
  <c r="H11" i="2"/>
  <c r="D11" i="2"/>
  <c r="B11" i="2"/>
  <c r="A11" i="2"/>
  <c r="Q415" i="1"/>
  <c r="Q406" i="1"/>
  <c r="Q408" i="1"/>
  <c r="Q409" i="1"/>
  <c r="Q407" i="1"/>
  <c r="F16" i="1"/>
  <c r="Q404" i="1"/>
  <c r="Q403" i="1"/>
  <c r="Q401" i="1"/>
  <c r="Q400" i="1"/>
  <c r="Q405" i="1"/>
  <c r="Q399" i="1"/>
  <c r="Q402" i="1"/>
  <c r="Q387" i="1"/>
  <c r="Q388" i="1"/>
  <c r="Q390" i="1"/>
  <c r="Q392" i="1"/>
  <c r="Q393" i="1"/>
  <c r="Q374" i="1"/>
  <c r="Q396" i="1"/>
  <c r="Q397" i="1"/>
  <c r="Q311" i="1"/>
  <c r="Q322" i="1"/>
  <c r="Q326" i="1"/>
  <c r="Q327" i="1"/>
  <c r="Q328" i="1"/>
  <c r="Q330" i="1"/>
  <c r="Q331" i="1"/>
  <c r="Q384" i="1"/>
  <c r="Q365" i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70" i="1"/>
  <c r="Q69" i="1"/>
  <c r="Q71" i="1"/>
  <c r="Q72" i="1"/>
  <c r="Q73" i="1"/>
  <c r="Q74" i="1"/>
  <c r="Q75" i="1"/>
  <c r="Q76" i="1"/>
  <c r="Q77" i="1"/>
  <c r="Q78" i="1"/>
  <c r="Q80" i="1"/>
  <c r="Q79" i="1"/>
  <c r="Q82" i="1"/>
  <c r="Q81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9" i="1"/>
  <c r="Q148" i="1"/>
  <c r="Q150" i="1"/>
  <c r="Q151" i="1"/>
  <c r="Q152" i="1"/>
  <c r="Q153" i="1"/>
  <c r="Q155" i="1"/>
  <c r="Q154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70" i="1"/>
  <c r="Q169" i="1"/>
  <c r="Q171" i="1"/>
  <c r="Q172" i="1"/>
  <c r="Q174" i="1"/>
  <c r="Q173" i="1"/>
  <c r="Q176" i="1"/>
  <c r="Q175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7" i="1"/>
  <c r="Q248" i="1"/>
  <c r="Q249" i="1"/>
  <c r="Q252" i="1"/>
  <c r="Q253" i="1"/>
  <c r="Q254" i="1"/>
  <c r="Q257" i="1"/>
  <c r="Q258" i="1"/>
  <c r="Q259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8" i="1"/>
  <c r="Q279" i="1"/>
  <c r="Q280" i="1"/>
  <c r="Q281" i="1"/>
  <c r="Q282" i="1"/>
  <c r="Q284" i="1"/>
  <c r="Q285" i="1"/>
  <c r="Q286" i="1"/>
  <c r="Q287" i="1"/>
  <c r="Q288" i="1"/>
  <c r="Q289" i="1"/>
  <c r="Q290" i="1"/>
  <c r="Q292" i="1"/>
  <c r="Q293" i="1"/>
  <c r="Q294" i="1"/>
  <c r="Q295" i="1"/>
  <c r="Q296" i="1"/>
  <c r="Q297" i="1"/>
  <c r="Q298" i="1"/>
  <c r="Q299" i="1"/>
  <c r="Q300" i="1"/>
  <c r="Q302" i="1"/>
  <c r="Q303" i="1"/>
  <c r="Q304" i="1"/>
  <c r="Q307" i="1"/>
  <c r="Q308" i="1"/>
  <c r="Q309" i="1"/>
  <c r="Q310" i="1"/>
  <c r="Q313" i="1"/>
  <c r="Q314" i="1"/>
  <c r="Q315" i="1"/>
  <c r="Q316" i="1"/>
  <c r="Q317" i="1"/>
  <c r="Q318" i="1"/>
  <c r="Q319" i="1"/>
  <c r="Q320" i="1"/>
  <c r="Q321" i="1"/>
  <c r="Q324" i="1"/>
  <c r="Q325" i="1"/>
  <c r="Q329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6" i="1"/>
  <c r="Q347" i="1"/>
  <c r="Q348" i="1"/>
  <c r="Q349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6" i="1"/>
  <c r="Q367" i="1"/>
  <c r="Q370" i="1"/>
  <c r="Q373" i="1"/>
  <c r="Q377" i="1"/>
  <c r="Q380" i="1"/>
  <c r="Q382" i="1"/>
  <c r="E167" i="1"/>
  <c r="F167" i="1" s="1"/>
  <c r="G167" i="1" s="1"/>
  <c r="I167" i="1" s="1"/>
  <c r="E143" i="1"/>
  <c r="F143" i="1" s="1"/>
  <c r="E132" i="1"/>
  <c r="F132" i="1" s="1"/>
  <c r="E127" i="1"/>
  <c r="F127" i="1" s="1"/>
  <c r="G127" i="1" s="1"/>
  <c r="I127" i="1" s="1"/>
  <c r="E124" i="1"/>
  <c r="F124" i="1" s="1"/>
  <c r="G124" i="1" s="1"/>
  <c r="I124" i="1" s="1"/>
  <c r="E121" i="1"/>
  <c r="E73" i="2" s="1"/>
  <c r="E209" i="1"/>
  <c r="F209" i="1" s="1"/>
  <c r="E302" i="1"/>
  <c r="F302" i="1" s="1"/>
  <c r="E294" i="1"/>
  <c r="F294" i="1" s="1"/>
  <c r="E292" i="1"/>
  <c r="F292" i="1" s="1"/>
  <c r="E267" i="1"/>
  <c r="F267" i="1" s="1"/>
  <c r="G267" i="1" s="1"/>
  <c r="J267" i="1" s="1"/>
  <c r="E236" i="1"/>
  <c r="F236" i="1" s="1"/>
  <c r="E108" i="1"/>
  <c r="F108" i="1" s="1"/>
  <c r="G108" i="1" s="1"/>
  <c r="I108" i="1" s="1"/>
  <c r="E333" i="1"/>
  <c r="F333" i="1" s="1"/>
  <c r="G333" i="1" s="1"/>
  <c r="J333" i="1" s="1"/>
  <c r="E415" i="1"/>
  <c r="F415" i="1" s="1"/>
  <c r="E327" i="1"/>
  <c r="F327" i="1" s="1"/>
  <c r="G327" i="1" s="1"/>
  <c r="I327" i="1" s="1"/>
  <c r="E253" i="1"/>
  <c r="F253" i="1" s="1"/>
  <c r="G253" i="1" s="1"/>
  <c r="I253" i="1" s="1"/>
  <c r="E30" i="1"/>
  <c r="F30" i="1" s="1"/>
  <c r="E92" i="1"/>
  <c r="F92" i="1" s="1"/>
  <c r="G92" i="1" s="1"/>
  <c r="H92" i="1" s="1"/>
  <c r="E96" i="1"/>
  <c r="F96" i="1" s="1"/>
  <c r="E112" i="1"/>
  <c r="F112" i="1" s="1"/>
  <c r="G112" i="1" s="1"/>
  <c r="H112" i="1" s="1"/>
  <c r="E170" i="1"/>
  <c r="F170" i="1" s="1"/>
  <c r="G170" i="1" s="1"/>
  <c r="H170" i="1" s="1"/>
  <c r="E192" i="1"/>
  <c r="F192" i="1" s="1"/>
  <c r="E232" i="1"/>
  <c r="F232" i="1" s="1"/>
  <c r="G232" i="1" s="1"/>
  <c r="H232" i="1" s="1"/>
  <c r="E244" i="1"/>
  <c r="F244" i="1" s="1"/>
  <c r="G244" i="1" s="1"/>
  <c r="H244" i="1" s="1"/>
  <c r="E304" i="1"/>
  <c r="F304" i="1" s="1"/>
  <c r="G304" i="1" s="1"/>
  <c r="H304" i="1" s="1"/>
  <c r="E213" i="1"/>
  <c r="F213" i="1" s="1"/>
  <c r="G213" i="1" s="1"/>
  <c r="J213" i="1" s="1"/>
  <c r="E224" i="1"/>
  <c r="F224" i="1" s="1"/>
  <c r="E219" i="1"/>
  <c r="F219" i="1" s="1"/>
  <c r="E226" i="1"/>
  <c r="F226" i="1" s="1"/>
  <c r="G226" i="1" s="1"/>
  <c r="J226" i="1" s="1"/>
  <c r="E240" i="1"/>
  <c r="F240" i="1" s="1"/>
  <c r="E263" i="1"/>
  <c r="F263" i="1" s="1"/>
  <c r="G263" i="1" s="1"/>
  <c r="J263" i="1" s="1"/>
  <c r="E289" i="1"/>
  <c r="F289" i="1" s="1"/>
  <c r="G289" i="1" s="1"/>
  <c r="J289" i="1" s="1"/>
  <c r="E363" i="1"/>
  <c r="F363" i="1" s="1"/>
  <c r="E382" i="1"/>
  <c r="F382" i="1" s="1"/>
  <c r="G382" i="1" s="1"/>
  <c r="J382" i="1" s="1"/>
  <c r="E275" i="1"/>
  <c r="E319" i="1"/>
  <c r="E223" i="2" s="1"/>
  <c r="E410" i="1"/>
  <c r="F410" i="1" s="1"/>
  <c r="E403" i="1"/>
  <c r="F403" i="1" s="1"/>
  <c r="E387" i="1"/>
  <c r="F387" i="1" s="1"/>
  <c r="E177" i="1"/>
  <c r="E168" i="1"/>
  <c r="F168" i="1" s="1"/>
  <c r="G168" i="1" s="1"/>
  <c r="I168" i="1" s="1"/>
  <c r="E69" i="1"/>
  <c r="F69" i="1" s="1"/>
  <c r="G69" i="1" s="1"/>
  <c r="I69" i="1" s="1"/>
  <c r="E36" i="1"/>
  <c r="F36" i="1" s="1"/>
  <c r="E41" i="1"/>
  <c r="F41" i="1" s="1"/>
  <c r="G41" i="1" s="1"/>
  <c r="I41" i="1" s="1"/>
  <c r="E51" i="1"/>
  <c r="E56" i="1"/>
  <c r="F56" i="1" s="1"/>
  <c r="G56" i="1" s="1"/>
  <c r="I56" i="1" s="1"/>
  <c r="E59" i="1"/>
  <c r="F59" i="1" s="1"/>
  <c r="G59" i="1" s="1"/>
  <c r="I59" i="1" s="1"/>
  <c r="E67" i="1"/>
  <c r="F67" i="1" s="1"/>
  <c r="G67" i="1" s="1"/>
  <c r="I67" i="1" s="1"/>
  <c r="E43" i="1"/>
  <c r="F43" i="1" s="1"/>
  <c r="G43" i="1" s="1"/>
  <c r="I43" i="1" s="1"/>
  <c r="E220" i="1"/>
  <c r="F220" i="1" s="1"/>
  <c r="G220" i="1" s="1"/>
  <c r="J220" i="1" s="1"/>
  <c r="E334" i="1"/>
  <c r="F334" i="1" s="1"/>
  <c r="G334" i="1" s="1"/>
  <c r="J334" i="1" s="1"/>
  <c r="E352" i="1"/>
  <c r="E251" i="2" s="1"/>
  <c r="E158" i="1"/>
  <c r="F158" i="1" s="1"/>
  <c r="E339" i="1"/>
  <c r="E210" i="1"/>
  <c r="F210" i="1" s="1"/>
  <c r="E404" i="1"/>
  <c r="F404" i="1" s="1"/>
  <c r="G404" i="1" s="1"/>
  <c r="K404" i="1" s="1"/>
  <c r="E391" i="1"/>
  <c r="F391" i="1" s="1"/>
  <c r="E77" i="1"/>
  <c r="F77" i="1" s="1"/>
  <c r="G77" i="1" s="1"/>
  <c r="I77" i="1" s="1"/>
  <c r="E179" i="1"/>
  <c r="F179" i="1" s="1"/>
  <c r="G179" i="1" s="1"/>
  <c r="J179" i="1" s="1"/>
  <c r="E182" i="1"/>
  <c r="F182" i="1" s="1"/>
  <c r="G182" i="1" s="1"/>
  <c r="J182" i="1" s="1"/>
  <c r="E186" i="1"/>
  <c r="F186" i="1" s="1"/>
  <c r="G186" i="1" s="1"/>
  <c r="J186" i="1" s="1"/>
  <c r="E190" i="1"/>
  <c r="E195" i="1"/>
  <c r="F195" i="1" s="1"/>
  <c r="G195" i="1" s="1"/>
  <c r="J195" i="1" s="1"/>
  <c r="E365" i="1"/>
  <c r="F365" i="1" s="1"/>
  <c r="E377" i="1"/>
  <c r="F377" i="1" s="1"/>
  <c r="G377" i="1" s="1"/>
  <c r="K377" i="1" s="1"/>
  <c r="E401" i="1"/>
  <c r="F401" i="1" s="1"/>
  <c r="G401" i="1" s="1"/>
  <c r="K401" i="1" s="1"/>
  <c r="E37" i="1"/>
  <c r="F37" i="1" s="1"/>
  <c r="E44" i="1"/>
  <c r="F44" i="1" s="1"/>
  <c r="G44" i="1" s="1"/>
  <c r="H44" i="1" s="1"/>
  <c r="E50" i="1"/>
  <c r="F50" i="1" s="1"/>
  <c r="E70" i="1"/>
  <c r="F70" i="1" s="1"/>
  <c r="E80" i="1"/>
  <c r="F80" i="1" s="1"/>
  <c r="G80" i="1" s="1"/>
  <c r="H80" i="1" s="1"/>
  <c r="E86" i="1"/>
  <c r="F86" i="1" s="1"/>
  <c r="E90" i="1"/>
  <c r="F90" i="1" s="1"/>
  <c r="E379" i="1"/>
  <c r="F379" i="1" s="1"/>
  <c r="G379" i="1" s="1"/>
  <c r="K379" i="1" s="1"/>
  <c r="E386" i="1"/>
  <c r="F386" i="1" s="1"/>
  <c r="E114" i="1"/>
  <c r="F114" i="1" s="1"/>
  <c r="G114" i="1" s="1"/>
  <c r="I114" i="1" s="1"/>
  <c r="E306" i="1"/>
  <c r="F306" i="1" s="1"/>
  <c r="G306" i="1" s="1"/>
  <c r="I306" i="1" s="1"/>
  <c r="E283" i="1"/>
  <c r="F283" i="1" s="1"/>
  <c r="E261" i="1"/>
  <c r="F261" i="1" s="1"/>
  <c r="G261" i="1" s="1"/>
  <c r="I261" i="1" s="1"/>
  <c r="E256" i="1"/>
  <c r="E255" i="1"/>
  <c r="F255" i="1" s="1"/>
  <c r="G255" i="1" s="1"/>
  <c r="I255" i="1" s="1"/>
  <c r="E251" i="1"/>
  <c r="F251" i="1" s="1"/>
  <c r="G251" i="1" s="1"/>
  <c r="I251" i="1" s="1"/>
  <c r="E230" i="1"/>
  <c r="F230" i="1" s="1"/>
  <c r="G230" i="1" s="1"/>
  <c r="I230" i="1" s="1"/>
  <c r="E272" i="1"/>
  <c r="E269" i="1"/>
  <c r="E198" i="1"/>
  <c r="F198" i="1" s="1"/>
  <c r="G198" i="1" s="1"/>
  <c r="I198" i="1" s="1"/>
  <c r="E196" i="1"/>
  <c r="F196" i="1" s="1"/>
  <c r="G196" i="1" s="1"/>
  <c r="I196" i="1" s="1"/>
  <c r="E184" i="1"/>
  <c r="F184" i="1" s="1"/>
  <c r="G184" i="1" s="1"/>
  <c r="I184" i="1" s="1"/>
  <c r="E163" i="1"/>
  <c r="E113" i="2" s="1"/>
  <c r="E159" i="1"/>
  <c r="F159" i="1" s="1"/>
  <c r="G159" i="1" s="1"/>
  <c r="I159" i="1" s="1"/>
  <c r="E140" i="1"/>
  <c r="F140" i="1" s="1"/>
  <c r="G140" i="1" s="1"/>
  <c r="I140" i="1" s="1"/>
  <c r="E85" i="1"/>
  <c r="F85" i="1" s="1"/>
  <c r="G85" i="1" s="1"/>
  <c r="I85" i="1" s="1"/>
  <c r="E42" i="1"/>
  <c r="F42" i="1" s="1"/>
  <c r="G42" i="1" s="1"/>
  <c r="I42" i="1" s="1"/>
  <c r="E175" i="1"/>
  <c r="F175" i="1" s="1"/>
  <c r="G175" i="1" s="1"/>
  <c r="I175" i="1" s="1"/>
  <c r="E173" i="1"/>
  <c r="E122" i="2" s="1"/>
  <c r="E273" i="1"/>
  <c r="F273" i="1" s="1"/>
  <c r="G273" i="1" s="1"/>
  <c r="I273" i="1" s="1"/>
  <c r="E118" i="1"/>
  <c r="E70" i="2" s="1"/>
  <c r="F118" i="1"/>
  <c r="G118" i="1" s="1"/>
  <c r="I118" i="1" s="1"/>
  <c r="E117" i="1"/>
  <c r="F117" i="1" s="1"/>
  <c r="G117" i="1" s="1"/>
  <c r="I117" i="1" s="1"/>
  <c r="E113" i="1"/>
  <c r="E65" i="2" s="1"/>
  <c r="E110" i="1"/>
  <c r="F110" i="1" s="1"/>
  <c r="G110" i="1" s="1"/>
  <c r="I110" i="1" s="1"/>
  <c r="E109" i="1"/>
  <c r="F109" i="1" s="1"/>
  <c r="G109" i="1" s="1"/>
  <c r="I109" i="1" s="1"/>
  <c r="E366" i="1"/>
  <c r="F366" i="1" s="1"/>
  <c r="G366" i="1" s="1"/>
  <c r="I366" i="1" s="1"/>
  <c r="E288" i="1"/>
  <c r="F288" i="1" s="1"/>
  <c r="G143" i="1"/>
  <c r="I143" i="1" s="1"/>
  <c r="G209" i="1"/>
  <c r="I209" i="1" s="1"/>
  <c r="G302" i="1"/>
  <c r="J302" i="1" s="1"/>
  <c r="G294" i="1"/>
  <c r="I294" i="1" s="1"/>
  <c r="G292" i="1"/>
  <c r="J292" i="1" s="1"/>
  <c r="G236" i="1"/>
  <c r="I236" i="1" s="1"/>
  <c r="G391" i="1"/>
  <c r="I391" i="1" s="1"/>
  <c r="E313" i="2"/>
  <c r="E262" i="2"/>
  <c r="E150" i="2"/>
  <c r="E118" i="2"/>
  <c r="E22" i="2"/>
  <c r="E234" i="2"/>
  <c r="E140" i="2"/>
  <c r="E108" i="2"/>
  <c r="E92" i="2"/>
  <c r="E29" i="2"/>
  <c r="E191" i="2"/>
  <c r="E181" i="2"/>
  <c r="E159" i="2"/>
  <c r="E95" i="2"/>
  <c r="E79" i="2"/>
  <c r="E63" i="2"/>
  <c r="E31" i="2"/>
  <c r="G37" i="1"/>
  <c r="H37" i="1" s="1"/>
  <c r="G365" i="1"/>
  <c r="I365" i="1"/>
  <c r="G283" i="1"/>
  <c r="I283" i="1" s="1"/>
  <c r="E300" i="2"/>
  <c r="E130" i="2"/>
  <c r="E296" i="2"/>
  <c r="E126" i="2"/>
  <c r="E319" i="2"/>
  <c r="E84" i="2"/>
  <c r="G70" i="1"/>
  <c r="H70" i="1" s="1"/>
  <c r="G50" i="1"/>
  <c r="G386" i="1"/>
  <c r="I386" i="1" s="1"/>
  <c r="E164" i="2"/>
  <c r="E21" i="2"/>
  <c r="E317" i="2"/>
  <c r="E229" i="2"/>
  <c r="E203" i="2"/>
  <c r="E17" i="2"/>
  <c r="E151" i="2"/>
  <c r="G363" i="1"/>
  <c r="J363" i="1" s="1"/>
  <c r="G210" i="1"/>
  <c r="I210" i="1" s="1"/>
  <c r="G158" i="1"/>
  <c r="I158" i="1" s="1"/>
  <c r="G403" i="1"/>
  <c r="K403" i="1" s="1"/>
  <c r="G387" i="1"/>
  <c r="K387" i="1" s="1"/>
  <c r="E394" i="1"/>
  <c r="F394" i="1" s="1"/>
  <c r="G394" i="1" s="1"/>
  <c r="K394" i="1" s="1"/>
  <c r="E418" i="1"/>
  <c r="F418" i="1" s="1"/>
  <c r="G418" i="1" s="1"/>
  <c r="K418" i="1" s="1"/>
  <c r="E416" i="1"/>
  <c r="F416" i="1" s="1"/>
  <c r="G416" i="1" s="1"/>
  <c r="K416" i="1" s="1"/>
  <c r="E414" i="1"/>
  <c r="F414" i="1" s="1"/>
  <c r="G90" i="1"/>
  <c r="H90" i="1" s="1"/>
  <c r="F269" i="1"/>
  <c r="G269" i="1" s="1"/>
  <c r="I269" i="1" s="1"/>
  <c r="E187" i="2"/>
  <c r="G86" i="1"/>
  <c r="H86" i="1" s="1"/>
  <c r="G288" i="1"/>
  <c r="J288" i="1" s="1"/>
  <c r="H50" i="1"/>
  <c r="E109" i="2"/>
  <c r="E222" i="2"/>
  <c r="G240" i="1"/>
  <c r="J240" i="1" s="1"/>
  <c r="G415" i="1"/>
  <c r="K415" i="1" s="1"/>
  <c r="G30" i="1"/>
  <c r="H30" i="1" s="1"/>
  <c r="G224" i="1"/>
  <c r="J224" i="1" s="1"/>
  <c r="E424" i="1"/>
  <c r="F424" i="1" s="1"/>
  <c r="G424" i="1" s="1"/>
  <c r="K424" i="1" s="1"/>
  <c r="E419" i="1"/>
  <c r="F419" i="1" s="1"/>
  <c r="G419" i="1" s="1"/>
  <c r="K419" i="1" s="1"/>
  <c r="E417" i="1"/>
  <c r="F417" i="1"/>
  <c r="G417" i="1" s="1"/>
  <c r="K417" i="1" s="1"/>
  <c r="E320" i="1"/>
  <c r="F320" i="1" s="1"/>
  <c r="G320" i="1" s="1"/>
  <c r="I320" i="1" s="1"/>
  <c r="E420" i="1"/>
  <c r="F420" i="1" s="1"/>
  <c r="G420" i="1" s="1"/>
  <c r="K420" i="1" s="1"/>
  <c r="G433" i="1" l="1"/>
  <c r="K433" i="1" s="1"/>
  <c r="P433" i="1"/>
  <c r="T433" i="1" s="1"/>
  <c r="P432" i="1"/>
  <c r="T432" i="1" s="1"/>
  <c r="G431" i="1"/>
  <c r="K431" i="1" s="1"/>
  <c r="P431" i="1"/>
  <c r="T431" i="1" s="1"/>
  <c r="P30" i="1"/>
  <c r="D16" i="1"/>
  <c r="D19" i="1" s="1"/>
  <c r="F319" i="1"/>
  <c r="G319" i="1" s="1"/>
  <c r="I319" i="1" s="1"/>
  <c r="E47" i="2"/>
  <c r="E157" i="2"/>
  <c r="E185" i="2"/>
  <c r="E38" i="2"/>
  <c r="F352" i="1"/>
  <c r="G352" i="1" s="1"/>
  <c r="J352" i="1" s="1"/>
  <c r="E290" i="2"/>
  <c r="E76" i="2"/>
  <c r="P391" i="1"/>
  <c r="T391" i="1" s="1"/>
  <c r="P415" i="1"/>
  <c r="T415" i="1" s="1"/>
  <c r="P410" i="1"/>
  <c r="P37" i="1"/>
  <c r="T37" i="1" s="1"/>
  <c r="P319" i="1"/>
  <c r="T319" i="1" s="1"/>
  <c r="E291" i="2"/>
  <c r="E36" i="2"/>
  <c r="E175" i="2"/>
  <c r="E123" i="2"/>
  <c r="F113" i="1"/>
  <c r="G113" i="1" s="1"/>
  <c r="I113" i="1" s="1"/>
  <c r="E294" i="2"/>
  <c r="E281" i="2"/>
  <c r="E204" i="2"/>
  <c r="E64" i="2"/>
  <c r="E69" i="2"/>
  <c r="E66" i="2"/>
  <c r="E264" i="2"/>
  <c r="E154" i="2"/>
  <c r="E270" i="2"/>
  <c r="E129" i="2"/>
  <c r="E117" i="2"/>
  <c r="E137" i="2"/>
  <c r="E206" i="2"/>
  <c r="G429" i="1"/>
  <c r="K429" i="1" s="1"/>
  <c r="P429" i="1"/>
  <c r="G427" i="1"/>
  <c r="K427" i="1" s="1"/>
  <c r="P427" i="1"/>
  <c r="T427" i="1" s="1"/>
  <c r="E190" i="2"/>
  <c r="F272" i="1"/>
  <c r="G272" i="1" s="1"/>
  <c r="J272" i="1" s="1"/>
  <c r="F275" i="1"/>
  <c r="G275" i="1" s="1"/>
  <c r="I275" i="1" s="1"/>
  <c r="E193" i="2"/>
  <c r="F190" i="1"/>
  <c r="G190" i="1" s="1"/>
  <c r="J190" i="1" s="1"/>
  <c r="E134" i="2"/>
  <c r="F177" i="1"/>
  <c r="G177" i="1" s="1"/>
  <c r="J177" i="1" s="1"/>
  <c r="E124" i="2"/>
  <c r="F339" i="1"/>
  <c r="E240" i="2"/>
  <c r="F51" i="1"/>
  <c r="G51" i="1" s="1"/>
  <c r="I51" i="1" s="1"/>
  <c r="E26" i="2"/>
  <c r="E272" i="2"/>
  <c r="E42" i="2"/>
  <c r="E20" i="2"/>
  <c r="E287" i="2"/>
  <c r="E173" i="2"/>
  <c r="E292" i="2"/>
  <c r="F256" i="1"/>
  <c r="P256" i="1" s="1"/>
  <c r="E235" i="2"/>
  <c r="E421" i="1"/>
  <c r="F421" i="1" s="1"/>
  <c r="P421" i="1" s="1"/>
  <c r="E428" i="1"/>
  <c r="F428" i="1" s="1"/>
  <c r="E258" i="1"/>
  <c r="E178" i="2" s="1"/>
  <c r="E389" i="1"/>
  <c r="E371" i="1"/>
  <c r="E131" i="1"/>
  <c r="E303" i="1"/>
  <c r="E291" i="1"/>
  <c r="E280" i="1"/>
  <c r="E262" i="1"/>
  <c r="E393" i="1"/>
  <c r="E33" i="1"/>
  <c r="F33" i="1" s="1"/>
  <c r="U33" i="1" s="1"/>
  <c r="E111" i="1"/>
  <c r="F111" i="1" s="1"/>
  <c r="G111" i="1" s="1"/>
  <c r="H111" i="1" s="1"/>
  <c r="E174" i="1"/>
  <c r="F174" i="1" s="1"/>
  <c r="G174" i="1" s="1"/>
  <c r="H174" i="1" s="1"/>
  <c r="E241" i="1"/>
  <c r="E23" i="1"/>
  <c r="F23" i="1" s="1"/>
  <c r="G23" i="1" s="1"/>
  <c r="H23" i="1" s="1"/>
  <c r="E223" i="1"/>
  <c r="F223" i="1" s="1"/>
  <c r="G223" i="1" s="1"/>
  <c r="J223" i="1" s="1"/>
  <c r="E245" i="1"/>
  <c r="F245" i="1" s="1"/>
  <c r="E242" i="1"/>
  <c r="E295" i="1"/>
  <c r="E407" i="1"/>
  <c r="E212" i="1"/>
  <c r="E97" i="1"/>
  <c r="E24" i="1"/>
  <c r="E13" i="2" s="1"/>
  <c r="E38" i="1"/>
  <c r="E52" i="1"/>
  <c r="E64" i="1"/>
  <c r="E79" i="1"/>
  <c r="E338" i="1"/>
  <c r="E307" i="1"/>
  <c r="E411" i="1"/>
  <c r="F411" i="1" s="1"/>
  <c r="G411" i="1" s="1"/>
  <c r="J411" i="1" s="1"/>
  <c r="E312" i="1"/>
  <c r="E239" i="1"/>
  <c r="E185" i="1"/>
  <c r="E191" i="1"/>
  <c r="F191" i="1" s="1"/>
  <c r="G191" i="1" s="1"/>
  <c r="J191" i="1" s="1"/>
  <c r="E373" i="1"/>
  <c r="E40" i="1"/>
  <c r="F40" i="1" s="1"/>
  <c r="G40" i="1" s="1"/>
  <c r="H40" i="1" s="1"/>
  <c r="E53" i="1"/>
  <c r="F53" i="1" s="1"/>
  <c r="G53" i="1" s="1"/>
  <c r="H53" i="1" s="1"/>
  <c r="E65" i="1"/>
  <c r="E76" i="1"/>
  <c r="F76" i="1" s="1"/>
  <c r="G76" i="1" s="1"/>
  <c r="H76" i="1" s="1"/>
  <c r="E89" i="1"/>
  <c r="F89" i="1" s="1"/>
  <c r="G89" i="1" s="1"/>
  <c r="H89" i="1" s="1"/>
  <c r="E375" i="1"/>
  <c r="E116" i="1"/>
  <c r="E332" i="1"/>
  <c r="E277" i="1"/>
  <c r="E383" i="1"/>
  <c r="E146" i="1"/>
  <c r="E141" i="1"/>
  <c r="E133" i="1"/>
  <c r="E130" i="1"/>
  <c r="E356" i="1"/>
  <c r="E119" i="1"/>
  <c r="E301" i="1"/>
  <c r="E279" i="1"/>
  <c r="E106" i="1"/>
  <c r="E207" i="1"/>
  <c r="F207" i="1" s="1"/>
  <c r="G207" i="1" s="1"/>
  <c r="I207" i="1" s="1"/>
  <c r="E398" i="1"/>
  <c r="E330" i="1"/>
  <c r="E150" i="1"/>
  <c r="E26" i="1"/>
  <c r="F26" i="1" s="1"/>
  <c r="G26" i="1" s="1"/>
  <c r="H26" i="1" s="1"/>
  <c r="E176" i="1"/>
  <c r="F176" i="1" s="1"/>
  <c r="G176" i="1" s="1"/>
  <c r="H176" i="1" s="1"/>
  <c r="E388" i="1"/>
  <c r="E229" i="1"/>
  <c r="E247" i="1"/>
  <c r="F247" i="1" s="1"/>
  <c r="G247" i="1" s="1"/>
  <c r="J247" i="1" s="1"/>
  <c r="E257" i="1"/>
  <c r="E341" i="1"/>
  <c r="E380" i="1"/>
  <c r="E296" i="1"/>
  <c r="E285" i="1"/>
  <c r="E316" i="1"/>
  <c r="E34" i="1"/>
  <c r="F34" i="1" s="1"/>
  <c r="U34" i="1" s="1"/>
  <c r="E25" i="1"/>
  <c r="E39" i="1"/>
  <c r="E54" i="1"/>
  <c r="E83" i="1"/>
  <c r="E164" i="1"/>
  <c r="E344" i="1"/>
  <c r="E351" i="1"/>
  <c r="E194" i="1"/>
  <c r="E308" i="1"/>
  <c r="F308" i="1" s="1"/>
  <c r="G308" i="1" s="1"/>
  <c r="I308" i="1" s="1"/>
  <c r="E225" i="1"/>
  <c r="E396" i="1"/>
  <c r="F396" i="1" s="1"/>
  <c r="G396" i="1" s="1"/>
  <c r="J396" i="1" s="1"/>
  <c r="E75" i="1"/>
  <c r="E41" i="2" s="1"/>
  <c r="E35" i="1"/>
  <c r="F35" i="1" s="1"/>
  <c r="U35" i="1" s="1"/>
  <c r="E178" i="1"/>
  <c r="E397" i="1"/>
  <c r="E55" i="1"/>
  <c r="F55" i="1" s="1"/>
  <c r="G55" i="1" s="1"/>
  <c r="H55" i="1" s="1"/>
  <c r="E66" i="1"/>
  <c r="F66" i="1" s="1"/>
  <c r="G66" i="1" s="1"/>
  <c r="H66" i="1" s="1"/>
  <c r="E385" i="1"/>
  <c r="E372" i="1"/>
  <c r="E268" i="1"/>
  <c r="E181" i="1"/>
  <c r="E157" i="1"/>
  <c r="E87" i="1"/>
  <c r="G132" i="1"/>
  <c r="I132" i="1" s="1"/>
  <c r="E423" i="1"/>
  <c r="F423" i="1" s="1"/>
  <c r="G423" i="1" s="1"/>
  <c r="K423" i="1" s="1"/>
  <c r="E430" i="1"/>
  <c r="F430" i="1" s="1"/>
  <c r="G430" i="1" s="1"/>
  <c r="K430" i="1" s="1"/>
  <c r="E166" i="1"/>
  <c r="E145" i="1"/>
  <c r="E139" i="1"/>
  <c r="E362" i="1"/>
  <c r="E129" i="1"/>
  <c r="E355" i="1"/>
  <c r="E100" i="1"/>
  <c r="E290" i="1"/>
  <c r="F290" i="1" s="1"/>
  <c r="G290" i="1" s="1"/>
  <c r="J290" i="1" s="1"/>
  <c r="E278" i="1"/>
  <c r="E235" i="1"/>
  <c r="E105" i="1"/>
  <c r="E329" i="1"/>
  <c r="E402" i="1"/>
  <c r="E374" i="1"/>
  <c r="E328" i="1"/>
  <c r="E151" i="1"/>
  <c r="E27" i="1"/>
  <c r="F27" i="1" s="1"/>
  <c r="G27" i="1" s="1"/>
  <c r="H27" i="1" s="1"/>
  <c r="E149" i="1"/>
  <c r="F149" i="1" s="1"/>
  <c r="G149" i="1" s="1"/>
  <c r="H149" i="1" s="1"/>
  <c r="E390" i="1"/>
  <c r="E231" i="1"/>
  <c r="F231" i="1" s="1"/>
  <c r="G231" i="1" s="1"/>
  <c r="J231" i="1" s="1"/>
  <c r="E248" i="1"/>
  <c r="F248" i="1" s="1"/>
  <c r="G248" i="1" s="1"/>
  <c r="J248" i="1" s="1"/>
  <c r="E264" i="1"/>
  <c r="E342" i="1"/>
  <c r="E270" i="1"/>
  <c r="E298" i="1"/>
  <c r="E286" i="1"/>
  <c r="F286" i="1" s="1"/>
  <c r="G286" i="1" s="1"/>
  <c r="I286" i="1" s="1"/>
  <c r="E317" i="1"/>
  <c r="E395" i="1"/>
  <c r="E81" i="1"/>
  <c r="E29" i="1"/>
  <c r="E47" i="1"/>
  <c r="E68" i="1"/>
  <c r="E335" i="1"/>
  <c r="E346" i="1"/>
  <c r="E357" i="1"/>
  <c r="E201" i="1"/>
  <c r="E310" i="1"/>
  <c r="E208" i="1"/>
  <c r="E200" i="1"/>
  <c r="E378" i="1"/>
  <c r="E405" i="1"/>
  <c r="E46" i="1"/>
  <c r="F46" i="1" s="1"/>
  <c r="G46" i="1" s="1"/>
  <c r="H46" i="1" s="1"/>
  <c r="E58" i="1"/>
  <c r="F58" i="1" s="1"/>
  <c r="G58" i="1" s="1"/>
  <c r="H58" i="1" s="1"/>
  <c r="E91" i="1"/>
  <c r="F91" i="1" s="1"/>
  <c r="U91" i="1" s="1"/>
  <c r="G36" i="1"/>
  <c r="I36" i="1" s="1"/>
  <c r="E369" i="1"/>
  <c r="F369" i="1" s="1"/>
  <c r="G369" i="1" s="1"/>
  <c r="I369" i="1" s="1"/>
  <c r="E252" i="1"/>
  <c r="E171" i="1"/>
  <c r="F171" i="1" s="1"/>
  <c r="G171" i="1" s="1"/>
  <c r="I171" i="1" s="1"/>
  <c r="E156" i="1"/>
  <c r="E425" i="1"/>
  <c r="F425" i="1" s="1"/>
  <c r="E422" i="1"/>
  <c r="F422" i="1" s="1"/>
  <c r="E136" i="1"/>
  <c r="E354" i="1"/>
  <c r="E123" i="1"/>
  <c r="E300" i="1"/>
  <c r="F300" i="1" s="1"/>
  <c r="G300" i="1" s="1"/>
  <c r="J300" i="1" s="1"/>
  <c r="E287" i="1"/>
  <c r="F287" i="1" s="1"/>
  <c r="G287" i="1" s="1"/>
  <c r="I287" i="1" s="1"/>
  <c r="E309" i="1"/>
  <c r="E104" i="1"/>
  <c r="F104" i="1" s="1"/>
  <c r="G104" i="1" s="1"/>
  <c r="I104" i="1" s="1"/>
  <c r="E311" i="1"/>
  <c r="E152" i="1"/>
  <c r="E28" i="1"/>
  <c r="F28" i="1" s="1"/>
  <c r="G28" i="1" s="1"/>
  <c r="H28" i="1" s="1"/>
  <c r="E94" i="1"/>
  <c r="F94" i="1" s="1"/>
  <c r="G94" i="1" s="1"/>
  <c r="H94" i="1" s="1"/>
  <c r="E155" i="1"/>
  <c r="F155" i="1" s="1"/>
  <c r="G155" i="1" s="1"/>
  <c r="H155" i="1" s="1"/>
  <c r="E227" i="1"/>
  <c r="E249" i="1"/>
  <c r="F249" i="1" s="1"/>
  <c r="G249" i="1" s="1"/>
  <c r="H249" i="1" s="1"/>
  <c r="E217" i="1"/>
  <c r="E233" i="1"/>
  <c r="F233" i="1" s="1"/>
  <c r="G233" i="1" s="1"/>
  <c r="J233" i="1" s="1"/>
  <c r="E343" i="1"/>
  <c r="E313" i="1"/>
  <c r="E318" i="1"/>
  <c r="E399" i="1"/>
  <c r="E259" i="1"/>
  <c r="E211" i="1"/>
  <c r="E88" i="1"/>
  <c r="E32" i="1"/>
  <c r="E45" i="1"/>
  <c r="E347" i="1"/>
  <c r="E202" i="1"/>
  <c r="E254" i="1"/>
  <c r="E400" i="1"/>
  <c r="F400" i="1" s="1"/>
  <c r="G400" i="1" s="1"/>
  <c r="K400" i="1" s="1"/>
  <c r="E78" i="1"/>
  <c r="G96" i="1"/>
  <c r="H96" i="1" s="1"/>
  <c r="E180" i="1"/>
  <c r="E188" i="1"/>
  <c r="E204" i="1"/>
  <c r="E384" i="1"/>
  <c r="E49" i="1"/>
  <c r="F49" i="1" s="1"/>
  <c r="G49" i="1" s="1"/>
  <c r="H49" i="1" s="1"/>
  <c r="E71" i="1"/>
  <c r="F71" i="1" s="1"/>
  <c r="G71" i="1" s="1"/>
  <c r="H71" i="1" s="1"/>
  <c r="E82" i="1"/>
  <c r="F82" i="1" s="1"/>
  <c r="G82" i="1" s="1"/>
  <c r="H82" i="1" s="1"/>
  <c r="E216" i="1"/>
  <c r="F216" i="1" s="1"/>
  <c r="U216" i="1" s="1"/>
  <c r="E376" i="1"/>
  <c r="E172" i="1"/>
  <c r="E368" i="1"/>
  <c r="E305" i="1"/>
  <c r="E260" i="1"/>
  <c r="E165" i="1"/>
  <c r="E144" i="1"/>
  <c r="F144" i="1" s="1"/>
  <c r="G144" i="1" s="1"/>
  <c r="I144" i="1" s="1"/>
  <c r="E135" i="1"/>
  <c r="E360" i="1"/>
  <c r="E128" i="1"/>
  <c r="E353" i="1"/>
  <c r="E122" i="1"/>
  <c r="E99" i="1"/>
  <c r="E299" i="1"/>
  <c r="E282" i="1"/>
  <c r="E276" i="1"/>
  <c r="E103" i="1"/>
  <c r="E324" i="1"/>
  <c r="E406" i="1"/>
  <c r="E322" i="1"/>
  <c r="E206" i="1"/>
  <c r="E197" i="1"/>
  <c r="E95" i="1"/>
  <c r="F95" i="1" s="1"/>
  <c r="E297" i="1"/>
  <c r="F297" i="1" s="1"/>
  <c r="G297" i="1" s="1"/>
  <c r="H297" i="1" s="1"/>
  <c r="E221" i="1"/>
  <c r="F221" i="1" s="1"/>
  <c r="G221" i="1" s="1"/>
  <c r="J221" i="1" s="1"/>
  <c r="E218" i="1"/>
  <c r="E246" i="1"/>
  <c r="E266" i="1"/>
  <c r="E361" i="1"/>
  <c r="E260" i="2" s="1"/>
  <c r="E271" i="1"/>
  <c r="E274" i="1"/>
  <c r="E314" i="1"/>
  <c r="E148" i="1"/>
  <c r="E21" i="1"/>
  <c r="E48" i="1"/>
  <c r="E57" i="1"/>
  <c r="F57" i="1" s="1"/>
  <c r="P57" i="1" s="1"/>
  <c r="E72" i="1"/>
  <c r="E61" i="1"/>
  <c r="E336" i="1"/>
  <c r="E348" i="1"/>
  <c r="E359" i="1"/>
  <c r="E203" i="1"/>
  <c r="E325" i="1"/>
  <c r="E237" i="1"/>
  <c r="E381" i="1"/>
  <c r="G192" i="1"/>
  <c r="H192" i="1" s="1"/>
  <c r="E189" i="1"/>
  <c r="F189" i="1" s="1"/>
  <c r="G189" i="1" s="1"/>
  <c r="J189" i="1" s="1"/>
  <c r="E215" i="1"/>
  <c r="F215" i="1" s="1"/>
  <c r="U215" i="1" s="1"/>
  <c r="E364" i="1"/>
  <c r="E412" i="1"/>
  <c r="F412" i="1" s="1"/>
  <c r="E409" i="1"/>
  <c r="E60" i="1"/>
  <c r="F60" i="1" s="1"/>
  <c r="G60" i="1" s="1"/>
  <c r="H60" i="1" s="1"/>
  <c r="E84" i="1"/>
  <c r="F84" i="1" s="1"/>
  <c r="G84" i="1" s="1"/>
  <c r="H84" i="1" s="1"/>
  <c r="G339" i="1"/>
  <c r="I339" i="1" s="1"/>
  <c r="E153" i="1"/>
  <c r="E350" i="1"/>
  <c r="E162" i="1"/>
  <c r="E138" i="1"/>
  <c r="E115" i="1"/>
  <c r="E160" i="1"/>
  <c r="E142" i="1"/>
  <c r="E134" i="1"/>
  <c r="E358" i="1"/>
  <c r="E126" i="1"/>
  <c r="E125" i="1"/>
  <c r="E120" i="1"/>
  <c r="E98" i="1"/>
  <c r="E281" i="1"/>
  <c r="F281" i="1" s="1"/>
  <c r="G281" i="1" s="1"/>
  <c r="J281" i="1" s="1"/>
  <c r="E265" i="1"/>
  <c r="E107" i="1"/>
  <c r="E101" i="1"/>
  <c r="E321" i="1"/>
  <c r="E331" i="1"/>
  <c r="E326" i="1"/>
  <c r="E102" i="1"/>
  <c r="E199" i="1"/>
  <c r="E31" i="1"/>
  <c r="F31" i="1" s="1"/>
  <c r="G31" i="1" s="1"/>
  <c r="H31" i="1" s="1"/>
  <c r="E234" i="1"/>
  <c r="E147" i="1"/>
  <c r="E214" i="1"/>
  <c r="F214" i="1" s="1"/>
  <c r="E228" i="1"/>
  <c r="E243" i="1"/>
  <c r="F243" i="1" s="1"/>
  <c r="G243" i="1" s="1"/>
  <c r="J243" i="1" s="1"/>
  <c r="E250" i="1"/>
  <c r="E340" i="1"/>
  <c r="E367" i="1"/>
  <c r="E293" i="1"/>
  <c r="E284" i="1"/>
  <c r="E315" i="1"/>
  <c r="E413" i="1"/>
  <c r="F413" i="1" s="1"/>
  <c r="G413" i="1" s="1"/>
  <c r="J413" i="1" s="1"/>
  <c r="E370" i="1"/>
  <c r="E154" i="1"/>
  <c r="E22" i="1"/>
  <c r="E62" i="1"/>
  <c r="E74" i="1"/>
  <c r="E93" i="1"/>
  <c r="E337" i="1"/>
  <c r="E349" i="1"/>
  <c r="E193" i="1"/>
  <c r="E205" i="1"/>
  <c r="F205" i="1" s="1"/>
  <c r="G205" i="1" s="1"/>
  <c r="I205" i="1" s="1"/>
  <c r="E222" i="1"/>
  <c r="E408" i="1"/>
  <c r="E238" i="1"/>
  <c r="E183" i="1"/>
  <c r="F183" i="1" s="1"/>
  <c r="G183" i="1" s="1"/>
  <c r="J183" i="1" s="1"/>
  <c r="E392" i="1"/>
  <c r="E63" i="1"/>
  <c r="F63" i="1" s="1"/>
  <c r="G63" i="1" s="1"/>
  <c r="H63" i="1" s="1"/>
  <c r="E73" i="1"/>
  <c r="F73" i="1" s="1"/>
  <c r="G73" i="1" s="1"/>
  <c r="H73" i="1" s="1"/>
  <c r="E169" i="1"/>
  <c r="E323" i="1"/>
  <c r="E345" i="1"/>
  <c r="E187" i="1"/>
  <c r="E161" i="1"/>
  <c r="E137" i="1"/>
  <c r="F17" i="1"/>
  <c r="G219" i="1"/>
  <c r="J219" i="1" s="1"/>
  <c r="P219" i="1"/>
  <c r="G414" i="1"/>
  <c r="K414" i="1" s="1"/>
  <c r="P414" i="1"/>
  <c r="G245" i="1"/>
  <c r="J245" i="1" s="1"/>
  <c r="P245" i="1"/>
  <c r="P159" i="1"/>
  <c r="T159" i="1" s="1"/>
  <c r="E201" i="2"/>
  <c r="E30" i="2"/>
  <c r="E307" i="2"/>
  <c r="E279" i="2"/>
  <c r="F163" i="1"/>
  <c r="F121" i="1"/>
  <c r="G121" i="1" s="1"/>
  <c r="I121" i="1" s="1"/>
  <c r="G410" i="1"/>
  <c r="J410" i="1" s="1"/>
  <c r="P42" i="1"/>
  <c r="T42" i="1" s="1"/>
  <c r="E96" i="2"/>
  <c r="P419" i="1"/>
  <c r="T419" i="1" s="1"/>
  <c r="G256" i="1"/>
  <c r="I256" i="1" s="1"/>
  <c r="P114" i="1"/>
  <c r="T114" i="1" s="1"/>
  <c r="E148" i="2"/>
  <c r="F173" i="1"/>
  <c r="G173" i="1" s="1"/>
  <c r="I173" i="1" s="1"/>
  <c r="E138" i="2"/>
  <c r="T30" i="1"/>
  <c r="E120" i="2"/>
  <c r="E167" i="2"/>
  <c r="G428" i="1"/>
  <c r="K428" i="1" s="1"/>
  <c r="P428" i="1"/>
  <c r="P423" i="1"/>
  <c r="G426" i="1"/>
  <c r="K426" i="1" s="1"/>
  <c r="P426" i="1"/>
  <c r="G421" i="1"/>
  <c r="K421" i="1" s="1"/>
  <c r="G425" i="1"/>
  <c r="K425" i="1" s="1"/>
  <c r="P425" i="1"/>
  <c r="P267" i="1"/>
  <c r="T267" i="1" s="1"/>
  <c r="P92" i="1"/>
  <c r="T92" i="1" s="1"/>
  <c r="P96" i="1"/>
  <c r="P149" i="1"/>
  <c r="T149" i="1" s="1"/>
  <c r="P23" i="1"/>
  <c r="T23" i="1" s="1"/>
  <c r="P221" i="1"/>
  <c r="P403" i="1"/>
  <c r="T403" i="1" s="1"/>
  <c r="P51" i="1"/>
  <c r="T51" i="1" s="1"/>
  <c r="P334" i="1"/>
  <c r="T334" i="1" s="1"/>
  <c r="P46" i="1"/>
  <c r="T46" i="1" s="1"/>
  <c r="P76" i="1"/>
  <c r="T76" i="1" s="1"/>
  <c r="P84" i="1"/>
  <c r="T84" i="1" s="1"/>
  <c r="P261" i="1"/>
  <c r="T261" i="1" s="1"/>
  <c r="P230" i="1"/>
  <c r="T230" i="1" s="1"/>
  <c r="P118" i="1"/>
  <c r="T118" i="1" s="1"/>
  <c r="P300" i="1"/>
  <c r="T300" i="1" s="1"/>
  <c r="P236" i="1"/>
  <c r="T236" i="1" s="1"/>
  <c r="P411" i="1"/>
  <c r="T411" i="1" s="1"/>
  <c r="P191" i="1"/>
  <c r="T191" i="1" s="1"/>
  <c r="P366" i="1"/>
  <c r="T366" i="1" s="1"/>
  <c r="P26" i="1"/>
  <c r="T26" i="1" s="1"/>
  <c r="P140" i="1"/>
  <c r="T140" i="1" s="1"/>
  <c r="P144" i="1"/>
  <c r="T144" i="1" s="1"/>
  <c r="P124" i="1"/>
  <c r="T124" i="1" s="1"/>
  <c r="P108" i="1"/>
  <c r="T108" i="1" s="1"/>
  <c r="P333" i="1"/>
  <c r="T333" i="1" s="1"/>
  <c r="P27" i="1"/>
  <c r="T27" i="1" s="1"/>
  <c r="P176" i="1"/>
  <c r="T176" i="1" s="1"/>
  <c r="P247" i="1"/>
  <c r="T247" i="1" s="1"/>
  <c r="P35" i="1"/>
  <c r="P40" i="1"/>
  <c r="T40" i="1" s="1"/>
  <c r="P66" i="1"/>
  <c r="T66" i="1" s="1"/>
  <c r="P283" i="1"/>
  <c r="T283" i="1" s="1"/>
  <c r="P255" i="1"/>
  <c r="T255" i="1" s="1"/>
  <c r="P85" i="1"/>
  <c r="T85" i="1" s="1"/>
  <c r="P377" i="1"/>
  <c r="T377" i="1" s="1"/>
  <c r="P121" i="1"/>
  <c r="T121" i="1" s="1"/>
  <c r="P94" i="1"/>
  <c r="T94" i="1" s="1"/>
  <c r="P304" i="1"/>
  <c r="T304" i="1" s="1"/>
  <c r="P56" i="1"/>
  <c r="T56" i="1" s="1"/>
  <c r="P59" i="1"/>
  <c r="T59" i="1" s="1"/>
  <c r="P55" i="1"/>
  <c r="T55" i="1" s="1"/>
  <c r="P80" i="1"/>
  <c r="T80" i="1" s="1"/>
  <c r="P91" i="1"/>
  <c r="P272" i="1"/>
  <c r="T272" i="1" s="1"/>
  <c r="P198" i="1"/>
  <c r="T198" i="1" s="1"/>
  <c r="P117" i="1"/>
  <c r="T117" i="1" s="1"/>
  <c r="P110" i="1"/>
  <c r="T110" i="1" s="1"/>
  <c r="P155" i="1"/>
  <c r="T155" i="1" s="1"/>
  <c r="P387" i="1"/>
  <c r="T387" i="1" s="1"/>
  <c r="P86" i="1"/>
  <c r="T86" i="1" s="1"/>
  <c r="P209" i="1"/>
  <c r="T209" i="1" s="1"/>
  <c r="P232" i="1"/>
  <c r="T232" i="1" s="1"/>
  <c r="P213" i="1"/>
  <c r="T213" i="1" s="1"/>
  <c r="P224" i="1"/>
  <c r="T224" i="1" s="1"/>
  <c r="P243" i="1"/>
  <c r="T243" i="1" s="1"/>
  <c r="P263" i="1"/>
  <c r="T263" i="1" s="1"/>
  <c r="P69" i="1"/>
  <c r="T69" i="1" s="1"/>
  <c r="P182" i="1"/>
  <c r="T182" i="1" s="1"/>
  <c r="P63" i="1"/>
  <c r="T63" i="1" s="1"/>
  <c r="P306" i="1"/>
  <c r="T306" i="1" s="1"/>
  <c r="P184" i="1"/>
  <c r="T184" i="1" s="1"/>
  <c r="P167" i="1"/>
  <c r="T167" i="1" s="1"/>
  <c r="P143" i="1"/>
  <c r="T143" i="1" s="1"/>
  <c r="P132" i="1"/>
  <c r="T132" i="1" s="1"/>
  <c r="P127" i="1"/>
  <c r="T127" i="1" s="1"/>
  <c r="P292" i="1"/>
  <c r="T292" i="1" s="1"/>
  <c r="P327" i="1"/>
  <c r="T327" i="1" s="1"/>
  <c r="P253" i="1"/>
  <c r="T253" i="1" s="1"/>
  <c r="P33" i="1"/>
  <c r="P112" i="1"/>
  <c r="T112" i="1" s="1"/>
  <c r="P170" i="1"/>
  <c r="T170" i="1" s="1"/>
  <c r="P192" i="1"/>
  <c r="P231" i="1"/>
  <c r="T231" i="1" s="1"/>
  <c r="P168" i="1"/>
  <c r="T168" i="1" s="1"/>
  <c r="P396" i="1"/>
  <c r="T396" i="1" s="1"/>
  <c r="P404" i="1"/>
  <c r="T404" i="1" s="1"/>
  <c r="P186" i="1"/>
  <c r="T186" i="1" s="1"/>
  <c r="P195" i="1"/>
  <c r="T195" i="1" s="1"/>
  <c r="P365" i="1"/>
  <c r="T365" i="1" s="1"/>
  <c r="P401" i="1"/>
  <c r="T401" i="1" s="1"/>
  <c r="P44" i="1"/>
  <c r="T44" i="1" s="1"/>
  <c r="P50" i="1"/>
  <c r="T50" i="1" s="1"/>
  <c r="P70" i="1"/>
  <c r="T70" i="1" s="1"/>
  <c r="P386" i="1"/>
  <c r="T386" i="1" s="1"/>
  <c r="P273" i="1"/>
  <c r="T273" i="1" s="1"/>
  <c r="P190" i="1"/>
  <c r="T190" i="1" s="1"/>
  <c r="P175" i="1"/>
  <c r="T175" i="1" s="1"/>
  <c r="P413" i="1"/>
  <c r="T413" i="1" s="1"/>
  <c r="P226" i="1"/>
  <c r="T226" i="1" s="1"/>
  <c r="P416" i="1"/>
  <c r="T416" i="1" s="1"/>
  <c r="P111" i="1"/>
  <c r="T111" i="1" s="1"/>
  <c r="P289" i="1"/>
  <c r="T289" i="1" s="1"/>
  <c r="P417" i="1"/>
  <c r="T417" i="1" s="1"/>
  <c r="P424" i="1"/>
  <c r="T424" i="1" s="1"/>
  <c r="P207" i="1"/>
  <c r="T207" i="1" s="1"/>
  <c r="P28" i="1"/>
  <c r="P220" i="1"/>
  <c r="T220" i="1" s="1"/>
  <c r="P339" i="1"/>
  <c r="P382" i="1"/>
  <c r="T382" i="1" s="1"/>
  <c r="P363" i="1"/>
  <c r="T363" i="1" s="1"/>
  <c r="P109" i="1"/>
  <c r="T109" i="1" s="1"/>
  <c r="P196" i="1"/>
  <c r="T196" i="1" s="1"/>
  <c r="P67" i="1"/>
  <c r="T67" i="1" s="1"/>
  <c r="P104" i="1"/>
  <c r="T104" i="1" s="1"/>
  <c r="P43" i="1"/>
  <c r="T43" i="1" s="1"/>
  <c r="P308" i="1"/>
  <c r="T308" i="1" s="1"/>
  <c r="P77" i="1"/>
  <c r="T77" i="1" s="1"/>
  <c r="P275" i="1"/>
  <c r="T275" i="1" s="1"/>
  <c r="P394" i="1"/>
  <c r="T394" i="1" s="1"/>
  <c r="P82" i="1"/>
  <c r="T82" i="1" s="1"/>
  <c r="P244" i="1"/>
  <c r="T244" i="1" s="1"/>
  <c r="P240" i="1"/>
  <c r="T240" i="1" s="1"/>
  <c r="P174" i="1"/>
  <c r="T174" i="1" s="1"/>
  <c r="P420" i="1"/>
  <c r="T420" i="1" s="1"/>
  <c r="P352" i="1"/>
  <c r="T352" i="1" s="1"/>
  <c r="P302" i="1"/>
  <c r="T302" i="1" s="1"/>
  <c r="P41" i="1"/>
  <c r="T41" i="1" s="1"/>
  <c r="P294" i="1"/>
  <c r="T294" i="1" s="1"/>
  <c r="P379" i="1"/>
  <c r="T379" i="1" s="1"/>
  <c r="P249" i="1"/>
  <c r="T249" i="1" s="1"/>
  <c r="P288" i="1"/>
  <c r="T288" i="1" s="1"/>
  <c r="P90" i="1"/>
  <c r="T90" i="1" s="1"/>
  <c r="P251" i="1"/>
  <c r="T251" i="1" s="1"/>
  <c r="P286" i="1"/>
  <c r="T286" i="1" s="1"/>
  <c r="P269" i="1"/>
  <c r="T269" i="1" s="1"/>
  <c r="P34" i="1"/>
  <c r="P36" i="1"/>
  <c r="T36" i="1" s="1"/>
  <c r="P183" i="1"/>
  <c r="T183" i="1" s="1"/>
  <c r="P216" i="1"/>
  <c r="P418" i="1"/>
  <c r="T418" i="1" s="1"/>
  <c r="P113" i="1"/>
  <c r="T113" i="1" s="1"/>
  <c r="P320" i="1"/>
  <c r="T320" i="1" s="1"/>
  <c r="P158" i="1"/>
  <c r="T158" i="1" s="1"/>
  <c r="P210" i="1"/>
  <c r="T210" i="1" s="1"/>
  <c r="P179" i="1"/>
  <c r="T179" i="1" s="1"/>
  <c r="P223" i="1" l="1"/>
  <c r="T223" i="1" s="1"/>
  <c r="P171" i="1"/>
  <c r="T171" i="1" s="1"/>
  <c r="P71" i="1"/>
  <c r="T71" i="1" s="1"/>
  <c r="P31" i="1"/>
  <c r="T31" i="1" s="1"/>
  <c r="P287" i="1"/>
  <c r="T287" i="1" s="1"/>
  <c r="T219" i="1"/>
  <c r="P290" i="1"/>
  <c r="T290" i="1" s="1"/>
  <c r="P400" i="1"/>
  <c r="T400" i="1" s="1"/>
  <c r="E202" i="2"/>
  <c r="T339" i="1"/>
  <c r="P89" i="1"/>
  <c r="T89" i="1" s="1"/>
  <c r="P430" i="1"/>
  <c r="F361" i="1"/>
  <c r="G361" i="1" s="1"/>
  <c r="J361" i="1" s="1"/>
  <c r="T192" i="1"/>
  <c r="P281" i="1"/>
  <c r="T281" i="1" s="1"/>
  <c r="P205" i="1"/>
  <c r="T205" i="1" s="1"/>
  <c r="F24" i="1"/>
  <c r="G24" i="1" s="1"/>
  <c r="I24" i="1" s="1"/>
  <c r="P73" i="1"/>
  <c r="T73" i="1" s="1"/>
  <c r="P369" i="1"/>
  <c r="T369" i="1" s="1"/>
  <c r="G57" i="1"/>
  <c r="I57" i="1" s="1"/>
  <c r="P60" i="1"/>
  <c r="T60" i="1" s="1"/>
  <c r="T425" i="1"/>
  <c r="T414" i="1"/>
  <c r="T429" i="1"/>
  <c r="T28" i="1"/>
  <c r="P189" i="1"/>
  <c r="T189" i="1" s="1"/>
  <c r="P49" i="1"/>
  <c r="T49" i="1" s="1"/>
  <c r="T96" i="1"/>
  <c r="F258" i="1"/>
  <c r="G258" i="1" s="1"/>
  <c r="I258" i="1" s="1"/>
  <c r="T245" i="1"/>
  <c r="F345" i="1"/>
  <c r="E304" i="2"/>
  <c r="F93" i="1"/>
  <c r="E50" i="2"/>
  <c r="F284" i="1"/>
  <c r="E199" i="2"/>
  <c r="F147" i="1"/>
  <c r="E99" i="2"/>
  <c r="F101" i="1"/>
  <c r="E55" i="2"/>
  <c r="F358" i="1"/>
  <c r="E257" i="2"/>
  <c r="E112" i="2"/>
  <c r="F162" i="1"/>
  <c r="F364" i="1"/>
  <c r="E263" i="2"/>
  <c r="F359" i="1"/>
  <c r="E258" i="2"/>
  <c r="F148" i="1"/>
  <c r="E100" i="2"/>
  <c r="E226" i="2"/>
  <c r="F324" i="1"/>
  <c r="F128" i="1"/>
  <c r="E80" i="2"/>
  <c r="F172" i="1"/>
  <c r="E121" i="2"/>
  <c r="F188" i="1"/>
  <c r="E133" i="2"/>
  <c r="F45" i="1"/>
  <c r="E23" i="2"/>
  <c r="F343" i="1"/>
  <c r="E244" i="2"/>
  <c r="F152" i="1"/>
  <c r="E103" i="2"/>
  <c r="F136" i="1"/>
  <c r="E88" i="2"/>
  <c r="F208" i="1"/>
  <c r="E149" i="2"/>
  <c r="F29" i="1"/>
  <c r="E15" i="2"/>
  <c r="F264" i="1"/>
  <c r="E182" i="2"/>
  <c r="F374" i="1"/>
  <c r="E268" i="2"/>
  <c r="F355" i="1"/>
  <c r="E254" i="2"/>
  <c r="F164" i="1"/>
  <c r="E114" i="2"/>
  <c r="F296" i="1"/>
  <c r="E208" i="2"/>
  <c r="F301" i="1"/>
  <c r="E298" i="2"/>
  <c r="E295" i="2"/>
  <c r="F277" i="1"/>
  <c r="F65" i="1"/>
  <c r="E35" i="2"/>
  <c r="F79" i="1"/>
  <c r="E44" i="2"/>
  <c r="F295" i="1"/>
  <c r="E207" i="2"/>
  <c r="F389" i="1"/>
  <c r="E318" i="2"/>
  <c r="F323" i="1"/>
  <c r="E302" i="2"/>
  <c r="F238" i="1"/>
  <c r="E169" i="2"/>
  <c r="F74" i="1"/>
  <c r="E40" i="2"/>
  <c r="F293" i="1"/>
  <c r="E205" i="2"/>
  <c r="F234" i="1"/>
  <c r="E165" i="2"/>
  <c r="F107" i="1"/>
  <c r="E62" i="2"/>
  <c r="E61" i="2"/>
  <c r="F134" i="1"/>
  <c r="E86" i="2"/>
  <c r="E305" i="2"/>
  <c r="F350" i="1"/>
  <c r="F348" i="1"/>
  <c r="E248" i="2"/>
  <c r="F314" i="1"/>
  <c r="E217" i="2"/>
  <c r="F103" i="1"/>
  <c r="E58" i="2"/>
  <c r="E57" i="2"/>
  <c r="F360" i="1"/>
  <c r="E259" i="2"/>
  <c r="F376" i="1"/>
  <c r="E311" i="2"/>
  <c r="F180" i="1"/>
  <c r="E127" i="2"/>
  <c r="F32" i="1"/>
  <c r="E16" i="2"/>
  <c r="F311" i="1"/>
  <c r="E215" i="2"/>
  <c r="G422" i="1"/>
  <c r="K422" i="1" s="1"/>
  <c r="P422" i="1"/>
  <c r="F310" i="1"/>
  <c r="E214" i="2"/>
  <c r="F81" i="1"/>
  <c r="E45" i="2"/>
  <c r="F402" i="1"/>
  <c r="E280" i="2"/>
  <c r="F129" i="1"/>
  <c r="E81" i="2"/>
  <c r="F83" i="1"/>
  <c r="E46" i="2"/>
  <c r="F380" i="1"/>
  <c r="E269" i="2"/>
  <c r="E101" i="2"/>
  <c r="F150" i="1"/>
  <c r="F119" i="1"/>
  <c r="E71" i="2"/>
  <c r="E303" i="2"/>
  <c r="F332" i="1"/>
  <c r="F64" i="1"/>
  <c r="E34" i="2"/>
  <c r="F242" i="1"/>
  <c r="E172" i="2"/>
  <c r="F393" i="1"/>
  <c r="E276" i="2"/>
  <c r="T423" i="1"/>
  <c r="F75" i="1"/>
  <c r="F169" i="1"/>
  <c r="E119" i="2"/>
  <c r="F408" i="1"/>
  <c r="E285" i="2"/>
  <c r="F62" i="1"/>
  <c r="E33" i="2"/>
  <c r="F367" i="1"/>
  <c r="E265" i="2"/>
  <c r="F265" i="1"/>
  <c r="E183" i="2"/>
  <c r="F142" i="1"/>
  <c r="E94" i="2"/>
  <c r="F153" i="1"/>
  <c r="E104" i="2"/>
  <c r="F336" i="1"/>
  <c r="E237" i="2"/>
  <c r="F274" i="1"/>
  <c r="E192" i="2"/>
  <c r="P95" i="1"/>
  <c r="G95" i="1"/>
  <c r="H95" i="1" s="1"/>
  <c r="F276" i="1"/>
  <c r="E194" i="2"/>
  <c r="E87" i="2"/>
  <c r="F135" i="1"/>
  <c r="F88" i="1"/>
  <c r="E49" i="2"/>
  <c r="F217" i="1"/>
  <c r="E155" i="2"/>
  <c r="F201" i="1"/>
  <c r="E143" i="2"/>
  <c r="F395" i="1"/>
  <c r="E320" i="2"/>
  <c r="F329" i="1"/>
  <c r="E231" i="2"/>
  <c r="F362" i="1"/>
  <c r="E261" i="2"/>
  <c r="F87" i="1"/>
  <c r="E48" i="2"/>
  <c r="F54" i="1"/>
  <c r="E28" i="2"/>
  <c r="F341" i="1"/>
  <c r="E242" i="2"/>
  <c r="E255" i="2"/>
  <c r="F356" i="1"/>
  <c r="F116" i="1"/>
  <c r="E68" i="2"/>
  <c r="F52" i="1"/>
  <c r="E27" i="2"/>
  <c r="F262" i="1"/>
  <c r="E180" i="2"/>
  <c r="P58" i="1"/>
  <c r="T58" i="1" s="1"/>
  <c r="P177" i="1"/>
  <c r="T177" i="1" s="1"/>
  <c r="F222" i="1"/>
  <c r="E158" i="2"/>
  <c r="F22" i="1"/>
  <c r="E12" i="2"/>
  <c r="F340" i="1"/>
  <c r="E241" i="2"/>
  <c r="F199" i="1"/>
  <c r="E141" i="2"/>
  <c r="F160" i="1"/>
  <c r="E110" i="2"/>
  <c r="F61" i="1"/>
  <c r="E32" i="2"/>
  <c r="E189" i="2"/>
  <c r="F271" i="1"/>
  <c r="F282" i="1"/>
  <c r="E198" i="2"/>
  <c r="F78" i="1"/>
  <c r="E43" i="2"/>
  <c r="F211" i="1"/>
  <c r="E152" i="2"/>
  <c r="F309" i="1"/>
  <c r="E213" i="2"/>
  <c r="F156" i="1"/>
  <c r="E106" i="2"/>
  <c r="F405" i="1"/>
  <c r="E282" i="2"/>
  <c r="F357" i="1"/>
  <c r="E256" i="2"/>
  <c r="F317" i="1"/>
  <c r="E220" i="2"/>
  <c r="F390" i="1"/>
  <c r="E274" i="2"/>
  <c r="F105" i="1"/>
  <c r="E59" i="2"/>
  <c r="F139" i="1"/>
  <c r="E91" i="2"/>
  <c r="F157" i="1"/>
  <c r="E107" i="2"/>
  <c r="F225" i="1"/>
  <c r="E160" i="2"/>
  <c r="E19" i="2"/>
  <c r="F39" i="1"/>
  <c r="F257" i="1"/>
  <c r="E177" i="2"/>
  <c r="E232" i="2"/>
  <c r="F330" i="1"/>
  <c r="F130" i="1"/>
  <c r="E82" i="2"/>
  <c r="F375" i="1"/>
  <c r="E310" i="2"/>
  <c r="F239" i="1"/>
  <c r="E170" i="2"/>
  <c r="F38" i="1"/>
  <c r="E18" i="2"/>
  <c r="F280" i="1"/>
  <c r="E197" i="2"/>
  <c r="E105" i="2"/>
  <c r="F154" i="1"/>
  <c r="F250" i="1"/>
  <c r="E289" i="2"/>
  <c r="F102" i="1"/>
  <c r="E56" i="2"/>
  <c r="F98" i="1"/>
  <c r="E52" i="2"/>
  <c r="F381" i="1"/>
  <c r="E314" i="2"/>
  <c r="F72" i="1"/>
  <c r="E39" i="2"/>
  <c r="E139" i="2"/>
  <c r="F197" i="1"/>
  <c r="F299" i="1"/>
  <c r="E210" i="2"/>
  <c r="E115" i="2"/>
  <c r="F165" i="1"/>
  <c r="F259" i="1"/>
  <c r="E179" i="2"/>
  <c r="F227" i="1"/>
  <c r="E161" i="2"/>
  <c r="F378" i="1"/>
  <c r="E312" i="2"/>
  <c r="F346" i="1"/>
  <c r="E246" i="2"/>
  <c r="F235" i="1"/>
  <c r="E166" i="2"/>
  <c r="F145" i="1"/>
  <c r="E97" i="2"/>
  <c r="E128" i="2"/>
  <c r="F181" i="1"/>
  <c r="E14" i="2"/>
  <c r="F25" i="1"/>
  <c r="F398" i="1"/>
  <c r="E321" i="2"/>
  <c r="F133" i="1"/>
  <c r="E85" i="2"/>
  <c r="F373" i="1"/>
  <c r="E267" i="2"/>
  <c r="F312" i="1"/>
  <c r="E301" i="2"/>
  <c r="F291" i="1"/>
  <c r="E297" i="2"/>
  <c r="P248" i="1"/>
  <c r="T248" i="1" s="1"/>
  <c r="P215" i="1"/>
  <c r="P53" i="1"/>
  <c r="T53" i="1" s="1"/>
  <c r="P297" i="1"/>
  <c r="T297" i="1" s="1"/>
  <c r="E89" i="2"/>
  <c r="F137" i="1"/>
  <c r="F193" i="1"/>
  <c r="E135" i="2"/>
  <c r="F370" i="1"/>
  <c r="E266" i="2"/>
  <c r="F326" i="1"/>
  <c r="E228" i="2"/>
  <c r="F120" i="1"/>
  <c r="E72" i="2"/>
  <c r="F237" i="1"/>
  <c r="E168" i="2"/>
  <c r="F266" i="1"/>
  <c r="E184" i="2"/>
  <c r="F206" i="1"/>
  <c r="E147" i="2"/>
  <c r="F99" i="1"/>
  <c r="E53" i="2"/>
  <c r="F260" i="1"/>
  <c r="E293" i="2"/>
  <c r="F254" i="1"/>
  <c r="E176" i="2"/>
  <c r="F399" i="1"/>
  <c r="E278" i="2"/>
  <c r="F252" i="1"/>
  <c r="E174" i="2"/>
  <c r="E236" i="2"/>
  <c r="F335" i="1"/>
  <c r="F298" i="1"/>
  <c r="E209" i="2"/>
  <c r="F278" i="1"/>
  <c r="E195" i="2"/>
  <c r="F166" i="1"/>
  <c r="E116" i="2"/>
  <c r="F268" i="1"/>
  <c r="E186" i="2"/>
  <c r="F397" i="1"/>
  <c r="E277" i="2"/>
  <c r="F194" i="1"/>
  <c r="E136" i="2"/>
  <c r="F229" i="1"/>
  <c r="E163" i="2"/>
  <c r="E93" i="2"/>
  <c r="F141" i="1"/>
  <c r="E51" i="2"/>
  <c r="F97" i="1"/>
  <c r="F241" i="1"/>
  <c r="E171" i="2"/>
  <c r="F303" i="1"/>
  <c r="E211" i="2"/>
  <c r="P233" i="1"/>
  <c r="T233" i="1" s="1"/>
  <c r="T410" i="1"/>
  <c r="F161" i="1"/>
  <c r="E111" i="2"/>
  <c r="F349" i="1"/>
  <c r="E249" i="2"/>
  <c r="F228" i="1"/>
  <c r="E162" i="2"/>
  <c r="F331" i="1"/>
  <c r="E233" i="2"/>
  <c r="F125" i="1"/>
  <c r="E77" i="2"/>
  <c r="F115" i="1"/>
  <c r="E67" i="2"/>
  <c r="F409" i="1"/>
  <c r="E286" i="2"/>
  <c r="F325" i="1"/>
  <c r="E227" i="2"/>
  <c r="F48" i="1"/>
  <c r="E25" i="2"/>
  <c r="E288" i="2"/>
  <c r="F246" i="1"/>
  <c r="F322" i="1"/>
  <c r="E225" i="2"/>
  <c r="F122" i="1"/>
  <c r="E74" i="2"/>
  <c r="F305" i="1"/>
  <c r="E299" i="2"/>
  <c r="F384" i="1"/>
  <c r="E271" i="2"/>
  <c r="F202" i="1"/>
  <c r="E144" i="2"/>
  <c r="F318" i="1"/>
  <c r="E221" i="2"/>
  <c r="F123" i="1"/>
  <c r="E75" i="2"/>
  <c r="E142" i="2"/>
  <c r="F200" i="1"/>
  <c r="F68" i="1"/>
  <c r="E37" i="2"/>
  <c r="F270" i="1"/>
  <c r="E188" i="2"/>
  <c r="F151" i="1"/>
  <c r="E102" i="2"/>
  <c r="E309" i="2"/>
  <c r="F372" i="1"/>
  <c r="F351" i="1"/>
  <c r="E250" i="2"/>
  <c r="F316" i="1"/>
  <c r="E219" i="2"/>
  <c r="F388" i="1"/>
  <c r="E273" i="2"/>
  <c r="F106" i="1"/>
  <c r="E60" i="2"/>
  <c r="F146" i="1"/>
  <c r="E98" i="2"/>
  <c r="F307" i="1"/>
  <c r="E212" i="2"/>
  <c r="F212" i="1"/>
  <c r="E153" i="2"/>
  <c r="F131" i="1"/>
  <c r="E83" i="2"/>
  <c r="F187" i="1"/>
  <c r="E132" i="2"/>
  <c r="F392" i="1"/>
  <c r="E275" i="2"/>
  <c r="F337" i="1"/>
  <c r="E238" i="2"/>
  <c r="F315" i="1"/>
  <c r="E218" i="2"/>
  <c r="G214" i="1"/>
  <c r="J214" i="1" s="1"/>
  <c r="P214" i="1"/>
  <c r="T214" i="1" s="1"/>
  <c r="F321" i="1"/>
  <c r="E224" i="2"/>
  <c r="F126" i="1"/>
  <c r="E78" i="2"/>
  <c r="E90" i="2"/>
  <c r="F138" i="1"/>
  <c r="P412" i="1"/>
  <c r="G412" i="1"/>
  <c r="K412" i="1" s="1"/>
  <c r="E145" i="2"/>
  <c r="F203" i="1"/>
  <c r="E11" i="2"/>
  <c r="F21" i="1"/>
  <c r="F218" i="1"/>
  <c r="E156" i="2"/>
  <c r="F406" i="1"/>
  <c r="E283" i="2"/>
  <c r="E252" i="2"/>
  <c r="F353" i="1"/>
  <c r="F368" i="1"/>
  <c r="E306" i="2"/>
  <c r="F204" i="1"/>
  <c r="E146" i="2"/>
  <c r="F347" i="1"/>
  <c r="E247" i="2"/>
  <c r="F313" i="1"/>
  <c r="E216" i="2"/>
  <c r="F354" i="1"/>
  <c r="E253" i="2"/>
  <c r="F47" i="1"/>
  <c r="E24" i="2"/>
  <c r="F342" i="1"/>
  <c r="E243" i="2"/>
  <c r="F328" i="1"/>
  <c r="E230" i="2"/>
  <c r="F100" i="1"/>
  <c r="E54" i="2"/>
  <c r="F385" i="1"/>
  <c r="E316" i="2"/>
  <c r="F178" i="1"/>
  <c r="E125" i="2"/>
  <c r="F344" i="1"/>
  <c r="E245" i="2"/>
  <c r="E200" i="2"/>
  <c r="F285" i="1"/>
  <c r="F279" i="1"/>
  <c r="E196" i="2"/>
  <c r="F383" i="1"/>
  <c r="E315" i="2"/>
  <c r="F185" i="1"/>
  <c r="E131" i="2"/>
  <c r="F338" i="1"/>
  <c r="E239" i="2"/>
  <c r="F407" i="1"/>
  <c r="E284" i="2"/>
  <c r="F371" i="1"/>
  <c r="E308" i="2"/>
  <c r="T256" i="1"/>
  <c r="P361" i="1"/>
  <c r="P258" i="1"/>
  <c r="P173" i="1"/>
  <c r="T173" i="1" s="1"/>
  <c r="P24" i="1"/>
  <c r="T24" i="1" s="1"/>
  <c r="P163" i="1"/>
  <c r="G163" i="1"/>
  <c r="I163" i="1" s="1"/>
  <c r="T421" i="1"/>
  <c r="T428" i="1"/>
  <c r="T426" i="1"/>
  <c r="T430" i="1"/>
  <c r="T57" i="1"/>
  <c r="D15" i="1" l="1"/>
  <c r="C19" i="1" s="1"/>
  <c r="P285" i="1"/>
  <c r="G285" i="1"/>
  <c r="I285" i="1" s="1"/>
  <c r="G21" i="1"/>
  <c r="I21" i="1" s="1"/>
  <c r="P21" i="1"/>
  <c r="G97" i="1"/>
  <c r="I97" i="1" s="1"/>
  <c r="P97" i="1"/>
  <c r="G197" i="1"/>
  <c r="J197" i="1" s="1"/>
  <c r="P197" i="1"/>
  <c r="G330" i="1"/>
  <c r="I330" i="1" s="1"/>
  <c r="P330" i="1"/>
  <c r="G271" i="1"/>
  <c r="I271" i="1" s="1"/>
  <c r="P271" i="1"/>
  <c r="G277" i="1"/>
  <c r="I277" i="1" s="1"/>
  <c r="P277" i="1"/>
  <c r="G324" i="1"/>
  <c r="I324" i="1" s="1"/>
  <c r="P324" i="1"/>
  <c r="G162" i="1"/>
  <c r="I162" i="1" s="1"/>
  <c r="P162" i="1"/>
  <c r="G338" i="1"/>
  <c r="J338" i="1" s="1"/>
  <c r="P338" i="1"/>
  <c r="G100" i="1"/>
  <c r="I100" i="1" s="1"/>
  <c r="P100" i="1"/>
  <c r="G354" i="1"/>
  <c r="I354" i="1" s="1"/>
  <c r="P354" i="1"/>
  <c r="G368" i="1"/>
  <c r="K368" i="1" s="1"/>
  <c r="P368" i="1"/>
  <c r="G126" i="1"/>
  <c r="I126" i="1" s="1"/>
  <c r="P126" i="1"/>
  <c r="G337" i="1"/>
  <c r="J337" i="1" s="1"/>
  <c r="P337" i="1"/>
  <c r="G212" i="1"/>
  <c r="I212" i="1" s="1"/>
  <c r="P212" i="1"/>
  <c r="G388" i="1"/>
  <c r="K388" i="1" s="1"/>
  <c r="P388" i="1"/>
  <c r="G151" i="1"/>
  <c r="I151" i="1" s="1"/>
  <c r="P151" i="1"/>
  <c r="G123" i="1"/>
  <c r="I123" i="1" s="1"/>
  <c r="P123" i="1"/>
  <c r="G305" i="1"/>
  <c r="I305" i="1" s="1"/>
  <c r="P305" i="1"/>
  <c r="G48" i="1"/>
  <c r="I48" i="1" s="1"/>
  <c r="P48" i="1"/>
  <c r="P125" i="1"/>
  <c r="G125" i="1"/>
  <c r="I125" i="1" s="1"/>
  <c r="G161" i="1"/>
  <c r="I161" i="1" s="1"/>
  <c r="P161" i="1"/>
  <c r="G397" i="1"/>
  <c r="J397" i="1" s="1"/>
  <c r="P397" i="1"/>
  <c r="G298" i="1"/>
  <c r="I298" i="1" s="1"/>
  <c r="P298" i="1"/>
  <c r="G254" i="1"/>
  <c r="I254" i="1" s="1"/>
  <c r="P254" i="1"/>
  <c r="G266" i="1"/>
  <c r="J266" i="1" s="1"/>
  <c r="P266" i="1"/>
  <c r="G370" i="1"/>
  <c r="K370" i="1" s="1"/>
  <c r="P370" i="1"/>
  <c r="G133" i="1"/>
  <c r="I133" i="1" s="1"/>
  <c r="P133" i="1"/>
  <c r="G145" i="1"/>
  <c r="I145" i="1" s="1"/>
  <c r="P145" i="1"/>
  <c r="G227" i="1"/>
  <c r="H227" i="1" s="1"/>
  <c r="P227" i="1"/>
  <c r="G102" i="1"/>
  <c r="I102" i="1" s="1"/>
  <c r="P102" i="1"/>
  <c r="G38" i="1"/>
  <c r="I38" i="1" s="1"/>
  <c r="P38" i="1"/>
  <c r="G157" i="1"/>
  <c r="I157" i="1" s="1"/>
  <c r="P157" i="1"/>
  <c r="G317" i="1"/>
  <c r="I317" i="1" s="1"/>
  <c r="P317" i="1"/>
  <c r="P309" i="1"/>
  <c r="G309" i="1"/>
  <c r="J309" i="1" s="1"/>
  <c r="G340" i="1"/>
  <c r="J340" i="1" s="1"/>
  <c r="P340" i="1"/>
  <c r="G262" i="1"/>
  <c r="J262" i="1" s="1"/>
  <c r="P262" i="1"/>
  <c r="P341" i="1"/>
  <c r="G341" i="1"/>
  <c r="J341" i="1" s="1"/>
  <c r="G329" i="1"/>
  <c r="I329" i="1" s="1"/>
  <c r="P329" i="1"/>
  <c r="G88" i="1"/>
  <c r="I88" i="1" s="1"/>
  <c r="P88" i="1"/>
  <c r="G274" i="1"/>
  <c r="I274" i="1" s="1"/>
  <c r="P274" i="1"/>
  <c r="G265" i="1"/>
  <c r="I265" i="1" s="1"/>
  <c r="P265" i="1"/>
  <c r="P169" i="1"/>
  <c r="G169" i="1"/>
  <c r="I169" i="1" s="1"/>
  <c r="G64" i="1"/>
  <c r="I64" i="1" s="1"/>
  <c r="P64" i="1"/>
  <c r="G380" i="1"/>
  <c r="J380" i="1" s="1"/>
  <c r="P380" i="1"/>
  <c r="G81" i="1"/>
  <c r="I81" i="1" s="1"/>
  <c r="P81" i="1"/>
  <c r="G32" i="1"/>
  <c r="I32" i="1" s="1"/>
  <c r="P32" i="1"/>
  <c r="P293" i="1"/>
  <c r="G293" i="1"/>
  <c r="I293" i="1" s="1"/>
  <c r="G389" i="1"/>
  <c r="K389" i="1" s="1"/>
  <c r="P389" i="1"/>
  <c r="G355" i="1"/>
  <c r="I355" i="1" s="1"/>
  <c r="P355" i="1"/>
  <c r="G208" i="1"/>
  <c r="I208" i="1" s="1"/>
  <c r="P208" i="1"/>
  <c r="G45" i="1"/>
  <c r="I45" i="1" s="1"/>
  <c r="P45" i="1"/>
  <c r="G284" i="1"/>
  <c r="I284" i="1" s="1"/>
  <c r="P284" i="1"/>
  <c r="G353" i="1"/>
  <c r="I353" i="1" s="1"/>
  <c r="P353" i="1"/>
  <c r="G203" i="1"/>
  <c r="I203" i="1" s="1"/>
  <c r="P203" i="1"/>
  <c r="G141" i="1"/>
  <c r="I141" i="1" s="1"/>
  <c r="P141" i="1"/>
  <c r="G335" i="1"/>
  <c r="J335" i="1" s="1"/>
  <c r="P335" i="1"/>
  <c r="G135" i="1"/>
  <c r="I135" i="1" s="1"/>
  <c r="P135" i="1"/>
  <c r="G75" i="1"/>
  <c r="I75" i="1" s="1"/>
  <c r="P75" i="1"/>
  <c r="G332" i="1"/>
  <c r="I332" i="1" s="1"/>
  <c r="P332" i="1"/>
  <c r="G103" i="1"/>
  <c r="I103" i="1" s="1"/>
  <c r="P103" i="1"/>
  <c r="G134" i="1"/>
  <c r="I134" i="1" s="1"/>
  <c r="P134" i="1"/>
  <c r="G185" i="1"/>
  <c r="J185" i="1" s="1"/>
  <c r="P185" i="1"/>
  <c r="G344" i="1"/>
  <c r="J344" i="1" s="1"/>
  <c r="P344" i="1"/>
  <c r="G328" i="1"/>
  <c r="I328" i="1" s="1"/>
  <c r="P328" i="1"/>
  <c r="G313" i="1"/>
  <c r="I313" i="1" s="1"/>
  <c r="P313" i="1"/>
  <c r="G321" i="1"/>
  <c r="I321" i="1" s="1"/>
  <c r="P321" i="1"/>
  <c r="G392" i="1"/>
  <c r="K392" i="1" s="1"/>
  <c r="P392" i="1"/>
  <c r="G307" i="1"/>
  <c r="I307" i="1" s="1"/>
  <c r="P307" i="1"/>
  <c r="G316" i="1"/>
  <c r="I316" i="1" s="1"/>
  <c r="P316" i="1"/>
  <c r="G270" i="1"/>
  <c r="I270" i="1" s="1"/>
  <c r="P270" i="1"/>
  <c r="G318" i="1"/>
  <c r="I318" i="1" s="1"/>
  <c r="P318" i="1"/>
  <c r="G122" i="1"/>
  <c r="I122" i="1" s="1"/>
  <c r="P122" i="1"/>
  <c r="G325" i="1"/>
  <c r="I325" i="1" s="1"/>
  <c r="P325" i="1"/>
  <c r="G331" i="1"/>
  <c r="I331" i="1" s="1"/>
  <c r="P331" i="1"/>
  <c r="G268" i="1"/>
  <c r="I268" i="1" s="1"/>
  <c r="P268" i="1"/>
  <c r="G260" i="1"/>
  <c r="I260" i="1" s="1"/>
  <c r="P260" i="1"/>
  <c r="G237" i="1"/>
  <c r="I237" i="1" s="1"/>
  <c r="P237" i="1"/>
  <c r="G193" i="1"/>
  <c r="I193" i="1" s="1"/>
  <c r="P193" i="1"/>
  <c r="G291" i="1"/>
  <c r="J291" i="1" s="1"/>
  <c r="P291" i="1"/>
  <c r="G398" i="1"/>
  <c r="K398" i="1" s="1"/>
  <c r="P398" i="1"/>
  <c r="G235" i="1"/>
  <c r="I235" i="1" s="1"/>
  <c r="P235" i="1"/>
  <c r="U259" i="1"/>
  <c r="P259" i="1"/>
  <c r="P72" i="1"/>
  <c r="G72" i="1"/>
  <c r="I72" i="1" s="1"/>
  <c r="G250" i="1"/>
  <c r="J250" i="1" s="1"/>
  <c r="P250" i="1"/>
  <c r="G239" i="1"/>
  <c r="I239" i="1" s="1"/>
  <c r="P239" i="1"/>
  <c r="G257" i="1"/>
  <c r="J257" i="1" s="1"/>
  <c r="P257" i="1"/>
  <c r="G139" i="1"/>
  <c r="I139" i="1" s="1"/>
  <c r="P139" i="1"/>
  <c r="G357" i="1"/>
  <c r="J357" i="1" s="1"/>
  <c r="P357" i="1"/>
  <c r="G211" i="1"/>
  <c r="I211" i="1" s="1"/>
  <c r="P211" i="1"/>
  <c r="P61" i="1"/>
  <c r="G61" i="1"/>
  <c r="I61" i="1" s="1"/>
  <c r="P22" i="1"/>
  <c r="G22" i="1"/>
  <c r="I22" i="1" s="1"/>
  <c r="G52" i="1"/>
  <c r="I52" i="1" s="1"/>
  <c r="P52" i="1"/>
  <c r="G54" i="1"/>
  <c r="I54" i="1" s="1"/>
  <c r="P54" i="1"/>
  <c r="G395" i="1"/>
  <c r="K395" i="1" s="1"/>
  <c r="P395" i="1"/>
  <c r="G336" i="1"/>
  <c r="J336" i="1" s="1"/>
  <c r="P336" i="1"/>
  <c r="G367" i="1"/>
  <c r="J367" i="1" s="1"/>
  <c r="P367" i="1"/>
  <c r="G83" i="1"/>
  <c r="I83" i="1" s="1"/>
  <c r="P83" i="1"/>
  <c r="G310" i="1"/>
  <c r="I310" i="1" s="1"/>
  <c r="P310" i="1"/>
  <c r="G180" i="1"/>
  <c r="J180" i="1" s="1"/>
  <c r="P180" i="1"/>
  <c r="G74" i="1"/>
  <c r="I74" i="1" s="1"/>
  <c r="P74" i="1"/>
  <c r="G295" i="1"/>
  <c r="I295" i="1" s="1"/>
  <c r="P295" i="1"/>
  <c r="G301" i="1"/>
  <c r="J301" i="1" s="1"/>
  <c r="P301" i="1"/>
  <c r="G374" i="1"/>
  <c r="I374" i="1" s="1"/>
  <c r="P374" i="1"/>
  <c r="G136" i="1"/>
  <c r="I136" i="1" s="1"/>
  <c r="P136" i="1"/>
  <c r="G188" i="1"/>
  <c r="J188" i="1" s="1"/>
  <c r="P188" i="1"/>
  <c r="G148" i="1"/>
  <c r="I148" i="1" s="1"/>
  <c r="P148" i="1"/>
  <c r="G358" i="1"/>
  <c r="I358" i="1" s="1"/>
  <c r="P358" i="1"/>
  <c r="G93" i="1"/>
  <c r="I93" i="1" s="1"/>
  <c r="P93" i="1"/>
  <c r="G137" i="1"/>
  <c r="I137" i="1" s="1"/>
  <c r="P137" i="1"/>
  <c r="G25" i="1"/>
  <c r="I25" i="1" s="1"/>
  <c r="P25" i="1"/>
  <c r="G165" i="1"/>
  <c r="I165" i="1" s="1"/>
  <c r="P165" i="1"/>
  <c r="G154" i="1"/>
  <c r="I154" i="1" s="1"/>
  <c r="P154" i="1"/>
  <c r="G39" i="1"/>
  <c r="I39" i="1" s="1"/>
  <c r="P39" i="1"/>
  <c r="T422" i="1"/>
  <c r="G314" i="1"/>
  <c r="I314" i="1" s="1"/>
  <c r="P314" i="1"/>
  <c r="G371" i="1"/>
  <c r="I371" i="1" s="1"/>
  <c r="P371" i="1"/>
  <c r="G383" i="1"/>
  <c r="I383" i="1" s="1"/>
  <c r="P383" i="1"/>
  <c r="G178" i="1"/>
  <c r="J178" i="1" s="1"/>
  <c r="P178" i="1"/>
  <c r="G342" i="1"/>
  <c r="J342" i="1" s="1"/>
  <c r="P342" i="1"/>
  <c r="G347" i="1"/>
  <c r="J347" i="1" s="1"/>
  <c r="P347" i="1"/>
  <c r="P406" i="1"/>
  <c r="G406" i="1"/>
  <c r="J406" i="1" s="1"/>
  <c r="T412" i="1"/>
  <c r="G187" i="1"/>
  <c r="I187" i="1" s="1"/>
  <c r="P187" i="1"/>
  <c r="G146" i="1"/>
  <c r="I146" i="1" s="1"/>
  <c r="P146" i="1"/>
  <c r="P351" i="1"/>
  <c r="G351" i="1"/>
  <c r="J351" i="1" s="1"/>
  <c r="G68" i="1"/>
  <c r="I68" i="1" s="1"/>
  <c r="P68" i="1"/>
  <c r="G202" i="1"/>
  <c r="I202" i="1" s="1"/>
  <c r="P202" i="1"/>
  <c r="G322" i="1"/>
  <c r="I322" i="1" s="1"/>
  <c r="P322" i="1"/>
  <c r="P409" i="1"/>
  <c r="G409" i="1"/>
  <c r="J409" i="1" s="1"/>
  <c r="G228" i="1"/>
  <c r="J228" i="1" s="1"/>
  <c r="P228" i="1"/>
  <c r="G303" i="1"/>
  <c r="I303" i="1" s="1"/>
  <c r="P303" i="1"/>
  <c r="G229" i="1"/>
  <c r="J229" i="1" s="1"/>
  <c r="P229" i="1"/>
  <c r="G166" i="1"/>
  <c r="I166" i="1" s="1"/>
  <c r="P166" i="1"/>
  <c r="G252" i="1"/>
  <c r="I252" i="1" s="1"/>
  <c r="P252" i="1"/>
  <c r="G99" i="1"/>
  <c r="I99" i="1" s="1"/>
  <c r="P99" i="1"/>
  <c r="G120" i="1"/>
  <c r="I120" i="1" s="1"/>
  <c r="P120" i="1"/>
  <c r="G312" i="1"/>
  <c r="I312" i="1" s="1"/>
  <c r="P312" i="1"/>
  <c r="G346" i="1"/>
  <c r="J346" i="1" s="1"/>
  <c r="P346" i="1"/>
  <c r="G381" i="1"/>
  <c r="I381" i="1" s="1"/>
  <c r="P381" i="1"/>
  <c r="G375" i="1"/>
  <c r="K375" i="1" s="1"/>
  <c r="P375" i="1"/>
  <c r="G105" i="1"/>
  <c r="I105" i="1" s="1"/>
  <c r="P105" i="1"/>
  <c r="G405" i="1"/>
  <c r="K405" i="1" s="1"/>
  <c r="P405" i="1"/>
  <c r="G78" i="1"/>
  <c r="I78" i="1" s="1"/>
  <c r="P78" i="1"/>
  <c r="G160" i="1"/>
  <c r="I160" i="1" s="1"/>
  <c r="P160" i="1"/>
  <c r="G222" i="1"/>
  <c r="I222" i="1" s="1"/>
  <c r="P222" i="1"/>
  <c r="G116" i="1"/>
  <c r="I116" i="1" s="1"/>
  <c r="P116" i="1"/>
  <c r="G87" i="1"/>
  <c r="I87" i="1" s="1"/>
  <c r="P87" i="1"/>
  <c r="G201" i="1"/>
  <c r="I201" i="1" s="1"/>
  <c r="P201" i="1"/>
  <c r="G276" i="1"/>
  <c r="I276" i="1" s="1"/>
  <c r="P276" i="1"/>
  <c r="G153" i="1"/>
  <c r="I153" i="1" s="1"/>
  <c r="P153" i="1"/>
  <c r="G62" i="1"/>
  <c r="I62" i="1" s="1"/>
  <c r="P62" i="1"/>
  <c r="G393" i="1"/>
  <c r="K393" i="1" s="1"/>
  <c r="P393" i="1"/>
  <c r="G119" i="1"/>
  <c r="I119" i="1" s="1"/>
  <c r="P119" i="1"/>
  <c r="G129" i="1"/>
  <c r="I129" i="1" s="1"/>
  <c r="P129" i="1"/>
  <c r="G376" i="1"/>
  <c r="K376" i="1" s="1"/>
  <c r="P376" i="1"/>
  <c r="G107" i="1"/>
  <c r="I107" i="1" s="1"/>
  <c r="P107" i="1"/>
  <c r="G238" i="1"/>
  <c r="I238" i="1" s="1"/>
  <c r="P238" i="1"/>
  <c r="P79" i="1"/>
  <c r="G79" i="1"/>
  <c r="I79" i="1" s="1"/>
  <c r="G296" i="1"/>
  <c r="I296" i="1" s="1"/>
  <c r="P296" i="1"/>
  <c r="G264" i="1"/>
  <c r="J264" i="1" s="1"/>
  <c r="P264" i="1"/>
  <c r="G152" i="1"/>
  <c r="I152" i="1" s="1"/>
  <c r="P152" i="1"/>
  <c r="G172" i="1"/>
  <c r="I172" i="1" s="1"/>
  <c r="P172" i="1"/>
  <c r="P359" i="1"/>
  <c r="G359" i="1"/>
  <c r="J359" i="1" s="1"/>
  <c r="G101" i="1"/>
  <c r="I101" i="1" s="1"/>
  <c r="P101" i="1"/>
  <c r="G345" i="1"/>
  <c r="I345" i="1" s="1"/>
  <c r="P345" i="1"/>
  <c r="G138" i="1"/>
  <c r="I138" i="1" s="1"/>
  <c r="P138" i="1"/>
  <c r="P372" i="1"/>
  <c r="G372" i="1"/>
  <c r="I372" i="1" s="1"/>
  <c r="G200" i="1"/>
  <c r="J200" i="1" s="1"/>
  <c r="P200" i="1"/>
  <c r="G246" i="1"/>
  <c r="J246" i="1" s="1"/>
  <c r="P246" i="1"/>
  <c r="G181" i="1"/>
  <c r="I181" i="1" s="1"/>
  <c r="P181" i="1"/>
  <c r="G356" i="1"/>
  <c r="I356" i="1" s="1"/>
  <c r="P356" i="1"/>
  <c r="G150" i="1"/>
  <c r="I150" i="1" s="1"/>
  <c r="P150" i="1"/>
  <c r="G348" i="1"/>
  <c r="J348" i="1" s="1"/>
  <c r="P348" i="1"/>
  <c r="G407" i="1"/>
  <c r="J407" i="1" s="1"/>
  <c r="P407" i="1"/>
  <c r="G279" i="1"/>
  <c r="I279" i="1" s="1"/>
  <c r="P279" i="1"/>
  <c r="G385" i="1"/>
  <c r="P385" i="1"/>
  <c r="G47" i="1"/>
  <c r="I47" i="1" s="1"/>
  <c r="P47" i="1"/>
  <c r="G204" i="1"/>
  <c r="J204" i="1" s="1"/>
  <c r="P204" i="1"/>
  <c r="G218" i="1"/>
  <c r="J218" i="1" s="1"/>
  <c r="P218" i="1"/>
  <c r="G315" i="1"/>
  <c r="I315" i="1" s="1"/>
  <c r="P315" i="1"/>
  <c r="G131" i="1"/>
  <c r="I131" i="1" s="1"/>
  <c r="P131" i="1"/>
  <c r="G106" i="1"/>
  <c r="I106" i="1" s="1"/>
  <c r="P106" i="1"/>
  <c r="G384" i="1"/>
  <c r="K384" i="1" s="1"/>
  <c r="P384" i="1"/>
  <c r="G115" i="1"/>
  <c r="I115" i="1" s="1"/>
  <c r="P115" i="1"/>
  <c r="G349" i="1"/>
  <c r="J349" i="1" s="1"/>
  <c r="P349" i="1"/>
  <c r="G241" i="1"/>
  <c r="H241" i="1" s="1"/>
  <c r="P241" i="1"/>
  <c r="G194" i="1"/>
  <c r="I194" i="1" s="1"/>
  <c r="P194" i="1"/>
  <c r="G278" i="1"/>
  <c r="J278" i="1" s="1"/>
  <c r="P278" i="1"/>
  <c r="G399" i="1"/>
  <c r="K399" i="1" s="1"/>
  <c r="P399" i="1"/>
  <c r="G206" i="1"/>
  <c r="J206" i="1" s="1"/>
  <c r="P206" i="1"/>
  <c r="P326" i="1"/>
  <c r="G326" i="1"/>
  <c r="I326" i="1" s="1"/>
  <c r="G373" i="1"/>
  <c r="K373" i="1" s="1"/>
  <c r="P373" i="1"/>
  <c r="G378" i="1"/>
  <c r="K378" i="1" s="1"/>
  <c r="P378" i="1"/>
  <c r="G299" i="1"/>
  <c r="I299" i="1" s="1"/>
  <c r="P299" i="1"/>
  <c r="G98" i="1"/>
  <c r="I98" i="1" s="1"/>
  <c r="P98" i="1"/>
  <c r="G280" i="1"/>
  <c r="J280" i="1" s="1"/>
  <c r="P280" i="1"/>
  <c r="G130" i="1"/>
  <c r="I130" i="1" s="1"/>
  <c r="P130" i="1"/>
  <c r="G225" i="1"/>
  <c r="I225" i="1" s="1"/>
  <c r="P225" i="1"/>
  <c r="G390" i="1"/>
  <c r="K390" i="1" s="1"/>
  <c r="P390" i="1"/>
  <c r="G156" i="1"/>
  <c r="I156" i="1" s="1"/>
  <c r="P156" i="1"/>
  <c r="G282" i="1"/>
  <c r="I282" i="1" s="1"/>
  <c r="P282" i="1"/>
  <c r="P199" i="1"/>
  <c r="G199" i="1"/>
  <c r="J199" i="1" s="1"/>
  <c r="G362" i="1"/>
  <c r="I362" i="1" s="1"/>
  <c r="P362" i="1"/>
  <c r="G217" i="1"/>
  <c r="J217" i="1" s="1"/>
  <c r="P217" i="1"/>
  <c r="T95" i="1"/>
  <c r="P142" i="1"/>
  <c r="G142" i="1"/>
  <c r="I142" i="1" s="1"/>
  <c r="G408" i="1"/>
  <c r="J408" i="1" s="1"/>
  <c r="P408" i="1"/>
  <c r="G242" i="1"/>
  <c r="J242" i="1" s="1"/>
  <c r="P242" i="1"/>
  <c r="G402" i="1"/>
  <c r="K402" i="1" s="1"/>
  <c r="P402" i="1"/>
  <c r="G311" i="1"/>
  <c r="I311" i="1" s="1"/>
  <c r="P311" i="1"/>
  <c r="G360" i="1"/>
  <c r="I360" i="1" s="1"/>
  <c r="P360" i="1"/>
  <c r="G350" i="1"/>
  <c r="I350" i="1" s="1"/>
  <c r="P350" i="1"/>
  <c r="P234" i="1"/>
  <c r="G234" i="1"/>
  <c r="H234" i="1" s="1"/>
  <c r="G323" i="1"/>
  <c r="I323" i="1" s="1"/>
  <c r="P323" i="1"/>
  <c r="P65" i="1"/>
  <c r="G65" i="1"/>
  <c r="H65" i="1" s="1"/>
  <c r="G164" i="1"/>
  <c r="I164" i="1" s="1"/>
  <c r="P164" i="1"/>
  <c r="P29" i="1"/>
  <c r="G29" i="1"/>
  <c r="I29" i="1" s="1"/>
  <c r="G343" i="1"/>
  <c r="J343" i="1" s="1"/>
  <c r="P343" i="1"/>
  <c r="G128" i="1"/>
  <c r="I128" i="1" s="1"/>
  <c r="P128" i="1"/>
  <c r="G364" i="1"/>
  <c r="I364" i="1" s="1"/>
  <c r="P364" i="1"/>
  <c r="G147" i="1"/>
  <c r="I147" i="1" s="1"/>
  <c r="P147" i="1"/>
  <c r="T361" i="1"/>
  <c r="T163" i="1"/>
  <c r="C12" i="1"/>
  <c r="C11" i="1"/>
  <c r="O433" i="1" l="1"/>
  <c r="O432" i="1"/>
  <c r="O431" i="1"/>
  <c r="T225" i="1"/>
  <c r="T299" i="1"/>
  <c r="T206" i="1"/>
  <c r="T241" i="1"/>
  <c r="T106" i="1"/>
  <c r="T204" i="1"/>
  <c r="T407" i="1"/>
  <c r="T181" i="1"/>
  <c r="T138" i="1"/>
  <c r="T172" i="1"/>
  <c r="T129" i="1"/>
  <c r="T153" i="1"/>
  <c r="T116" i="1"/>
  <c r="T405" i="1"/>
  <c r="T346" i="1"/>
  <c r="T252" i="1"/>
  <c r="T228" i="1"/>
  <c r="T68" i="1"/>
  <c r="T39" i="1"/>
  <c r="T137" i="1"/>
  <c r="T188" i="1"/>
  <c r="T295" i="1"/>
  <c r="T83" i="1"/>
  <c r="T54" i="1"/>
  <c r="T211" i="1"/>
  <c r="T239" i="1"/>
  <c r="T235" i="1"/>
  <c r="T237" i="1"/>
  <c r="T325" i="1"/>
  <c r="T316" i="1"/>
  <c r="T313" i="1"/>
  <c r="T134" i="1"/>
  <c r="T135" i="1"/>
  <c r="T353" i="1"/>
  <c r="T355" i="1"/>
  <c r="T81" i="1"/>
  <c r="T265" i="1"/>
  <c r="T317" i="1"/>
  <c r="T227" i="1"/>
  <c r="T266" i="1"/>
  <c r="T161" i="1"/>
  <c r="T123" i="1"/>
  <c r="T337" i="1"/>
  <c r="T100" i="1"/>
  <c r="T277" i="1"/>
  <c r="T97" i="1"/>
  <c r="T142" i="1"/>
  <c r="T406" i="1"/>
  <c r="T217" i="1"/>
  <c r="T156" i="1"/>
  <c r="T280" i="1"/>
  <c r="T373" i="1"/>
  <c r="T278" i="1"/>
  <c r="T115" i="1"/>
  <c r="T315" i="1"/>
  <c r="T385" i="1"/>
  <c r="T150" i="1"/>
  <c r="T200" i="1"/>
  <c r="T101" i="1"/>
  <c r="T264" i="1"/>
  <c r="T107" i="1"/>
  <c r="T393" i="1"/>
  <c r="T201" i="1"/>
  <c r="T160" i="1"/>
  <c r="T375" i="1"/>
  <c r="T120" i="1"/>
  <c r="T229" i="1"/>
  <c r="T322" i="1"/>
  <c r="T146" i="1"/>
  <c r="T165" i="1"/>
  <c r="T358" i="1"/>
  <c r="T374" i="1"/>
  <c r="T180" i="1"/>
  <c r="T336" i="1"/>
  <c r="T139" i="1"/>
  <c r="T291" i="1"/>
  <c r="T268" i="1"/>
  <c r="T318" i="1"/>
  <c r="T392" i="1"/>
  <c r="T344" i="1"/>
  <c r="T332" i="1"/>
  <c r="T141" i="1"/>
  <c r="T45" i="1"/>
  <c r="T64" i="1"/>
  <c r="T88" i="1"/>
  <c r="T340" i="1"/>
  <c r="T38" i="1"/>
  <c r="T133" i="1"/>
  <c r="T298" i="1"/>
  <c r="T48" i="1"/>
  <c r="T388" i="1"/>
  <c r="T162" i="1"/>
  <c r="T330" i="1"/>
  <c r="T128" i="1"/>
  <c r="T360" i="1"/>
  <c r="T408" i="1"/>
  <c r="T326" i="1"/>
  <c r="T372" i="1"/>
  <c r="T359" i="1"/>
  <c r="T178" i="1"/>
  <c r="T61" i="1"/>
  <c r="T169" i="1"/>
  <c r="T309" i="1"/>
  <c r="T147" i="1"/>
  <c r="T402" i="1"/>
  <c r="T409" i="1"/>
  <c r="T351" i="1"/>
  <c r="T347" i="1"/>
  <c r="T371" i="1"/>
  <c r="T125" i="1"/>
  <c r="T368" i="1"/>
  <c r="O427" i="1"/>
  <c r="O429" i="1"/>
  <c r="C16" i="1"/>
  <c r="D18" i="1" s="1"/>
  <c r="O428" i="1"/>
  <c r="O379" i="1"/>
  <c r="O370" i="1"/>
  <c r="O332" i="1"/>
  <c r="O372" i="1"/>
  <c r="O377" i="1"/>
  <c r="O368" i="1"/>
  <c r="O393" i="1"/>
  <c r="O366" i="1"/>
  <c r="O418" i="1"/>
  <c r="O405" i="1"/>
  <c r="O311" i="1"/>
  <c r="O430" i="1"/>
  <c r="O185" i="1"/>
  <c r="O378" i="1"/>
  <c r="O326" i="1"/>
  <c r="O409" i="1"/>
  <c r="O394" i="1"/>
  <c r="O396" i="1"/>
  <c r="O260" i="1"/>
  <c r="O345" i="1"/>
  <c r="O392" i="1"/>
  <c r="O291" i="1"/>
  <c r="O414" i="1"/>
  <c r="O402" i="1"/>
  <c r="O384" i="1"/>
  <c r="O413" i="1"/>
  <c r="O251" i="1"/>
  <c r="O277" i="1"/>
  <c r="O331" i="1"/>
  <c r="O306" i="1"/>
  <c r="O399" i="1"/>
  <c r="O261" i="1"/>
  <c r="O386" i="1"/>
  <c r="O322" i="1"/>
  <c r="O416" i="1"/>
  <c r="O381" i="1"/>
  <c r="O420" i="1"/>
  <c r="O255" i="1"/>
  <c r="O407" i="1"/>
  <c r="O301" i="1"/>
  <c r="O283" i="1"/>
  <c r="O406" i="1"/>
  <c r="O371" i="1"/>
  <c r="O305" i="1"/>
  <c r="O412" i="1"/>
  <c r="O410" i="1"/>
  <c r="O365" i="1"/>
  <c r="O421" i="1"/>
  <c r="O250" i="1"/>
  <c r="O417" i="1"/>
  <c r="O400" i="1"/>
  <c r="O387" i="1"/>
  <c r="O404" i="1"/>
  <c r="O380" i="1"/>
  <c r="O376" i="1"/>
  <c r="O327" i="1"/>
  <c r="O374" i="1"/>
  <c r="O369" i="1"/>
  <c r="O188" i="1"/>
  <c r="O415" i="1"/>
  <c r="O423" i="1"/>
  <c r="O411" i="1"/>
  <c r="O182" i="1"/>
  <c r="O395" i="1"/>
  <c r="C15" i="1"/>
  <c r="O391" i="1"/>
  <c r="O375" i="1"/>
  <c r="O383" i="1"/>
  <c r="O397" i="1"/>
  <c r="O398" i="1"/>
  <c r="O408" i="1"/>
  <c r="O373" i="1"/>
  <c r="O425" i="1"/>
  <c r="O424" i="1"/>
  <c r="O382" i="1"/>
  <c r="O190" i="1"/>
  <c r="O385" i="1"/>
  <c r="O312" i="1"/>
  <c r="O363" i="1"/>
  <c r="O367" i="1"/>
  <c r="O401" i="1"/>
  <c r="O388" i="1"/>
  <c r="O364" i="1"/>
  <c r="O323" i="1"/>
  <c r="O426" i="1"/>
  <c r="O256" i="1"/>
  <c r="O330" i="1"/>
  <c r="O419" i="1"/>
  <c r="O350" i="1"/>
  <c r="O403" i="1"/>
  <c r="O230" i="1"/>
  <c r="O390" i="1"/>
  <c r="O246" i="1"/>
  <c r="O422" i="1"/>
  <c r="O328" i="1"/>
  <c r="O389" i="1"/>
  <c r="T362" i="1"/>
  <c r="T390" i="1"/>
  <c r="T98" i="1"/>
  <c r="T194" i="1"/>
  <c r="T384" i="1"/>
  <c r="T218" i="1"/>
  <c r="T279" i="1"/>
  <c r="T356" i="1"/>
  <c r="T296" i="1"/>
  <c r="T376" i="1"/>
  <c r="T62" i="1"/>
  <c r="T87" i="1"/>
  <c r="T78" i="1"/>
  <c r="T381" i="1"/>
  <c r="T99" i="1"/>
  <c r="T303" i="1"/>
  <c r="T202" i="1"/>
  <c r="T187" i="1"/>
  <c r="T25" i="1"/>
  <c r="T148" i="1"/>
  <c r="T301" i="1"/>
  <c r="T310" i="1"/>
  <c r="T395" i="1"/>
  <c r="T257" i="1"/>
  <c r="T193" i="1"/>
  <c r="T331" i="1"/>
  <c r="T270" i="1"/>
  <c r="T321" i="1"/>
  <c r="T185" i="1"/>
  <c r="T75" i="1"/>
  <c r="T203" i="1"/>
  <c r="T208" i="1"/>
  <c r="T32" i="1"/>
  <c r="T329" i="1"/>
  <c r="T102" i="1"/>
  <c r="T370" i="1"/>
  <c r="T397" i="1"/>
  <c r="T305" i="1"/>
  <c r="T212" i="1"/>
  <c r="T354" i="1"/>
  <c r="T324" i="1"/>
  <c r="T197" i="1"/>
  <c r="T65" i="1"/>
  <c r="T343" i="1"/>
  <c r="T323" i="1"/>
  <c r="T311" i="1"/>
  <c r="T199" i="1"/>
  <c r="T79" i="1"/>
  <c r="T383" i="1"/>
  <c r="T341" i="1"/>
  <c r="T282" i="1"/>
  <c r="T130" i="1"/>
  <c r="T378" i="1"/>
  <c r="T399" i="1"/>
  <c r="T349" i="1"/>
  <c r="T131" i="1"/>
  <c r="T47" i="1"/>
  <c r="T348" i="1"/>
  <c r="T246" i="1"/>
  <c r="T345" i="1"/>
  <c r="T152" i="1"/>
  <c r="T238" i="1"/>
  <c r="T119" i="1"/>
  <c r="T276" i="1"/>
  <c r="T222" i="1"/>
  <c r="T105" i="1"/>
  <c r="T312" i="1"/>
  <c r="T166" i="1"/>
  <c r="T154" i="1"/>
  <c r="T93" i="1"/>
  <c r="T136" i="1"/>
  <c r="T74" i="1"/>
  <c r="T367" i="1"/>
  <c r="T52" i="1"/>
  <c r="T357" i="1"/>
  <c r="T250" i="1"/>
  <c r="T398" i="1"/>
  <c r="T260" i="1"/>
  <c r="T122" i="1"/>
  <c r="T307" i="1"/>
  <c r="T328" i="1"/>
  <c r="T103" i="1"/>
  <c r="T335" i="1"/>
  <c r="T284" i="1"/>
  <c r="T389" i="1"/>
  <c r="T380" i="1"/>
  <c r="T274" i="1"/>
  <c r="T262" i="1"/>
  <c r="T157" i="1"/>
  <c r="T145" i="1"/>
  <c r="T254" i="1"/>
  <c r="T151" i="1"/>
  <c r="T126" i="1"/>
  <c r="T338" i="1"/>
  <c r="T271" i="1"/>
  <c r="T21" i="1"/>
  <c r="T29" i="1"/>
  <c r="T234" i="1"/>
  <c r="T364" i="1"/>
  <c r="T164" i="1"/>
  <c r="T350" i="1"/>
  <c r="T242" i="1"/>
  <c r="K385" i="1"/>
  <c r="T342" i="1"/>
  <c r="T314" i="1"/>
  <c r="T22" i="1"/>
  <c r="T72" i="1"/>
  <c r="T293" i="1"/>
  <c r="T285" i="1"/>
  <c r="E14" i="1" l="1"/>
  <c r="F18" i="1"/>
  <c r="F19" i="1" s="1"/>
  <c r="C18" i="1"/>
</calcChain>
</file>

<file path=xl/sharedStrings.xml><?xml version="1.0" encoding="utf-8"?>
<sst xmlns="http://schemas.openxmlformats.org/spreadsheetml/2006/main" count="3081" uniqueCount="1258">
  <si>
    <t>JAVSO..47..105</t>
  </si>
  <si>
    <t>0.0034</t>
  </si>
  <si>
    <t>IBVS 6196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</si>
  <si>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</si>
  <si>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</si>
  <si>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</si>
  <si>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</si>
  <si>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</si>
  <si>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</si>
  <si>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</si>
  <si>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</si>
  <si>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</si>
  <si>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</si>
  <si>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</si>
  <si>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</si>
  <si>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</si>
  <si>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</si>
  <si>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</si>
  <si>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</si>
  <si>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</si>
  <si>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</si>
  <si>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</si>
  <si>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</si>
  <si>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</si>
  <si>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</si>
  <si>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</si>
  <si>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</si>
  <si>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</si>
  <si>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Diethelm R</t>
  </si>
  <si>
    <t>BBSAG Bull...25</t>
  </si>
  <si>
    <t>B</t>
  </si>
  <si>
    <t>BBSAG Bull...26</t>
  </si>
  <si>
    <t>Peter H</t>
  </si>
  <si>
    <t>BBSAG Bull...30</t>
  </si>
  <si>
    <t>BBSAG Bull...31</t>
  </si>
  <si>
    <t>BBSAG Bull...33</t>
  </si>
  <si>
    <t>BBSAG Bull.</t>
  </si>
  <si>
    <t>Pickup D</t>
  </si>
  <si>
    <t>BBSAG Bull.2</t>
  </si>
  <si>
    <t>BBSAG Bull.5</t>
  </si>
  <si>
    <t>BBSAG Bull.16</t>
  </si>
  <si>
    <t>BBSAG Bull.19</t>
  </si>
  <si>
    <t>phe</t>
  </si>
  <si>
    <t>V</t>
  </si>
  <si>
    <t>IBVS 1694</t>
  </si>
  <si>
    <t>K</t>
  </si>
  <si>
    <t>v</t>
  </si>
  <si>
    <t>BAAVSS 59</t>
  </si>
  <si>
    <t>MVS 10,192</t>
  </si>
  <si>
    <t>:</t>
  </si>
  <si>
    <t>Pampaloni C</t>
  </si>
  <si>
    <t>BBSAG Bull.47</t>
  </si>
  <si>
    <t>IBVS 1930</t>
  </si>
  <si>
    <t>BBSAG Bull.53</t>
  </si>
  <si>
    <t>Y</t>
  </si>
  <si>
    <t>JAAVSO 11,57</t>
  </si>
  <si>
    <t>BAV-M 32</t>
  </si>
  <si>
    <t>IBVS 2086</t>
  </si>
  <si>
    <t>BAV-M 34</t>
  </si>
  <si>
    <t>IBVS 2292</t>
  </si>
  <si>
    <t>BAV-M 36</t>
  </si>
  <si>
    <t>BAAVSS 60</t>
  </si>
  <si>
    <t>BAAVSS 63</t>
  </si>
  <si>
    <t>Paschke A</t>
  </si>
  <si>
    <t>BBSAG Bull.86</t>
  </si>
  <si>
    <t>BAAVSS 66</t>
  </si>
  <si>
    <t>BRNO 28</t>
  </si>
  <si>
    <t>BAV-M 46</t>
  </si>
  <si>
    <t>BAV-M 50</t>
  </si>
  <si>
    <t>BRNO 30</t>
  </si>
  <si>
    <t>BAV-M 52</t>
  </si>
  <si>
    <t>BAAVSS 72,22</t>
  </si>
  <si>
    <t>IBVS 3355</t>
  </si>
  <si>
    <t>BBSAG Bull.91</t>
  </si>
  <si>
    <t>BAV-M 56</t>
  </si>
  <si>
    <t>BBSAG Bull.93</t>
  </si>
  <si>
    <t>BBSAG Bull.96</t>
  </si>
  <si>
    <t>BAV-M 59</t>
  </si>
  <si>
    <t>BAV-M 60</t>
  </si>
  <si>
    <t>BBSAG Bull.102</t>
  </si>
  <si>
    <t>BBSAG Bull.103</t>
  </si>
  <si>
    <t>BBSAG 103</t>
  </si>
  <si>
    <t>BRNO 31</t>
  </si>
  <si>
    <t>Martignoni M</t>
  </si>
  <si>
    <t>BBSAG Bull.109</t>
  </si>
  <si>
    <t>BBSAG Bull.113</t>
  </si>
  <si>
    <t>IBVS 4340</t>
  </si>
  <si>
    <t>Lloyd 2003</t>
  </si>
  <si>
    <t>IBVS 5296</t>
  </si>
  <si>
    <t>IBVS 5438</t>
  </si>
  <si>
    <t>EA</t>
  </si>
  <si>
    <t>IBVS 0456</t>
  </si>
  <si>
    <t>IBVS 0530</t>
  </si>
  <si>
    <t>IBVS 0937</t>
  </si>
  <si>
    <t>IBVS 0647</t>
  </si>
  <si>
    <t>IBVS 1065</t>
  </si>
  <si>
    <t>IBVS 1053</t>
  </si>
  <si>
    <t/>
  </si>
  <si>
    <t>IBVS 1478</t>
  </si>
  <si>
    <t>IBVS 1200</t>
  </si>
  <si>
    <t>IBVS 1631</t>
  </si>
  <si>
    <t>IBVS 1924</t>
  </si>
  <si>
    <t>IBVS 2189</t>
  </si>
  <si>
    <t>I</t>
  </si>
  <si>
    <t>IBVS 5592</t>
  </si>
  <si>
    <t>IBVS 5643</t>
  </si>
  <si>
    <t>BRNO 32</t>
  </si>
  <si>
    <t>BAVM 122</t>
  </si>
  <si>
    <t>BAVM 131</t>
  </si>
  <si>
    <t>BAVM 143</t>
  </si>
  <si>
    <t xml:space="preserve">BAVM    </t>
  </si>
  <si>
    <t>BAVM 29</t>
  </si>
  <si>
    <t>VSSC 58.14</t>
  </si>
  <si>
    <t>HABZ 85</t>
  </si>
  <si>
    <t>BAVM 26</t>
  </si>
  <si>
    <t>MSAI 43.294</t>
  </si>
  <si>
    <t>IBVS 0642</t>
  </si>
  <si>
    <t>ASS 32.292</t>
  </si>
  <si>
    <t>AN 291.112</t>
  </si>
  <si>
    <t>CPRI 19.51</t>
  </si>
  <si>
    <t>AN 195.453</t>
  </si>
  <si>
    <t>CPRI 7.16</t>
  </si>
  <si>
    <t>CRAC 22.13</t>
  </si>
  <si>
    <t>BZ 15.64</t>
  </si>
  <si>
    <t>ZFA 11.20</t>
  </si>
  <si>
    <t>AJ 76.453</t>
  </si>
  <si>
    <t>AN 289.192</t>
  </si>
  <si>
    <t>AN 261.255</t>
  </si>
  <si>
    <t>BZ 16.62</t>
  </si>
  <si>
    <t>GUL II.4.143</t>
  </si>
  <si>
    <t>BTOK 49.384</t>
  </si>
  <si>
    <t>BAVM 8</t>
  </si>
  <si>
    <t>MVS 243</t>
  </si>
  <si>
    <t>BAVM 10</t>
  </si>
  <si>
    <t>BAVM 12</t>
  </si>
  <si>
    <t>BAVM 13</t>
  </si>
  <si>
    <t>BAVM 15</t>
  </si>
  <si>
    <t>AA 6.146</t>
  </si>
  <si>
    <t>AN 288.70</t>
  </si>
  <si>
    <t>MBAVM 18</t>
  </si>
  <si>
    <t>BRNO 6</t>
  </si>
  <si>
    <t>BRNO 5</t>
  </si>
  <si>
    <t>BAVM 18</t>
  </si>
  <si>
    <t>AA 18.322</t>
  </si>
  <si>
    <t>AA 17.61</t>
  </si>
  <si>
    <t>TW Cas / GSC 4059-0898</t>
  </si>
  <si>
    <t>IBVS 5694</t>
  </si>
  <si>
    <t># of data points:</t>
  </si>
  <si>
    <t>IBVS 5731</t>
  </si>
  <si>
    <t>IBVS 5746</t>
  </si>
  <si>
    <t>vis</t>
  </si>
  <si>
    <t>OEJV 0060</t>
  </si>
  <si>
    <t>OEJV 0001</t>
  </si>
  <si>
    <t>IBVS 6010</t>
  </si>
  <si>
    <t>JAVSO..40....1</t>
  </si>
  <si>
    <t>JAVSO..37...44</t>
  </si>
  <si>
    <t>JAVSO..38..183</t>
  </si>
  <si>
    <t>OEJV 0160</t>
  </si>
  <si>
    <t>Start of linear fit (row #)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</si>
  <si>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</si>
  <si>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</si>
  <si>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</si>
  <si>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</si>
  <si>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</si>
  <si>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</si>
  <si>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</si>
  <si>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Linear Ephemeris =</t>
  </si>
  <si>
    <t>Quad. Ephemeris =</t>
  </si>
  <si>
    <t>IBVS 6092</t>
  </si>
  <si>
    <t>IBVS 6118</t>
  </si>
  <si>
    <t>JAVSO..40..975</t>
  </si>
  <si>
    <t>JAVSO..41..328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</si>
  <si>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</si>
  <si>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</si>
  <si>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</si>
  <si>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</si>
  <si>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</si>
  <si>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</si>
  <si>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</si>
  <si>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</si>
  <si>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</si>
  <si>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</si>
  <si>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 -0.003 </t>
  </si>
  <si>
    <t>F </t>
  </si>
  <si>
    <t>2415511.530 </t>
  </si>
  <si>
    <t> 07.05.1901 00:43 </t>
  </si>
  <si>
    <t> -0.019 </t>
  </si>
  <si>
    <t> Dugan &amp; Wright </t>
  </si>
  <si>
    <t> CPRI 19.51 </t>
  </si>
  <si>
    <t>2415595.786 </t>
  </si>
  <si>
    <t> 30.07.1901 06:51 </t>
  </si>
  <si>
    <t> -0.034 </t>
  </si>
  <si>
    <t>2416454.233 </t>
  </si>
  <si>
    <t> 05.12.1903 17:35 </t>
  </si>
  <si>
    <t> -0.010 </t>
  </si>
  <si>
    <t>2416509.922 </t>
  </si>
  <si>
    <t> 30.01.1904 10:07 </t>
  </si>
  <si>
    <t> -0.025 </t>
  </si>
  <si>
    <t>2417509.760 </t>
  </si>
  <si>
    <t> 26.10.1906 06:14 </t>
  </si>
  <si>
    <t> -0.014 </t>
  </si>
  <si>
    <t>2417511.213 </t>
  </si>
  <si>
    <t> 27.10.1906 17:06 </t>
  </si>
  <si>
    <t> 0.011 </t>
  </si>
  <si>
    <t>2418538.144 </t>
  </si>
  <si>
    <t> 19.08.1909 15:27 </t>
  </si>
  <si>
    <t> -0.023 </t>
  </si>
  <si>
    <t>2418596.728 </t>
  </si>
  <si>
    <t> 17.10.1909 05:28 </t>
  </si>
  <si>
    <t> -0.001 </t>
  </si>
  <si>
    <t>2419452.289 </t>
  </si>
  <si>
    <t> 19.02.1912 18:56 </t>
  </si>
  <si>
    <t> -0.006 </t>
  </si>
  <si>
    <t>2419539.428 </t>
  </si>
  <si>
    <t> 16.05.1912 22:16 </t>
  </si>
  <si>
    <t> 0.006 </t>
  </si>
  <si>
    <t>2419819.379 </t>
  </si>
  <si>
    <t> 20.02.1913 21:05 </t>
  </si>
  <si>
    <t> 0.005 </t>
  </si>
  <si>
    <t>V </t>
  </si>
  <si>
    <t> E.Zinner </t>
  </si>
  <si>
    <t> AN 195.453 </t>
  </si>
  <si>
    <t>2419823.647 </t>
  </si>
  <si>
    <t> 25.02.1913 03:31 </t>
  </si>
  <si>
    <t> -0.012 </t>
  </si>
  <si>
    <t> R.J.McDiarmid </t>
  </si>
  <si>
    <t> CPRI 7.16 </t>
  </si>
  <si>
    <t>2419825.080 </t>
  </si>
  <si>
    <t> 26.02.1913 13:55 </t>
  </si>
  <si>
    <t> -0.007 </t>
  </si>
  <si>
    <t>2420509.252 </t>
  </si>
  <si>
    <t> 11.01.1915 18:02 </t>
  </si>
  <si>
    <t> -0.002 </t>
  </si>
  <si>
    <t>2420510.673 </t>
  </si>
  <si>
    <t> 13.01.1915 04:09 </t>
  </si>
  <si>
    <t>2421537.659 </t>
  </si>
  <si>
    <t> 05.11.1917 03:48 </t>
  </si>
  <si>
    <t>2421539.071 </t>
  </si>
  <si>
    <t> 06.11.1917 13:42 </t>
  </si>
  <si>
    <t> -0.005 </t>
  </si>
  <si>
    <t>2422596.031 </t>
  </si>
  <si>
    <t> 28.09.1920 12:44 </t>
  </si>
  <si>
    <t>2422651.740 </t>
  </si>
  <si>
    <t> 23.11.1920 05:45 </t>
  </si>
  <si>
    <t> -0.000 </t>
  </si>
  <si>
    <t>2423395.907 </t>
  </si>
  <si>
    <t> 07.12.1922 09:46 </t>
  </si>
  <si>
    <t> 0.010 </t>
  </si>
  <si>
    <t>2423451.614 </t>
  </si>
  <si>
    <t> 01.02.1923 02:44 </t>
  </si>
  <si>
    <t> 0.012 </t>
  </si>
  <si>
    <t>2423884.377 </t>
  </si>
  <si>
    <t> 08.04.1924 21:02 </t>
  </si>
  <si>
    <t> J.Gadomski </t>
  </si>
  <si>
    <t> CRAC 22.13 </t>
  </si>
  <si>
    <t>2424508.563 </t>
  </si>
  <si>
    <t> 24.12.1925 01:30 </t>
  </si>
  <si>
    <t> 0.001 </t>
  </si>
  <si>
    <t>2424652.814 </t>
  </si>
  <si>
    <t> 17.05.1926 07:32 </t>
  </si>
  <si>
    <t> -0.008 </t>
  </si>
  <si>
    <t>2425211.280 </t>
  </si>
  <si>
    <t> 26.11.1927 18:43 </t>
  </si>
  <si>
    <t> -0.017 </t>
  </si>
  <si>
    <t> J.Mergentaler </t>
  </si>
  <si>
    <t> AAC 1.36 </t>
  </si>
  <si>
    <t>2425736.932 </t>
  </si>
  <si>
    <t> 05.05.1929 10:22 </t>
  </si>
  <si>
    <t>2425738.353 </t>
  </si>
  <si>
    <t> 06.05.1929 20:28 </t>
  </si>
  <si>
    <t> 0.004 </t>
  </si>
  <si>
    <t>2426308.225 </t>
  </si>
  <si>
    <t> 27.11.1930 17:24 </t>
  </si>
  <si>
    <t> BZ 15.64 </t>
  </si>
  <si>
    <t>2426538.212 </t>
  </si>
  <si>
    <t> 15.07.1931 17:05 </t>
  </si>
  <si>
    <t> 0.002 </t>
  </si>
  <si>
    <t>2426593.927 </t>
  </si>
  <si>
    <t> 09.09.1931 10:14 </t>
  </si>
  <si>
    <t>2427132.390 </t>
  </si>
  <si>
    <t> 28.02.1933 21:21 </t>
  </si>
  <si>
    <t> P.Skoberla </t>
  </si>
  <si>
    <t> ZFA 11.20 </t>
  </si>
  <si>
    <t>2427172.384 </t>
  </si>
  <si>
    <t> 09.04.1933 21:12 </t>
  </si>
  <si>
    <t>2427189.527 </t>
  </si>
  <si>
    <t> 27.04.1933 00:38 </t>
  </si>
  <si>
    <t>2427250.940 </t>
  </si>
  <si>
    <t> 27.06.1933 10:33 </t>
  </si>
  <si>
    <t> -0.004 </t>
  </si>
  <si>
    <t>2427342.365 </t>
  </si>
  <si>
    <t> 26.09.1933 20:45 </t>
  </si>
  <si>
    <t> 0.009 </t>
  </si>
  <si>
    <t>2427395.203 </t>
  </si>
  <si>
    <t> 18.11.1933 16:52 </t>
  </si>
  <si>
    <t>2427699.437 </t>
  </si>
  <si>
    <t> 18.09.1934 22:29 </t>
  </si>
  <si>
    <t> K.Himpel </t>
  </si>
  <si>
    <t> AN 261.255 </t>
  </si>
  <si>
    <t>2427709.430 </t>
  </si>
  <si>
    <t> 28.09.1934 22:19 </t>
  </si>
  <si>
    <t>2427709.436 </t>
  </si>
  <si>
    <t> 28.09.1934 22:27 </t>
  </si>
  <si>
    <t> 0.000 </t>
  </si>
  <si>
    <t> F.Becker </t>
  </si>
  <si>
    <t> BZ 16.62 </t>
  </si>
  <si>
    <t>2430313.2777 </t>
  </si>
  <si>
    <t> 14.11.1941 18:39 </t>
  </si>
  <si>
    <t> 0.0073 </t>
  </si>
  <si>
    <t> K.Walter </t>
  </si>
  <si>
    <t> GUL II.4.143 </t>
  </si>
  <si>
    <t>2433644.154 </t>
  </si>
  <si>
    <t> 28.12.1950 15:41 </t>
  </si>
  <si>
    <t> 0.032 </t>
  </si>
  <si>
    <t> S.Kaho </t>
  </si>
  <si>
    <t> BTOK 49.384 </t>
  </si>
  <si>
    <t>2433745.546 </t>
  </si>
  <si>
    <t> 09.04.1951 01:06 </t>
  </si>
  <si>
    <t> 0.013 </t>
  </si>
  <si>
    <t> K.Domke </t>
  </si>
  <si>
    <t>BAVM 8 </t>
  </si>
  <si>
    <t>2433745.547 </t>
  </si>
  <si>
    <t> 09.04.1951 01:07 </t>
  </si>
  <si>
    <t> 0.014 </t>
  </si>
  <si>
    <t> E.Pohl </t>
  </si>
  <si>
    <t>2433855.501 </t>
  </si>
  <si>
    <t> 28.07.1951 00:01 </t>
  </si>
  <si>
    <t> -0.013 </t>
  </si>
  <si>
    <t>2433855.504 </t>
  </si>
  <si>
    <t> 28.07.1951 00:05 </t>
  </si>
  <si>
    <t>2433855.522 </t>
  </si>
  <si>
    <t> 28.07.1951 00:31 </t>
  </si>
  <si>
    <t> 0.008 </t>
  </si>
  <si>
    <t> H.Busch </t>
  </si>
  <si>
    <t> MVS 243 </t>
  </si>
  <si>
    <t>2433875.512 </t>
  </si>
  <si>
    <t> 17.08.1951 00:17 </t>
  </si>
  <si>
    <t> A.Jahn </t>
  </si>
  <si>
    <t>2433888.369 </t>
  </si>
  <si>
    <t> 29.08.1951 20:51 </t>
  </si>
  <si>
    <t>2433895.514 </t>
  </si>
  <si>
    <t> 06.09.1951 00:20 </t>
  </si>
  <si>
    <t> 0.007 </t>
  </si>
  <si>
    <t>2433928.370 </t>
  </si>
  <si>
    <t> 08.10.1951 20:52 </t>
  </si>
  <si>
    <t> K.Bomm </t>
  </si>
  <si>
    <t>2434135.467 </t>
  </si>
  <si>
    <t> 02.05.1952 23:12 </t>
  </si>
  <si>
    <t>BAVM 10 </t>
  </si>
  <si>
    <t>2434258.296 </t>
  </si>
  <si>
    <t> 02.09.1952 19:06 </t>
  </si>
  <si>
    <t>2434455.417 </t>
  </si>
  <si>
    <t> 18.03.1953 22:00 </t>
  </si>
  <si>
    <t>2434575.435 </t>
  </si>
  <si>
    <t> 16.07.1953 22:26 </t>
  </si>
  <si>
    <t> 0.046 </t>
  </si>
  <si>
    <t> A.Wroblewski </t>
  </si>
  <si>
    <t> AA 6.146 </t>
  </si>
  <si>
    <t>2434605.398 </t>
  </si>
  <si>
    <t> 15.08.1953 21:33 </t>
  </si>
  <si>
    <t>2434855.352 </t>
  </si>
  <si>
    <t> 22.04.1954 20:26 </t>
  </si>
  <si>
    <t>2435332.389 </t>
  </si>
  <si>
    <t> 12.08.1955 21:20 </t>
  </si>
  <si>
    <t> R.Rudolph </t>
  </si>
  <si>
    <t>BAVM 12 </t>
  </si>
  <si>
    <t>2435332.411 </t>
  </si>
  <si>
    <t> 12.08.1955 21:51 </t>
  </si>
  <si>
    <t>2435442.380 </t>
  </si>
  <si>
    <t> 30.11.1955 21:07 </t>
  </si>
  <si>
    <t>E </t>
  </si>
  <si>
    <t>ns</t>
  </si>
  <si>
    <t> Pohl &amp; Kizilirmak </t>
  </si>
  <si>
    <t>2435959.444 </t>
  </si>
  <si>
    <t> 30.04.1957 22:39 </t>
  </si>
  <si>
    <t>2436106.569 </t>
  </si>
  <si>
    <t> 25.09.1957 01:39 </t>
  </si>
  <si>
    <t> 0.016 </t>
  </si>
  <si>
    <t>2436106.571 </t>
  </si>
  <si>
    <t> 25.09.1957 01:42 </t>
  </si>
  <si>
    <t> 0.018 </t>
  </si>
  <si>
    <t> F.Dörr </t>
  </si>
  <si>
    <t>2436166.538 </t>
  </si>
  <si>
    <t> 24.11.1957 00:54 </t>
  </si>
  <si>
    <t> W.Braune </t>
  </si>
  <si>
    <t>2436166.539 </t>
  </si>
  <si>
    <t> 24.11.1957 00:56 </t>
  </si>
  <si>
    <t> W.Grauenhorst </t>
  </si>
  <si>
    <t>2436166.540 </t>
  </si>
  <si>
    <t> 24.11.1957 00:57 </t>
  </si>
  <si>
    <t>2436296.511 </t>
  </si>
  <si>
    <t> 03.04.1958 00:15 </t>
  </si>
  <si>
    <t> -0.009 </t>
  </si>
  <si>
    <t>BAVM 13 </t>
  </si>
  <si>
    <t>2436296.513 </t>
  </si>
  <si>
    <t> 03.04.1958 00:18 </t>
  </si>
  <si>
    <t> W.Quester </t>
  </si>
  <si>
    <t>2436306.511 </t>
  </si>
  <si>
    <t> 13.04.1958 00:15 </t>
  </si>
  <si>
    <t>2436849.286 </t>
  </si>
  <si>
    <t> 07.10.1959 18:51 </t>
  </si>
  <si>
    <t>2436859.293 </t>
  </si>
  <si>
    <t> 17.10.1959 19:01 </t>
  </si>
  <si>
    <t>2436859.298 </t>
  </si>
  <si>
    <t> 17.10.1959 19:09 </t>
  </si>
  <si>
    <t> 0.019 </t>
  </si>
  <si>
    <t>2437583.465 </t>
  </si>
  <si>
    <t> 10.10.1961 23:09 </t>
  </si>
  <si>
    <t> 0.025 </t>
  </si>
  <si>
    <t> P.Frank </t>
  </si>
  <si>
    <t>BAVM 15 </t>
  </si>
  <si>
    <t>2437583.466 </t>
  </si>
  <si>
    <t> 10.10.1961 23:11 </t>
  </si>
  <si>
    <t> 0.026 </t>
  </si>
  <si>
    <t> M.Fernandes </t>
  </si>
  <si>
    <t>2437586.304 </t>
  </si>
  <si>
    <t> 13.10.1961 19:17 </t>
  </si>
  <si>
    <t>2437696.293 </t>
  </si>
  <si>
    <t> 31.01.1962 19:01 </t>
  </si>
  <si>
    <t>2437696.297 </t>
  </si>
  <si>
    <t> 31.01.1962 19:07 </t>
  </si>
  <si>
    <t> 0.020 </t>
  </si>
  <si>
    <t>2437903.388 </t>
  </si>
  <si>
    <t> 26.08.1962 21:18 </t>
  </si>
  <si>
    <t> Z.Aslan </t>
  </si>
  <si>
    <t> AN 288.70 </t>
  </si>
  <si>
    <t>2437903.389 </t>
  </si>
  <si>
    <t> 26.08.1962 21:20 </t>
  </si>
  <si>
    <t> A.Kizilirmak </t>
  </si>
  <si>
    <t>2437903.392 </t>
  </si>
  <si>
    <t> 26.08.1962 21:24 </t>
  </si>
  <si>
    <t>2437903.393 </t>
  </si>
  <si>
    <t> 26.08.1962 21:25 </t>
  </si>
  <si>
    <t> S.Bozkurt </t>
  </si>
  <si>
    <t>2437903.412 </t>
  </si>
  <si>
    <t> 26.08.1962 21:53 </t>
  </si>
  <si>
    <t> 0.028 </t>
  </si>
  <si>
    <t> J.Masuch </t>
  </si>
  <si>
    <t>2437923.382 </t>
  </si>
  <si>
    <t> 15.09.1962 21:10 </t>
  </si>
  <si>
    <t> J.Düball </t>
  </si>
  <si>
    <t>2437923.386 </t>
  </si>
  <si>
    <t> 15.09.1962 21:15 </t>
  </si>
  <si>
    <t>2437923.387 </t>
  </si>
  <si>
    <t> 15.09.1962 21:17 </t>
  </si>
  <si>
    <t>2437923.396 </t>
  </si>
  <si>
    <t> 15.09.1962 21:30 </t>
  </si>
  <si>
    <t> 0.015 </t>
  </si>
  <si>
    <t> K.Blume </t>
  </si>
  <si>
    <t>2437933.384 </t>
  </si>
  <si>
    <t> 25.09.1962 21:12 </t>
  </si>
  <si>
    <t>2438240.489 </t>
  </si>
  <si>
    <t> 29.07.1963 23:44 </t>
  </si>
  <si>
    <t>BAVM 18 </t>
  </si>
  <si>
    <t>2438290.481 </t>
  </si>
  <si>
    <t> 17.09.1963 23:32 </t>
  </si>
  <si>
    <t> 0.021 </t>
  </si>
  <si>
    <t> K.Carbol </t>
  </si>
  <si>
    <t> BRNO 6 </t>
  </si>
  <si>
    <t>2438323.300 </t>
  </si>
  <si>
    <t> 20.10.1963 19:12 </t>
  </si>
  <si>
    <t> -0.011 </t>
  </si>
  <si>
    <t>2438470.429 </t>
  </si>
  <si>
    <t> 15.03.1964 22:17 </t>
  </si>
  <si>
    <t> E.Mundry </t>
  </si>
  <si>
    <t>2438470.449 </t>
  </si>
  <si>
    <t> 15.03.1964 22:46 </t>
  </si>
  <si>
    <t>2438590.434 </t>
  </si>
  <si>
    <t> 13.07.1964 22:24 </t>
  </si>
  <si>
    <t> P.Flin </t>
  </si>
  <si>
    <t> AA 17.61 </t>
  </si>
  <si>
    <t>2438650.408 </t>
  </si>
  <si>
    <t> 11.09.1964 21:47 </t>
  </si>
  <si>
    <t>2438740.385 </t>
  </si>
  <si>
    <t> 10.12.1964 21:14 </t>
  </si>
  <si>
    <t> 0.003 </t>
  </si>
  <si>
    <t>?</t>
  </si>
  <si>
    <t> P.Krausser </t>
  </si>
  <si>
    <t> AN 289.192 </t>
  </si>
  <si>
    <t>2438753.237 </t>
  </si>
  <si>
    <t> 23.12.1964 17:41 </t>
  </si>
  <si>
    <t>2438820.368 </t>
  </si>
  <si>
    <t> 28.02.1965 20:49 </t>
  </si>
  <si>
    <t> F.Hromada </t>
  </si>
  <si>
    <t> BRNO 5 </t>
  </si>
  <si>
    <t>2438830.363 </t>
  </si>
  <si>
    <t> 10.03.1965 20:42 </t>
  </si>
  <si>
    <t>2438850.356 </t>
  </si>
  <si>
    <t> 30.03.1965 20:32 </t>
  </si>
  <si>
    <t>2438977.480 </t>
  </si>
  <si>
    <t> 04.08.1965 23:31 </t>
  </si>
  <si>
    <t>2438977.481 </t>
  </si>
  <si>
    <t> 04.08.1965 23:32 </t>
  </si>
  <si>
    <t> R.Kizilirmak </t>
  </si>
  <si>
    <t>2438977.484 </t>
  </si>
  <si>
    <t> 04.08.1965 23:36 </t>
  </si>
  <si>
    <t> U.Akyol </t>
  </si>
  <si>
    <t>2439027.469 </t>
  </si>
  <si>
    <t> 23.09.1965 23:15 </t>
  </si>
  <si>
    <t>P </t>
  </si>
  <si>
    <t> K.Häussler </t>
  </si>
  <si>
    <t> HABZ 85 </t>
  </si>
  <si>
    <t>2439027.480 </t>
  </si>
  <si>
    <t> 23.09.1965 23:31 </t>
  </si>
  <si>
    <t>2439040.346 </t>
  </si>
  <si>
    <t> 06.10.1965 20:18 </t>
  </si>
  <si>
    <t>2439040.351 </t>
  </si>
  <si>
    <t> 06.10.1965 20:25 </t>
  </si>
  <si>
    <t> W.Eckert </t>
  </si>
  <si>
    <t>2439057.456 </t>
  </si>
  <si>
    <t> 23.10.1965 22:56 </t>
  </si>
  <si>
    <t>2439094.605 </t>
  </si>
  <si>
    <t> 30.11.1965 02:31 </t>
  </si>
  <si>
    <t> G.P.McCook </t>
  </si>
  <si>
    <t> AJ 76.453 </t>
  </si>
  <si>
    <t>2439327.431 </t>
  </si>
  <si>
    <t> 20.07.1966 22:20 </t>
  </si>
  <si>
    <t> AN 291.112 </t>
  </si>
  <si>
    <t>2439357.436 </t>
  </si>
  <si>
    <t> 19.08.1966 22:27 </t>
  </si>
  <si>
    <t> AA 18.322 </t>
  </si>
  <si>
    <t>2439411.692 </t>
  </si>
  <si>
    <t> 13.10.1966 04:36 </t>
  </si>
  <si>
    <t>2439451.686 </t>
  </si>
  <si>
    <t> 22.11.1966 04:27 </t>
  </si>
  <si>
    <t>2439537.388 </t>
  </si>
  <si>
    <t> 15.02.1967 21:18 </t>
  </si>
  <si>
    <t> Bickel &amp; Renz </t>
  </si>
  <si>
    <t>2439704.510 </t>
  </si>
  <si>
    <t> 02.08.1967 00:14 </t>
  </si>
  <si>
    <t> H.Kurutac </t>
  </si>
  <si>
    <t>2439707.360 </t>
  </si>
  <si>
    <t> 04.08.1967 20:38 </t>
  </si>
  <si>
    <t> N.Güdür </t>
  </si>
  <si>
    <t>2439717.361 </t>
  </si>
  <si>
    <t> 14.08.1967 20:39 </t>
  </si>
  <si>
    <t>2439747.350 </t>
  </si>
  <si>
    <t> 13.09.1967 20:24 </t>
  </si>
  <si>
    <t>2440104.432 </t>
  </si>
  <si>
    <t> 04.09.1968 22:22 </t>
  </si>
  <si>
    <t>IBVS 456 </t>
  </si>
  <si>
    <t>2440184.419 </t>
  </si>
  <si>
    <t> 23.11.1968 22:03 </t>
  </si>
  <si>
    <t> C.D.Kandpal </t>
  </si>
  <si>
    <t> ASS 32.292 </t>
  </si>
  <si>
    <t>2440204.413 </t>
  </si>
  <si>
    <t> 13.12.1968 21:54 </t>
  </si>
  <si>
    <t> A.Bickel </t>
  </si>
  <si>
    <t>2440207.270 </t>
  </si>
  <si>
    <t> 16.12.1968 18:28 </t>
  </si>
  <si>
    <t>2440534.356 </t>
  </si>
  <si>
    <t> 08.11.1969 20:32 </t>
  </si>
  <si>
    <t> O.Demircan </t>
  </si>
  <si>
    <t>IBVS 530 </t>
  </si>
  <si>
    <t>2440751.461 </t>
  </si>
  <si>
    <t> 13.06.1970 23:03 </t>
  </si>
  <si>
    <t> C.Endres </t>
  </si>
  <si>
    <t>2440801.458 </t>
  </si>
  <si>
    <t> 02.08.1970 22:59 </t>
  </si>
  <si>
    <t> R.Diethelm </t>
  </si>
  <si>
    <t> ORI 120 </t>
  </si>
  <si>
    <t>2440844.320 </t>
  </si>
  <si>
    <t> 14.09.1970 19:40 </t>
  </si>
  <si>
    <t> 0.017 </t>
  </si>
  <si>
    <t> ORI 121 </t>
  </si>
  <si>
    <t>2440904.2934 </t>
  </si>
  <si>
    <t> 13.11.1970 19:02 </t>
  </si>
  <si>
    <t> 0.0006 </t>
  </si>
  <si>
    <t> H.Karacan </t>
  </si>
  <si>
    <t>IBVS 642 </t>
  </si>
  <si>
    <t>2440907.148 </t>
  </si>
  <si>
    <t> 16.11.1970 15:33 </t>
  </si>
  <si>
    <t>2440914.2877 </t>
  </si>
  <si>
    <t> 23.11.1970 18:54 </t>
  </si>
  <si>
    <t> -0.0034 </t>
  </si>
  <si>
    <t> Cester &amp; Pucillo </t>
  </si>
  <si>
    <t> MSAI 43.294 </t>
  </si>
  <si>
    <t>2440914.291 </t>
  </si>
  <si>
    <t> 23.11.1970 18:59 </t>
  </si>
  <si>
    <t>2440918.5735 </t>
  </si>
  <si>
    <t> 28.11.1970 01:45 </t>
  </si>
  <si>
    <t> -0.0026 </t>
  </si>
  <si>
    <t>2440964.282 </t>
  </si>
  <si>
    <t> 12.01.1971 18:46 </t>
  </si>
  <si>
    <t> E.Meier </t>
  </si>
  <si>
    <t>2441051.411 </t>
  </si>
  <si>
    <t> 09.04.1971 21:51 </t>
  </si>
  <si>
    <t> H.Peter </t>
  </si>
  <si>
    <t> ORI 125 </t>
  </si>
  <si>
    <t>2441141.406 </t>
  </si>
  <si>
    <t> 08.07.1971 21:44 </t>
  </si>
  <si>
    <t> ORI 126 </t>
  </si>
  <si>
    <t>2441181.402 </t>
  </si>
  <si>
    <t> 17.08.1971 21:38 </t>
  </si>
  <si>
    <t>2441201.3842 </t>
  </si>
  <si>
    <t> 06.09.1971 21:13 </t>
  </si>
  <si>
    <t> -0.0000 </t>
  </si>
  <si>
    <t> D.Hölzl </t>
  </si>
  <si>
    <t>2441218.5142 </t>
  </si>
  <si>
    <t> 24.09.1971 00:20 </t>
  </si>
  <si>
    <t> -0.0099 </t>
  </si>
  <si>
    <t>2441248.524 </t>
  </si>
  <si>
    <t> 24.10.1971 00:34 </t>
  </si>
  <si>
    <t> BBS 1 </t>
  </si>
  <si>
    <t>2441271.367 </t>
  </si>
  <si>
    <t> 15.11.1971 20:48 </t>
  </si>
  <si>
    <t> D.Pickup </t>
  </si>
  <si>
    <t> BBS 2 </t>
  </si>
  <si>
    <t>2441391.345 </t>
  </si>
  <si>
    <t> 14.03.1972 20:16 </t>
  </si>
  <si>
    <t>BAVM 26 </t>
  </si>
  <si>
    <t>2441581.331 </t>
  </si>
  <si>
    <t> 20.09.1972 19:56 </t>
  </si>
  <si>
    <t> BBS 5 </t>
  </si>
  <si>
    <t>2441598.436 </t>
  </si>
  <si>
    <t> 07.10.1972 22:27 </t>
  </si>
  <si>
    <t> -0.022 </t>
  </si>
  <si>
    <t>2441601.301 </t>
  </si>
  <si>
    <t> 10.10.1972 19:13 </t>
  </si>
  <si>
    <t>2441671.300 </t>
  </si>
  <si>
    <t> 19.12.1972 19:12 </t>
  </si>
  <si>
    <t>IBVS 937 </t>
  </si>
  <si>
    <t>2441988.3895 </t>
  </si>
  <si>
    <t> 01.11.1973 21:20 </t>
  </si>
  <si>
    <t> -0.0013 </t>
  </si>
  <si>
    <t> L.Patkos </t>
  </si>
  <si>
    <t>IBVS 1065 </t>
  </si>
  <si>
    <t>2441991.2455 </t>
  </si>
  <si>
    <t> 04.11.1973 17:53 </t>
  </si>
  <si>
    <t> -0.0019 </t>
  </si>
  <si>
    <t>2442008.3850 </t>
  </si>
  <si>
    <t> 21.11.1973 21:14 </t>
  </si>
  <si>
    <t> -0.0023 </t>
  </si>
  <si>
    <t>2442255.484 </t>
  </si>
  <si>
    <t> 26.07.1974 23:36 </t>
  </si>
  <si>
    <t> BBS 16 </t>
  </si>
  <si>
    <t>2442265.4836 </t>
  </si>
  <si>
    <t> 05.08.1974 23:36 </t>
  </si>
  <si>
    <t> -0.0020 </t>
  </si>
  <si>
    <t> C.Ibanoglu </t>
  </si>
  <si>
    <t>IBVS 1053 </t>
  </si>
  <si>
    <t>2442405.462 </t>
  </si>
  <si>
    <t> 23.12.1974 23:05 </t>
  </si>
  <si>
    <t> BBS 19 </t>
  </si>
  <si>
    <t>2442666.8447 </t>
  </si>
  <si>
    <t> 11.09.1975 08:16 </t>
  </si>
  <si>
    <t> 0.0000 </t>
  </si>
  <si>
    <t> T.Margrave </t>
  </si>
  <si>
    <t>IBVS 1478 </t>
  </si>
  <si>
    <t>2442742.5460 </t>
  </si>
  <si>
    <t> 26.11.1975 01:06 </t>
  </si>
  <si>
    <t> 0.0002 </t>
  </si>
  <si>
    <t>IBVS 1200 </t>
  </si>
  <si>
    <t>2442775.3942 </t>
  </si>
  <si>
    <t> 28.12.1975 21:27 </t>
  </si>
  <si>
    <t> -0.0031 </t>
  </si>
  <si>
    <t>2443069.635 </t>
  </si>
  <si>
    <t> 18.10.1976 03:14 </t>
  </si>
  <si>
    <t> G.Samolyk </t>
  </si>
  <si>
    <t> AOEB 9 </t>
  </si>
  <si>
    <t>2443096.7675 </t>
  </si>
  <si>
    <t> 14.11.1976 06:25 </t>
  </si>
  <si>
    <t> -0.0027 </t>
  </si>
  <si>
    <t>2443103.9179 </t>
  </si>
  <si>
    <t> 21.11.1976 10:01 </t>
  </si>
  <si>
    <t> 0.0061 </t>
  </si>
  <si>
    <t>2443142.472 </t>
  </si>
  <si>
    <t> 29.12.1976 23:19 </t>
  </si>
  <si>
    <t> D.Lichtenknecker </t>
  </si>
  <si>
    <t>BAVM 29 </t>
  </si>
  <si>
    <t>2443175.340 </t>
  </si>
  <si>
    <t> 31.01.1977 20:09 </t>
  </si>
  <si>
    <t>2443759.512 </t>
  </si>
  <si>
    <t> 08.09.1978 00:17 </t>
  </si>
  <si>
    <t> T.Brelstaff </t>
  </si>
  <si>
    <t> VSSC 58.14 </t>
  </si>
  <si>
    <t>2443769.522 </t>
  </si>
  <si>
    <t> 18.09.1978 00:31 </t>
  </si>
  <si>
    <t>2443772.379 </t>
  </si>
  <si>
    <t> 20.09.1978 21:05 </t>
  </si>
  <si>
    <t>2443803.7959 </t>
  </si>
  <si>
    <t> 22.10.1978 07:06 </t>
  </si>
  <si>
    <t> 0.0053 </t>
  </si>
  <si>
    <t>IBVS 1631 </t>
  </si>
  <si>
    <t>2443832.3536 </t>
  </si>
  <si>
    <t> 19.11.1978 20:29 </t>
  </si>
  <si>
    <t>IBVS 1924 </t>
  </si>
  <si>
    <t>2444110.8769 </t>
  </si>
  <si>
    <t> 25.08.1979 09:02 </t>
  </si>
  <si>
    <t> -0.0033 </t>
  </si>
  <si>
    <t>IBVS 1694 </t>
  </si>
  <si>
    <t>2444123.7345 </t>
  </si>
  <si>
    <t> 07.09.1979 05:37 </t>
  </si>
  <si>
    <t> -0.0006 </t>
  </si>
  <si>
    <t>2444130.8748 </t>
  </si>
  <si>
    <t> 14.09.1979 08:59 </t>
  </si>
  <si>
    <t>2444133.748 </t>
  </si>
  <si>
    <t> 17.09.1979 05:57 </t>
  </si>
  <si>
    <t>2444166.590 </t>
  </si>
  <si>
    <t> 20.10.1979 02:09 </t>
  </si>
  <si>
    <t> VSSC 59.16 </t>
  </si>
  <si>
    <t>2444172.273 </t>
  </si>
  <si>
    <t> 25.10.1979 18:33 </t>
  </si>
  <si>
    <t> M.Dietrich </t>
  </si>
  <si>
    <t> MVS 8.192 </t>
  </si>
  <si>
    <t>2444242.290 </t>
  </si>
  <si>
    <t> 03.01.1980 18:57 </t>
  </si>
  <si>
    <t> C.Pampaloni </t>
  </si>
  <si>
    <t> BBS 47 </t>
  </si>
  <si>
    <t>2444473.684 </t>
  </si>
  <si>
    <t> 22.08.1980 04:24 </t>
  </si>
  <si>
    <t>2444473.689 </t>
  </si>
  <si>
    <t> 22.08.1980 04:32 </t>
  </si>
  <si>
    <t> G.Hanson </t>
  </si>
  <si>
    <t>2444500.8105 </t>
  </si>
  <si>
    <t> 18.09.1980 07:27 </t>
  </si>
  <si>
    <t> -0.0022 </t>
  </si>
  <si>
    <t>IBVS 1930 </t>
  </si>
  <si>
    <t>2444539.399 </t>
  </si>
  <si>
    <t> 26.10.1980 21:34 </t>
  </si>
  <si>
    <t> 0.022 </t>
  </si>
  <si>
    <t> BBS 53 </t>
  </si>
  <si>
    <t>2444543.7813 </t>
  </si>
  <si>
    <t> 31.10.1980 06:45 </t>
  </si>
  <si>
    <t> 0.1189 </t>
  </si>
  <si>
    <t> D.R.Skillman </t>
  </si>
  <si>
    <t> AVSJ 11.60 </t>
  </si>
  <si>
    <t>2444593.671 </t>
  </si>
  <si>
    <t> 20.12.1980 04:06 </t>
  </si>
  <si>
    <t>2444623.651 </t>
  </si>
  <si>
    <t> 19.01.1981 03:37 </t>
  </si>
  <si>
    <t>2444709.3438 </t>
  </si>
  <si>
    <t> 14.04.1981 20:15 </t>
  </si>
  <si>
    <t> -0.0042 </t>
  </si>
  <si>
    <t>o</t>
  </si>
  <si>
    <t>BAVM 32 </t>
  </si>
  <si>
    <t>2444827.8954 </t>
  </si>
  <si>
    <t> 11.08.1981 09:29 </t>
  </si>
  <si>
    <t> -0.0035 </t>
  </si>
  <si>
    <t>IBVS 2086 </t>
  </si>
  <si>
    <t>2444886.4548 </t>
  </si>
  <si>
    <t> 08.10.1981 22:54 </t>
  </si>
  <si>
    <t> -0.0054 </t>
  </si>
  <si>
    <t> G.Wolfschmidt </t>
  </si>
  <si>
    <t>IBVS 2189 </t>
  </si>
  <si>
    <t>2444906.4570 </t>
  </si>
  <si>
    <t> 28.10.1981 22:58 </t>
  </si>
  <si>
    <t> 0.0003 </t>
  </si>
  <si>
    <t>BAVM 34 </t>
  </si>
  <si>
    <t>2445207.8303 </t>
  </si>
  <si>
    <t> 26.08.1982 07:55 </t>
  </si>
  <si>
    <t> -0.0028 </t>
  </si>
  <si>
    <t>IBVS 2292 </t>
  </si>
  <si>
    <t>2445216.3971 </t>
  </si>
  <si>
    <t> 03.09.1982 21:31 </t>
  </si>
  <si>
    <t> -0.0059 </t>
  </si>
  <si>
    <t> F.Agerer </t>
  </si>
  <si>
    <t>BAVM 36 </t>
  </si>
  <si>
    <t>2445636.340 </t>
  </si>
  <si>
    <t> 28.10.1983 20:09 </t>
  </si>
  <si>
    <t> M.D.Taylor </t>
  </si>
  <si>
    <t> VSSC 60.19 </t>
  </si>
  <si>
    <t>2446170.5140 </t>
  </si>
  <si>
    <t> 15.04.1985 00:20 </t>
  </si>
  <si>
    <t> -0.0094 </t>
  </si>
  <si>
    <t> J.Ells </t>
  </si>
  <si>
    <t> VSSC 66.35 </t>
  </si>
  <si>
    <t>2446330.48 </t>
  </si>
  <si>
    <t> 21.09.1985 23:31 </t>
  </si>
  <si>
    <t> -0.02 </t>
  </si>
  <si>
    <t> A.Paschke </t>
  </si>
  <si>
    <t> BBS 86 </t>
  </si>
  <si>
    <t>2446333.37 </t>
  </si>
  <si>
    <t> 24.09.1985 20:52 </t>
  </si>
  <si>
    <t> 0.02 </t>
  </si>
  <si>
    <t>2446343.3504 </t>
  </si>
  <si>
    <t> 04.10.1985 20:24 </t>
  </si>
  <si>
    <t> -0.0002 </t>
  </si>
  <si>
    <t>2446630.437 </t>
  </si>
  <si>
    <t> 18.07.1986 22:29 </t>
  </si>
  <si>
    <t> L.Cluyse </t>
  </si>
  <si>
    <t>2446640.440 </t>
  </si>
  <si>
    <t> 28.07.1986 22:33 </t>
  </si>
  <si>
    <t> R.Vystavel </t>
  </si>
  <si>
    <t> BRNO 28 </t>
  </si>
  <si>
    <t>2446650.436 </t>
  </si>
  <si>
    <t> 07.08.1986 22:27 </t>
  </si>
  <si>
    <t>2446680.433 </t>
  </si>
  <si>
    <t> 06.09.1986 22:23 </t>
  </si>
  <si>
    <t> R.Schertler </t>
  </si>
  <si>
    <t>BAVM 46 </t>
  </si>
  <si>
    <t>2446714.720 </t>
  </si>
  <si>
    <t> 11.10.1986 05:16 </t>
  </si>
  <si>
    <t>2446770.4143 </t>
  </si>
  <si>
    <t> 05.12.1986 21:56 </t>
  </si>
  <si>
    <t> -0.0052 </t>
  </si>
  <si>
    <t> Marx &amp; Quester </t>
  </si>
  <si>
    <t>2446910.384 </t>
  </si>
  <si>
    <t> 24.04.1987 21:12 </t>
  </si>
  <si>
    <t>2447070.3566 </t>
  </si>
  <si>
    <t> 01.10.1987 20:33 </t>
  </si>
  <si>
    <t> -0.0110 </t>
  </si>
  <si>
    <t>B;V</t>
  </si>
  <si>
    <t> D.Alteweier </t>
  </si>
  <si>
    <t>BAVM 50 </t>
  </si>
  <si>
    <t>2447090.341 </t>
  </si>
  <si>
    <t> 21.10.1987 20:11 </t>
  </si>
  <si>
    <t> J.Pietz </t>
  </si>
  <si>
    <t>2447161.781 </t>
  </si>
  <si>
    <t> 01.01.1988 06:44 </t>
  </si>
  <si>
    <t>2447170.336 </t>
  </si>
  <si>
    <t> 09.01.1988 20:03 </t>
  </si>
  <si>
    <t> A.Dedoch </t>
  </si>
  <si>
    <t> BRNO 30 </t>
  </si>
  <si>
    <t>2447387.451 </t>
  </si>
  <si>
    <t> 13.08.1988 22:49 </t>
  </si>
  <si>
    <t> M.Dvoracek </t>
  </si>
  <si>
    <t>2447387.471 </t>
  </si>
  <si>
    <t> 13.08.1988 23:18 </t>
  </si>
  <si>
    <t> K.Dolejsi </t>
  </si>
  <si>
    <t>2447450.304 </t>
  </si>
  <si>
    <t> 15.10.1988 19:17 </t>
  </si>
  <si>
    <t>BAVM 52 </t>
  </si>
  <si>
    <t>2447464.5779 </t>
  </si>
  <si>
    <t> 30.10.1988 01:52 </t>
  </si>
  <si>
    <t> -0.0071 </t>
  </si>
  <si>
    <t> VSSC 72.25 </t>
  </si>
  <si>
    <t>2447467.4358 </t>
  </si>
  <si>
    <t> 01.11.1988 22:27 </t>
  </si>
  <si>
    <t> -0.0058 </t>
  </si>
  <si>
    <t> E.Wunder </t>
  </si>
  <si>
    <t>IBVS 3355 </t>
  </si>
  <si>
    <t>2447470.2895 </t>
  </si>
  <si>
    <t> 04.11.1988 18:56 </t>
  </si>
  <si>
    <t> -0.0088 </t>
  </si>
  <si>
    <t>2447540.2840 </t>
  </si>
  <si>
    <t> 13.01.1989 18:48 </t>
  </si>
  <si>
    <t> BBS 91 </t>
  </si>
  <si>
    <t>2447777.378 </t>
  </si>
  <si>
    <t> 07.09.1989 21:04 </t>
  </si>
  <si>
    <t>BAVM 56 </t>
  </si>
  <si>
    <t>2447817.393 </t>
  </si>
  <si>
    <t> 17.10.1989 21:25 </t>
  </si>
  <si>
    <t> BBS 93 </t>
  </si>
  <si>
    <t>2447870.247 </t>
  </si>
  <si>
    <t> 09.12.1989 17:55 </t>
  </si>
  <si>
    <t>2448167.316 </t>
  </si>
  <si>
    <t> 02.10.1990 19:35 </t>
  </si>
  <si>
    <t> BBS 96 </t>
  </si>
  <si>
    <t>2448187.318 </t>
  </si>
  <si>
    <t> 22.10.1990 19:37 </t>
  </si>
  <si>
    <t> K.Seifert </t>
  </si>
  <si>
    <t>BAVM 59 </t>
  </si>
  <si>
    <t>2448274.4352 </t>
  </si>
  <si>
    <t> 17.01.1991 22:26 </t>
  </si>
  <si>
    <t> -0.0095 </t>
  </si>
  <si>
    <t>2448444.405 </t>
  </si>
  <si>
    <t> 06.07.1991 21:43 </t>
  </si>
  <si>
    <t>BAVM 60 </t>
  </si>
  <si>
    <t>2448835.776 </t>
  </si>
  <si>
    <t> 01.08.1992 06:37 </t>
  </si>
  <si>
    <t>2448885.768 </t>
  </si>
  <si>
    <t> 20.09.1992 06:25 </t>
  </si>
  <si>
    <t>2448934.348 </t>
  </si>
  <si>
    <t> 07.11.1992 20:21 </t>
  </si>
  <si>
    <t> BBS 102 </t>
  </si>
  <si>
    <t>2449024.3066 </t>
  </si>
  <si>
    <t> 05.02.1993 19:21 </t>
  </si>
  <si>
    <t> -0.0082 </t>
  </si>
  <si>
    <t> BBS 103 </t>
  </si>
  <si>
    <t>2449024.316 </t>
  </si>
  <si>
    <t> 05.02.1993 19:35 </t>
  </si>
  <si>
    <t>2449221.453 </t>
  </si>
  <si>
    <t> 21.08.1993 22:52 </t>
  </si>
  <si>
    <t> 0.030 </t>
  </si>
  <si>
    <t> P.Molik </t>
  </si>
  <si>
    <t>OEJV 0060 </t>
  </si>
  <si>
    <t>2449339.96 </t>
  </si>
  <si>
    <t> 18.12.1993 11:02 </t>
  </si>
  <si>
    <t> -0.01 </t>
  </si>
  <si>
    <t> K.Nagai </t>
  </si>
  <si>
    <t>VSB 47 </t>
  </si>
  <si>
    <t>2449548.498 </t>
  </si>
  <si>
    <t> 14.07.1994 23:57 </t>
  </si>
  <si>
    <t> P.Sobotka </t>
  </si>
  <si>
    <t> BRNO 31 </t>
  </si>
  <si>
    <t>2449548.499 </t>
  </si>
  <si>
    <t> 14.07.1994 23:58 </t>
  </si>
  <si>
    <t> L.Brat </t>
  </si>
  <si>
    <t>2449568.474 </t>
  </si>
  <si>
    <t> 03.08.1994 23:22 </t>
  </si>
  <si>
    <t> -0.032 </t>
  </si>
  <si>
    <t> M.Rottenborn </t>
  </si>
  <si>
    <t>2449568.486 </t>
  </si>
  <si>
    <t> 03.08.1994 23:39 </t>
  </si>
  <si>
    <t> -0.020 </t>
  </si>
  <si>
    <t> M.Vetrovcova </t>
  </si>
  <si>
    <t>2449568.487 </t>
  </si>
  <si>
    <t> 03.08.1994 23:41 </t>
  </si>
  <si>
    <t> A.Kratochvil </t>
  </si>
  <si>
    <t>2449568.488 </t>
  </si>
  <si>
    <t> 03.08.1994 23:42 </t>
  </si>
  <si>
    <t> -0.018 </t>
  </si>
  <si>
    <t> L.Honzik </t>
  </si>
  <si>
    <t>2449568.489 </t>
  </si>
  <si>
    <t> 03.08.1994 23:44 </t>
  </si>
  <si>
    <t> P.Masek </t>
  </si>
  <si>
    <t>2449568.501 </t>
  </si>
  <si>
    <t> 04.08.1994 00:01 </t>
  </si>
  <si>
    <t> J.Polak </t>
  </si>
  <si>
    <t>2449568.506 </t>
  </si>
  <si>
    <t> 04.08.1994 00:08 </t>
  </si>
  <si>
    <t>2449578.474 </t>
  </si>
  <si>
    <t> 13.08.1994 23:22 </t>
  </si>
  <si>
    <t> -0.030 </t>
  </si>
  <si>
    <t>2449578.475 </t>
  </si>
  <si>
    <t> 13.08.1994 23:24 </t>
  </si>
  <si>
    <t> -0.029 </t>
  </si>
  <si>
    <t>2449591.348 </t>
  </si>
  <si>
    <t> 26.08.1994 20:21 </t>
  </si>
  <si>
    <t> M.Martignoni </t>
  </si>
  <si>
    <t> BBS 109 </t>
  </si>
  <si>
    <t>2449628.453 </t>
  </si>
  <si>
    <t> 02.10.1994 22:52 </t>
  </si>
  <si>
    <t> -0.043 </t>
  </si>
  <si>
    <t>2449658.492 </t>
  </si>
  <si>
    <t> 01.11.1994 23:48 </t>
  </si>
  <si>
    <t>2449661.341 </t>
  </si>
  <si>
    <t> 04.11.1994 20:11 </t>
  </si>
  <si>
    <t>2449661.357 </t>
  </si>
  <si>
    <t> 04.11.1994 20:34 </t>
  </si>
  <si>
    <t>2449688.487 </t>
  </si>
  <si>
    <t> 01.12.1994 23:41 </t>
  </si>
  <si>
    <t>2449778.461 </t>
  </si>
  <si>
    <t> 01.03.1995 23:03 </t>
  </si>
  <si>
    <t>2449785.603 </t>
  </si>
  <si>
    <t> 09.03.1995 02:28 </t>
  </si>
  <si>
    <t>C </t>
  </si>
  <si>
    <t> S.Cook </t>
  </si>
  <si>
    <t>2449908.4569 </t>
  </si>
  <si>
    <t> 09.07.1995 22:57 </t>
  </si>
  <si>
    <t> 0.0096 </t>
  </si>
  <si>
    <t> BRNO 32 </t>
  </si>
  <si>
    <t>2449908.4652 </t>
  </si>
  <si>
    <t> 09.07.1995 23:09 </t>
  </si>
  <si>
    <t> 0.0179 </t>
  </si>
  <si>
    <t>2449928.4287 </t>
  </si>
  <si>
    <t> 29.07.1995 22:17 </t>
  </si>
  <si>
    <t> -0.0152 </t>
  </si>
  <si>
    <t>2449928.4329 </t>
  </si>
  <si>
    <t> 29.07.1995 22:23 </t>
  </si>
  <si>
    <t>2449928.4433 </t>
  </si>
  <si>
    <t> 29.07.1995 22:38 </t>
  </si>
  <si>
    <t> L.Smahel </t>
  </si>
  <si>
    <t>2449948.4418 </t>
  </si>
  <si>
    <t> 18.08.1995 22:36 </t>
  </si>
  <si>
    <t> 0.0014 </t>
  </si>
  <si>
    <t> M.Zibar </t>
  </si>
  <si>
    <t>2449958.425 </t>
  </si>
  <si>
    <t> 28.08.1995 22:12 </t>
  </si>
  <si>
    <t> BBS 113 </t>
  </si>
  <si>
    <t>2450088.3987 </t>
  </si>
  <si>
    <t> 05.01.1996 21:34 </t>
  </si>
  <si>
    <t> -0.0175 </t>
  </si>
  <si>
    <t> I.Biro </t>
  </si>
  <si>
    <t>IBVS 4340 </t>
  </si>
  <si>
    <t>2450088.4010 </t>
  </si>
  <si>
    <t> 05.01.1996 21:37 </t>
  </si>
  <si>
    <t>G</t>
  </si>
  <si>
    <t>2450095.5448 </t>
  </si>
  <si>
    <t> 13.01.1996 01:04 </t>
  </si>
  <si>
    <t> -0.0130 </t>
  </si>
  <si>
    <t>2450095.5454 </t>
  </si>
  <si>
    <t> 13.01.1996 01:05 </t>
  </si>
  <si>
    <t> -0.0124 </t>
  </si>
  <si>
    <t>2450151.2712 </t>
  </si>
  <si>
    <t> 08.03.1996 18:30 </t>
  </si>
  <si>
    <t> 0.0088 </t>
  </si>
  <si>
    <t> M.Netolicky </t>
  </si>
  <si>
    <t>2450442.628 </t>
  </si>
  <si>
    <t> 25.12.1996 03:04 </t>
  </si>
  <si>
    <t>2450508.3261 </t>
  </si>
  <si>
    <t> 28.02.1997 19:49 </t>
  </si>
  <si>
    <t> -0.0173 </t>
  </si>
  <si>
    <t> R.Dreveny </t>
  </si>
  <si>
    <t>2450665.4332 </t>
  </si>
  <si>
    <t> 04.08.1997 22:23 </t>
  </si>
  <si>
    <t> -0.0259 </t>
  </si>
  <si>
    <t>2450665.4450 </t>
  </si>
  <si>
    <t> 04.08.1997 22:40 </t>
  </si>
  <si>
    <t> -0.0141 </t>
  </si>
  <si>
    <t>2450665.4457 </t>
  </si>
  <si>
    <t> 04.08.1997 22:41 </t>
  </si>
  <si>
    <t> -0.0134 </t>
  </si>
  <si>
    <t> Hajek&amp;Stepan </t>
  </si>
  <si>
    <t>2450689.725 </t>
  </si>
  <si>
    <t> 29.08.1997 05:24 </t>
  </si>
  <si>
    <t> -0.016 </t>
  </si>
  <si>
    <t>2450865.4217 </t>
  </si>
  <si>
    <t> 20.02.1998 22:07 </t>
  </si>
  <si>
    <t> J.Minar </t>
  </si>
  <si>
    <t>2451045.3752 </t>
  </si>
  <si>
    <t> 19.08.1998 21:00 </t>
  </si>
  <si>
    <t> -0.0180 </t>
  </si>
  <si>
    <t>2451045.384 </t>
  </si>
  <si>
    <t> 19.08.1998 21:12 </t>
  </si>
  <si>
    <t> R.Meyer </t>
  </si>
  <si>
    <t>BAVM 122 </t>
  </si>
  <si>
    <t>2451165.354 </t>
  </si>
  <si>
    <t> 17.12.1998 20:29 </t>
  </si>
  <si>
    <t>2451225.337 </t>
  </si>
  <si>
    <t> 15.02.1999 20:05 </t>
  </si>
  <si>
    <t>2451245.316 </t>
  </si>
  <si>
    <t> 07.03.1999 19:35 </t>
  </si>
  <si>
    <t>2451255.3518 </t>
  </si>
  <si>
    <t> 17.03.1999 20:26 </t>
  </si>
  <si>
    <t> -0.0051 </t>
  </si>
  <si>
    <t> R.Polloczek </t>
  </si>
  <si>
    <t>2451432.433 </t>
  </si>
  <si>
    <t> 10.09.1999 22:23 </t>
  </si>
  <si>
    <t> -0.036 </t>
  </si>
  <si>
    <t>BAVM 131 </t>
  </si>
  <si>
    <t>2451432.4502 </t>
  </si>
  <si>
    <t> 10.09.1999 22:48 </t>
  </si>
  <si>
    <t> -0.0189 </t>
  </si>
  <si>
    <t>2451782.385 </t>
  </si>
  <si>
    <t> 25.08.2000 21:14 </t>
  </si>
  <si>
    <t>BAVM 143 </t>
  </si>
  <si>
    <t>2451902.3718 </t>
  </si>
  <si>
    <t> 23.12.2000 20:55 </t>
  </si>
  <si>
    <t> -0.0158 </t>
  </si>
  <si>
    <t>BAVM 152 </t>
  </si>
  <si>
    <t>2452002.352 </t>
  </si>
  <si>
    <t> 02.04.2001 20:26 </t>
  </si>
  <si>
    <t>2452229.4553 </t>
  </si>
  <si>
    <t> 15.11.2001 22:55 </t>
  </si>
  <si>
    <t> -0.0185 </t>
  </si>
  <si>
    <t>-I</t>
  </si>
  <si>
    <t> W.Quehl </t>
  </si>
  <si>
    <t>2452489.406 </t>
  </si>
  <si>
    <t> 02.08.2002 21:44 </t>
  </si>
  <si>
    <t>7338</t>
  </si>
  <si>
    <t> BBS 129 </t>
  </si>
  <si>
    <t>2452519.377 </t>
  </si>
  <si>
    <t> 01.09.2002 21:02 </t>
  </si>
  <si>
    <t>7359</t>
  </si>
  <si>
    <t> -0.047 </t>
  </si>
  <si>
    <t>BAVM 157 </t>
  </si>
  <si>
    <t>2452619.3918 </t>
  </si>
  <si>
    <t> 10.12.2002 21:24 </t>
  </si>
  <si>
    <t>7429</t>
  </si>
  <si>
    <t> -0.0145 </t>
  </si>
  <si>
    <t> W.Proksch </t>
  </si>
  <si>
    <t>BAVM 172 </t>
  </si>
  <si>
    <t>2452860.7766 </t>
  </si>
  <si>
    <t> 09.08.2003 06:38 </t>
  </si>
  <si>
    <t>7598</t>
  </si>
  <si>
    <t> -0.0165 </t>
  </si>
  <si>
    <t> H.Gerner </t>
  </si>
  <si>
    <t>2452919.326 </t>
  </si>
  <si>
    <t> 06.10.2003 19:49 </t>
  </si>
  <si>
    <t>7639</t>
  </si>
  <si>
    <t> -0.028 </t>
  </si>
  <si>
    <t> S.Foglia </t>
  </si>
  <si>
    <t>2452929.3367 </t>
  </si>
  <si>
    <t> 16.10.2003 20:04 </t>
  </si>
  <si>
    <t>7646</t>
  </si>
  <si>
    <t> -0.0159 </t>
  </si>
  <si>
    <t> T.Krajci </t>
  </si>
  <si>
    <t>IBVS 5592 </t>
  </si>
  <si>
    <t>2452939.348 </t>
  </si>
  <si>
    <t> 26.10.2003 20:21 </t>
  </si>
  <si>
    <t>7653</t>
  </si>
  <si>
    <t>BAVM 171 </t>
  </si>
  <si>
    <t>2452949.339 </t>
  </si>
  <si>
    <t> 05.11.2003 20:08 </t>
  </si>
  <si>
    <t>7660</t>
  </si>
  <si>
    <t>2453032.1751 </t>
  </si>
  <si>
    <t> 27.01.2004 16:12 </t>
  </si>
  <si>
    <t>7718</t>
  </si>
  <si>
    <t> -0.0168 </t>
  </si>
  <si>
    <t>2453256.421 </t>
  </si>
  <si>
    <t> 07.09.2004 22:06 </t>
  </si>
  <si>
    <t>7875</t>
  </si>
  <si>
    <t>BAVM 174 </t>
  </si>
  <si>
    <t>2453283.5582 </t>
  </si>
  <si>
    <t> 05.10.2004 01:23 </t>
  </si>
  <si>
    <t>7894</t>
  </si>
  <si>
    <t> -0.0188 </t>
  </si>
  <si>
    <t> AOEB 12 </t>
  </si>
  <si>
    <t>2453353.5486 </t>
  </si>
  <si>
    <t> 14.12.2004 01:09 </t>
  </si>
  <si>
    <t>7943</t>
  </si>
  <si>
    <t> -0.0162 </t>
  </si>
  <si>
    <t>2453404.9691 </t>
  </si>
  <si>
    <t> 03.02.2005 11:15 </t>
  </si>
  <si>
    <t>7979</t>
  </si>
  <si>
    <t> -0.0154 </t>
  </si>
  <si>
    <t> C.-H.Kim et al. </t>
  </si>
  <si>
    <t>IBVS 5694 </t>
  </si>
  <si>
    <t>2453630.6415 </t>
  </si>
  <si>
    <t> 17.09.2005 03:23 </t>
  </si>
  <si>
    <t>8137</t>
  </si>
  <si>
    <t> -0.0182 </t>
  </si>
  <si>
    <t>2453633.4997 </t>
  </si>
  <si>
    <t> 19.09.2005 23:59 </t>
  </si>
  <si>
    <t>8139</t>
  </si>
  <si>
    <t> -0.0166 </t>
  </si>
  <si>
    <t> Schmidt </t>
  </si>
  <si>
    <t>BAVM 178 </t>
  </si>
  <si>
    <t>2453659.215 </t>
  </si>
  <si>
    <t> 15.10.2005 17:09 </t>
  </si>
  <si>
    <t>8157</t>
  </si>
  <si>
    <t> Yutaka </t>
  </si>
  <si>
    <t>VSB 44 </t>
  </si>
  <si>
    <t>2453746.3402 </t>
  </si>
  <si>
    <t> 10.01.2006 20:09 </t>
  </si>
  <si>
    <t>8218</t>
  </si>
  <si>
    <t> -0.0137 </t>
  </si>
  <si>
    <t>2453993.416 </t>
  </si>
  <si>
    <t> 14.09.2006 21:59 </t>
  </si>
  <si>
    <t>8391</t>
  </si>
  <si>
    <t> -0.038 </t>
  </si>
  <si>
    <t>BAVM 187 </t>
  </si>
  <si>
    <t>2454013.4354 </t>
  </si>
  <si>
    <t> 04.10.2006 22:26 </t>
  </si>
  <si>
    <t>8405</t>
  </si>
  <si>
    <t> -0.0151 </t>
  </si>
  <si>
    <t> S.Dogru et al. </t>
  </si>
  <si>
    <t>IBVS 5746 </t>
  </si>
  <si>
    <t>2454100.5636 </t>
  </si>
  <si>
    <t> 31.12.2006 01:31 </t>
  </si>
  <si>
    <t>8466</t>
  </si>
  <si>
    <t> -0.0147 </t>
  </si>
  <si>
    <t> V.Petriew </t>
  </si>
  <si>
    <t>2454110.5630 </t>
  </si>
  <si>
    <t> 10.01.2007 01:30 </t>
  </si>
  <si>
    <t>8473</t>
  </si>
  <si>
    <t> -0.0136 </t>
  </si>
  <si>
    <t>2454797.5889 </t>
  </si>
  <si>
    <t> 27.11.2008 02:08 </t>
  </si>
  <si>
    <t>8954</t>
  </si>
  <si>
    <t> -0.0115 </t>
  </si>
  <si>
    <t>JAAVSO 37(1),44 </t>
  </si>
  <si>
    <t>2454847.5802 </t>
  </si>
  <si>
    <t> 16.01.2009 01:55 </t>
  </si>
  <si>
    <t>8989</t>
  </si>
  <si>
    <t>2455070.3996 </t>
  </si>
  <si>
    <t> 26.08.2009 21:35 </t>
  </si>
  <si>
    <t>9145</t>
  </si>
  <si>
    <t> -0.0107 </t>
  </si>
  <si>
    <t> G.-U.Flechsig </t>
  </si>
  <si>
    <t>BAVM 212 </t>
  </si>
  <si>
    <t>2455084.6827 </t>
  </si>
  <si>
    <t> 10.09.2009 04:23 </t>
  </si>
  <si>
    <t>9155</t>
  </si>
  <si>
    <t> -0.0108 </t>
  </si>
  <si>
    <t> JAAVSO 38;120 </t>
  </si>
  <si>
    <t>2455123.232 </t>
  </si>
  <si>
    <t> 18.10.2009 17:34 </t>
  </si>
  <si>
    <t>9182</t>
  </si>
  <si>
    <t> -0.026 </t>
  </si>
  <si>
    <t> K.Kanai </t>
  </si>
  <si>
    <t>VSB 50 </t>
  </si>
  <si>
    <t>2455167.5255 </t>
  </si>
  <si>
    <t> 02.12.2009 00:36 </t>
  </si>
  <si>
    <t>9213</t>
  </si>
  <si>
    <t>2455174.6647 </t>
  </si>
  <si>
    <t> 09.12.2009 03:57 </t>
  </si>
  <si>
    <t>9218</t>
  </si>
  <si>
    <t> -0.0132 </t>
  </si>
  <si>
    <t> R.Poklar </t>
  </si>
  <si>
    <t>2455590.3170 </t>
  </si>
  <si>
    <t> 28.01.2011 19:36 </t>
  </si>
  <si>
    <t>9509</t>
  </si>
  <si>
    <t> -0.0032 </t>
  </si>
  <si>
    <t> L.Pagel </t>
  </si>
  <si>
    <t>BAVM 220 </t>
  </si>
  <si>
    <t>2455600.3103 </t>
  </si>
  <si>
    <t> 07.02.2011 19:26 </t>
  </si>
  <si>
    <t>9516</t>
  </si>
  <si>
    <t> J.Schirmer </t>
  </si>
  <si>
    <t>2455807.4191 </t>
  </si>
  <si>
    <t> 02.09.2011 22:03 </t>
  </si>
  <si>
    <t>9661</t>
  </si>
  <si>
    <t> -0.0064 </t>
  </si>
  <si>
    <t> G.Wollenhaupt </t>
  </si>
  <si>
    <t>BAVM 225 </t>
  </si>
  <si>
    <t>2455844.5549 </t>
  </si>
  <si>
    <t> 10.10.2011 01:19 </t>
  </si>
  <si>
    <t>9687</t>
  </si>
  <si>
    <t> -0.0070 </t>
  </si>
  <si>
    <t> JAAVSO 40;975 </t>
  </si>
  <si>
    <t>2455857.41305 </t>
  </si>
  <si>
    <t> 22.10.2011 21:54 </t>
  </si>
  <si>
    <t>9696</t>
  </si>
  <si>
    <t> -0.00375 </t>
  </si>
  <si>
    <t> S.Francesco </t>
  </si>
  <si>
    <t>OEJV 0160 </t>
  </si>
  <si>
    <t>2455864.5530 </t>
  </si>
  <si>
    <t> 30.10.2011 01:16 </t>
  </si>
  <si>
    <t>9701</t>
  </si>
  <si>
    <t> N.Simmons </t>
  </si>
  <si>
    <t>2456528.7356 </t>
  </si>
  <si>
    <t> 24.08.2013 05:39 </t>
  </si>
  <si>
    <t>10166</t>
  </si>
  <si>
    <t> 0.0065 </t>
  </si>
  <si>
    <t> JAAVSO 41;328 </t>
  </si>
  <si>
    <t>2456550.867 </t>
  </si>
  <si>
    <t> 15.09.2013 08:48 </t>
  </si>
  <si>
    <t>10181.5</t>
  </si>
  <si>
    <t>m</t>
  </si>
  <si>
    <t> R.Nelson </t>
  </si>
  <si>
    <t>IBVS 6092 </t>
  </si>
  <si>
    <t>2456621.5627 </t>
  </si>
  <si>
    <t> 25.11.2013 01:30 </t>
  </si>
  <si>
    <t>10231</t>
  </si>
  <si>
    <t> -0.0074 </t>
  </si>
  <si>
    <t> H.Braunwarth </t>
  </si>
  <si>
    <t>BAVM 239 </t>
  </si>
  <si>
    <t>2456644.4226 </t>
  </si>
  <si>
    <t> 17.12.2013 22:08 </t>
  </si>
  <si>
    <t>10247</t>
  </si>
  <si>
    <t> -0.0007 </t>
  </si>
  <si>
    <t>BAVM 234 </t>
  </si>
  <si>
    <t>2456924.3763 </t>
  </si>
  <si>
    <t> 23.09.2014 21:01 </t>
  </si>
  <si>
    <t>10443</t>
  </si>
  <si>
    <t> 0.0015 </t>
  </si>
  <si>
    <t>2457074.3520 </t>
  </si>
  <si>
    <t> 20.02.2015 20:26 </t>
  </si>
  <si>
    <t>10548</t>
  </si>
  <si>
    <t> 0.0031 </t>
  </si>
  <si>
    <t> H.Jungbluth </t>
  </si>
  <si>
    <t>s5</t>
  </si>
  <si>
    <t>s6</t>
  </si>
  <si>
    <t>s7</t>
  </si>
  <si>
    <t>BAD?</t>
  </si>
  <si>
    <t>IBVS 6167</t>
  </si>
  <si>
    <t>IBVS 6195</t>
  </si>
  <si>
    <t>JAVSO..44…69</t>
  </si>
  <si>
    <t>JAVSO..45..121</t>
  </si>
  <si>
    <t>IBVS 6230</t>
  </si>
  <si>
    <t>JAVSO..46…79 (2018)</t>
  </si>
  <si>
    <t>JAVSO..47..263</t>
  </si>
  <si>
    <t>JAVSO..48…87</t>
  </si>
  <si>
    <t>VSB 069</t>
  </si>
  <si>
    <t>cG</t>
  </si>
  <si>
    <t>JAVSO 49, 108</t>
  </si>
  <si>
    <t>JBAV, 60</t>
  </si>
  <si>
    <t>VSB, 91</t>
  </si>
  <si>
    <t>JAVSO, 49, 265</t>
  </si>
  <si>
    <t>JAVSO, 50, 133</t>
  </si>
  <si>
    <t>BAAVSSC191</t>
  </si>
  <si>
    <t>II</t>
  </si>
  <si>
    <t>JAAVSO 51, 134</t>
  </si>
  <si>
    <t>BAAVSSC, 196, 54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</si>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</sst>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9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104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/>
    <xf numFmtId="0" fontId="12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0" fontId="13" fillId="0" borderId="0" xfId="0" applyFont="1" applyAlignment="1"/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16" xfId="0" applyFont="1" applyBorder="1" applyAlignment="1"/>
    <xf numFmtId="0" fontId="7" fillId="0" borderId="17" xfId="0" applyFont="1" applyBorder="1" applyAlignment="1"/>
    <xf numFmtId="0" fontId="5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14" fontId="9" fillId="0" borderId="0" xfId="0" applyNumberFormat="1" applyFont="1" applyAlignment="1"/>
    <xf numFmtId="0" fontId="11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4" fillId="0" borderId="0" xfId="0" applyFont="1">
      <alignment vertical="top"/>
    </xf>
    <xf numFmtId="0" fontId="15" fillId="0" borderId="0" xfId="0" applyFont="1" applyAlignment="1"/>
    <xf numFmtId="0" fontId="12" fillId="0" borderId="0" xfId="0" applyFont="1">
      <alignment vertical="top"/>
    </xf>
    <xf numFmtId="0" fontId="0" fillId="0" borderId="0" xfId="0">
      <alignment vertical="top"/>
    </xf>
    <xf numFmtId="0" fontId="15" fillId="0" borderId="0" xfId="0" applyFont="1">
      <alignment vertical="top"/>
    </xf>
    <xf numFmtId="0" fontId="13" fillId="0" borderId="0" xfId="0" applyFont="1">
      <alignment vertical="top"/>
    </xf>
    <xf numFmtId="0" fontId="11" fillId="0" borderId="0" xfId="0" applyFont="1">
      <alignment vertical="top"/>
    </xf>
    <xf numFmtId="22" fontId="8" fillId="0" borderId="0" xfId="0" applyNumberFormat="1" applyFont="1">
      <alignment vertical="top"/>
    </xf>
    <xf numFmtId="0" fontId="5" fillId="0" borderId="1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>
      <alignment vertical="top"/>
    </xf>
    <xf numFmtId="0" fontId="0" fillId="0" borderId="22" xfId="0" applyBorder="1" applyAlignment="1">
      <alignment horizontal="center"/>
    </xf>
    <xf numFmtId="0" fontId="0" fillId="0" borderId="23" xfId="0" applyBorder="1">
      <alignment vertical="top"/>
    </xf>
    <xf numFmtId="0" fontId="17" fillId="0" borderId="0" xfId="38" applyAlignment="1" applyProtection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>
      <alignment vertical="top"/>
    </xf>
    <xf numFmtId="0" fontId="0" fillId="0" borderId="0" xfId="0" quotePrefix="1">
      <alignment vertical="top"/>
    </xf>
    <xf numFmtId="0" fontId="5" fillId="24" borderId="26" xfId="0" applyFont="1" applyFill="1" applyBorder="1" applyAlignment="1">
      <alignment horizontal="left" vertical="top" wrapText="1" indent="1"/>
    </xf>
    <xf numFmtId="0" fontId="5" fillId="24" borderId="26" xfId="0" applyFont="1" applyFill="1" applyBorder="1" applyAlignment="1">
      <alignment horizontal="center" vertical="top" wrapText="1"/>
    </xf>
    <xf numFmtId="0" fontId="5" fillId="24" borderId="26" xfId="0" applyFont="1" applyFill="1" applyBorder="1" applyAlignment="1">
      <alignment horizontal="right" vertical="top" wrapText="1"/>
    </xf>
    <xf numFmtId="0" fontId="17" fillId="24" borderId="26" xfId="38" applyFill="1" applyBorder="1" applyAlignment="1" applyProtection="1">
      <alignment horizontal="right"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>
      <alignment vertical="top"/>
    </xf>
    <xf numFmtId="0" fontId="36" fillId="0" borderId="0" xfId="0" applyFont="1" applyAlignment="1"/>
    <xf numFmtId="0" fontId="36" fillId="0" borderId="0" xfId="0" applyFont="1" applyAlignment="1">
      <alignment horizontal="left" vertical="top"/>
    </xf>
    <xf numFmtId="0" fontId="36" fillId="0" borderId="0" xfId="42" applyFont="1" applyAlignment="1">
      <alignment wrapText="1"/>
    </xf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38" fillId="0" borderId="0" xfId="42" applyFont="1" applyAlignment="1">
      <alignment horizontal="left" vertical="center" wrapText="1"/>
    </xf>
    <xf numFmtId="0" fontId="38" fillId="0" borderId="0" xfId="42" applyFont="1" applyAlignment="1">
      <alignment horizontal="center" vertical="center" wrapText="1"/>
    </xf>
    <xf numFmtId="0" fontId="38" fillId="0" borderId="0" xfId="42" applyFont="1" applyAlignment="1">
      <alignment horizontal="left" wrapText="1"/>
    </xf>
    <xf numFmtId="0" fontId="38" fillId="0" borderId="0" xfId="42" applyFont="1" applyAlignment="1">
      <alignment horizontal="left" vertical="center"/>
    </xf>
    <xf numFmtId="0" fontId="38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39" fillId="0" borderId="0" xfId="0" applyFont="1">
      <alignment vertical="top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42" applyFont="1"/>
    <xf numFmtId="0" fontId="39" fillId="0" borderId="0" xfId="42" applyFont="1" applyAlignment="1">
      <alignment horizontal="center"/>
    </xf>
    <xf numFmtId="0" fontId="39" fillId="0" borderId="0" xfId="42" applyFont="1" applyAlignment="1">
      <alignment horizontal="left"/>
    </xf>
    <xf numFmtId="0" fontId="39" fillId="0" borderId="0" xfId="0" applyFont="1" applyAlignment="1"/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0" fillId="0" borderId="10" xfId="0" applyBorder="1" applyAlignment="1">
      <alignment horizontal="left"/>
    </xf>
    <xf numFmtId="165" fontId="40" fillId="0" borderId="0" xfId="0" applyNumberFormat="1" applyFont="1" applyAlignment="1">
      <alignment horizontal="left" vertical="center" wrapText="1"/>
    </xf>
    <xf numFmtId="165" fontId="40" fillId="0" borderId="0" xfId="0" applyNumberFormat="1" applyFont="1" applyAlignment="1" applyProtection="1">
      <alignment horizontal="left" vertical="center" wrapText="1"/>
      <protection locked="0"/>
    </xf>
    <xf numFmtId="0" fontId="5" fillId="0" borderId="19" xfId="0" applyFont="1" applyBorder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Cas - O-C Diagr.</a:t>
            </a:r>
          </a:p>
        </c:rich>
      </c:tx>
      <c:layout>
        <c:manualLayout>
          <c:xMode val="edge"/>
          <c:yMode val="edge"/>
          <c:x val="0.39625223553883071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82077505435158"/>
          <c:y val="0.1458966565349544"/>
          <c:w val="0.83668114735131582"/>
          <c:h val="0.66261398176291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2">
                  <c:v>-2.6892000003499561E-2</c:v>
                </c:pt>
                <c:pt idx="5">
                  <c:v>-1.7252000001462875E-2</c:v>
                </c:pt>
                <c:pt idx="6">
                  <c:v>-2.0196000001305947E-2</c:v>
                </c:pt>
                <c:pt idx="7">
                  <c:v>-2.6724000003014226E-2</c:v>
                </c:pt>
                <c:pt idx="9">
                  <c:v>-7.0520000044780318E-3</c:v>
                </c:pt>
                <c:pt idx="10">
                  <c:v>-1.0520000032556709E-3</c:v>
                </c:pt>
                <c:pt idx="16">
                  <c:v>-1.2332000005699228E-2</c:v>
                </c:pt>
                <c:pt idx="19">
                  <c:v>3.079999951296486E-4</c:v>
                </c:pt>
                <c:pt idx="23">
                  <c:v>-9.9320000008447096E-3</c:v>
                </c:pt>
                <c:pt idx="25">
                  <c:v>-6.4520000050833914E-3</c:v>
                </c:pt>
                <c:pt idx="28">
                  <c:v>-1.6084000002592802E-2</c:v>
                </c:pt>
                <c:pt idx="29">
                  <c:v>3.267999996751314E-3</c:v>
                </c:pt>
                <c:pt idx="32">
                  <c:v>1.5743999996630009E-2</c:v>
                </c:pt>
                <c:pt idx="34">
                  <c:v>-2.4520000006305054E-3</c:v>
                </c:pt>
                <c:pt idx="37">
                  <c:v>1.110799999878509E-2</c:v>
                </c:pt>
                <c:pt idx="39">
                  <c:v>-7.7400000045599882E-3</c:v>
                </c:pt>
                <c:pt idx="42">
                  <c:v>1.8347999997786246E-2</c:v>
                </c:pt>
                <c:pt idx="44">
                  <c:v>-1.7060000005585607E-2</c:v>
                </c:pt>
                <c:pt idx="45">
                  <c:v>8.7079999975685496E-3</c:v>
                </c:pt>
                <c:pt idx="49">
                  <c:v>-2.4892000004911097E-2</c:v>
                </c:pt>
                <c:pt idx="50">
                  <c:v>-8.2880000045406632E-3</c:v>
                </c:pt>
                <c:pt idx="52">
                  <c:v>7.3079999965557363E-3</c:v>
                </c:pt>
                <c:pt idx="55">
                  <c:v>-1.644000003580004E-3</c:v>
                </c:pt>
                <c:pt idx="59">
                  <c:v>-3.7320000046747737E-3</c:v>
                </c:pt>
                <c:pt idx="61">
                  <c:v>8.5319999961939175E-3</c:v>
                </c:pt>
                <c:pt idx="63">
                  <c:v>-2.4680000024090987E-3</c:v>
                </c:pt>
                <c:pt idx="65">
                  <c:v>9.5879999971657526E-3</c:v>
                </c:pt>
                <c:pt idx="68">
                  <c:v>1.4571999996405793E-2</c:v>
                </c:pt>
                <c:pt idx="69">
                  <c:v>9.3759999981557485E-3</c:v>
                </c:pt>
                <c:pt idx="71">
                  <c:v>-1.0076000002300134E-2</c:v>
                </c:pt>
                <c:pt idx="73">
                  <c:v>-1.6812000005302252E-2</c:v>
                </c:pt>
                <c:pt idx="74">
                  <c:v>8.6799999917275272E-4</c:v>
                </c:pt>
                <c:pt idx="75">
                  <c:v>1.4075999995839084E-2</c:v>
                </c:pt>
                <c:pt idx="90">
                  <c:v>-1.6136000005644746E-2</c:v>
                </c:pt>
                <c:pt idx="91">
                  <c:v>2.5863999995635822E-2</c:v>
                </c:pt>
                <c:pt idx="128">
                  <c:v>2.1071999995911028E-2</c:v>
                </c:pt>
                <c:pt idx="134">
                  <c:v>1.0424000000057276E-2</c:v>
                </c:pt>
                <c:pt idx="149">
                  <c:v>-1.3399999952525832E-3</c:v>
                </c:pt>
                <c:pt idx="153">
                  <c:v>-2.2679999965475872E-3</c:v>
                </c:pt>
                <c:pt idx="155">
                  <c:v>-1.3400000025285408E-3</c:v>
                </c:pt>
                <c:pt idx="171">
                  <c:v>2.8819999999541324E-2</c:v>
                </c:pt>
                <c:pt idx="206">
                  <c:v>3.5999997635371983E-5</c:v>
                </c:pt>
                <c:pt idx="211">
                  <c:v>-2.68800000048941E-3</c:v>
                </c:pt>
                <c:pt idx="213">
                  <c:v>6.0919999959878623E-3</c:v>
                </c:pt>
                <c:pt idx="220">
                  <c:v>5.3319999933592044E-3</c:v>
                </c:pt>
                <c:pt idx="223">
                  <c:v>-3.3279999988735653E-3</c:v>
                </c:pt>
                <c:pt idx="228">
                  <c:v>-2.2640000024694018E-3</c:v>
                </c:pt>
                <c:pt idx="276">
                  <c:v>-4.9280000021099113E-3</c:v>
                </c:pt>
                <c:pt idx="283">
                  <c:v>-9.6360000025015324E-3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83-45FC-99AA-8B1BBD7924F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Active!$D$22:$D$48</c:f>
                <c:numCache>
                  <c:formatCode>General</c:formatCode>
                  <c:ptCount val="27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0">
                  <c:v>-1.8776000002617366E-2</c:v>
                </c:pt>
                <c:pt idx="1">
                  <c:v>-3.3892000003106659E-2</c:v>
                </c:pt>
                <c:pt idx="3">
                  <c:v>-9.6160000030067749E-3</c:v>
                </c:pt>
                <c:pt idx="4">
                  <c:v>-2.5252000003092689E-2</c:v>
                </c:pt>
                <c:pt idx="8">
                  <c:v>-1.4052000005904119E-2</c:v>
                </c:pt>
                <c:pt idx="11">
                  <c:v>1.0623999995004851E-2</c:v>
                </c:pt>
                <c:pt idx="15">
                  <c:v>-2.3332000004302245E-2</c:v>
                </c:pt>
                <c:pt idx="17">
                  <c:v>-6.1600000481121242E-4</c:v>
                </c:pt>
                <c:pt idx="18">
                  <c:v>-5.6920000024547335E-3</c:v>
                </c:pt>
                <c:pt idx="20">
                  <c:v>5.5439999960071873E-3</c:v>
                </c:pt>
                <c:pt idx="21">
                  <c:v>5.0399999963701703E-3</c:v>
                </c:pt>
                <c:pt idx="22">
                  <c:v>-1.1932000001252163E-2</c:v>
                </c:pt>
                <c:pt idx="24">
                  <c:v>-7.2560000007797498E-3</c:v>
                </c:pt>
                <c:pt idx="26">
                  <c:v>-2.4520000042684842E-3</c:v>
                </c:pt>
                <c:pt idx="27">
                  <c:v>-9.7760000026028138E-3</c:v>
                </c:pt>
                <c:pt idx="30">
                  <c:v>1.126799999474315E-2</c:v>
                </c:pt>
                <c:pt idx="31">
                  <c:v>-5.0560000017867424E-3</c:v>
                </c:pt>
                <c:pt idx="33">
                  <c:v>-4.8160000042116735E-3</c:v>
                </c:pt>
                <c:pt idx="35">
                  <c:v>-4.5200000022305176E-4</c:v>
                </c:pt>
                <c:pt idx="36">
                  <c:v>9.7439999954076484E-3</c:v>
                </c:pt>
                <c:pt idx="38">
                  <c:v>1.2107999998988817E-2</c:v>
                </c:pt>
                <c:pt idx="40">
                  <c:v>-7.0640000012645032E-3</c:v>
                </c:pt>
                <c:pt idx="41">
                  <c:v>1.3479999943228904E-3</c:v>
                </c:pt>
                <c:pt idx="43">
                  <c:v>-8.3760000052279793E-3</c:v>
                </c:pt>
                <c:pt idx="46">
                  <c:v>1.170799999817973E-2</c:v>
                </c:pt>
                <c:pt idx="47">
                  <c:v>4.3839999962074216E-3</c:v>
                </c:pt>
                <c:pt idx="48">
                  <c:v>-2.4892000004911097E-2</c:v>
                </c:pt>
                <c:pt idx="51">
                  <c:v>1.9439999960013665E-3</c:v>
                </c:pt>
                <c:pt idx="53">
                  <c:v>1.230799999757437E-2</c:v>
                </c:pt>
                <c:pt idx="54">
                  <c:v>-2.8400000010151416E-3</c:v>
                </c:pt>
                <c:pt idx="56">
                  <c:v>-1.9120000069960952E-3</c:v>
                </c:pt>
                <c:pt idx="57">
                  <c:v>1.1999999951513018E-3</c:v>
                </c:pt>
                <c:pt idx="58">
                  <c:v>-3.7320000046747737E-3</c:v>
                </c:pt>
                <c:pt idx="60">
                  <c:v>8.5319999961939175E-3</c:v>
                </c:pt>
                <c:pt idx="62">
                  <c:v>-1.4560000017809216E-3</c:v>
                </c:pt>
                <c:pt idx="64">
                  <c:v>-4.6800000200164504E-4</c:v>
                </c:pt>
                <c:pt idx="66">
                  <c:v>-5.7360000027983915E-3</c:v>
                </c:pt>
                <c:pt idx="67">
                  <c:v>2.6399999842396937E-4</c:v>
                </c:pt>
                <c:pt idx="72">
                  <c:v>7.3119999942719005E-3</c:v>
                </c:pt>
                <c:pt idx="76">
                  <c:v>3.2043999999586958E-2</c:v>
                </c:pt>
                <c:pt idx="77">
                  <c:v>1.3039999997999985E-2</c:v>
                </c:pt>
                <c:pt idx="78">
                  <c:v>1.4039999994565733E-2</c:v>
                </c:pt>
                <c:pt idx="79">
                  <c:v>-1.2908000004244968E-2</c:v>
                </c:pt>
                <c:pt idx="80">
                  <c:v>-9.907999999995809E-3</c:v>
                </c:pt>
                <c:pt idx="81">
                  <c:v>8.091999996395316E-3</c:v>
                </c:pt>
                <c:pt idx="82">
                  <c:v>1.5560000028926879E-3</c:v>
                </c:pt>
                <c:pt idx="83">
                  <c:v>1.5560000028926879E-3</c:v>
                </c:pt>
                <c:pt idx="84">
                  <c:v>3.639999995357357E-3</c:v>
                </c:pt>
                <c:pt idx="85">
                  <c:v>7.0199999972828664E-3</c:v>
                </c:pt>
                <c:pt idx="86">
                  <c:v>1.1568000001716428E-2</c:v>
                </c:pt>
                <c:pt idx="87">
                  <c:v>1.1568000001716428E-2</c:v>
                </c:pt>
                <c:pt idx="88">
                  <c:v>1.5879999918979593E-3</c:v>
                </c:pt>
                <c:pt idx="89">
                  <c:v>-5.2760000035050325E-3</c:v>
                </c:pt>
                <c:pt idx="92">
                  <c:v>7.012000001850538E-3</c:v>
                </c:pt>
                <c:pt idx="93">
                  <c:v>4.5795999991241843E-2</c:v>
                </c:pt>
                <c:pt idx="94">
                  <c:v>1.3992000000143889E-2</c:v>
                </c:pt>
                <c:pt idx="95">
                  <c:v>1.129199999559205E-2</c:v>
                </c:pt>
                <c:pt idx="96">
                  <c:v>-1.1923999998543877E-2</c:v>
                </c:pt>
                <c:pt idx="97">
                  <c:v>1.0075999998662155E-2</c:v>
                </c:pt>
                <c:pt idx="98">
                  <c:v>-1.8720000080065802E-3</c:v>
                </c:pt>
                <c:pt idx="99">
                  <c:v>8.8400000022375025E-3</c:v>
                </c:pt>
                <c:pt idx="100">
                  <c:v>1.6468000001623295E-2</c:v>
                </c:pt>
                <c:pt idx="101">
                  <c:v>1.8468000002030749E-2</c:v>
                </c:pt>
                <c:pt idx="102">
                  <c:v>-4.1400000045541674E-3</c:v>
                </c:pt>
                <c:pt idx="103">
                  <c:v>-3.1400000079884194E-3</c:v>
                </c:pt>
                <c:pt idx="104">
                  <c:v>-2.1400000041467138E-3</c:v>
                </c:pt>
                <c:pt idx="105">
                  <c:v>-8.6240000018733554E-3</c:v>
                </c:pt>
                <c:pt idx="106">
                  <c:v>-6.6240000014659017E-3</c:v>
                </c:pt>
                <c:pt idx="107">
                  <c:v>-6.8920000048819929E-3</c:v>
                </c:pt>
                <c:pt idx="108">
                  <c:v>4.9880000005941838E-3</c:v>
                </c:pt>
                <c:pt idx="109">
                  <c:v>1.3719999995373655E-2</c:v>
                </c:pt>
                <c:pt idx="110">
                  <c:v>1.8720000000030268E-2</c:v>
                </c:pt>
                <c:pt idx="111">
                  <c:v>2.5451999994402286E-2</c:v>
                </c:pt>
                <c:pt idx="112">
                  <c:v>2.6451999998243991E-2</c:v>
                </c:pt>
                <c:pt idx="113">
                  <c:v>7.8039999934844673E-3</c:v>
                </c:pt>
                <c:pt idx="114">
                  <c:v>1.5855999998166226E-2</c:v>
                </c:pt>
                <c:pt idx="115">
                  <c:v>1.9855999998981133E-2</c:v>
                </c:pt>
                <c:pt idx="116">
                  <c:v>3.8759999952162616E-3</c:v>
                </c:pt>
                <c:pt idx="117">
                  <c:v>4.8759999990579672E-3</c:v>
                </c:pt>
                <c:pt idx="118">
                  <c:v>7.8759999960311688E-3</c:v>
                </c:pt>
                <c:pt idx="119">
                  <c:v>8.8759999925969169E-3</c:v>
                </c:pt>
                <c:pt idx="120">
                  <c:v>2.7875999992829747E-2</c:v>
                </c:pt>
                <c:pt idx="121">
                  <c:v>1.3399999952525832E-3</c:v>
                </c:pt>
                <c:pt idx="122">
                  <c:v>5.3399999960674904E-3</c:v>
                </c:pt>
                <c:pt idx="123">
                  <c:v>6.339999999909196E-3</c:v>
                </c:pt>
                <c:pt idx="124">
                  <c:v>1.5339999998104759E-2</c:v>
                </c:pt>
                <c:pt idx="125">
                  <c:v>5.0719999926513992E-3</c:v>
                </c:pt>
                <c:pt idx="126">
                  <c:v>2.0411999998032115E-2</c:v>
                </c:pt>
                <c:pt idx="127">
                  <c:v>2.1071999995911028E-2</c:v>
                </c:pt>
                <c:pt idx="129">
                  <c:v>-1.1379999996279366E-2</c:v>
                </c:pt>
                <c:pt idx="130">
                  <c:v>2.4799999664537609E-4</c:v>
                </c:pt>
                <c:pt idx="131">
                  <c:v>2.0248000000719912E-2</c:v>
                </c:pt>
                <c:pt idx="132">
                  <c:v>2.6032000001578126E-2</c:v>
                </c:pt>
                <c:pt idx="133">
                  <c:v>1.0424000000057276E-2</c:v>
                </c:pt>
                <c:pt idx="135">
                  <c:v>3.0120000010356307E-3</c:v>
                </c:pt>
                <c:pt idx="136">
                  <c:v>9.5999996119644493E-5</c:v>
                </c:pt>
                <c:pt idx="137">
                  <c:v>-1.3200000103097409E-4</c:v>
                </c:pt>
                <c:pt idx="138">
                  <c:v>-3.4000000014202669E-3</c:v>
                </c:pt>
                <c:pt idx="139">
                  <c:v>-6.936000005225651E-3</c:v>
                </c:pt>
                <c:pt idx="140">
                  <c:v>-3.7719999963883311E-3</c:v>
                </c:pt>
                <c:pt idx="141">
                  <c:v>-2.771999999822583E-3</c:v>
                </c:pt>
                <c:pt idx="142">
                  <c:v>2.2799999715061858E-4</c:v>
                </c:pt>
                <c:pt idx="143">
                  <c:v>-6.1120000027585775E-3</c:v>
                </c:pt>
                <c:pt idx="144">
                  <c:v>4.8880000031203963E-3</c:v>
                </c:pt>
                <c:pt idx="145">
                  <c:v>1.5971999993780628E-2</c:v>
                </c:pt>
                <c:pt idx="146">
                  <c:v>2.0971999998437241E-2</c:v>
                </c:pt>
                <c:pt idx="147">
                  <c:v>-1.3916000003519002E-2</c:v>
                </c:pt>
                <c:pt idx="148">
                  <c:v>-1.3399999952525832E-3</c:v>
                </c:pt>
                <c:pt idx="150">
                  <c:v>7.8479999938281253E-3</c:v>
                </c:pt>
                <c:pt idx="151">
                  <c:v>1.8043999996734783E-2</c:v>
                </c:pt>
                <c:pt idx="152">
                  <c:v>-2.2679999965475872E-3</c:v>
                </c:pt>
                <c:pt idx="154">
                  <c:v>-1.3400000025285408E-3</c:v>
                </c:pt>
                <c:pt idx="160">
                  <c:v>-4.0799999987939373E-4</c:v>
                </c:pt>
                <c:pt idx="163">
                  <c:v>1.4480000027106144E-3</c:v>
                </c:pt>
                <c:pt idx="166">
                  <c:v>-7.3600000905571505E-4</c:v>
                </c:pt>
                <c:pt idx="172">
                  <c:v>4.4799999959650449E-3</c:v>
                </c:pt>
                <c:pt idx="173">
                  <c:v>1.6759999998612329E-2</c:v>
                </c:pt>
                <c:pt idx="175">
                  <c:v>-1.4960000044084154E-3</c:v>
                </c:pt>
                <c:pt idx="177">
                  <c:v>-1.1600000289035961E-4</c:v>
                </c:pt>
                <c:pt idx="180">
                  <c:v>7.7999999484745786E-4</c:v>
                </c:pt>
                <c:pt idx="181">
                  <c:v>1.1367999999492895E-2</c:v>
                </c:pt>
                <c:pt idx="182">
                  <c:v>1.4296000001195353E-2</c:v>
                </c:pt>
                <c:pt idx="184">
                  <c:v>3.4919999961857684E-3</c:v>
                </c:pt>
                <c:pt idx="186">
                  <c:v>5.0679999985732138E-3</c:v>
                </c:pt>
                <c:pt idx="187">
                  <c:v>-5.1160000002710149E-3</c:v>
                </c:pt>
                <c:pt idx="188">
                  <c:v>-6.3320000044768676E-3</c:v>
                </c:pt>
                <c:pt idx="189">
                  <c:v>1.2575999993714504E-2</c:v>
                </c:pt>
                <c:pt idx="190">
                  <c:v>-2.2312000000965782E-2</c:v>
                </c:pt>
                <c:pt idx="191">
                  <c:v>-1.396000000386266E-2</c:v>
                </c:pt>
                <c:pt idx="201">
                  <c:v>-3.3520000069984235E-3</c:v>
                </c:pt>
                <c:pt idx="204">
                  <c:v>6.2799999432172626E-4</c:v>
                </c:pt>
                <c:pt idx="209">
                  <c:v>2.9680000006919727E-3</c:v>
                </c:pt>
                <c:pt idx="214">
                  <c:v>-4.5559999998658895E-3</c:v>
                </c:pt>
                <c:pt idx="215">
                  <c:v>1.1991999992460478E-2</c:v>
                </c:pt>
                <c:pt idx="216">
                  <c:v>-5.2400000276975334E-4</c:v>
                </c:pt>
                <c:pt idx="217">
                  <c:v>1.1207999996258877E-2</c:v>
                </c:pt>
                <c:pt idx="218">
                  <c:v>1.1559999999008141E-2</c:v>
                </c:pt>
                <c:pt idx="230">
                  <c:v>1.4587999998184387E-2</c:v>
                </c:pt>
                <c:pt idx="231">
                  <c:v>5.1359999924898148E-3</c:v>
                </c:pt>
                <c:pt idx="232">
                  <c:v>-2.5160000004689209E-2</c:v>
                </c:pt>
                <c:pt idx="233">
                  <c:v>3.9639999959035777E-3</c:v>
                </c:pt>
                <c:pt idx="234">
                  <c:v>9.4759999992675148E-3</c:v>
                </c:pt>
                <c:pt idx="235">
                  <c:v>1.447599999664817E-2</c:v>
                </c:pt>
                <c:pt idx="237">
                  <c:v>2.1571999997831881E-2</c:v>
                </c:pt>
                <c:pt idx="239">
                  <c:v>1.7260000000533182E-2</c:v>
                </c:pt>
                <c:pt idx="240">
                  <c:v>2.4559999947086908E-3</c:v>
                </c:pt>
                <c:pt idx="244">
                  <c:v>3.0400000105146319E-4</c:v>
                </c:pt>
                <c:pt idx="247">
                  <c:v>9.7399999940535054E-3</c:v>
                </c:pt>
                <c:pt idx="248">
                  <c:v>-9.4360000002779998E-3</c:v>
                </c:pt>
                <c:pt idx="249">
                  <c:v>-1.5723999997135252E-2</c:v>
                </c:pt>
                <c:pt idx="250">
                  <c:v>1.7628000001423061E-2</c:v>
                </c:pt>
                <c:pt idx="252">
                  <c:v>-6.7640000052051619E-3</c:v>
                </c:pt>
                <c:pt idx="253">
                  <c:v>-2.0319999966886826E-3</c:v>
                </c:pt>
                <c:pt idx="254">
                  <c:v>-4.3000000005122274E-3</c:v>
                </c:pt>
                <c:pt idx="255">
                  <c:v>-2.1040000065113418E-3</c:v>
                </c:pt>
                <c:pt idx="256">
                  <c:v>5.1200000016251579E-3</c:v>
                </c:pt>
                <c:pt idx="258">
                  <c:v>-1.1268000002019107E-2</c:v>
                </c:pt>
                <c:pt idx="261">
                  <c:v>-2.3092000003089197E-2</c:v>
                </c:pt>
                <c:pt idx="262">
                  <c:v>7.0799999957671389E-4</c:v>
                </c:pt>
                <c:pt idx="263">
                  <c:v>-1.4235999995435122E-2</c:v>
                </c:pt>
                <c:pt idx="264">
                  <c:v>-4.4840000045951456E-3</c:v>
                </c:pt>
                <c:pt idx="265">
                  <c:v>1.5515999992203433E-2</c:v>
                </c:pt>
                <c:pt idx="266">
                  <c:v>2.2599999938393012E-3</c:v>
                </c:pt>
                <c:pt idx="272">
                  <c:v>-2.1520000009331852E-3</c:v>
                </c:pt>
                <c:pt idx="273">
                  <c:v>-9.9360000021988526E-3</c:v>
                </c:pt>
                <c:pt idx="274">
                  <c:v>1.1991999992460478E-2</c:v>
                </c:pt>
                <c:pt idx="275">
                  <c:v>1.8003999997745268E-2</c:v>
                </c:pt>
                <c:pt idx="277">
                  <c:v>-4.3880000011995435E-3</c:v>
                </c:pt>
                <c:pt idx="278">
                  <c:v>1.0760000004665926E-3</c:v>
                </c:pt>
                <c:pt idx="282">
                  <c:v>-1.0244000004604459E-2</c:v>
                </c:pt>
                <c:pt idx="284">
                  <c:v>-2.0000006770715117E-5</c:v>
                </c:pt>
                <c:pt idx="285">
                  <c:v>6.3999999838415533E-4</c:v>
                </c:pt>
                <c:pt idx="286">
                  <c:v>1.7624000000068918E-2</c:v>
                </c:pt>
                <c:pt idx="287">
                  <c:v>-8.788000006461516E-3</c:v>
                </c:pt>
                <c:pt idx="289">
                  <c:v>1.2119999955757521E-3</c:v>
                </c:pt>
                <c:pt idx="290">
                  <c:v>2.9499999996914994E-2</c:v>
                </c:pt>
                <c:pt idx="291">
                  <c:v>-1.4392000004590955E-2</c:v>
                </c:pt>
                <c:pt idx="292">
                  <c:v>-1.1696000001393259E-2</c:v>
                </c:pt>
                <c:pt idx="293">
                  <c:v>-1.0695999997551553E-2</c:v>
                </c:pt>
                <c:pt idx="294">
                  <c:v>-3.2231999997748062E-2</c:v>
                </c:pt>
                <c:pt idx="295">
                  <c:v>-2.0232000002579298E-2</c:v>
                </c:pt>
                <c:pt idx="296">
                  <c:v>-1.9231999998737592E-2</c:v>
                </c:pt>
                <c:pt idx="297">
                  <c:v>-1.8232000002171844E-2</c:v>
                </c:pt>
                <c:pt idx="298">
                  <c:v>-1.7231999998330139E-2</c:v>
                </c:pt>
                <c:pt idx="299">
                  <c:v>-1.7231999998330139E-2</c:v>
                </c:pt>
                <c:pt idx="300">
                  <c:v>-5.2320000031613745E-3</c:v>
                </c:pt>
                <c:pt idx="301">
                  <c:v>-2.3199999850476161E-4</c:v>
                </c:pt>
                <c:pt idx="302">
                  <c:v>-3.05000000007567E-2</c:v>
                </c:pt>
                <c:pt idx="303">
                  <c:v>-2.9500000004190952E-2</c:v>
                </c:pt>
                <c:pt idx="304">
                  <c:v>-1.1416000001190696E-2</c:v>
                </c:pt>
                <c:pt idx="305">
                  <c:v>-4.2840000001888257E-2</c:v>
                </c:pt>
                <c:pt idx="306">
                  <c:v>1.3559999933931977E-3</c:v>
                </c:pt>
                <c:pt idx="307">
                  <c:v>-6.2920000054873526E-3</c:v>
                </c:pt>
                <c:pt idx="308">
                  <c:v>9.7079999977722764E-3</c:v>
                </c:pt>
                <c:pt idx="309">
                  <c:v>1.5520000015385449E-3</c:v>
                </c:pt>
                <c:pt idx="310">
                  <c:v>-8.86000000173226E-3</c:v>
                </c:pt>
                <c:pt idx="311">
                  <c:v>-8.4799999967799522E-3</c:v>
                </c:pt>
                <c:pt idx="318">
                  <c:v>-1.3683999997738283E-2</c:v>
                </c:pt>
                <c:pt idx="324">
                  <c:v>-1.2520000003860332E-2</c:v>
                </c:pt>
                <c:pt idx="329">
                  <c:v>-1.5572000003885478E-2</c:v>
                </c:pt>
                <c:pt idx="332">
                  <c:v>-9.2480000021168962E-3</c:v>
                </c:pt>
                <c:pt idx="333">
                  <c:v>-1.8464000000676606E-2</c:v>
                </c:pt>
                <c:pt idx="334">
                  <c:v>-2.5072000004001893E-2</c:v>
                </c:pt>
                <c:pt idx="335">
                  <c:v>-4.2608000003383495E-2</c:v>
                </c:pt>
                <c:pt idx="337">
                  <c:v>-3.6052000003110152E-2</c:v>
                </c:pt>
                <c:pt idx="339">
                  <c:v>-2.3432000001776032E-2</c:v>
                </c:pt>
                <c:pt idx="341">
                  <c:v>-1.8328000005567446E-2</c:v>
                </c:pt>
                <c:pt idx="343">
                  <c:v>-2.2811999995610677E-2</c:v>
                </c:pt>
                <c:pt idx="344">
                  <c:v>-2.2811999995610677E-2</c:v>
                </c:pt>
                <c:pt idx="345">
                  <c:v>-4.6615999999630731E-2</c:v>
                </c:pt>
                <c:pt idx="348">
                  <c:v>-2.8336000003037043E-2</c:v>
                </c:pt>
                <c:pt idx="350">
                  <c:v>-2.8720000045723282E-3</c:v>
                </c:pt>
                <c:pt idx="351">
                  <c:v>-1.0140000005776528E-2</c:v>
                </c:pt>
                <c:pt idx="353">
                  <c:v>-1.780000000144355E-2</c:v>
                </c:pt>
                <c:pt idx="360">
                  <c:v>-1.116800000454532E-2</c:v>
                </c:pt>
                <c:pt idx="362">
                  <c:v>-3.7984000002325047E-2</c:v>
                </c:pt>
                <c:pt idx="365">
                  <c:v>-1.3551999996707309E-2</c:v>
                </c:pt>
                <c:pt idx="370">
                  <c:v>-2.6268000001437031E-2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83-45FC-99AA-8B1BBD7924F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Active!$D$21:$D$48</c:f>
                <c:numCache>
                  <c:formatCode>General</c:formatCode>
                  <c:ptCount val="28"/>
                </c:numCache>
              </c:numRef>
            </c:plus>
            <c:minus>
              <c:numRef>
                <c:f>Active!$D$21:$D$48</c:f>
                <c:numCache>
                  <c:formatCode>General</c:formatCode>
                  <c:ptCount val="2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  <c:pt idx="156">
                  <c:v>1.2199999982840382E-3</c:v>
                </c:pt>
                <c:pt idx="157">
                  <c:v>9.3120000019553117E-3</c:v>
                </c:pt>
                <c:pt idx="158">
                  <c:v>2.6639999996405095E-3</c:v>
                </c:pt>
                <c:pt idx="159">
                  <c:v>5.3959999931976199E-3</c:v>
                </c:pt>
                <c:pt idx="161">
                  <c:v>5.9199999668635428E-4</c:v>
                </c:pt>
                <c:pt idx="162">
                  <c:v>5.9199999668635428E-4</c:v>
                </c:pt>
                <c:pt idx="164">
                  <c:v>-1.0880000045290217E-3</c:v>
                </c:pt>
                <c:pt idx="165">
                  <c:v>-1.0880000045290217E-3</c:v>
                </c:pt>
                <c:pt idx="167">
                  <c:v>-9.3200000264914706E-4</c:v>
                </c:pt>
                <c:pt idx="168">
                  <c:v>-9.3200000264914706E-4</c:v>
                </c:pt>
                <c:pt idx="169">
                  <c:v>-1.1799999992945231E-3</c:v>
                </c:pt>
                <c:pt idx="170">
                  <c:v>-1.1799999992945231E-3</c:v>
                </c:pt>
                <c:pt idx="174">
                  <c:v>5.5199999769683927E-4</c:v>
                </c:pt>
                <c:pt idx="176">
                  <c:v>-3.4159999995608814E-3</c:v>
                </c:pt>
                <c:pt idx="178">
                  <c:v>-2.5880000030156225E-3</c:v>
                </c:pt>
                <c:pt idx="179">
                  <c:v>-4.5600000157719478E-4</c:v>
                </c:pt>
                <c:pt idx="183">
                  <c:v>-3.9999998989515007E-5</c:v>
                </c:pt>
                <c:pt idx="185">
                  <c:v>-9.9280000067665242E-3</c:v>
                </c:pt>
                <c:pt idx="192">
                  <c:v>-2.8359999996609986E-3</c:v>
                </c:pt>
                <c:pt idx="193">
                  <c:v>-1.8360000030952506E-3</c:v>
                </c:pt>
                <c:pt idx="196">
                  <c:v>-1.2640000059036538E-3</c:v>
                </c:pt>
                <c:pt idx="197">
                  <c:v>-1.9120000069960952E-3</c:v>
                </c:pt>
                <c:pt idx="198">
                  <c:v>-2.3000000001047738E-3</c:v>
                </c:pt>
                <c:pt idx="199">
                  <c:v>0</c:v>
                </c:pt>
                <c:pt idx="200">
                  <c:v>0.17315999999846099</c:v>
                </c:pt>
                <c:pt idx="202">
                  <c:v>-3.4200000009150244E-3</c:v>
                </c:pt>
                <c:pt idx="203">
                  <c:v>-2.0199999999022111E-3</c:v>
                </c:pt>
                <c:pt idx="205">
                  <c:v>-5.1640000019688159E-3</c:v>
                </c:pt>
                <c:pt idx="207">
                  <c:v>1.6399999731220305E-4</c:v>
                </c:pt>
                <c:pt idx="208">
                  <c:v>-3.0879999976605177E-3</c:v>
                </c:pt>
                <c:pt idx="210">
                  <c:v>-6.5880000038305297E-3</c:v>
                </c:pt>
                <c:pt idx="212">
                  <c:v>2.1919999926467426E-3</c:v>
                </c:pt>
                <c:pt idx="219">
                  <c:v>-1.6800000594230369E-4</c:v>
                </c:pt>
                <c:pt idx="221">
                  <c:v>-3.448000003118068E-3</c:v>
                </c:pt>
                <c:pt idx="222">
                  <c:v>-7.3279999996884726E-3</c:v>
                </c:pt>
                <c:pt idx="224">
                  <c:v>-5.5440000069211237E-3</c:v>
                </c:pt>
                <c:pt idx="225">
                  <c:v>-6.4400000701425597E-4</c:v>
                </c:pt>
                <c:pt idx="226">
                  <c:v>-7.3640000045998022E-3</c:v>
                </c:pt>
                <c:pt idx="227">
                  <c:v>-7.3639999973238446E-3</c:v>
                </c:pt>
                <c:pt idx="229">
                  <c:v>-1.9640000027720816E-3</c:v>
                </c:pt>
                <c:pt idx="236">
                  <c:v>-2.1800000031362288E-3</c:v>
                </c:pt>
                <c:pt idx="241">
                  <c:v>-4.1839999976218678E-3</c:v>
                </c:pt>
                <c:pt idx="242">
                  <c:v>-3.4759999980451539E-3</c:v>
                </c:pt>
                <c:pt idx="243">
                  <c:v>-5.3600000028382055E-3</c:v>
                </c:pt>
                <c:pt idx="245">
                  <c:v>-2.7600000030361116E-3</c:v>
                </c:pt>
                <c:pt idx="246">
                  <c:v>-5.9039999978267588E-3</c:v>
                </c:pt>
                <c:pt idx="251">
                  <c:v>-2.4000000121304765E-4</c:v>
                </c:pt>
                <c:pt idx="257">
                  <c:v>-5.21600000502076E-3</c:v>
                </c:pt>
                <c:pt idx="259">
                  <c:v>-1.0956000005535316E-2</c:v>
                </c:pt>
                <c:pt idx="260">
                  <c:v>-1.0956000005535316E-2</c:v>
                </c:pt>
                <c:pt idx="267">
                  <c:v>-7.0800000030430965E-3</c:v>
                </c:pt>
                <c:pt idx="268">
                  <c:v>-5.8280000012018718E-3</c:v>
                </c:pt>
                <c:pt idx="269">
                  <c:v>-9.1759999995701946E-3</c:v>
                </c:pt>
                <c:pt idx="270">
                  <c:v>-8.776000002399087E-3</c:v>
                </c:pt>
                <c:pt idx="271">
                  <c:v>-8.4760000027017668E-3</c:v>
                </c:pt>
                <c:pt idx="279">
                  <c:v>-9.5880000008037314E-3</c:v>
                </c:pt>
                <c:pt idx="280">
                  <c:v>-9.4880000033299439E-3</c:v>
                </c:pt>
                <c:pt idx="281">
                  <c:v>-9.3880000058561563E-3</c:v>
                </c:pt>
                <c:pt idx="288">
                  <c:v>-8.1879999997909181E-3</c:v>
                </c:pt>
                <c:pt idx="312">
                  <c:v>9.5559999972465448E-3</c:v>
                </c:pt>
                <c:pt idx="313">
                  <c:v>1.7855999998573679E-2</c:v>
                </c:pt>
                <c:pt idx="314">
                  <c:v>-1.5180000002146699E-2</c:v>
                </c:pt>
                <c:pt idx="315">
                  <c:v>-1.0979999999108259E-2</c:v>
                </c:pt>
                <c:pt idx="316">
                  <c:v>-5.7999999989988282E-4</c:v>
                </c:pt>
                <c:pt idx="317">
                  <c:v>1.3839999955962412E-3</c:v>
                </c:pt>
                <c:pt idx="319">
                  <c:v>-1.7468000005465001E-2</c:v>
                </c:pt>
                <c:pt idx="320">
                  <c:v>-1.5168000005360227E-2</c:v>
                </c:pt>
                <c:pt idx="321">
                  <c:v>-1.2988000002223998E-2</c:v>
                </c:pt>
                <c:pt idx="322">
                  <c:v>-1.2388000002829358E-2</c:v>
                </c:pt>
                <c:pt idx="323">
                  <c:v>8.776000002399087E-3</c:v>
                </c:pt>
                <c:pt idx="325">
                  <c:v>-1.7324000007647555E-2</c:v>
                </c:pt>
                <c:pt idx="326">
                  <c:v>-2.586400000291178E-2</c:v>
                </c:pt>
                <c:pt idx="327">
                  <c:v>-1.4064000002690591E-2</c:v>
                </c:pt>
                <c:pt idx="328">
                  <c:v>-1.3364000005822163E-2</c:v>
                </c:pt>
                <c:pt idx="330">
                  <c:v>-2.7240000054007396E-3</c:v>
                </c:pt>
                <c:pt idx="331">
                  <c:v>-1.8047999998088926E-2</c:v>
                </c:pt>
                <c:pt idx="336">
                  <c:v>-5.0760000085574575E-3</c:v>
                </c:pt>
                <c:pt idx="338">
                  <c:v>-1.8852000001061242E-2</c:v>
                </c:pt>
                <c:pt idx="340">
                  <c:v>-1.5848000002733897E-2</c:v>
                </c:pt>
                <c:pt idx="342">
                  <c:v>-1.8543999998655636E-2</c:v>
                </c:pt>
                <c:pt idx="346">
                  <c:v>-1.4496000003418885E-2</c:v>
                </c:pt>
                <c:pt idx="359">
                  <c:v>-1.6636000000289641E-2</c:v>
                </c:pt>
                <c:pt idx="361">
                  <c:v>-1.3731999999436084E-2</c:v>
                </c:pt>
                <c:pt idx="375">
                  <c:v>-3.1159999998635612E-3</c:v>
                </c:pt>
                <c:pt idx="376">
                  <c:v>-8.1840000057127327E-3</c:v>
                </c:pt>
                <c:pt idx="385">
                  <c:v>-7.4439999953028746E-3</c:v>
                </c:pt>
                <c:pt idx="386">
                  <c:v>-7.2800000634742901E-4</c:v>
                </c:pt>
                <c:pt idx="387">
                  <c:v>1.4680000022053719E-3</c:v>
                </c:pt>
                <c:pt idx="388">
                  <c:v>3.1479999961447902E-3</c:v>
                </c:pt>
                <c:pt idx="389">
                  <c:v>4.571999998006504E-3</c:v>
                </c:pt>
                <c:pt idx="390">
                  <c:v>4.571999998006504E-3</c:v>
                </c:pt>
                <c:pt idx="392">
                  <c:v>4.469999999855645E-3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83-45FC-99AA-8B1BBD7924F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</c:f>
                <c:numCache>
                  <c:formatCode>General</c:formatCode>
                  <c:ptCount val="76"/>
                </c:numCache>
              </c:numRef>
            </c:plus>
            <c:minus>
              <c:numRef>
                <c:f>Active!$D$21:$D$96</c:f>
                <c:numCache>
                  <c:formatCode>General</c:formatCode>
                  <c:ptCount val="7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347">
                  <c:v>-1.6452000003482681E-2</c:v>
                </c:pt>
                <c:pt idx="349">
                  <c:v>-1.5903999999864027E-2</c:v>
                </c:pt>
                <c:pt idx="352">
                  <c:v>-1.6832000001159031E-2</c:v>
                </c:pt>
                <c:pt idx="354">
                  <c:v>-1.8756000004941598E-2</c:v>
                </c:pt>
                <c:pt idx="355">
                  <c:v>-1.6232000001764391E-2</c:v>
                </c:pt>
                <c:pt idx="356">
                  <c:v>-1.5426000005390961E-2</c:v>
                </c:pt>
                <c:pt idx="357">
                  <c:v>-1.5396000002510846E-2</c:v>
                </c:pt>
                <c:pt idx="358">
                  <c:v>-1.8188000001828186E-2</c:v>
                </c:pt>
                <c:pt idx="363">
                  <c:v>-1.5119999996386468E-2</c:v>
                </c:pt>
                <c:pt idx="364">
                  <c:v>-1.4684000001579989E-2</c:v>
                </c:pt>
                <c:pt idx="366">
                  <c:v>-1.1495999999169726E-2</c:v>
                </c:pt>
                <c:pt idx="367">
                  <c:v>-1.1536000005435199E-2</c:v>
                </c:pt>
                <c:pt idx="368">
                  <c:v>-1.0680000006686896E-2</c:v>
                </c:pt>
                <c:pt idx="369">
                  <c:v>-1.0820000003150199E-2</c:v>
                </c:pt>
                <c:pt idx="371">
                  <c:v>-1.0812000000441913E-2</c:v>
                </c:pt>
                <c:pt idx="372">
                  <c:v>-1.3232000004791189E-2</c:v>
                </c:pt>
                <c:pt idx="373">
                  <c:v>-7.9160000022966415E-3</c:v>
                </c:pt>
                <c:pt idx="374">
                  <c:v>-3.2159999973373488E-3</c:v>
                </c:pt>
                <c:pt idx="377">
                  <c:v>-6.3640000007580966E-3</c:v>
                </c:pt>
                <c:pt idx="378">
                  <c:v>-6.9880000010016374E-3</c:v>
                </c:pt>
                <c:pt idx="379">
                  <c:v>-6.9880000010016374E-3</c:v>
                </c:pt>
                <c:pt idx="380">
                  <c:v>-3.7539999975706451E-3</c:v>
                </c:pt>
                <c:pt idx="381">
                  <c:v>-5.4240000026766211E-3</c:v>
                </c:pt>
                <c:pt idx="382">
                  <c:v>-5.4240000026766211E-3</c:v>
                </c:pt>
                <c:pt idx="383">
                  <c:v>6.5160000012838282E-3</c:v>
                </c:pt>
                <c:pt idx="384">
                  <c:v>-1.1060000033467077E-3</c:v>
                </c:pt>
                <c:pt idx="391">
                  <c:v>5.0039999987347983E-3</c:v>
                </c:pt>
                <c:pt idx="393">
                  <c:v>5.0760000012814999E-3</c:v>
                </c:pt>
                <c:pt idx="394">
                  <c:v>8.6799999990034848E-3</c:v>
                </c:pt>
                <c:pt idx="395">
                  <c:v>7.9320000004372559E-3</c:v>
                </c:pt>
                <c:pt idx="396">
                  <c:v>1.2300000002142042E-2</c:v>
                </c:pt>
                <c:pt idx="397">
                  <c:v>1.5612000002874993E-2</c:v>
                </c:pt>
                <c:pt idx="398">
                  <c:v>1.5119999996386468E-2</c:v>
                </c:pt>
                <c:pt idx="399">
                  <c:v>1.8307999991520774E-2</c:v>
                </c:pt>
                <c:pt idx="400">
                  <c:v>2.1699999997508712E-2</c:v>
                </c:pt>
                <c:pt idx="401">
                  <c:v>2.3227999998198356E-2</c:v>
                </c:pt>
                <c:pt idx="402">
                  <c:v>2.196399999957066E-2</c:v>
                </c:pt>
                <c:pt idx="403">
                  <c:v>2.259599999524653E-2</c:v>
                </c:pt>
                <c:pt idx="404">
                  <c:v>2.2227999877941329E-2</c:v>
                </c:pt>
                <c:pt idx="405">
                  <c:v>2.4320000004081521E-2</c:v>
                </c:pt>
                <c:pt idx="406">
                  <c:v>3.1053999977302738E-2</c:v>
                </c:pt>
                <c:pt idx="407">
                  <c:v>2.4879999997210689E-2</c:v>
                </c:pt>
                <c:pt idx="408">
                  <c:v>2.6154000108363107E-2</c:v>
                </c:pt>
                <c:pt idx="409">
                  <c:v>2.5391999995918013E-2</c:v>
                </c:pt>
                <c:pt idx="410">
                  <c:v>3.0211999997845851E-2</c:v>
                </c:pt>
                <c:pt idx="411">
                  <c:v>2.8807999769924209E-2</c:v>
                </c:pt>
                <c:pt idx="412">
                  <c:v>3.1584000003931578E-2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83-45FC-99AA-8B1BBD7924F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</c:f>
                <c:numCache>
                  <c:formatCode>General</c:formatCode>
                  <c:ptCount val="76"/>
                </c:numCache>
              </c:numRef>
            </c:plus>
            <c:minus>
              <c:numRef>
                <c:f>Active!$D$21:$D$96</c:f>
                <c:numCache>
                  <c:formatCode>General</c:formatCode>
                  <c:ptCount val="7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83-45FC-99AA-8B1BBD7924F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8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</c:f>
                <c:numCache>
                  <c:formatCode>General</c:formatCode>
                  <c:ptCount val="76"/>
                </c:numCache>
              </c:numRef>
            </c:plus>
            <c:minus>
              <c:numRef>
                <c:f>Active!$D$21:$D$96</c:f>
                <c:numCache>
                  <c:formatCode>General</c:formatCode>
                  <c:ptCount val="7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83-45FC-99AA-8B1BBD7924F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</c:f>
                <c:numCache>
                  <c:formatCode>General</c:formatCode>
                  <c:ptCount val="76"/>
                </c:numCache>
              </c:numRef>
            </c:plus>
            <c:minus>
              <c:numRef>
                <c:f>Active!$D$21:$D$96</c:f>
                <c:numCache>
                  <c:formatCode>General</c:formatCode>
                  <c:ptCount val="7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83-45FC-99AA-8B1BBD7924F3}"/>
            </c:ext>
          </c:extLst>
        </c:ser>
        <c:ser>
          <c:idx val="8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161">
                  <c:v>-0.13678201182428484</c:v>
                </c:pt>
                <c:pt idx="164">
                  <c:v>-0.13594827031093779</c:v>
                </c:pt>
                <c:pt idx="167">
                  <c:v>-0.1331969233168924</c:v>
                </c:pt>
                <c:pt idx="169">
                  <c:v>-0.13138651317362443</c:v>
                </c:pt>
                <c:pt idx="209">
                  <c:v>-0.11205562065701991</c:v>
                </c:pt>
                <c:pt idx="225">
                  <c:v>-0.10326560298773207</c:v>
                </c:pt>
                <c:pt idx="229">
                  <c:v>-0.10320605002249299</c:v>
                </c:pt>
                <c:pt idx="230">
                  <c:v>-0.10318222883639735</c:v>
                </c:pt>
                <c:pt idx="234">
                  <c:v>-0.10034750769101727</c:v>
                </c:pt>
                <c:pt idx="235">
                  <c:v>-0.10034750769101727</c:v>
                </c:pt>
                <c:pt idx="239">
                  <c:v>-9.9347017875000776E-2</c:v>
                </c:pt>
                <c:pt idx="240">
                  <c:v>-9.9096895420996645E-2</c:v>
                </c:pt>
                <c:pt idx="256">
                  <c:v>-8.1659787198994777E-2</c:v>
                </c:pt>
                <c:pt idx="262">
                  <c:v>-7.7931771575028522E-2</c:v>
                </c:pt>
                <c:pt idx="270">
                  <c:v>-7.5359083476700367E-2</c:v>
                </c:pt>
                <c:pt idx="280">
                  <c:v>-6.8653419590780251E-2</c:v>
                </c:pt>
                <c:pt idx="284">
                  <c:v>-6.3972556522988763E-2</c:v>
                </c:pt>
                <c:pt idx="285">
                  <c:v>-6.355568576631522E-2</c:v>
                </c:pt>
                <c:pt idx="290">
                  <c:v>-6.075669640007858E-2</c:v>
                </c:pt>
                <c:pt idx="291">
                  <c:v>-5.9768117177109892E-2</c:v>
                </c:pt>
                <c:pt idx="301">
                  <c:v>-5.7862422289459411E-2</c:v>
                </c:pt>
                <c:pt idx="302">
                  <c:v>-5.7779048138124706E-2</c:v>
                </c:pt>
                <c:pt idx="305">
                  <c:v>-5.7362177381451163E-2</c:v>
                </c:pt>
                <c:pt idx="306">
                  <c:v>-5.7112054927447045E-2</c:v>
                </c:pt>
                <c:pt idx="307">
                  <c:v>-5.7088233741351413E-2</c:v>
                </c:pt>
                <c:pt idx="309">
                  <c:v>-5.6861932473442914E-2</c:v>
                </c:pt>
                <c:pt idx="310">
                  <c:v>-5.6111565111430534E-2</c:v>
                </c:pt>
                <c:pt idx="311">
                  <c:v>-5.605201214619146E-2</c:v>
                </c:pt>
                <c:pt idx="324">
                  <c:v>-5.0573139344196341E-2</c:v>
                </c:pt>
                <c:pt idx="329">
                  <c:v>-4.8512606746924258E-2</c:v>
                </c:pt>
                <c:pt idx="342">
                  <c:v>-3.5672987441379159E-2</c:v>
                </c:pt>
                <c:pt idx="343">
                  <c:v>-3.3505259506676738E-2</c:v>
                </c:pt>
                <c:pt idx="344">
                  <c:v>-3.3505259506676738E-2</c:v>
                </c:pt>
                <c:pt idx="345">
                  <c:v>-3.3255137052672606E-2</c:v>
                </c:pt>
                <c:pt idx="346">
                  <c:v>-3.2421395539325534E-2</c:v>
                </c:pt>
                <c:pt idx="347">
                  <c:v>-3.0408505314244716E-2</c:v>
                </c:pt>
                <c:pt idx="348">
                  <c:v>-2.9920170999284276E-2</c:v>
                </c:pt>
                <c:pt idx="349">
                  <c:v>-2.983679684794957E-2</c:v>
                </c:pt>
                <c:pt idx="350">
                  <c:v>-2.9753422696614851E-2</c:v>
                </c:pt>
                <c:pt idx="351">
                  <c:v>-2.9670048545280145E-2</c:v>
                </c:pt>
                <c:pt idx="352">
                  <c:v>-2.8979234148506852E-2</c:v>
                </c:pt>
                <c:pt idx="353">
                  <c:v>-2.7109271039999813E-2</c:v>
                </c:pt>
                <c:pt idx="354">
                  <c:v>-2.6882969772091328E-2</c:v>
                </c:pt>
                <c:pt idx="355">
                  <c:v>-2.6299350712748359E-2</c:v>
                </c:pt>
                <c:pt idx="356">
                  <c:v>-2.5870569363027007E-2</c:v>
                </c:pt>
                <c:pt idx="357">
                  <c:v>-2.5870569363027007E-2</c:v>
                </c:pt>
                <c:pt idx="358">
                  <c:v>-2.3988695661472159E-2</c:v>
                </c:pt>
                <c:pt idx="359">
                  <c:v>-2.3964874475376527E-2</c:v>
                </c:pt>
                <c:pt idx="360">
                  <c:v>-2.3750483800515851E-2</c:v>
                </c:pt>
                <c:pt idx="361">
                  <c:v>-2.3023937624599103E-2</c:v>
                </c:pt>
                <c:pt idx="362">
                  <c:v>-2.096340502732702E-2</c:v>
                </c:pt>
                <c:pt idx="363">
                  <c:v>-2.0796656724657608E-2</c:v>
                </c:pt>
                <c:pt idx="364">
                  <c:v>-2.007011054874086E-2</c:v>
                </c:pt>
                <c:pt idx="365">
                  <c:v>-1.9986736397406155E-2</c:v>
                </c:pt>
                <c:pt idx="366">
                  <c:v>-1.4257741141406904E-2</c:v>
                </c:pt>
                <c:pt idx="367">
                  <c:v>-1.3840870384733361E-2</c:v>
                </c:pt>
                <c:pt idx="368">
                  <c:v>-1.1982817869274145E-2</c:v>
                </c:pt>
                <c:pt idx="369">
                  <c:v>-1.1863711938795984E-2</c:v>
                </c:pt>
                <c:pt idx="370">
                  <c:v>-1.154212592650497E-2</c:v>
                </c:pt>
                <c:pt idx="371">
                  <c:v>-1.1172897542022692E-2</c:v>
                </c:pt>
                <c:pt idx="372">
                  <c:v>-1.1113344576783618E-2</c:v>
                </c:pt>
                <c:pt idx="373">
                  <c:v>-7.6473619998693038E-3</c:v>
                </c:pt>
                <c:pt idx="374">
                  <c:v>-7.6473619998693038E-3</c:v>
                </c:pt>
                <c:pt idx="375">
                  <c:v>-7.6473619998693038E-3</c:v>
                </c:pt>
                <c:pt idx="376">
                  <c:v>-7.5639878485345979E-3</c:v>
                </c:pt>
                <c:pt idx="377">
                  <c:v>-5.8369518566013523E-3</c:v>
                </c:pt>
                <c:pt idx="378">
                  <c:v>-5.5272764373581473E-3</c:v>
                </c:pt>
                <c:pt idx="379">
                  <c:v>-5.5272764373581473E-3</c:v>
                </c:pt>
                <c:pt idx="380">
                  <c:v>-5.4200810999278093E-3</c:v>
                </c:pt>
                <c:pt idx="381">
                  <c:v>-5.3605281346887357E-3</c:v>
                </c:pt>
                <c:pt idx="382">
                  <c:v>-5.3605281346887357E-3</c:v>
                </c:pt>
                <c:pt idx="383">
                  <c:v>1.7789763254547064E-4</c:v>
                </c:pt>
                <c:pt idx="384">
                  <c:v>3.6251182478660993E-4</c:v>
                </c:pt>
                <c:pt idx="385">
                  <c:v>9.5208618065348305E-4</c:v>
                </c:pt>
                <c:pt idx="386">
                  <c:v>1.1426556694185269E-3</c:v>
                </c:pt>
                <c:pt idx="387">
                  <c:v>3.4771319067903594E-3</c:v>
                </c:pt>
                <c:pt idx="388">
                  <c:v>4.7277441768109885E-3</c:v>
                </c:pt>
                <c:pt idx="389">
                  <c:v>6.2046577147401027E-3</c:v>
                </c:pt>
                <c:pt idx="390">
                  <c:v>6.2046577147401027E-3</c:v>
                </c:pt>
                <c:pt idx="391">
                  <c:v>6.2880318660748225E-3</c:v>
                </c:pt>
                <c:pt idx="392">
                  <c:v>6.3297189417421684E-3</c:v>
                </c:pt>
                <c:pt idx="393">
                  <c:v>6.8478297393221588E-3</c:v>
                </c:pt>
                <c:pt idx="394">
                  <c:v>9.2775907210765063E-3</c:v>
                </c:pt>
                <c:pt idx="395">
                  <c:v>9.3014119071721246E-3</c:v>
                </c:pt>
                <c:pt idx="396">
                  <c:v>1.2493450843986675E-2</c:v>
                </c:pt>
                <c:pt idx="397">
                  <c:v>1.5911791048709739E-2</c:v>
                </c:pt>
                <c:pt idx="398">
                  <c:v>1.6304840619287636E-2</c:v>
                </c:pt>
                <c:pt idx="399">
                  <c:v>1.9139561764667745E-2</c:v>
                </c:pt>
                <c:pt idx="400">
                  <c:v>2.1724160456043695E-2</c:v>
                </c:pt>
                <c:pt idx="401">
                  <c:v>2.2057657061382518E-2</c:v>
                </c:pt>
                <c:pt idx="402">
                  <c:v>2.2188673584908503E-2</c:v>
                </c:pt>
                <c:pt idx="403">
                  <c:v>2.2272047736243195E-2</c:v>
                </c:pt>
                <c:pt idx="404">
                  <c:v>2.265318671377331E-2</c:v>
                </c:pt>
                <c:pt idx="405">
                  <c:v>2.43444909265631E-2</c:v>
                </c:pt>
                <c:pt idx="406">
                  <c:v>2.5017439433764666E-2</c:v>
                </c:pt>
                <c:pt idx="407">
                  <c:v>2.5059126509432039E-2</c:v>
                </c:pt>
                <c:pt idx="408">
                  <c:v>2.5166321846862377E-2</c:v>
                </c:pt>
                <c:pt idx="409">
                  <c:v>2.5499818452201201E-2</c:v>
                </c:pt>
                <c:pt idx="410">
                  <c:v>2.8120148922720606E-2</c:v>
                </c:pt>
                <c:pt idx="411">
                  <c:v>2.8310718411485664E-2</c:v>
                </c:pt>
                <c:pt idx="412">
                  <c:v>2.8977711622163338E-2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B83-45FC-99AA-8B1BBD7924F3}"/>
            </c:ext>
          </c:extLst>
        </c:ser>
        <c:ser>
          <c:idx val="9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Active!$P$21:$P$989</c:f>
              <c:numCache>
                <c:formatCode>General</c:formatCode>
                <c:ptCount val="969"/>
                <c:pt idx="0">
                  <c:v>-1.6539153830428741E-2</c:v>
                </c:pt>
                <c:pt idx="1">
                  <c:v>-1.6335523910579439E-2</c:v>
                </c:pt>
                <c:pt idx="2">
                  <c:v>-1.6335523910579439E-2</c:v>
                </c:pt>
                <c:pt idx="3">
                  <c:v>-1.431393653416712E-2</c:v>
                </c:pt>
                <c:pt idx="4">
                  <c:v>-1.4186066700864142E-2</c:v>
                </c:pt>
                <c:pt idx="5">
                  <c:v>-1.4186066700864142E-2</c:v>
                </c:pt>
                <c:pt idx="6">
                  <c:v>-1.3356745108450054E-2</c:v>
                </c:pt>
                <c:pt idx="7">
                  <c:v>-1.29676457737662E-2</c:v>
                </c:pt>
                <c:pt idx="8">
                  <c:v>-1.1959664926604375E-2</c:v>
                </c:pt>
                <c:pt idx="9">
                  <c:v>-1.1959664926604375E-2</c:v>
                </c:pt>
                <c:pt idx="10">
                  <c:v>-1.1959664926604375E-2</c:v>
                </c:pt>
                <c:pt idx="11">
                  <c:v>-1.1956577445926063E-2</c:v>
                </c:pt>
                <c:pt idx="12">
                  <c:v>-1.0446103680056794E-2</c:v>
                </c:pt>
                <c:pt idx="13">
                  <c:v>-1.0425428356989661E-2</c:v>
                </c:pt>
                <c:pt idx="14">
                  <c:v>-1.0384116754258776E-2</c:v>
                </c:pt>
                <c:pt idx="15">
                  <c:v>-9.8054271003305063E-3</c:v>
                </c:pt>
                <c:pt idx="16">
                  <c:v>-9.8054271003305063E-3</c:v>
                </c:pt>
                <c:pt idx="17">
                  <c:v>-9.6868987384955869E-3</c:v>
                </c:pt>
                <c:pt idx="18">
                  <c:v>-8.006138754635201E-3</c:v>
                </c:pt>
                <c:pt idx="19">
                  <c:v>-8.006138754635201E-3</c:v>
                </c:pt>
                <c:pt idx="20">
                  <c:v>-7.8403227745662586E-3</c:v>
                </c:pt>
                <c:pt idx="21">
                  <c:v>-7.314226438986552E-3</c:v>
                </c:pt>
                <c:pt idx="22">
                  <c:v>-7.3062532260671845E-3</c:v>
                </c:pt>
                <c:pt idx="23">
                  <c:v>-7.3062532260671845E-3</c:v>
                </c:pt>
                <c:pt idx="24">
                  <c:v>-7.3035960196301646E-3</c:v>
                </c:pt>
                <c:pt idx="25">
                  <c:v>-6.061327671345363E-3</c:v>
                </c:pt>
                <c:pt idx="26">
                  <c:v>-6.061327671345363E-3</c:v>
                </c:pt>
                <c:pt idx="27">
                  <c:v>-6.0587979535724236E-3</c:v>
                </c:pt>
                <c:pt idx="28">
                  <c:v>-5.5161314663694297E-3</c:v>
                </c:pt>
                <c:pt idx="29">
                  <c:v>-4.3086791369390774E-3</c:v>
                </c:pt>
                <c:pt idx="30">
                  <c:v>-4.3086791369390774E-3</c:v>
                </c:pt>
                <c:pt idx="31">
                  <c:v>-4.3063406521622709E-3</c:v>
                </c:pt>
                <c:pt idx="32">
                  <c:v>-4.1897550550858038E-3</c:v>
                </c:pt>
                <c:pt idx="33">
                  <c:v>-2.6486818486407618E-3</c:v>
                </c:pt>
                <c:pt idx="34">
                  <c:v>-2.5653533673524638E-3</c:v>
                </c:pt>
                <c:pt idx="35">
                  <c:v>-2.5653533673524638E-3</c:v>
                </c:pt>
                <c:pt idx="36">
                  <c:v>-1.490916252276292E-3</c:v>
                </c:pt>
                <c:pt idx="37">
                  <c:v>-1.4133885052038594E-3</c:v>
                </c:pt>
                <c:pt idx="38">
                  <c:v>-1.4133885052038594E-3</c:v>
                </c:pt>
                <c:pt idx="39">
                  <c:v>-8.2672151896847137E-4</c:v>
                </c:pt>
                <c:pt idx="40">
                  <c:v>-8.2481915166338765E-4</c:v>
                </c:pt>
                <c:pt idx="41">
                  <c:v>-1.8903488547376834E-5</c:v>
                </c:pt>
                <c:pt idx="42">
                  <c:v>-1.8903488547376834E-5</c:v>
                </c:pt>
                <c:pt idx="43">
                  <c:v>1.6014464827574307E-4</c:v>
                </c:pt>
                <c:pt idx="44">
                  <c:v>8.2774426110478194E-4</c:v>
                </c:pt>
                <c:pt idx="45">
                  <c:v>1.4189804816577695E-3</c:v>
                </c:pt>
                <c:pt idx="46">
                  <c:v>1.4189804816577695E-3</c:v>
                </c:pt>
                <c:pt idx="47">
                  <c:v>1.42053809836706E-3</c:v>
                </c:pt>
                <c:pt idx="48">
                  <c:v>2.0208321749690568E-3</c:v>
                </c:pt>
                <c:pt idx="49">
                  <c:v>2.0208321749690568E-3</c:v>
                </c:pt>
                <c:pt idx="50">
                  <c:v>2.0628142493279988E-3</c:v>
                </c:pt>
                <c:pt idx="51">
                  <c:v>2.251082790246833E-3</c:v>
                </c:pt>
                <c:pt idx="52">
                  <c:v>2.3058219386140819E-3</c:v>
                </c:pt>
                <c:pt idx="53">
                  <c:v>2.3058219386140819E-3</c:v>
                </c:pt>
                <c:pt idx="54">
                  <c:v>2.8141396414081456E-3</c:v>
                </c:pt>
                <c:pt idx="55">
                  <c:v>2.8413444724271868E-3</c:v>
                </c:pt>
                <c:pt idx="56">
                  <c:v>2.8503867204979494E-3</c:v>
                </c:pt>
                <c:pt idx="57">
                  <c:v>2.8658574386329697E-3</c:v>
                </c:pt>
                <c:pt idx="58">
                  <c:v>2.9209801049807742E-3</c:v>
                </c:pt>
                <c:pt idx="59">
                  <c:v>2.9209801049807742E-3</c:v>
                </c:pt>
                <c:pt idx="60">
                  <c:v>3.0021137241287438E-3</c:v>
                </c:pt>
                <c:pt idx="61">
                  <c:v>3.0021137241287438E-3</c:v>
                </c:pt>
                <c:pt idx="62">
                  <c:v>3.0485228215135756E-3</c:v>
                </c:pt>
                <c:pt idx="63">
                  <c:v>3.3086170696227189E-3</c:v>
                </c:pt>
                <c:pt idx="64">
                  <c:v>3.3086170696227189E-3</c:v>
                </c:pt>
                <c:pt idx="65">
                  <c:v>3.3157691680520407E-3</c:v>
                </c:pt>
                <c:pt idx="66">
                  <c:v>3.3169602548520829E-3</c:v>
                </c:pt>
                <c:pt idx="67">
                  <c:v>3.3169602548520829E-3</c:v>
                </c:pt>
                <c:pt idx="68">
                  <c:v>3.6433643620668761E-3</c:v>
                </c:pt>
                <c:pt idx="69">
                  <c:v>3.8919157979811249E-3</c:v>
                </c:pt>
                <c:pt idx="70">
                  <c:v>4.1651084334832344E-3</c:v>
                </c:pt>
                <c:pt idx="71">
                  <c:v>4.6280523217766996E-3</c:v>
                </c:pt>
                <c:pt idx="72">
                  <c:v>5.0467290055418099E-3</c:v>
                </c:pt>
                <c:pt idx="73">
                  <c:v>5.3817434095639344E-3</c:v>
                </c:pt>
                <c:pt idx="74">
                  <c:v>5.6010227919377452E-3</c:v>
                </c:pt>
                <c:pt idx="75">
                  <c:v>5.6268412201761703E-3</c:v>
                </c:pt>
                <c:pt idx="76">
                  <c:v>5.9726996596836486E-3</c:v>
                </c:pt>
                <c:pt idx="77">
                  <c:v>5.978234209208083E-3</c:v>
                </c:pt>
                <c:pt idx="78">
                  <c:v>5.978234209208083E-3</c:v>
                </c:pt>
                <c:pt idx="79">
                  <c:v>5.9827230704597922E-3</c:v>
                </c:pt>
                <c:pt idx="80">
                  <c:v>5.9827230704597922E-3</c:v>
                </c:pt>
                <c:pt idx="81">
                  <c:v>5.9827230704597922E-3</c:v>
                </c:pt>
                <c:pt idx="82">
                  <c:v>5.9833700389697155E-3</c:v>
                </c:pt>
                <c:pt idx="83">
                  <c:v>5.9833700389697155E-3</c:v>
                </c:pt>
                <c:pt idx="84">
                  <c:v>5.9837584575543308E-3</c:v>
                </c:pt>
                <c:pt idx="85">
                  <c:v>5.9839649496084713E-3</c:v>
                </c:pt>
                <c:pt idx="86">
                  <c:v>5.9848292894120296E-3</c:v>
                </c:pt>
                <c:pt idx="87">
                  <c:v>5.9848292894120296E-3</c:v>
                </c:pt>
                <c:pt idx="88">
                  <c:v>5.9870433633224338E-3</c:v>
                </c:pt>
                <c:pt idx="89">
                  <c:v>5.9857183196510262E-3</c:v>
                </c:pt>
                <c:pt idx="90">
                  <c:v>5.9852860143347481E-3</c:v>
                </c:pt>
                <c:pt idx="91">
                  <c:v>5.9852860143347481E-3</c:v>
                </c:pt>
                <c:pt idx="92">
                  <c:v>5.9794869517994153E-3</c:v>
                </c:pt>
                <c:pt idx="93">
                  <c:v>5.973217477981194E-3</c:v>
                </c:pt>
                <c:pt idx="94">
                  <c:v>5.971357284001319E-3</c:v>
                </c:pt>
                <c:pt idx="95">
                  <c:v>5.9513006037751545E-3</c:v>
                </c:pt>
                <c:pt idx="96">
                  <c:v>5.8904440825409791E-3</c:v>
                </c:pt>
                <c:pt idx="97">
                  <c:v>5.8904440825409791E-3</c:v>
                </c:pt>
                <c:pt idx="98">
                  <c:v>5.8722115422375314E-3</c:v>
                </c:pt>
                <c:pt idx="99">
                  <c:v>5.7653905038552132E-3</c:v>
                </c:pt>
                <c:pt idx="100">
                  <c:v>5.728636183360677E-3</c:v>
                </c:pt>
                <c:pt idx="101">
                  <c:v>5.728636183360677E-3</c:v>
                </c:pt>
                <c:pt idx="102">
                  <c:v>5.7128402284996292E-3</c:v>
                </c:pt>
                <c:pt idx="103">
                  <c:v>5.7128402284996292E-3</c:v>
                </c:pt>
                <c:pt idx="104">
                  <c:v>5.7128402284996292E-3</c:v>
                </c:pt>
                <c:pt idx="105">
                  <c:v>5.6770083728617145E-3</c:v>
                </c:pt>
                <c:pt idx="106">
                  <c:v>5.6770083728617145E-3</c:v>
                </c:pt>
                <c:pt idx="107">
                  <c:v>5.6741609749996385E-3</c:v>
                </c:pt>
                <c:pt idx="108">
                  <c:v>5.50005827847172E-3</c:v>
                </c:pt>
                <c:pt idx="109">
                  <c:v>5.4964913664617143E-3</c:v>
                </c:pt>
                <c:pt idx="110">
                  <c:v>5.4964913664617143E-3</c:v>
                </c:pt>
                <c:pt idx="111">
                  <c:v>5.2035374304956038E-3</c:v>
                </c:pt>
                <c:pt idx="112">
                  <c:v>5.2035374304956038E-3</c:v>
                </c:pt>
                <c:pt idx="113">
                  <c:v>5.2022466025631294E-3</c:v>
                </c:pt>
                <c:pt idx="114">
                  <c:v>5.1517419005548785E-3</c:v>
                </c:pt>
                <c:pt idx="115">
                  <c:v>5.1517419005548785E-3</c:v>
                </c:pt>
                <c:pt idx="116">
                  <c:v>5.052360789258757E-3</c:v>
                </c:pt>
                <c:pt idx="117">
                  <c:v>5.052360789258757E-3</c:v>
                </c:pt>
                <c:pt idx="118">
                  <c:v>5.052360789258757E-3</c:v>
                </c:pt>
                <c:pt idx="119">
                  <c:v>5.052360789258757E-3</c:v>
                </c:pt>
                <c:pt idx="120">
                  <c:v>5.052360789258757E-3</c:v>
                </c:pt>
                <c:pt idx="121">
                  <c:v>5.0424697572765253E-3</c:v>
                </c:pt>
                <c:pt idx="122">
                  <c:v>5.0424697572765253E-3</c:v>
                </c:pt>
                <c:pt idx="123">
                  <c:v>5.0424697572765253E-3</c:v>
                </c:pt>
                <c:pt idx="124">
                  <c:v>5.0424697572765253E-3</c:v>
                </c:pt>
                <c:pt idx="125">
                  <c:v>5.0375047195837224E-3</c:v>
                </c:pt>
                <c:pt idx="126">
                  <c:v>4.8786685562872819E-3</c:v>
                </c:pt>
                <c:pt idx="127">
                  <c:v>4.8516495003954694E-3</c:v>
                </c:pt>
                <c:pt idx="128">
                  <c:v>4.8516495003954694E-3</c:v>
                </c:pt>
                <c:pt idx="129">
                  <c:v>4.8337169646866188E-3</c:v>
                </c:pt>
                <c:pt idx="130">
                  <c:v>4.7516869043519976E-3</c:v>
                </c:pt>
                <c:pt idx="131">
                  <c:v>4.7516869043519976E-3</c:v>
                </c:pt>
                <c:pt idx="132">
                  <c:v>4.6827025694537883E-3</c:v>
                </c:pt>
                <c:pt idx="133">
                  <c:v>4.6475076207439158E-3</c:v>
                </c:pt>
                <c:pt idx="134">
                  <c:v>4.6475076207439158E-3</c:v>
                </c:pt>
                <c:pt idx="135">
                  <c:v>4.5938367211031464E-3</c:v>
                </c:pt>
                <c:pt idx="136">
                  <c:v>4.5860833948776361E-3</c:v>
                </c:pt>
                <c:pt idx="137">
                  <c:v>4.5452442709459397E-3</c:v>
                </c:pt>
                <c:pt idx="138">
                  <c:v>4.5391116495712251E-3</c:v>
                </c:pt>
                <c:pt idx="139">
                  <c:v>4.5268073634184194E-3</c:v>
                </c:pt>
                <c:pt idx="140">
                  <c:v>4.4473698746485485E-3</c:v>
                </c:pt>
                <c:pt idx="141">
                  <c:v>4.4473698746485485E-3</c:v>
                </c:pt>
                <c:pt idx="142">
                  <c:v>4.4473698746485485E-3</c:v>
                </c:pt>
                <c:pt idx="143">
                  <c:v>4.4155540577705396E-3</c:v>
                </c:pt>
                <c:pt idx="144">
                  <c:v>4.4155540577705396E-3</c:v>
                </c:pt>
                <c:pt idx="145">
                  <c:v>4.4073202586422588E-3</c:v>
                </c:pt>
                <c:pt idx="146">
                  <c:v>4.4073202586422588E-3</c:v>
                </c:pt>
                <c:pt idx="147">
                  <c:v>4.3963083940302301E-3</c:v>
                </c:pt>
                <c:pt idx="148">
                  <c:v>4.3723181469540453E-3</c:v>
                </c:pt>
                <c:pt idx="149">
                  <c:v>4.3723181469540453E-3</c:v>
                </c:pt>
                <c:pt idx="150">
                  <c:v>4.2178265609116817E-3</c:v>
                </c:pt>
                <c:pt idx="151">
                  <c:v>4.1974095950700922E-3</c:v>
                </c:pt>
                <c:pt idx="152">
                  <c:v>4.160166870110585E-3</c:v>
                </c:pt>
                <c:pt idx="153">
                  <c:v>4.160166870110585E-3</c:v>
                </c:pt>
                <c:pt idx="154">
                  <c:v>4.1324794465673227E-3</c:v>
                </c:pt>
                <c:pt idx="155">
                  <c:v>4.1324794465673227E-3</c:v>
                </c:pt>
                <c:pt idx="156">
                  <c:v>4.072448065607864E-3</c:v>
                </c:pt>
                <c:pt idx="157">
                  <c:v>3.9526367032113596E-3</c:v>
                </c:pt>
                <c:pt idx="158">
                  <c:v>3.9505570391698596E-3</c:v>
                </c:pt>
                <c:pt idx="159">
                  <c:v>3.943269848581025E-3</c:v>
                </c:pt>
                <c:pt idx="160">
                  <c:v>3.9213301900077706E-3</c:v>
                </c:pt>
                <c:pt idx="161">
                  <c:v>3.651146531554995E-3</c:v>
                </c:pt>
                <c:pt idx="162">
                  <c:v>3.651146531554995E-3</c:v>
                </c:pt>
                <c:pt idx="163">
                  <c:v>3.5883497194076569E-3</c:v>
                </c:pt>
                <c:pt idx="164">
                  <c:v>3.5725203716929022E-3</c:v>
                </c:pt>
                <c:pt idx="165">
                  <c:v>3.5725203716929022E-3</c:v>
                </c:pt>
                <c:pt idx="166">
                  <c:v>3.5702547866829442E-3</c:v>
                </c:pt>
                <c:pt idx="167">
                  <c:v>3.3038202792495695E-3</c:v>
                </c:pt>
                <c:pt idx="168">
                  <c:v>3.3038202792495695E-3</c:v>
                </c:pt>
                <c:pt idx="169">
                  <c:v>3.1192821669429114E-3</c:v>
                </c:pt>
                <c:pt idx="170">
                  <c:v>3.1192821669429114E-3</c:v>
                </c:pt>
                <c:pt idx="171">
                  <c:v>3.1192821669429114E-3</c:v>
                </c:pt>
                <c:pt idx="172">
                  <c:v>3.0759206579237092E-3</c:v>
                </c:pt>
                <c:pt idx="173">
                  <c:v>3.0384946888440422E-3</c:v>
                </c:pt>
                <c:pt idx="174">
                  <c:v>2.9856967428406401E-3</c:v>
                </c:pt>
                <c:pt idx="175">
                  <c:v>2.9831708684748422E-3</c:v>
                </c:pt>
                <c:pt idx="176">
                  <c:v>2.9768515345361345E-3</c:v>
                </c:pt>
                <c:pt idx="177">
                  <c:v>2.9768515345361345E-3</c:v>
                </c:pt>
                <c:pt idx="178">
                  <c:v>2.9730567469563084E-3</c:v>
                </c:pt>
                <c:pt idx="179">
                  <c:v>2.9324302759967265E-3</c:v>
                </c:pt>
                <c:pt idx="180">
                  <c:v>2.854232687405697E-3</c:v>
                </c:pt>
                <c:pt idx="181">
                  <c:v>2.7724338044470354E-3</c:v>
                </c:pt>
                <c:pt idx="182">
                  <c:v>2.7357403691917054E-3</c:v>
                </c:pt>
                <c:pt idx="183">
                  <c:v>2.7173155647572879E-3</c:v>
                </c:pt>
                <c:pt idx="184">
                  <c:v>2.7080836408383915E-3</c:v>
                </c:pt>
                <c:pt idx="185">
                  <c:v>2.7014814414262453E-3</c:v>
                </c:pt>
                <c:pt idx="186">
                  <c:v>2.6736796947175352E-3</c:v>
                </c:pt>
                <c:pt idx="187">
                  <c:v>2.6524187935013793E-3</c:v>
                </c:pt>
                <c:pt idx="188">
                  <c:v>2.5396835363058188E-3</c:v>
                </c:pt>
                <c:pt idx="189">
                  <c:v>2.357353284981436E-3</c:v>
                </c:pt>
                <c:pt idx="190">
                  <c:v>2.3406713620342289E-3</c:v>
                </c:pt>
                <c:pt idx="191">
                  <c:v>2.3378873231236588E-3</c:v>
                </c:pt>
                <c:pt idx="192">
                  <c:v>2.2693465008859887E-3</c:v>
                </c:pt>
                <c:pt idx="193">
                  <c:v>2.2693465008859887E-3</c:v>
                </c:pt>
                <c:pt idx="194">
                  <c:v>2.0367542968196526E-3</c:v>
                </c:pt>
                <c:pt idx="195">
                  <c:v>1.9756791493005356E-3</c:v>
                </c:pt>
                <c:pt idx="196">
                  <c:v>1.9508250571632533E-3</c:v>
                </c:pt>
                <c:pt idx="197">
                  <c:v>1.9478959998972863E-3</c:v>
                </c:pt>
                <c:pt idx="198">
                  <c:v>1.9302993457852695E-3</c:v>
                </c:pt>
                <c:pt idx="199">
                  <c:v>1.9302993457852695E-3</c:v>
                </c:pt>
                <c:pt idx="200">
                  <c:v>1.7297015572971996E-3</c:v>
                </c:pt>
                <c:pt idx="201">
                  <c:v>1.6723639628640704E-3</c:v>
                </c:pt>
                <c:pt idx="202">
                  <c:v>1.6617599421979595E-3</c:v>
                </c:pt>
                <c:pt idx="203">
                  <c:v>1.6617599421979595E-3</c:v>
                </c:pt>
                <c:pt idx="204">
                  <c:v>1.5119371337542467E-3</c:v>
                </c:pt>
                <c:pt idx="205">
                  <c:v>1.2253369610760049E-3</c:v>
                </c:pt>
                <c:pt idx="206">
                  <c:v>1.2253369610760049E-3</c:v>
                </c:pt>
                <c:pt idx="207">
                  <c:v>1.1406714684281936E-3</c:v>
                </c:pt>
                <c:pt idx="208">
                  <c:v>1.1036977039341062E-3</c:v>
                </c:pt>
                <c:pt idx="209">
                  <c:v>7.6627663863246709E-4</c:v>
                </c:pt>
                <c:pt idx="210">
                  <c:v>7.3458755528331518E-4</c:v>
                </c:pt>
                <c:pt idx="211">
                  <c:v>7.3458755528331518E-4</c:v>
                </c:pt>
                <c:pt idx="212">
                  <c:v>7.2623238674000151E-4</c:v>
                </c:pt>
                <c:pt idx="213">
                  <c:v>7.2623238674000151E-4</c:v>
                </c:pt>
                <c:pt idx="214">
                  <c:v>6.8099973680843062E-4</c:v>
                </c:pt>
                <c:pt idx="215">
                  <c:v>6.42315499404537E-4</c:v>
                </c:pt>
                <c:pt idx="216">
                  <c:v>-6.9055445663449147E-5</c:v>
                </c:pt>
                <c:pt idx="217">
                  <c:v>-8.1617214127414586E-5</c:v>
                </c:pt>
                <c:pt idx="218">
                  <c:v>-8.5208681243856223E-5</c:v>
                </c:pt>
                <c:pt idx="219">
                  <c:v>-1.2478493828996161E-4</c:v>
                </c:pt>
                <c:pt idx="220">
                  <c:v>-1.2478493828996161E-4</c:v>
                </c:pt>
                <c:pt idx="221">
                  <c:v>-1.608749063674952E-4</c:v>
                </c:pt>
                <c:pt idx="222">
                  <c:v>-5.1831976412528361E-4</c:v>
                </c:pt>
                <c:pt idx="223">
                  <c:v>-5.1831976412528361E-4</c:v>
                </c:pt>
                <c:pt idx="224">
                  <c:v>-5.3506104116878245E-4</c:v>
                </c:pt>
                <c:pt idx="225">
                  <c:v>-5.3506104116878245E-4</c:v>
                </c:pt>
                <c:pt idx="226">
                  <c:v>-5.44371046685816E-4</c:v>
                </c:pt>
                <c:pt idx="227">
                  <c:v>-5.44371046685816E-4</c:v>
                </c:pt>
                <c:pt idx="228">
                  <c:v>-5.44371046685816E-4</c:v>
                </c:pt>
                <c:pt idx="229">
                  <c:v>-5.44371046685816E-4</c:v>
                </c:pt>
                <c:pt idx="230">
                  <c:v>-5.4809690810231392E-4</c:v>
                </c:pt>
                <c:pt idx="231">
                  <c:v>-5.9102067478979873E-4</c:v>
                </c:pt>
                <c:pt idx="232">
                  <c:v>-5.985000201666796E-4</c:v>
                </c:pt>
                <c:pt idx="233">
                  <c:v>-6.9046688442995878E-4</c:v>
                </c:pt>
                <c:pt idx="234">
                  <c:v>-9.9905999217861884E-4</c:v>
                </c:pt>
                <c:pt idx="235">
                  <c:v>-9.9905999217861884E-4</c:v>
                </c:pt>
                <c:pt idx="236">
                  <c:v>-1.0357097125675927E-3</c:v>
                </c:pt>
                <c:pt idx="237">
                  <c:v>-1.0879558326321365E-3</c:v>
                </c:pt>
                <c:pt idx="238">
                  <c:v>-1.0937729091460107E-3</c:v>
                </c:pt>
                <c:pt idx="239">
                  <c:v>-1.1618154267279079E-3</c:v>
                </c:pt>
                <c:pt idx="240">
                  <c:v>-1.2027971108905502E-3</c:v>
                </c:pt>
                <c:pt idx="241">
                  <c:v>-1.320533048431459E-3</c:v>
                </c:pt>
                <c:pt idx="242">
                  <c:v>-1.4849773067734905E-3</c:v>
                </c:pt>
                <c:pt idx="243">
                  <c:v>-1.5668839665990883E-3</c:v>
                </c:pt>
                <c:pt idx="244">
                  <c:v>-1.5949543508770661E-3</c:v>
                </c:pt>
                <c:pt idx="245">
                  <c:v>-2.0243198553362316E-3</c:v>
                </c:pt>
                <c:pt idx="246">
                  <c:v>-2.0367022074613281E-3</c:v>
                </c:pt>
                <c:pt idx="247">
                  <c:v>-2.655150482603859E-3</c:v>
                </c:pt>
                <c:pt idx="248">
                  <c:v>-3.4750618651057069E-3</c:v>
                </c:pt>
                <c:pt idx="249">
                  <c:v>-3.727825431825117E-3</c:v>
                </c:pt>
                <c:pt idx="250">
                  <c:v>-3.732369345502827E-3</c:v>
                </c:pt>
                <c:pt idx="251">
                  <c:v>-3.7482814098183919E-3</c:v>
                </c:pt>
                <c:pt idx="252">
                  <c:v>-4.2107371022004954E-3</c:v>
                </c:pt>
                <c:pt idx="253">
                  <c:v>-4.2270358821304508E-3</c:v>
                </c:pt>
                <c:pt idx="254">
                  <c:v>-4.2433476765281978E-3</c:v>
                </c:pt>
                <c:pt idx="255">
                  <c:v>-4.2923611465281921E-3</c:v>
                </c:pt>
                <c:pt idx="256">
                  <c:v>-4.3485199655609943E-3</c:v>
                </c:pt>
                <c:pt idx="257">
                  <c:v>-4.4401043377889429E-3</c:v>
                </c:pt>
                <c:pt idx="258">
                  <c:v>-4.6720224090646221E-3</c:v>
                </c:pt>
                <c:pt idx="259">
                  <c:v>-4.9401951056497664E-3</c:v>
                </c:pt>
                <c:pt idx="260">
                  <c:v>-4.9401951056497664E-3</c:v>
                </c:pt>
                <c:pt idx="261">
                  <c:v>-4.9739509531431655E-3</c:v>
                </c:pt>
                <c:pt idx="262">
                  <c:v>-5.0949325135474944E-3</c:v>
                </c:pt>
                <c:pt idx="263">
                  <c:v>-5.1094949218284426E-3</c:v>
                </c:pt>
                <c:pt idx="264">
                  <c:v>-5.4815986063590106E-3</c:v>
                </c:pt>
                <c:pt idx="265">
                  <c:v>-5.4815986063590106E-3</c:v>
                </c:pt>
                <c:pt idx="266">
                  <c:v>-5.590458103994082E-3</c:v>
                </c:pt>
                <c:pt idx="267">
                  <c:v>-5.6152706112846916E-3</c:v>
                </c:pt>
                <c:pt idx="268">
                  <c:v>-5.6202362999594148E-3</c:v>
                </c:pt>
                <c:pt idx="269">
                  <c:v>-5.625203051039673E-3</c:v>
                </c:pt>
                <c:pt idx="270">
                  <c:v>-5.625203051039673E-3</c:v>
                </c:pt>
                <c:pt idx="271">
                  <c:v>-5.625203051039673E-3</c:v>
                </c:pt>
                <c:pt idx="272">
                  <c:v>-5.7472203214346922E-3</c:v>
                </c:pt>
                <c:pt idx="273">
                  <c:v>-6.1653246084412503E-3</c:v>
                </c:pt>
                <c:pt idx="274">
                  <c:v>-6.2365695964746691E-3</c:v>
                </c:pt>
                <c:pt idx="275">
                  <c:v>-6.3310341448967874E-3</c:v>
                </c:pt>
                <c:pt idx="276">
                  <c:v>-6.5700776242670518E-3</c:v>
                </c:pt>
                <c:pt idx="277">
                  <c:v>-6.8688456160351302E-3</c:v>
                </c:pt>
                <c:pt idx="278">
                  <c:v>-6.9054572096040323E-3</c:v>
                </c:pt>
                <c:pt idx="279">
                  <c:v>-7.0655867161761709E-3</c:v>
                </c:pt>
                <c:pt idx="280">
                  <c:v>-7.0655867161761709E-3</c:v>
                </c:pt>
                <c:pt idx="281">
                  <c:v>-7.0655867161761709E-3</c:v>
                </c:pt>
                <c:pt idx="282">
                  <c:v>-7.3808150985031473E-3</c:v>
                </c:pt>
                <c:pt idx="283">
                  <c:v>-8.0089187546783513E-3</c:v>
                </c:pt>
                <c:pt idx="284">
                  <c:v>-8.1209353153455961E-3</c:v>
                </c:pt>
                <c:pt idx="285">
                  <c:v>-8.21691245843819E-3</c:v>
                </c:pt>
                <c:pt idx="286">
                  <c:v>-8.3104589478652808E-3</c:v>
                </c:pt>
                <c:pt idx="287">
                  <c:v>-8.4846066350663246E-3</c:v>
                </c:pt>
                <c:pt idx="288">
                  <c:v>-8.4846066350663246E-3</c:v>
                </c:pt>
                <c:pt idx="289">
                  <c:v>-8.4846066350663246E-3</c:v>
                </c:pt>
                <c:pt idx="290">
                  <c:v>-8.8697566230946118E-3</c:v>
                </c:pt>
                <c:pt idx="291">
                  <c:v>-9.1038407673888939E-3</c:v>
                </c:pt>
                <c:pt idx="292">
                  <c:v>-9.520043296403366E-3</c:v>
                </c:pt>
                <c:pt idx="293">
                  <c:v>-9.520043296403366E-3</c:v>
                </c:pt>
                <c:pt idx="294">
                  <c:v>-9.560250601502231E-3</c:v>
                </c:pt>
                <c:pt idx="295">
                  <c:v>-9.560250601502231E-3</c:v>
                </c:pt>
                <c:pt idx="296">
                  <c:v>-9.560250601502231E-3</c:v>
                </c:pt>
                <c:pt idx="297">
                  <c:v>-9.560250601502231E-3</c:v>
                </c:pt>
                <c:pt idx="298">
                  <c:v>-9.560250601502231E-3</c:v>
                </c:pt>
                <c:pt idx="299">
                  <c:v>-9.560250601502231E-3</c:v>
                </c:pt>
                <c:pt idx="300">
                  <c:v>-9.560250601502231E-3</c:v>
                </c:pt>
                <c:pt idx="301">
                  <c:v>-9.560250601502231E-3</c:v>
                </c:pt>
                <c:pt idx="302">
                  <c:v>-9.5803737757533518E-3</c:v>
                </c:pt>
                <c:pt idx="303">
                  <c:v>-9.5803737757533518E-3</c:v>
                </c:pt>
                <c:pt idx="304">
                  <c:v>-9.6062655516615473E-3</c:v>
                </c:pt>
                <c:pt idx="305">
                  <c:v>-9.6811848640258324E-3</c:v>
                </c:pt>
                <c:pt idx="306">
                  <c:v>-9.7418276906028247E-3</c:v>
                </c:pt>
                <c:pt idx="307">
                  <c:v>-9.7476093067276927E-3</c:v>
                </c:pt>
                <c:pt idx="308">
                  <c:v>-9.7476093067276927E-3</c:v>
                </c:pt>
                <c:pt idx="309">
                  <c:v>-9.8025876473899452E-3</c:v>
                </c:pt>
                <c:pt idx="310">
                  <c:v>-9.9855702990120782E-3</c:v>
                </c:pt>
                <c:pt idx="311">
                  <c:v>-1.0000137883915697E-2</c:v>
                </c:pt>
                <c:pt idx="312">
                  <c:v>-1.0251739642471634E-2</c:v>
                </c:pt>
                <c:pt idx="313">
                  <c:v>-1.0251739642471634E-2</c:v>
                </c:pt>
                <c:pt idx="314">
                  <c:v>-1.0292883989251524E-2</c:v>
                </c:pt>
                <c:pt idx="315">
                  <c:v>-1.0292883989251524E-2</c:v>
                </c:pt>
                <c:pt idx="316">
                  <c:v>-1.0292883989251524E-2</c:v>
                </c:pt>
                <c:pt idx="317">
                  <c:v>-1.033408039390258E-2</c:v>
                </c:pt>
                <c:pt idx="318">
                  <c:v>-1.0354698117929797E-2</c:v>
                </c:pt>
                <c:pt idx="319">
                  <c:v>-1.0623912846852681E-2</c:v>
                </c:pt>
                <c:pt idx="320">
                  <c:v>-1.0623912846852681E-2</c:v>
                </c:pt>
                <c:pt idx="321">
                  <c:v>-1.0638768609257412E-2</c:v>
                </c:pt>
                <c:pt idx="322">
                  <c:v>-1.0638768609257412E-2</c:v>
                </c:pt>
                <c:pt idx="323">
                  <c:v>-1.0754871442001344E-2</c:v>
                </c:pt>
                <c:pt idx="324">
                  <c:v>-1.1368761763015149E-2</c:v>
                </c:pt>
                <c:pt idx="325">
                  <c:v>-1.1508715219826389E-2</c:v>
                </c:pt>
                <c:pt idx="326">
                  <c:v>-1.1845665389462908E-2</c:v>
                </c:pt>
                <c:pt idx="327">
                  <c:v>-1.1845665389462908E-2</c:v>
                </c:pt>
                <c:pt idx="328">
                  <c:v>-1.1845665389462908E-2</c:v>
                </c:pt>
                <c:pt idx="329">
                  <c:v>-1.1898026223282055E-2</c:v>
                </c:pt>
                <c:pt idx="330">
                  <c:v>-1.2279159084120823E-2</c:v>
                </c:pt>
                <c:pt idx="331">
                  <c:v>-1.2673754357297812E-2</c:v>
                </c:pt>
                <c:pt idx="332">
                  <c:v>-1.2673754357297812E-2</c:v>
                </c:pt>
                <c:pt idx="333">
                  <c:v>-1.2939160476951697E-2</c:v>
                </c:pt>
                <c:pt idx="334">
                  <c:v>-1.3072566318039408E-2</c:v>
                </c:pt>
                <c:pt idx="335">
                  <c:v>-1.311713904747765E-2</c:v>
                </c:pt>
                <c:pt idx="336">
                  <c:v>-1.3139444933898457E-2</c:v>
                </c:pt>
                <c:pt idx="337">
                  <c:v>-1.3536734993503927E-2</c:v>
                </c:pt>
                <c:pt idx="338">
                  <c:v>-1.3536734993503927E-2</c:v>
                </c:pt>
                <c:pt idx="339">
                  <c:v>-1.4333709102972209E-2</c:v>
                </c:pt>
                <c:pt idx="340">
                  <c:v>-1.4610627448992965E-2</c:v>
                </c:pt>
                <c:pt idx="341">
                  <c:v>-1.4842824328800717E-2</c:v>
                </c:pt>
                <c:pt idx="342">
                  <c:v>-1.5375078361780106E-2</c:v>
                </c:pt>
                <c:pt idx="343">
                  <c:v>-1.5992566993042939E-2</c:v>
                </c:pt>
                <c:pt idx="344">
                  <c:v>-1.5992566993042939E-2</c:v>
                </c:pt>
                <c:pt idx="345">
                  <c:v>-1.6064381810614526E-2</c:v>
                </c:pt>
                <c:pt idx="346">
                  <c:v>-1.6304610476259626E-2</c:v>
                </c:pt>
                <c:pt idx="347">
                  <c:v>-1.6889955064629203E-2</c:v>
                </c:pt>
                <c:pt idx="348">
                  <c:v>-1.7033105153870139E-2</c:v>
                </c:pt>
                <c:pt idx="349">
                  <c:v>-1.7057590034041267E-2</c:v>
                </c:pt>
                <c:pt idx="350">
                  <c:v>-1.7082087928680184E-2</c:v>
                </c:pt>
                <c:pt idx="351">
                  <c:v>-1.7106598837786896E-2</c:v>
                </c:pt>
                <c:pt idx="352">
                  <c:v>-1.7310189886136126E-2</c:v>
                </c:pt>
                <c:pt idx="353">
                  <c:v>-1.7865772480224761E-2</c:v>
                </c:pt>
                <c:pt idx="354">
                  <c:v>-1.7933452675850628E-2</c:v>
                </c:pt>
                <c:pt idx="355">
                  <c:v>-1.8108438830159109E-2</c:v>
                </c:pt>
                <c:pt idx="356">
                  <c:v>-1.8237406456502514E-2</c:v>
                </c:pt>
                <c:pt idx="357">
                  <c:v>-1.8237406456502514E-2</c:v>
                </c:pt>
                <c:pt idx="358">
                  <c:v>-1.8807501645591154E-2</c:v>
                </c:pt>
                <c:pt idx="359">
                  <c:v>-1.8814760536611103E-2</c:v>
                </c:pt>
                <c:pt idx="360">
                  <c:v>-1.8880138364039706E-2</c:v>
                </c:pt>
                <c:pt idx="361">
                  <c:v>-1.9102336523525748E-2</c:v>
                </c:pt>
                <c:pt idx="362">
                  <c:v>-1.973788111180292E-2</c:v>
                </c:pt>
                <c:pt idx="363">
                  <c:v>-1.978966013797856E-2</c:v>
                </c:pt>
                <c:pt idx="364">
                  <c:v>-2.0015876315194352E-2</c:v>
                </c:pt>
                <c:pt idx="365">
                  <c:v>-2.0041898761774618E-2</c:v>
                </c:pt>
                <c:pt idx="366">
                  <c:v>-2.1861184631850168E-2</c:v>
                </c:pt>
                <c:pt idx="367">
                  <c:v>-2.1995963481059783E-2</c:v>
                </c:pt>
                <c:pt idx="368">
                  <c:v>-2.2600648995519886E-2</c:v>
                </c:pt>
                <c:pt idx="369">
                  <c:v>-2.2639631336620773E-2</c:v>
                </c:pt>
                <c:pt idx="370">
                  <c:v>-2.2745016325484223E-2</c:v>
                </c:pt>
                <c:pt idx="371">
                  <c:v>-2.2866252680934181E-2</c:v>
                </c:pt>
                <c:pt idx="372">
                  <c:v>-2.2885830835937725E-2</c:v>
                </c:pt>
                <c:pt idx="373">
                  <c:v>-2.4036718377528875E-2</c:v>
                </c:pt>
                <c:pt idx="374">
                  <c:v>-2.4036718377528875E-2</c:v>
                </c:pt>
                <c:pt idx="375">
                  <c:v>-2.4036718377528875E-2</c:v>
                </c:pt>
                <c:pt idx="376">
                  <c:v>-2.4064679979810148E-2</c:v>
                </c:pt>
                <c:pt idx="377">
                  <c:v>-2.4646811525740019E-2</c:v>
                </c:pt>
                <c:pt idx="378">
                  <c:v>-2.4751784165851262E-2</c:v>
                </c:pt>
                <c:pt idx="379">
                  <c:v>-2.4751784165851262E-2</c:v>
                </c:pt>
                <c:pt idx="380">
                  <c:v>-2.478816268118459E-2</c:v>
                </c:pt>
                <c:pt idx="381">
                  <c:v>-2.4808382263529313E-2</c:v>
                </c:pt>
                <c:pt idx="382">
                  <c:v>-2.4808382263529313E-2</c:v>
                </c:pt>
                <c:pt idx="383">
                  <c:v>-2.6717827012771284E-2</c:v>
                </c:pt>
                <c:pt idx="384">
                  <c:v>-2.6782464237431365E-2</c:v>
                </c:pt>
                <c:pt idx="385">
                  <c:v>-2.6989313628216716E-2</c:v>
                </c:pt>
                <c:pt idx="386">
                  <c:v>-2.7056313212484411E-2</c:v>
                </c:pt>
                <c:pt idx="387">
                  <c:v>-2.7882576254107529E-2</c:v>
                </c:pt>
                <c:pt idx="388">
                  <c:v>-2.8329414335125688E-2</c:v>
                </c:pt>
                <c:pt idx="389">
                  <c:v>-2.8860879839247362E-2</c:v>
                </c:pt>
                <c:pt idx="390">
                  <c:v>-2.8860879839247362E-2</c:v>
                </c:pt>
                <c:pt idx="391">
                  <c:v>-2.8891003702391796E-2</c:v>
                </c:pt>
                <c:pt idx="392">
                  <c:v>-2.8906070514389433E-2</c:v>
                </c:pt>
                <c:pt idx="393">
                  <c:v>-2.9093600974517235E-2</c:v>
                </c:pt>
                <c:pt idx="394">
                  <c:v>-2.9979759273767455E-2</c:v>
                </c:pt>
                <c:pt idx="395">
                  <c:v>-2.9988501814115699E-2</c:v>
                </c:pt>
                <c:pt idx="396">
                  <c:v>-3.1169611678835335E-2</c:v>
                </c:pt>
                <c:pt idx="397">
                  <c:v>-3.2455610102598183E-2</c:v>
                </c:pt>
                <c:pt idx="398">
                  <c:v>-3.2604879892482119E-2</c:v>
                </c:pt>
                <c:pt idx="399">
                  <c:v>-3.3689997089449766E-2</c:v>
                </c:pt>
                <c:pt idx="400">
                  <c:v>-3.4692480727691308E-2</c:v>
                </c:pt>
                <c:pt idx="401">
                  <c:v>-3.4822744467951777E-2</c:v>
                </c:pt>
                <c:pt idx="402">
                  <c:v>-3.4873976480265162E-2</c:v>
                </c:pt>
                <c:pt idx="403">
                  <c:v>-3.4906595402806287E-2</c:v>
                </c:pt>
                <c:pt idx="404">
                  <c:v>-3.505587621254333E-2</c:v>
                </c:pt>
                <c:pt idx="405">
                  <c:v>-3.5721591045243362E-2</c:v>
                </c:pt>
                <c:pt idx="406">
                  <c:v>-3.5987959931494187E-2</c:v>
                </c:pt>
                <c:pt idx="407">
                  <c:v>-3.600448854710632E-2</c:v>
                </c:pt>
                <c:pt idx="408">
                  <c:v>-3.6047005641615337E-2</c:v>
                </c:pt>
                <c:pt idx="409">
                  <c:v>-3.617941862827119E-2</c:v>
                </c:pt>
                <c:pt idx="410">
                  <c:v>-3.7227051986309254E-2</c:v>
                </c:pt>
                <c:pt idx="411">
                  <c:v>-3.7303744958669546E-2</c:v>
                </c:pt>
                <c:pt idx="412">
                  <c:v>-3.7572705814319714E-2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B83-45FC-99AA-8B1BBD7924F3}"/>
            </c:ext>
          </c:extLst>
        </c:ser>
        <c:ser>
          <c:idx val="7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Active!$U$21:$U$989</c:f>
              <c:numCache>
                <c:formatCode>General</c:formatCode>
                <c:ptCount val="969"/>
                <c:pt idx="12">
                  <c:v>-6.7376000006333925E-2</c:v>
                </c:pt>
                <c:pt idx="13">
                  <c:v>-5.3644000003259862E-2</c:v>
                </c:pt>
                <c:pt idx="14">
                  <c:v>-8.1180000004678732E-2</c:v>
                </c:pt>
                <c:pt idx="70">
                  <c:v>6.7543999997724313E-2</c:v>
                </c:pt>
                <c:pt idx="194">
                  <c:v>0.1737520000024233</c:v>
                </c:pt>
                <c:pt idx="195">
                  <c:v>0.17274399999587331</c:v>
                </c:pt>
                <c:pt idx="238">
                  <c:v>0.11890000000130385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B83-45FC-99AA-8B1BBD792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889464"/>
        <c:axId val="1"/>
      </c:scatterChart>
      <c:valAx>
        <c:axId val="882889464"/>
        <c:scaling>
          <c:orientation val="minMax"/>
          <c:min val="7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42774422273519"/>
              <c:y val="0.8693009118541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6854082998661312E-2"/>
              <c:y val="0.3860182370820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8894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07792499833101"/>
          <c:y val="0.92097264437689974"/>
          <c:w val="0.70816698113539023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TW Cas - O-C Diagr.</a:t>
            </a:r>
          </a:p>
        </c:rich>
      </c:tx>
      <c:layout>
        <c:manualLayout>
          <c:xMode val="edge"/>
          <c:yMode val="edge"/>
          <c:x val="0.39572220584726375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9473269521634"/>
          <c:y val="0.14545497589659059"/>
          <c:w val="0.83288824422956287"/>
          <c:h val="0.663638327528194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2">
                  <c:v>-2.6892000003499561E-2</c:v>
                </c:pt>
                <c:pt idx="5">
                  <c:v>-1.7252000001462875E-2</c:v>
                </c:pt>
                <c:pt idx="6">
                  <c:v>-2.0196000001305947E-2</c:v>
                </c:pt>
                <c:pt idx="7">
                  <c:v>-2.6724000003014226E-2</c:v>
                </c:pt>
                <c:pt idx="9">
                  <c:v>-7.0520000044780318E-3</c:v>
                </c:pt>
                <c:pt idx="10">
                  <c:v>-1.0520000032556709E-3</c:v>
                </c:pt>
                <c:pt idx="16">
                  <c:v>-1.2332000005699228E-2</c:v>
                </c:pt>
                <c:pt idx="19">
                  <c:v>3.079999951296486E-4</c:v>
                </c:pt>
                <c:pt idx="23">
                  <c:v>-9.9320000008447096E-3</c:v>
                </c:pt>
                <c:pt idx="25">
                  <c:v>-6.4520000050833914E-3</c:v>
                </c:pt>
                <c:pt idx="28">
                  <c:v>-1.6084000002592802E-2</c:v>
                </c:pt>
                <c:pt idx="29">
                  <c:v>3.267999996751314E-3</c:v>
                </c:pt>
                <c:pt idx="32">
                  <c:v>1.5743999996630009E-2</c:v>
                </c:pt>
                <c:pt idx="34">
                  <c:v>-2.4520000006305054E-3</c:v>
                </c:pt>
                <c:pt idx="37">
                  <c:v>1.110799999878509E-2</c:v>
                </c:pt>
                <c:pt idx="39">
                  <c:v>-7.7400000045599882E-3</c:v>
                </c:pt>
                <c:pt idx="42">
                  <c:v>1.8347999997786246E-2</c:v>
                </c:pt>
                <c:pt idx="44">
                  <c:v>-1.7060000005585607E-2</c:v>
                </c:pt>
                <c:pt idx="45">
                  <c:v>8.7079999975685496E-3</c:v>
                </c:pt>
                <c:pt idx="49">
                  <c:v>-2.4892000004911097E-2</c:v>
                </c:pt>
                <c:pt idx="50">
                  <c:v>-8.2880000045406632E-3</c:v>
                </c:pt>
                <c:pt idx="52">
                  <c:v>7.3079999965557363E-3</c:v>
                </c:pt>
                <c:pt idx="55">
                  <c:v>-1.644000003580004E-3</c:v>
                </c:pt>
                <c:pt idx="59">
                  <c:v>-3.7320000046747737E-3</c:v>
                </c:pt>
                <c:pt idx="61">
                  <c:v>8.5319999961939175E-3</c:v>
                </c:pt>
                <c:pt idx="63">
                  <c:v>-2.4680000024090987E-3</c:v>
                </c:pt>
                <c:pt idx="65">
                  <c:v>9.5879999971657526E-3</c:v>
                </c:pt>
                <c:pt idx="68">
                  <c:v>1.4571999996405793E-2</c:v>
                </c:pt>
                <c:pt idx="69">
                  <c:v>9.3759999981557485E-3</c:v>
                </c:pt>
                <c:pt idx="71">
                  <c:v>-1.0076000002300134E-2</c:v>
                </c:pt>
                <c:pt idx="73">
                  <c:v>-1.6812000005302252E-2</c:v>
                </c:pt>
                <c:pt idx="74">
                  <c:v>8.6799999917275272E-4</c:v>
                </c:pt>
                <c:pt idx="75">
                  <c:v>1.4075999995839084E-2</c:v>
                </c:pt>
                <c:pt idx="90">
                  <c:v>-1.6136000005644746E-2</c:v>
                </c:pt>
                <c:pt idx="91">
                  <c:v>2.5863999995635822E-2</c:v>
                </c:pt>
                <c:pt idx="128">
                  <c:v>2.1071999995911028E-2</c:v>
                </c:pt>
                <c:pt idx="134">
                  <c:v>1.0424000000057276E-2</c:v>
                </c:pt>
                <c:pt idx="149">
                  <c:v>-1.3399999952525832E-3</c:v>
                </c:pt>
                <c:pt idx="153">
                  <c:v>-2.2679999965475872E-3</c:v>
                </c:pt>
                <c:pt idx="155">
                  <c:v>-1.3400000025285408E-3</c:v>
                </c:pt>
                <c:pt idx="171">
                  <c:v>2.8819999999541324E-2</c:v>
                </c:pt>
                <c:pt idx="206">
                  <c:v>3.5999997635371983E-5</c:v>
                </c:pt>
                <c:pt idx="211">
                  <c:v>-2.68800000048941E-3</c:v>
                </c:pt>
                <c:pt idx="213">
                  <c:v>6.0919999959878623E-3</c:v>
                </c:pt>
                <c:pt idx="220">
                  <c:v>5.3319999933592044E-3</c:v>
                </c:pt>
                <c:pt idx="223">
                  <c:v>-3.3279999988735653E-3</c:v>
                </c:pt>
                <c:pt idx="228">
                  <c:v>-2.2640000024694018E-3</c:v>
                </c:pt>
                <c:pt idx="276">
                  <c:v>-4.9280000021099113E-3</c:v>
                </c:pt>
                <c:pt idx="283">
                  <c:v>-9.6360000025015324E-3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B2-477C-951A-40FA00A4224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Active!$D$22:$D$48</c:f>
                <c:numCache>
                  <c:formatCode>General</c:formatCode>
                  <c:ptCount val="27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0">
                  <c:v>-1.8776000002617366E-2</c:v>
                </c:pt>
                <c:pt idx="1">
                  <c:v>-3.3892000003106659E-2</c:v>
                </c:pt>
                <c:pt idx="3">
                  <c:v>-9.6160000030067749E-3</c:v>
                </c:pt>
                <c:pt idx="4">
                  <c:v>-2.5252000003092689E-2</c:v>
                </c:pt>
                <c:pt idx="8">
                  <c:v>-1.4052000005904119E-2</c:v>
                </c:pt>
                <c:pt idx="11">
                  <c:v>1.0623999995004851E-2</c:v>
                </c:pt>
                <c:pt idx="15">
                  <c:v>-2.3332000004302245E-2</c:v>
                </c:pt>
                <c:pt idx="17">
                  <c:v>-6.1600000481121242E-4</c:v>
                </c:pt>
                <c:pt idx="18">
                  <c:v>-5.6920000024547335E-3</c:v>
                </c:pt>
                <c:pt idx="20">
                  <c:v>5.5439999960071873E-3</c:v>
                </c:pt>
                <c:pt idx="21">
                  <c:v>5.0399999963701703E-3</c:v>
                </c:pt>
                <c:pt idx="22">
                  <c:v>-1.1932000001252163E-2</c:v>
                </c:pt>
                <c:pt idx="24">
                  <c:v>-7.2560000007797498E-3</c:v>
                </c:pt>
                <c:pt idx="26">
                  <c:v>-2.4520000042684842E-3</c:v>
                </c:pt>
                <c:pt idx="27">
                  <c:v>-9.7760000026028138E-3</c:v>
                </c:pt>
                <c:pt idx="30">
                  <c:v>1.126799999474315E-2</c:v>
                </c:pt>
                <c:pt idx="31">
                  <c:v>-5.0560000017867424E-3</c:v>
                </c:pt>
                <c:pt idx="33">
                  <c:v>-4.8160000042116735E-3</c:v>
                </c:pt>
                <c:pt idx="35">
                  <c:v>-4.5200000022305176E-4</c:v>
                </c:pt>
                <c:pt idx="36">
                  <c:v>9.7439999954076484E-3</c:v>
                </c:pt>
                <c:pt idx="38">
                  <c:v>1.2107999998988817E-2</c:v>
                </c:pt>
                <c:pt idx="40">
                  <c:v>-7.0640000012645032E-3</c:v>
                </c:pt>
                <c:pt idx="41">
                  <c:v>1.3479999943228904E-3</c:v>
                </c:pt>
                <c:pt idx="43">
                  <c:v>-8.3760000052279793E-3</c:v>
                </c:pt>
                <c:pt idx="46">
                  <c:v>1.170799999817973E-2</c:v>
                </c:pt>
                <c:pt idx="47">
                  <c:v>4.3839999962074216E-3</c:v>
                </c:pt>
                <c:pt idx="48">
                  <c:v>-2.4892000004911097E-2</c:v>
                </c:pt>
                <c:pt idx="51">
                  <c:v>1.9439999960013665E-3</c:v>
                </c:pt>
                <c:pt idx="53">
                  <c:v>1.230799999757437E-2</c:v>
                </c:pt>
                <c:pt idx="54">
                  <c:v>-2.8400000010151416E-3</c:v>
                </c:pt>
                <c:pt idx="56">
                  <c:v>-1.9120000069960952E-3</c:v>
                </c:pt>
                <c:pt idx="57">
                  <c:v>1.1999999951513018E-3</c:v>
                </c:pt>
                <c:pt idx="58">
                  <c:v>-3.7320000046747737E-3</c:v>
                </c:pt>
                <c:pt idx="60">
                  <c:v>8.5319999961939175E-3</c:v>
                </c:pt>
                <c:pt idx="62">
                  <c:v>-1.4560000017809216E-3</c:v>
                </c:pt>
                <c:pt idx="64">
                  <c:v>-4.6800000200164504E-4</c:v>
                </c:pt>
                <c:pt idx="66">
                  <c:v>-5.7360000027983915E-3</c:v>
                </c:pt>
                <c:pt idx="67">
                  <c:v>2.6399999842396937E-4</c:v>
                </c:pt>
                <c:pt idx="72">
                  <c:v>7.3119999942719005E-3</c:v>
                </c:pt>
                <c:pt idx="76">
                  <c:v>3.2043999999586958E-2</c:v>
                </c:pt>
                <c:pt idx="77">
                  <c:v>1.3039999997999985E-2</c:v>
                </c:pt>
                <c:pt idx="78">
                  <c:v>1.4039999994565733E-2</c:v>
                </c:pt>
                <c:pt idx="79">
                  <c:v>-1.2908000004244968E-2</c:v>
                </c:pt>
                <c:pt idx="80">
                  <c:v>-9.907999999995809E-3</c:v>
                </c:pt>
                <c:pt idx="81">
                  <c:v>8.091999996395316E-3</c:v>
                </c:pt>
                <c:pt idx="82">
                  <c:v>1.5560000028926879E-3</c:v>
                </c:pt>
                <c:pt idx="83">
                  <c:v>1.5560000028926879E-3</c:v>
                </c:pt>
                <c:pt idx="84">
                  <c:v>3.639999995357357E-3</c:v>
                </c:pt>
                <c:pt idx="85">
                  <c:v>7.0199999972828664E-3</c:v>
                </c:pt>
                <c:pt idx="86">
                  <c:v>1.1568000001716428E-2</c:v>
                </c:pt>
                <c:pt idx="87">
                  <c:v>1.1568000001716428E-2</c:v>
                </c:pt>
                <c:pt idx="88">
                  <c:v>1.5879999918979593E-3</c:v>
                </c:pt>
                <c:pt idx="89">
                  <c:v>-5.2760000035050325E-3</c:v>
                </c:pt>
                <c:pt idx="92">
                  <c:v>7.012000001850538E-3</c:v>
                </c:pt>
                <c:pt idx="93">
                  <c:v>4.5795999991241843E-2</c:v>
                </c:pt>
                <c:pt idx="94">
                  <c:v>1.3992000000143889E-2</c:v>
                </c:pt>
                <c:pt idx="95">
                  <c:v>1.129199999559205E-2</c:v>
                </c:pt>
                <c:pt idx="96">
                  <c:v>-1.1923999998543877E-2</c:v>
                </c:pt>
                <c:pt idx="97">
                  <c:v>1.0075999998662155E-2</c:v>
                </c:pt>
                <c:pt idx="98">
                  <c:v>-1.8720000080065802E-3</c:v>
                </c:pt>
                <c:pt idx="99">
                  <c:v>8.8400000022375025E-3</c:v>
                </c:pt>
                <c:pt idx="100">
                  <c:v>1.6468000001623295E-2</c:v>
                </c:pt>
                <c:pt idx="101">
                  <c:v>1.8468000002030749E-2</c:v>
                </c:pt>
                <c:pt idx="102">
                  <c:v>-4.1400000045541674E-3</c:v>
                </c:pt>
                <c:pt idx="103">
                  <c:v>-3.1400000079884194E-3</c:v>
                </c:pt>
                <c:pt idx="104">
                  <c:v>-2.1400000041467138E-3</c:v>
                </c:pt>
                <c:pt idx="105">
                  <c:v>-8.6240000018733554E-3</c:v>
                </c:pt>
                <c:pt idx="106">
                  <c:v>-6.6240000014659017E-3</c:v>
                </c:pt>
                <c:pt idx="107">
                  <c:v>-6.8920000048819929E-3</c:v>
                </c:pt>
                <c:pt idx="108">
                  <c:v>4.9880000005941838E-3</c:v>
                </c:pt>
                <c:pt idx="109">
                  <c:v>1.3719999995373655E-2</c:v>
                </c:pt>
                <c:pt idx="110">
                  <c:v>1.8720000000030268E-2</c:v>
                </c:pt>
                <c:pt idx="111">
                  <c:v>2.5451999994402286E-2</c:v>
                </c:pt>
                <c:pt idx="112">
                  <c:v>2.6451999998243991E-2</c:v>
                </c:pt>
                <c:pt idx="113">
                  <c:v>7.8039999934844673E-3</c:v>
                </c:pt>
                <c:pt idx="114">
                  <c:v>1.5855999998166226E-2</c:v>
                </c:pt>
                <c:pt idx="115">
                  <c:v>1.9855999998981133E-2</c:v>
                </c:pt>
                <c:pt idx="116">
                  <c:v>3.8759999952162616E-3</c:v>
                </c:pt>
                <c:pt idx="117">
                  <c:v>4.8759999990579672E-3</c:v>
                </c:pt>
                <c:pt idx="118">
                  <c:v>7.8759999960311688E-3</c:v>
                </c:pt>
                <c:pt idx="119">
                  <c:v>8.8759999925969169E-3</c:v>
                </c:pt>
                <c:pt idx="120">
                  <c:v>2.7875999992829747E-2</c:v>
                </c:pt>
                <c:pt idx="121">
                  <c:v>1.3399999952525832E-3</c:v>
                </c:pt>
                <c:pt idx="122">
                  <c:v>5.3399999960674904E-3</c:v>
                </c:pt>
                <c:pt idx="123">
                  <c:v>6.339999999909196E-3</c:v>
                </c:pt>
                <c:pt idx="124">
                  <c:v>1.5339999998104759E-2</c:v>
                </c:pt>
                <c:pt idx="125">
                  <c:v>5.0719999926513992E-3</c:v>
                </c:pt>
                <c:pt idx="126">
                  <c:v>2.0411999998032115E-2</c:v>
                </c:pt>
                <c:pt idx="127">
                  <c:v>2.1071999995911028E-2</c:v>
                </c:pt>
                <c:pt idx="129">
                  <c:v>-1.1379999996279366E-2</c:v>
                </c:pt>
                <c:pt idx="130">
                  <c:v>2.4799999664537609E-4</c:v>
                </c:pt>
                <c:pt idx="131">
                  <c:v>2.0248000000719912E-2</c:v>
                </c:pt>
                <c:pt idx="132">
                  <c:v>2.6032000001578126E-2</c:v>
                </c:pt>
                <c:pt idx="133">
                  <c:v>1.0424000000057276E-2</c:v>
                </c:pt>
                <c:pt idx="135">
                  <c:v>3.0120000010356307E-3</c:v>
                </c:pt>
                <c:pt idx="136">
                  <c:v>9.5999996119644493E-5</c:v>
                </c:pt>
                <c:pt idx="137">
                  <c:v>-1.3200000103097409E-4</c:v>
                </c:pt>
                <c:pt idx="138">
                  <c:v>-3.4000000014202669E-3</c:v>
                </c:pt>
                <c:pt idx="139">
                  <c:v>-6.936000005225651E-3</c:v>
                </c:pt>
                <c:pt idx="140">
                  <c:v>-3.7719999963883311E-3</c:v>
                </c:pt>
                <c:pt idx="141">
                  <c:v>-2.771999999822583E-3</c:v>
                </c:pt>
                <c:pt idx="142">
                  <c:v>2.2799999715061858E-4</c:v>
                </c:pt>
                <c:pt idx="143">
                  <c:v>-6.1120000027585775E-3</c:v>
                </c:pt>
                <c:pt idx="144">
                  <c:v>4.8880000031203963E-3</c:v>
                </c:pt>
                <c:pt idx="145">
                  <c:v>1.5971999993780628E-2</c:v>
                </c:pt>
                <c:pt idx="146">
                  <c:v>2.0971999998437241E-2</c:v>
                </c:pt>
                <c:pt idx="147">
                  <c:v>-1.3916000003519002E-2</c:v>
                </c:pt>
                <c:pt idx="148">
                  <c:v>-1.3399999952525832E-3</c:v>
                </c:pt>
                <c:pt idx="150">
                  <c:v>7.8479999938281253E-3</c:v>
                </c:pt>
                <c:pt idx="151">
                  <c:v>1.8043999996734783E-2</c:v>
                </c:pt>
                <c:pt idx="152">
                  <c:v>-2.2679999965475872E-3</c:v>
                </c:pt>
                <c:pt idx="154">
                  <c:v>-1.3400000025285408E-3</c:v>
                </c:pt>
                <c:pt idx="160">
                  <c:v>-4.0799999987939373E-4</c:v>
                </c:pt>
                <c:pt idx="163">
                  <c:v>1.4480000027106144E-3</c:v>
                </c:pt>
                <c:pt idx="166">
                  <c:v>-7.3600000905571505E-4</c:v>
                </c:pt>
                <c:pt idx="172">
                  <c:v>4.4799999959650449E-3</c:v>
                </c:pt>
                <c:pt idx="173">
                  <c:v>1.6759999998612329E-2</c:v>
                </c:pt>
                <c:pt idx="175">
                  <c:v>-1.4960000044084154E-3</c:v>
                </c:pt>
                <c:pt idx="177">
                  <c:v>-1.1600000289035961E-4</c:v>
                </c:pt>
                <c:pt idx="180">
                  <c:v>7.7999999484745786E-4</c:v>
                </c:pt>
                <c:pt idx="181">
                  <c:v>1.1367999999492895E-2</c:v>
                </c:pt>
                <c:pt idx="182">
                  <c:v>1.4296000001195353E-2</c:v>
                </c:pt>
                <c:pt idx="184">
                  <c:v>3.4919999961857684E-3</c:v>
                </c:pt>
                <c:pt idx="186">
                  <c:v>5.0679999985732138E-3</c:v>
                </c:pt>
                <c:pt idx="187">
                  <c:v>-5.1160000002710149E-3</c:v>
                </c:pt>
                <c:pt idx="188">
                  <c:v>-6.3320000044768676E-3</c:v>
                </c:pt>
                <c:pt idx="189">
                  <c:v>1.2575999993714504E-2</c:v>
                </c:pt>
                <c:pt idx="190">
                  <c:v>-2.2312000000965782E-2</c:v>
                </c:pt>
                <c:pt idx="191">
                  <c:v>-1.396000000386266E-2</c:v>
                </c:pt>
                <c:pt idx="201">
                  <c:v>-3.3520000069984235E-3</c:v>
                </c:pt>
                <c:pt idx="204">
                  <c:v>6.2799999432172626E-4</c:v>
                </c:pt>
                <c:pt idx="209">
                  <c:v>2.9680000006919727E-3</c:v>
                </c:pt>
                <c:pt idx="214">
                  <c:v>-4.5559999998658895E-3</c:v>
                </c:pt>
                <c:pt idx="215">
                  <c:v>1.1991999992460478E-2</c:v>
                </c:pt>
                <c:pt idx="216">
                  <c:v>-5.2400000276975334E-4</c:v>
                </c:pt>
                <c:pt idx="217">
                  <c:v>1.1207999996258877E-2</c:v>
                </c:pt>
                <c:pt idx="218">
                  <c:v>1.1559999999008141E-2</c:v>
                </c:pt>
                <c:pt idx="230">
                  <c:v>1.4587999998184387E-2</c:v>
                </c:pt>
                <c:pt idx="231">
                  <c:v>5.1359999924898148E-3</c:v>
                </c:pt>
                <c:pt idx="232">
                  <c:v>-2.5160000004689209E-2</c:v>
                </c:pt>
                <c:pt idx="233">
                  <c:v>3.9639999959035777E-3</c:v>
                </c:pt>
                <c:pt idx="234">
                  <c:v>9.4759999992675148E-3</c:v>
                </c:pt>
                <c:pt idx="235">
                  <c:v>1.447599999664817E-2</c:v>
                </c:pt>
                <c:pt idx="237">
                  <c:v>2.1571999997831881E-2</c:v>
                </c:pt>
                <c:pt idx="239">
                  <c:v>1.7260000000533182E-2</c:v>
                </c:pt>
                <c:pt idx="240">
                  <c:v>2.4559999947086908E-3</c:v>
                </c:pt>
                <c:pt idx="244">
                  <c:v>3.0400000105146319E-4</c:v>
                </c:pt>
                <c:pt idx="247">
                  <c:v>9.7399999940535054E-3</c:v>
                </c:pt>
                <c:pt idx="248">
                  <c:v>-9.4360000002779998E-3</c:v>
                </c:pt>
                <c:pt idx="249">
                  <c:v>-1.5723999997135252E-2</c:v>
                </c:pt>
                <c:pt idx="250">
                  <c:v>1.7628000001423061E-2</c:v>
                </c:pt>
                <c:pt idx="252">
                  <c:v>-6.7640000052051619E-3</c:v>
                </c:pt>
                <c:pt idx="253">
                  <c:v>-2.0319999966886826E-3</c:v>
                </c:pt>
                <c:pt idx="254">
                  <c:v>-4.3000000005122274E-3</c:v>
                </c:pt>
                <c:pt idx="255">
                  <c:v>-2.1040000065113418E-3</c:v>
                </c:pt>
                <c:pt idx="256">
                  <c:v>5.1200000016251579E-3</c:v>
                </c:pt>
                <c:pt idx="258">
                  <c:v>-1.1268000002019107E-2</c:v>
                </c:pt>
                <c:pt idx="261">
                  <c:v>-2.3092000003089197E-2</c:v>
                </c:pt>
                <c:pt idx="262">
                  <c:v>7.0799999957671389E-4</c:v>
                </c:pt>
                <c:pt idx="263">
                  <c:v>-1.4235999995435122E-2</c:v>
                </c:pt>
                <c:pt idx="264">
                  <c:v>-4.4840000045951456E-3</c:v>
                </c:pt>
                <c:pt idx="265">
                  <c:v>1.5515999992203433E-2</c:v>
                </c:pt>
                <c:pt idx="266">
                  <c:v>2.2599999938393012E-3</c:v>
                </c:pt>
                <c:pt idx="272">
                  <c:v>-2.1520000009331852E-3</c:v>
                </c:pt>
                <c:pt idx="273">
                  <c:v>-9.9360000021988526E-3</c:v>
                </c:pt>
                <c:pt idx="274">
                  <c:v>1.1991999992460478E-2</c:v>
                </c:pt>
                <c:pt idx="275">
                  <c:v>1.8003999997745268E-2</c:v>
                </c:pt>
                <c:pt idx="277">
                  <c:v>-4.3880000011995435E-3</c:v>
                </c:pt>
                <c:pt idx="278">
                  <c:v>1.0760000004665926E-3</c:v>
                </c:pt>
                <c:pt idx="282">
                  <c:v>-1.0244000004604459E-2</c:v>
                </c:pt>
                <c:pt idx="284">
                  <c:v>-2.0000006770715117E-5</c:v>
                </c:pt>
                <c:pt idx="285">
                  <c:v>6.3999999838415533E-4</c:v>
                </c:pt>
                <c:pt idx="286">
                  <c:v>1.7624000000068918E-2</c:v>
                </c:pt>
                <c:pt idx="287">
                  <c:v>-8.788000006461516E-3</c:v>
                </c:pt>
                <c:pt idx="289">
                  <c:v>1.2119999955757521E-3</c:v>
                </c:pt>
                <c:pt idx="290">
                  <c:v>2.9499999996914994E-2</c:v>
                </c:pt>
                <c:pt idx="291">
                  <c:v>-1.4392000004590955E-2</c:v>
                </c:pt>
                <c:pt idx="292">
                  <c:v>-1.1696000001393259E-2</c:v>
                </c:pt>
                <c:pt idx="293">
                  <c:v>-1.0695999997551553E-2</c:v>
                </c:pt>
                <c:pt idx="294">
                  <c:v>-3.2231999997748062E-2</c:v>
                </c:pt>
                <c:pt idx="295">
                  <c:v>-2.0232000002579298E-2</c:v>
                </c:pt>
                <c:pt idx="296">
                  <c:v>-1.9231999998737592E-2</c:v>
                </c:pt>
                <c:pt idx="297">
                  <c:v>-1.8232000002171844E-2</c:v>
                </c:pt>
                <c:pt idx="298">
                  <c:v>-1.7231999998330139E-2</c:v>
                </c:pt>
                <c:pt idx="299">
                  <c:v>-1.7231999998330139E-2</c:v>
                </c:pt>
                <c:pt idx="300">
                  <c:v>-5.2320000031613745E-3</c:v>
                </c:pt>
                <c:pt idx="301">
                  <c:v>-2.3199999850476161E-4</c:v>
                </c:pt>
                <c:pt idx="302">
                  <c:v>-3.05000000007567E-2</c:v>
                </c:pt>
                <c:pt idx="303">
                  <c:v>-2.9500000004190952E-2</c:v>
                </c:pt>
                <c:pt idx="304">
                  <c:v>-1.1416000001190696E-2</c:v>
                </c:pt>
                <c:pt idx="305">
                  <c:v>-4.2840000001888257E-2</c:v>
                </c:pt>
                <c:pt idx="306">
                  <c:v>1.3559999933931977E-3</c:v>
                </c:pt>
                <c:pt idx="307">
                  <c:v>-6.2920000054873526E-3</c:v>
                </c:pt>
                <c:pt idx="308">
                  <c:v>9.7079999977722764E-3</c:v>
                </c:pt>
                <c:pt idx="309">
                  <c:v>1.5520000015385449E-3</c:v>
                </c:pt>
                <c:pt idx="310">
                  <c:v>-8.86000000173226E-3</c:v>
                </c:pt>
                <c:pt idx="311">
                  <c:v>-8.4799999967799522E-3</c:v>
                </c:pt>
                <c:pt idx="318">
                  <c:v>-1.3683999997738283E-2</c:v>
                </c:pt>
                <c:pt idx="324">
                  <c:v>-1.2520000003860332E-2</c:v>
                </c:pt>
                <c:pt idx="329">
                  <c:v>-1.5572000003885478E-2</c:v>
                </c:pt>
                <c:pt idx="332">
                  <c:v>-9.2480000021168962E-3</c:v>
                </c:pt>
                <c:pt idx="333">
                  <c:v>-1.8464000000676606E-2</c:v>
                </c:pt>
                <c:pt idx="334">
                  <c:v>-2.5072000004001893E-2</c:v>
                </c:pt>
                <c:pt idx="335">
                  <c:v>-4.2608000003383495E-2</c:v>
                </c:pt>
                <c:pt idx="337">
                  <c:v>-3.6052000003110152E-2</c:v>
                </c:pt>
                <c:pt idx="339">
                  <c:v>-2.3432000001776032E-2</c:v>
                </c:pt>
                <c:pt idx="341">
                  <c:v>-1.8328000005567446E-2</c:v>
                </c:pt>
                <c:pt idx="343">
                  <c:v>-2.2811999995610677E-2</c:v>
                </c:pt>
                <c:pt idx="344">
                  <c:v>-2.2811999995610677E-2</c:v>
                </c:pt>
                <c:pt idx="345">
                  <c:v>-4.6615999999630731E-2</c:v>
                </c:pt>
                <c:pt idx="348">
                  <c:v>-2.8336000003037043E-2</c:v>
                </c:pt>
                <c:pt idx="350">
                  <c:v>-2.8720000045723282E-3</c:v>
                </c:pt>
                <c:pt idx="351">
                  <c:v>-1.0140000005776528E-2</c:v>
                </c:pt>
                <c:pt idx="353">
                  <c:v>-1.780000000144355E-2</c:v>
                </c:pt>
                <c:pt idx="360">
                  <c:v>-1.116800000454532E-2</c:v>
                </c:pt>
                <c:pt idx="362">
                  <c:v>-3.7984000002325047E-2</c:v>
                </c:pt>
                <c:pt idx="365">
                  <c:v>-1.3551999996707309E-2</c:v>
                </c:pt>
                <c:pt idx="370">
                  <c:v>-2.6268000001437031E-2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B2-477C-951A-40FA00A4224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Active!$D$21:$D$48</c:f>
                <c:numCache>
                  <c:formatCode>General</c:formatCode>
                  <c:ptCount val="28"/>
                </c:numCache>
              </c:numRef>
            </c:plus>
            <c:minus>
              <c:numRef>
                <c:f>Active!$D$21:$D$48</c:f>
                <c:numCache>
                  <c:formatCode>General</c:formatCode>
                  <c:ptCount val="2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  <c:pt idx="156">
                  <c:v>1.2199999982840382E-3</c:v>
                </c:pt>
                <c:pt idx="157">
                  <c:v>9.3120000019553117E-3</c:v>
                </c:pt>
                <c:pt idx="158">
                  <c:v>2.6639999996405095E-3</c:v>
                </c:pt>
                <c:pt idx="159">
                  <c:v>5.3959999931976199E-3</c:v>
                </c:pt>
                <c:pt idx="161">
                  <c:v>5.9199999668635428E-4</c:v>
                </c:pt>
                <c:pt idx="162">
                  <c:v>5.9199999668635428E-4</c:v>
                </c:pt>
                <c:pt idx="164">
                  <c:v>-1.0880000045290217E-3</c:v>
                </c:pt>
                <c:pt idx="165">
                  <c:v>-1.0880000045290217E-3</c:v>
                </c:pt>
                <c:pt idx="167">
                  <c:v>-9.3200000264914706E-4</c:v>
                </c:pt>
                <c:pt idx="168">
                  <c:v>-9.3200000264914706E-4</c:v>
                </c:pt>
                <c:pt idx="169">
                  <c:v>-1.1799999992945231E-3</c:v>
                </c:pt>
                <c:pt idx="170">
                  <c:v>-1.1799999992945231E-3</c:v>
                </c:pt>
                <c:pt idx="174">
                  <c:v>5.5199999769683927E-4</c:v>
                </c:pt>
                <c:pt idx="176">
                  <c:v>-3.4159999995608814E-3</c:v>
                </c:pt>
                <c:pt idx="178">
                  <c:v>-2.5880000030156225E-3</c:v>
                </c:pt>
                <c:pt idx="179">
                  <c:v>-4.5600000157719478E-4</c:v>
                </c:pt>
                <c:pt idx="183">
                  <c:v>-3.9999998989515007E-5</c:v>
                </c:pt>
                <c:pt idx="185">
                  <c:v>-9.9280000067665242E-3</c:v>
                </c:pt>
                <c:pt idx="192">
                  <c:v>-2.8359999996609986E-3</c:v>
                </c:pt>
                <c:pt idx="193">
                  <c:v>-1.8360000030952506E-3</c:v>
                </c:pt>
                <c:pt idx="196">
                  <c:v>-1.2640000059036538E-3</c:v>
                </c:pt>
                <c:pt idx="197">
                  <c:v>-1.9120000069960952E-3</c:v>
                </c:pt>
                <c:pt idx="198">
                  <c:v>-2.3000000001047738E-3</c:v>
                </c:pt>
                <c:pt idx="199">
                  <c:v>0</c:v>
                </c:pt>
                <c:pt idx="200">
                  <c:v>0.17315999999846099</c:v>
                </c:pt>
                <c:pt idx="202">
                  <c:v>-3.4200000009150244E-3</c:v>
                </c:pt>
                <c:pt idx="203">
                  <c:v>-2.0199999999022111E-3</c:v>
                </c:pt>
                <c:pt idx="205">
                  <c:v>-5.1640000019688159E-3</c:v>
                </c:pt>
                <c:pt idx="207">
                  <c:v>1.6399999731220305E-4</c:v>
                </c:pt>
                <c:pt idx="208">
                  <c:v>-3.0879999976605177E-3</c:v>
                </c:pt>
                <c:pt idx="210">
                  <c:v>-6.5880000038305297E-3</c:v>
                </c:pt>
                <c:pt idx="212">
                  <c:v>2.1919999926467426E-3</c:v>
                </c:pt>
                <c:pt idx="219">
                  <c:v>-1.6800000594230369E-4</c:v>
                </c:pt>
                <c:pt idx="221">
                  <c:v>-3.448000003118068E-3</c:v>
                </c:pt>
                <c:pt idx="222">
                  <c:v>-7.3279999996884726E-3</c:v>
                </c:pt>
                <c:pt idx="224">
                  <c:v>-5.5440000069211237E-3</c:v>
                </c:pt>
                <c:pt idx="225">
                  <c:v>-6.4400000701425597E-4</c:v>
                </c:pt>
                <c:pt idx="226">
                  <c:v>-7.3640000045998022E-3</c:v>
                </c:pt>
                <c:pt idx="227">
                  <c:v>-7.3639999973238446E-3</c:v>
                </c:pt>
                <c:pt idx="229">
                  <c:v>-1.9640000027720816E-3</c:v>
                </c:pt>
                <c:pt idx="236">
                  <c:v>-2.1800000031362288E-3</c:v>
                </c:pt>
                <c:pt idx="241">
                  <c:v>-4.1839999976218678E-3</c:v>
                </c:pt>
                <c:pt idx="242">
                  <c:v>-3.4759999980451539E-3</c:v>
                </c:pt>
                <c:pt idx="243">
                  <c:v>-5.3600000028382055E-3</c:v>
                </c:pt>
                <c:pt idx="245">
                  <c:v>-2.7600000030361116E-3</c:v>
                </c:pt>
                <c:pt idx="246">
                  <c:v>-5.9039999978267588E-3</c:v>
                </c:pt>
                <c:pt idx="251">
                  <c:v>-2.4000000121304765E-4</c:v>
                </c:pt>
                <c:pt idx="257">
                  <c:v>-5.21600000502076E-3</c:v>
                </c:pt>
                <c:pt idx="259">
                  <c:v>-1.0956000005535316E-2</c:v>
                </c:pt>
                <c:pt idx="260">
                  <c:v>-1.0956000005535316E-2</c:v>
                </c:pt>
                <c:pt idx="267">
                  <c:v>-7.0800000030430965E-3</c:v>
                </c:pt>
                <c:pt idx="268">
                  <c:v>-5.8280000012018718E-3</c:v>
                </c:pt>
                <c:pt idx="269">
                  <c:v>-9.1759999995701946E-3</c:v>
                </c:pt>
                <c:pt idx="270">
                  <c:v>-8.776000002399087E-3</c:v>
                </c:pt>
                <c:pt idx="271">
                  <c:v>-8.4760000027017668E-3</c:v>
                </c:pt>
                <c:pt idx="279">
                  <c:v>-9.5880000008037314E-3</c:v>
                </c:pt>
                <c:pt idx="280">
                  <c:v>-9.4880000033299439E-3</c:v>
                </c:pt>
                <c:pt idx="281">
                  <c:v>-9.3880000058561563E-3</c:v>
                </c:pt>
                <c:pt idx="288">
                  <c:v>-8.1879999997909181E-3</c:v>
                </c:pt>
                <c:pt idx="312">
                  <c:v>9.5559999972465448E-3</c:v>
                </c:pt>
                <c:pt idx="313">
                  <c:v>1.7855999998573679E-2</c:v>
                </c:pt>
                <c:pt idx="314">
                  <c:v>-1.5180000002146699E-2</c:v>
                </c:pt>
                <c:pt idx="315">
                  <c:v>-1.0979999999108259E-2</c:v>
                </c:pt>
                <c:pt idx="316">
                  <c:v>-5.7999999989988282E-4</c:v>
                </c:pt>
                <c:pt idx="317">
                  <c:v>1.3839999955962412E-3</c:v>
                </c:pt>
                <c:pt idx="319">
                  <c:v>-1.7468000005465001E-2</c:v>
                </c:pt>
                <c:pt idx="320">
                  <c:v>-1.5168000005360227E-2</c:v>
                </c:pt>
                <c:pt idx="321">
                  <c:v>-1.2988000002223998E-2</c:v>
                </c:pt>
                <c:pt idx="322">
                  <c:v>-1.2388000002829358E-2</c:v>
                </c:pt>
                <c:pt idx="323">
                  <c:v>8.776000002399087E-3</c:v>
                </c:pt>
                <c:pt idx="325">
                  <c:v>-1.7324000007647555E-2</c:v>
                </c:pt>
                <c:pt idx="326">
                  <c:v>-2.586400000291178E-2</c:v>
                </c:pt>
                <c:pt idx="327">
                  <c:v>-1.4064000002690591E-2</c:v>
                </c:pt>
                <c:pt idx="328">
                  <c:v>-1.3364000005822163E-2</c:v>
                </c:pt>
                <c:pt idx="330">
                  <c:v>-2.7240000054007396E-3</c:v>
                </c:pt>
                <c:pt idx="331">
                  <c:v>-1.8047999998088926E-2</c:v>
                </c:pt>
                <c:pt idx="336">
                  <c:v>-5.0760000085574575E-3</c:v>
                </c:pt>
                <c:pt idx="338">
                  <c:v>-1.8852000001061242E-2</c:v>
                </c:pt>
                <c:pt idx="340">
                  <c:v>-1.5848000002733897E-2</c:v>
                </c:pt>
                <c:pt idx="342">
                  <c:v>-1.8543999998655636E-2</c:v>
                </c:pt>
                <c:pt idx="346">
                  <c:v>-1.4496000003418885E-2</c:v>
                </c:pt>
                <c:pt idx="359">
                  <c:v>-1.6636000000289641E-2</c:v>
                </c:pt>
                <c:pt idx="361">
                  <c:v>-1.3731999999436084E-2</c:v>
                </c:pt>
                <c:pt idx="375">
                  <c:v>-3.1159999998635612E-3</c:v>
                </c:pt>
                <c:pt idx="376">
                  <c:v>-8.1840000057127327E-3</c:v>
                </c:pt>
                <c:pt idx="385">
                  <c:v>-7.4439999953028746E-3</c:v>
                </c:pt>
                <c:pt idx="386">
                  <c:v>-7.2800000634742901E-4</c:v>
                </c:pt>
                <c:pt idx="387">
                  <c:v>1.4680000022053719E-3</c:v>
                </c:pt>
                <c:pt idx="388">
                  <c:v>3.1479999961447902E-3</c:v>
                </c:pt>
                <c:pt idx="389">
                  <c:v>4.571999998006504E-3</c:v>
                </c:pt>
                <c:pt idx="390">
                  <c:v>4.571999998006504E-3</c:v>
                </c:pt>
                <c:pt idx="392">
                  <c:v>4.469999999855645E-3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B2-477C-951A-40FA00A4224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</c:f>
                <c:numCache>
                  <c:formatCode>General</c:formatCode>
                  <c:ptCount val="76"/>
                </c:numCache>
              </c:numRef>
            </c:plus>
            <c:minus>
              <c:numRef>
                <c:f>Active!$D$21:$D$96</c:f>
                <c:numCache>
                  <c:formatCode>General</c:formatCode>
                  <c:ptCount val="7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347">
                  <c:v>-1.6452000003482681E-2</c:v>
                </c:pt>
                <c:pt idx="349">
                  <c:v>-1.5903999999864027E-2</c:v>
                </c:pt>
                <c:pt idx="352">
                  <c:v>-1.6832000001159031E-2</c:v>
                </c:pt>
                <c:pt idx="354">
                  <c:v>-1.8756000004941598E-2</c:v>
                </c:pt>
                <c:pt idx="355">
                  <c:v>-1.6232000001764391E-2</c:v>
                </c:pt>
                <c:pt idx="356">
                  <c:v>-1.5426000005390961E-2</c:v>
                </c:pt>
                <c:pt idx="357">
                  <c:v>-1.5396000002510846E-2</c:v>
                </c:pt>
                <c:pt idx="358">
                  <c:v>-1.8188000001828186E-2</c:v>
                </c:pt>
                <c:pt idx="363">
                  <c:v>-1.5119999996386468E-2</c:v>
                </c:pt>
                <c:pt idx="364">
                  <c:v>-1.4684000001579989E-2</c:v>
                </c:pt>
                <c:pt idx="366">
                  <c:v>-1.1495999999169726E-2</c:v>
                </c:pt>
                <c:pt idx="367">
                  <c:v>-1.1536000005435199E-2</c:v>
                </c:pt>
                <c:pt idx="368">
                  <c:v>-1.0680000006686896E-2</c:v>
                </c:pt>
                <c:pt idx="369">
                  <c:v>-1.0820000003150199E-2</c:v>
                </c:pt>
                <c:pt idx="371">
                  <c:v>-1.0812000000441913E-2</c:v>
                </c:pt>
                <c:pt idx="372">
                  <c:v>-1.3232000004791189E-2</c:v>
                </c:pt>
                <c:pt idx="373">
                  <c:v>-7.9160000022966415E-3</c:v>
                </c:pt>
                <c:pt idx="374">
                  <c:v>-3.2159999973373488E-3</c:v>
                </c:pt>
                <c:pt idx="377">
                  <c:v>-6.3640000007580966E-3</c:v>
                </c:pt>
                <c:pt idx="378">
                  <c:v>-6.9880000010016374E-3</c:v>
                </c:pt>
                <c:pt idx="379">
                  <c:v>-6.9880000010016374E-3</c:v>
                </c:pt>
                <c:pt idx="380">
                  <c:v>-3.7539999975706451E-3</c:v>
                </c:pt>
                <c:pt idx="381">
                  <c:v>-5.4240000026766211E-3</c:v>
                </c:pt>
                <c:pt idx="382">
                  <c:v>-5.4240000026766211E-3</c:v>
                </c:pt>
                <c:pt idx="383">
                  <c:v>6.5160000012838282E-3</c:v>
                </c:pt>
                <c:pt idx="384">
                  <c:v>-1.1060000033467077E-3</c:v>
                </c:pt>
                <c:pt idx="391">
                  <c:v>5.0039999987347983E-3</c:v>
                </c:pt>
                <c:pt idx="393">
                  <c:v>5.0760000012814999E-3</c:v>
                </c:pt>
                <c:pt idx="394">
                  <c:v>8.6799999990034848E-3</c:v>
                </c:pt>
                <c:pt idx="395">
                  <c:v>7.9320000004372559E-3</c:v>
                </c:pt>
                <c:pt idx="396">
                  <c:v>1.2300000002142042E-2</c:v>
                </c:pt>
                <c:pt idx="397">
                  <c:v>1.5612000002874993E-2</c:v>
                </c:pt>
                <c:pt idx="398">
                  <c:v>1.5119999996386468E-2</c:v>
                </c:pt>
                <c:pt idx="399">
                  <c:v>1.8307999991520774E-2</c:v>
                </c:pt>
                <c:pt idx="400">
                  <c:v>2.1699999997508712E-2</c:v>
                </c:pt>
                <c:pt idx="401">
                  <c:v>2.3227999998198356E-2</c:v>
                </c:pt>
                <c:pt idx="402">
                  <c:v>2.196399999957066E-2</c:v>
                </c:pt>
                <c:pt idx="403">
                  <c:v>2.259599999524653E-2</c:v>
                </c:pt>
                <c:pt idx="404">
                  <c:v>2.2227999877941329E-2</c:v>
                </c:pt>
                <c:pt idx="405">
                  <c:v>2.4320000004081521E-2</c:v>
                </c:pt>
                <c:pt idx="406">
                  <c:v>3.1053999977302738E-2</c:v>
                </c:pt>
                <c:pt idx="407">
                  <c:v>2.4879999997210689E-2</c:v>
                </c:pt>
                <c:pt idx="408">
                  <c:v>2.6154000108363107E-2</c:v>
                </c:pt>
                <c:pt idx="409">
                  <c:v>2.5391999995918013E-2</c:v>
                </c:pt>
                <c:pt idx="410">
                  <c:v>3.0211999997845851E-2</c:v>
                </c:pt>
                <c:pt idx="411">
                  <c:v>2.8807999769924209E-2</c:v>
                </c:pt>
                <c:pt idx="412">
                  <c:v>3.1584000003931578E-2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B2-477C-951A-40FA00A4224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</c:f>
                <c:numCache>
                  <c:formatCode>General</c:formatCode>
                  <c:ptCount val="76"/>
                </c:numCache>
              </c:numRef>
            </c:plus>
            <c:minus>
              <c:numRef>
                <c:f>Active!$D$21:$D$96</c:f>
                <c:numCache>
                  <c:formatCode>General</c:formatCode>
                  <c:ptCount val="7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B2-477C-951A-40FA00A4224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8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</c:f>
                <c:numCache>
                  <c:formatCode>General</c:formatCode>
                  <c:ptCount val="76"/>
                </c:numCache>
              </c:numRef>
            </c:plus>
            <c:minus>
              <c:numRef>
                <c:f>Active!$D$21:$D$96</c:f>
                <c:numCache>
                  <c:formatCode>General</c:formatCode>
                  <c:ptCount val="7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B2-477C-951A-40FA00A4224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</c:f>
                <c:numCache>
                  <c:formatCode>General</c:formatCode>
                  <c:ptCount val="76"/>
                </c:numCache>
              </c:numRef>
            </c:plus>
            <c:minus>
              <c:numRef>
                <c:f>Active!$D$21:$D$96</c:f>
                <c:numCache>
                  <c:formatCode>General</c:formatCode>
                  <c:ptCount val="7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B2-477C-951A-40FA00A4224F}"/>
            </c:ext>
          </c:extLst>
        </c:ser>
        <c:ser>
          <c:idx val="8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161">
                  <c:v>-0.13678201182428484</c:v>
                </c:pt>
                <c:pt idx="164">
                  <c:v>-0.13594827031093779</c:v>
                </c:pt>
                <c:pt idx="167">
                  <c:v>-0.1331969233168924</c:v>
                </c:pt>
                <c:pt idx="169">
                  <c:v>-0.13138651317362443</c:v>
                </c:pt>
                <c:pt idx="209">
                  <c:v>-0.11205562065701991</c:v>
                </c:pt>
                <c:pt idx="225">
                  <c:v>-0.10326560298773207</c:v>
                </c:pt>
                <c:pt idx="229">
                  <c:v>-0.10320605002249299</c:v>
                </c:pt>
                <c:pt idx="230">
                  <c:v>-0.10318222883639735</c:v>
                </c:pt>
                <c:pt idx="234">
                  <c:v>-0.10034750769101727</c:v>
                </c:pt>
                <c:pt idx="235">
                  <c:v>-0.10034750769101727</c:v>
                </c:pt>
                <c:pt idx="239">
                  <c:v>-9.9347017875000776E-2</c:v>
                </c:pt>
                <c:pt idx="240">
                  <c:v>-9.9096895420996645E-2</c:v>
                </c:pt>
                <c:pt idx="256">
                  <c:v>-8.1659787198994777E-2</c:v>
                </c:pt>
                <c:pt idx="262">
                  <c:v>-7.7931771575028522E-2</c:v>
                </c:pt>
                <c:pt idx="270">
                  <c:v>-7.5359083476700367E-2</c:v>
                </c:pt>
                <c:pt idx="280">
                  <c:v>-6.8653419590780251E-2</c:v>
                </c:pt>
                <c:pt idx="284">
                  <c:v>-6.3972556522988763E-2</c:v>
                </c:pt>
                <c:pt idx="285">
                  <c:v>-6.355568576631522E-2</c:v>
                </c:pt>
                <c:pt idx="290">
                  <c:v>-6.075669640007858E-2</c:v>
                </c:pt>
                <c:pt idx="291">
                  <c:v>-5.9768117177109892E-2</c:v>
                </c:pt>
                <c:pt idx="301">
                  <c:v>-5.7862422289459411E-2</c:v>
                </c:pt>
                <c:pt idx="302">
                  <c:v>-5.7779048138124706E-2</c:v>
                </c:pt>
                <c:pt idx="305">
                  <c:v>-5.7362177381451163E-2</c:v>
                </c:pt>
                <c:pt idx="306">
                  <c:v>-5.7112054927447045E-2</c:v>
                </c:pt>
                <c:pt idx="307">
                  <c:v>-5.7088233741351413E-2</c:v>
                </c:pt>
                <c:pt idx="309">
                  <c:v>-5.6861932473442914E-2</c:v>
                </c:pt>
                <c:pt idx="310">
                  <c:v>-5.6111565111430534E-2</c:v>
                </c:pt>
                <c:pt idx="311">
                  <c:v>-5.605201214619146E-2</c:v>
                </c:pt>
                <c:pt idx="324">
                  <c:v>-5.0573139344196341E-2</c:v>
                </c:pt>
                <c:pt idx="329">
                  <c:v>-4.8512606746924258E-2</c:v>
                </c:pt>
                <c:pt idx="342">
                  <c:v>-3.5672987441379159E-2</c:v>
                </c:pt>
                <c:pt idx="343">
                  <c:v>-3.3505259506676738E-2</c:v>
                </c:pt>
                <c:pt idx="344">
                  <c:v>-3.3505259506676738E-2</c:v>
                </c:pt>
                <c:pt idx="345">
                  <c:v>-3.3255137052672606E-2</c:v>
                </c:pt>
                <c:pt idx="346">
                  <c:v>-3.2421395539325534E-2</c:v>
                </c:pt>
                <c:pt idx="347">
                  <c:v>-3.0408505314244716E-2</c:v>
                </c:pt>
                <c:pt idx="348">
                  <c:v>-2.9920170999284276E-2</c:v>
                </c:pt>
                <c:pt idx="349">
                  <c:v>-2.983679684794957E-2</c:v>
                </c:pt>
                <c:pt idx="350">
                  <c:v>-2.9753422696614851E-2</c:v>
                </c:pt>
                <c:pt idx="351">
                  <c:v>-2.9670048545280145E-2</c:v>
                </c:pt>
                <c:pt idx="352">
                  <c:v>-2.8979234148506852E-2</c:v>
                </c:pt>
                <c:pt idx="353">
                  <c:v>-2.7109271039999813E-2</c:v>
                </c:pt>
                <c:pt idx="354">
                  <c:v>-2.6882969772091328E-2</c:v>
                </c:pt>
                <c:pt idx="355">
                  <c:v>-2.6299350712748359E-2</c:v>
                </c:pt>
                <c:pt idx="356">
                  <c:v>-2.5870569363027007E-2</c:v>
                </c:pt>
                <c:pt idx="357">
                  <c:v>-2.5870569363027007E-2</c:v>
                </c:pt>
                <c:pt idx="358">
                  <c:v>-2.3988695661472159E-2</c:v>
                </c:pt>
                <c:pt idx="359">
                  <c:v>-2.3964874475376527E-2</c:v>
                </c:pt>
                <c:pt idx="360">
                  <c:v>-2.3750483800515851E-2</c:v>
                </c:pt>
                <c:pt idx="361">
                  <c:v>-2.3023937624599103E-2</c:v>
                </c:pt>
                <c:pt idx="362">
                  <c:v>-2.096340502732702E-2</c:v>
                </c:pt>
                <c:pt idx="363">
                  <c:v>-2.0796656724657608E-2</c:v>
                </c:pt>
                <c:pt idx="364">
                  <c:v>-2.007011054874086E-2</c:v>
                </c:pt>
                <c:pt idx="365">
                  <c:v>-1.9986736397406155E-2</c:v>
                </c:pt>
                <c:pt idx="366">
                  <c:v>-1.4257741141406904E-2</c:v>
                </c:pt>
                <c:pt idx="367">
                  <c:v>-1.3840870384733361E-2</c:v>
                </c:pt>
                <c:pt idx="368">
                  <c:v>-1.1982817869274145E-2</c:v>
                </c:pt>
                <c:pt idx="369">
                  <c:v>-1.1863711938795984E-2</c:v>
                </c:pt>
                <c:pt idx="370">
                  <c:v>-1.154212592650497E-2</c:v>
                </c:pt>
                <c:pt idx="371">
                  <c:v>-1.1172897542022692E-2</c:v>
                </c:pt>
                <c:pt idx="372">
                  <c:v>-1.1113344576783618E-2</c:v>
                </c:pt>
                <c:pt idx="373">
                  <c:v>-7.6473619998693038E-3</c:v>
                </c:pt>
                <c:pt idx="374">
                  <c:v>-7.6473619998693038E-3</c:v>
                </c:pt>
                <c:pt idx="375">
                  <c:v>-7.6473619998693038E-3</c:v>
                </c:pt>
                <c:pt idx="376">
                  <c:v>-7.5639878485345979E-3</c:v>
                </c:pt>
                <c:pt idx="377">
                  <c:v>-5.8369518566013523E-3</c:v>
                </c:pt>
                <c:pt idx="378">
                  <c:v>-5.5272764373581473E-3</c:v>
                </c:pt>
                <c:pt idx="379">
                  <c:v>-5.5272764373581473E-3</c:v>
                </c:pt>
                <c:pt idx="380">
                  <c:v>-5.4200810999278093E-3</c:v>
                </c:pt>
                <c:pt idx="381">
                  <c:v>-5.3605281346887357E-3</c:v>
                </c:pt>
                <c:pt idx="382">
                  <c:v>-5.3605281346887357E-3</c:v>
                </c:pt>
                <c:pt idx="383">
                  <c:v>1.7789763254547064E-4</c:v>
                </c:pt>
                <c:pt idx="384">
                  <c:v>3.6251182478660993E-4</c:v>
                </c:pt>
                <c:pt idx="385">
                  <c:v>9.5208618065348305E-4</c:v>
                </c:pt>
                <c:pt idx="386">
                  <c:v>1.1426556694185269E-3</c:v>
                </c:pt>
                <c:pt idx="387">
                  <c:v>3.4771319067903594E-3</c:v>
                </c:pt>
                <c:pt idx="388">
                  <c:v>4.7277441768109885E-3</c:v>
                </c:pt>
                <c:pt idx="389">
                  <c:v>6.2046577147401027E-3</c:v>
                </c:pt>
                <c:pt idx="390">
                  <c:v>6.2046577147401027E-3</c:v>
                </c:pt>
                <c:pt idx="391">
                  <c:v>6.2880318660748225E-3</c:v>
                </c:pt>
                <c:pt idx="392">
                  <c:v>6.3297189417421684E-3</c:v>
                </c:pt>
                <c:pt idx="393">
                  <c:v>6.8478297393221588E-3</c:v>
                </c:pt>
                <c:pt idx="394">
                  <c:v>9.2775907210765063E-3</c:v>
                </c:pt>
                <c:pt idx="395">
                  <c:v>9.3014119071721246E-3</c:v>
                </c:pt>
                <c:pt idx="396">
                  <c:v>1.2493450843986675E-2</c:v>
                </c:pt>
                <c:pt idx="397">
                  <c:v>1.5911791048709739E-2</c:v>
                </c:pt>
                <c:pt idx="398">
                  <c:v>1.6304840619287636E-2</c:v>
                </c:pt>
                <c:pt idx="399">
                  <c:v>1.9139561764667745E-2</c:v>
                </c:pt>
                <c:pt idx="400">
                  <c:v>2.1724160456043695E-2</c:v>
                </c:pt>
                <c:pt idx="401">
                  <c:v>2.2057657061382518E-2</c:v>
                </c:pt>
                <c:pt idx="402">
                  <c:v>2.2188673584908503E-2</c:v>
                </c:pt>
                <c:pt idx="403">
                  <c:v>2.2272047736243195E-2</c:v>
                </c:pt>
                <c:pt idx="404">
                  <c:v>2.265318671377331E-2</c:v>
                </c:pt>
                <c:pt idx="405">
                  <c:v>2.43444909265631E-2</c:v>
                </c:pt>
                <c:pt idx="406">
                  <c:v>2.5017439433764666E-2</c:v>
                </c:pt>
                <c:pt idx="407">
                  <c:v>2.5059126509432039E-2</c:v>
                </c:pt>
                <c:pt idx="408">
                  <c:v>2.5166321846862377E-2</c:v>
                </c:pt>
                <c:pt idx="409">
                  <c:v>2.5499818452201201E-2</c:v>
                </c:pt>
                <c:pt idx="410">
                  <c:v>2.8120148922720606E-2</c:v>
                </c:pt>
                <c:pt idx="411">
                  <c:v>2.8310718411485664E-2</c:v>
                </c:pt>
                <c:pt idx="412">
                  <c:v>2.8977711622163338E-2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B2-477C-951A-40FA00A4224F}"/>
            </c:ext>
          </c:extLst>
        </c:ser>
        <c:ser>
          <c:idx val="9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Active!$P$21:$P$989</c:f>
              <c:numCache>
                <c:formatCode>General</c:formatCode>
                <c:ptCount val="969"/>
                <c:pt idx="0">
                  <c:v>-1.6539153830428741E-2</c:v>
                </c:pt>
                <c:pt idx="1">
                  <c:v>-1.6335523910579439E-2</c:v>
                </c:pt>
                <c:pt idx="2">
                  <c:v>-1.6335523910579439E-2</c:v>
                </c:pt>
                <c:pt idx="3">
                  <c:v>-1.431393653416712E-2</c:v>
                </c:pt>
                <c:pt idx="4">
                  <c:v>-1.4186066700864142E-2</c:v>
                </c:pt>
                <c:pt idx="5">
                  <c:v>-1.4186066700864142E-2</c:v>
                </c:pt>
                <c:pt idx="6">
                  <c:v>-1.3356745108450054E-2</c:v>
                </c:pt>
                <c:pt idx="7">
                  <c:v>-1.29676457737662E-2</c:v>
                </c:pt>
                <c:pt idx="8">
                  <c:v>-1.1959664926604375E-2</c:v>
                </c:pt>
                <c:pt idx="9">
                  <c:v>-1.1959664926604375E-2</c:v>
                </c:pt>
                <c:pt idx="10">
                  <c:v>-1.1959664926604375E-2</c:v>
                </c:pt>
                <c:pt idx="11">
                  <c:v>-1.1956577445926063E-2</c:v>
                </c:pt>
                <c:pt idx="12">
                  <c:v>-1.0446103680056794E-2</c:v>
                </c:pt>
                <c:pt idx="13">
                  <c:v>-1.0425428356989661E-2</c:v>
                </c:pt>
                <c:pt idx="14">
                  <c:v>-1.0384116754258776E-2</c:v>
                </c:pt>
                <c:pt idx="15">
                  <c:v>-9.8054271003305063E-3</c:v>
                </c:pt>
                <c:pt idx="16">
                  <c:v>-9.8054271003305063E-3</c:v>
                </c:pt>
                <c:pt idx="17">
                  <c:v>-9.6868987384955869E-3</c:v>
                </c:pt>
                <c:pt idx="18">
                  <c:v>-8.006138754635201E-3</c:v>
                </c:pt>
                <c:pt idx="19">
                  <c:v>-8.006138754635201E-3</c:v>
                </c:pt>
                <c:pt idx="20">
                  <c:v>-7.8403227745662586E-3</c:v>
                </c:pt>
                <c:pt idx="21">
                  <c:v>-7.314226438986552E-3</c:v>
                </c:pt>
                <c:pt idx="22">
                  <c:v>-7.3062532260671845E-3</c:v>
                </c:pt>
                <c:pt idx="23">
                  <c:v>-7.3062532260671845E-3</c:v>
                </c:pt>
                <c:pt idx="24">
                  <c:v>-7.3035960196301646E-3</c:v>
                </c:pt>
                <c:pt idx="25">
                  <c:v>-6.061327671345363E-3</c:v>
                </c:pt>
                <c:pt idx="26">
                  <c:v>-6.061327671345363E-3</c:v>
                </c:pt>
                <c:pt idx="27">
                  <c:v>-6.0587979535724236E-3</c:v>
                </c:pt>
                <c:pt idx="28">
                  <c:v>-5.5161314663694297E-3</c:v>
                </c:pt>
                <c:pt idx="29">
                  <c:v>-4.3086791369390774E-3</c:v>
                </c:pt>
                <c:pt idx="30">
                  <c:v>-4.3086791369390774E-3</c:v>
                </c:pt>
                <c:pt idx="31">
                  <c:v>-4.3063406521622709E-3</c:v>
                </c:pt>
                <c:pt idx="32">
                  <c:v>-4.1897550550858038E-3</c:v>
                </c:pt>
                <c:pt idx="33">
                  <c:v>-2.6486818486407618E-3</c:v>
                </c:pt>
                <c:pt idx="34">
                  <c:v>-2.5653533673524638E-3</c:v>
                </c:pt>
                <c:pt idx="35">
                  <c:v>-2.5653533673524638E-3</c:v>
                </c:pt>
                <c:pt idx="36">
                  <c:v>-1.490916252276292E-3</c:v>
                </c:pt>
                <c:pt idx="37">
                  <c:v>-1.4133885052038594E-3</c:v>
                </c:pt>
                <c:pt idx="38">
                  <c:v>-1.4133885052038594E-3</c:v>
                </c:pt>
                <c:pt idx="39">
                  <c:v>-8.2672151896847137E-4</c:v>
                </c:pt>
                <c:pt idx="40">
                  <c:v>-8.2481915166338765E-4</c:v>
                </c:pt>
                <c:pt idx="41">
                  <c:v>-1.8903488547376834E-5</c:v>
                </c:pt>
                <c:pt idx="42">
                  <c:v>-1.8903488547376834E-5</c:v>
                </c:pt>
                <c:pt idx="43">
                  <c:v>1.6014464827574307E-4</c:v>
                </c:pt>
                <c:pt idx="44">
                  <c:v>8.2774426110478194E-4</c:v>
                </c:pt>
                <c:pt idx="45">
                  <c:v>1.4189804816577695E-3</c:v>
                </c:pt>
                <c:pt idx="46">
                  <c:v>1.4189804816577695E-3</c:v>
                </c:pt>
                <c:pt idx="47">
                  <c:v>1.42053809836706E-3</c:v>
                </c:pt>
                <c:pt idx="48">
                  <c:v>2.0208321749690568E-3</c:v>
                </c:pt>
                <c:pt idx="49">
                  <c:v>2.0208321749690568E-3</c:v>
                </c:pt>
                <c:pt idx="50">
                  <c:v>2.0628142493279988E-3</c:v>
                </c:pt>
                <c:pt idx="51">
                  <c:v>2.251082790246833E-3</c:v>
                </c:pt>
                <c:pt idx="52">
                  <c:v>2.3058219386140819E-3</c:v>
                </c:pt>
                <c:pt idx="53">
                  <c:v>2.3058219386140819E-3</c:v>
                </c:pt>
                <c:pt idx="54">
                  <c:v>2.8141396414081456E-3</c:v>
                </c:pt>
                <c:pt idx="55">
                  <c:v>2.8413444724271868E-3</c:v>
                </c:pt>
                <c:pt idx="56">
                  <c:v>2.8503867204979494E-3</c:v>
                </c:pt>
                <c:pt idx="57">
                  <c:v>2.8658574386329697E-3</c:v>
                </c:pt>
                <c:pt idx="58">
                  <c:v>2.9209801049807742E-3</c:v>
                </c:pt>
                <c:pt idx="59">
                  <c:v>2.9209801049807742E-3</c:v>
                </c:pt>
                <c:pt idx="60">
                  <c:v>3.0021137241287438E-3</c:v>
                </c:pt>
                <c:pt idx="61">
                  <c:v>3.0021137241287438E-3</c:v>
                </c:pt>
                <c:pt idx="62">
                  <c:v>3.0485228215135756E-3</c:v>
                </c:pt>
                <c:pt idx="63">
                  <c:v>3.3086170696227189E-3</c:v>
                </c:pt>
                <c:pt idx="64">
                  <c:v>3.3086170696227189E-3</c:v>
                </c:pt>
                <c:pt idx="65">
                  <c:v>3.3157691680520407E-3</c:v>
                </c:pt>
                <c:pt idx="66">
                  <c:v>3.3169602548520829E-3</c:v>
                </c:pt>
                <c:pt idx="67">
                  <c:v>3.3169602548520829E-3</c:v>
                </c:pt>
                <c:pt idx="68">
                  <c:v>3.6433643620668761E-3</c:v>
                </c:pt>
                <c:pt idx="69">
                  <c:v>3.8919157979811249E-3</c:v>
                </c:pt>
                <c:pt idx="70">
                  <c:v>4.1651084334832344E-3</c:v>
                </c:pt>
                <c:pt idx="71">
                  <c:v>4.6280523217766996E-3</c:v>
                </c:pt>
                <c:pt idx="72">
                  <c:v>5.0467290055418099E-3</c:v>
                </c:pt>
                <c:pt idx="73">
                  <c:v>5.3817434095639344E-3</c:v>
                </c:pt>
                <c:pt idx="74">
                  <c:v>5.6010227919377452E-3</c:v>
                </c:pt>
                <c:pt idx="75">
                  <c:v>5.6268412201761703E-3</c:v>
                </c:pt>
                <c:pt idx="76">
                  <c:v>5.9726996596836486E-3</c:v>
                </c:pt>
                <c:pt idx="77">
                  <c:v>5.978234209208083E-3</c:v>
                </c:pt>
                <c:pt idx="78">
                  <c:v>5.978234209208083E-3</c:v>
                </c:pt>
                <c:pt idx="79">
                  <c:v>5.9827230704597922E-3</c:v>
                </c:pt>
                <c:pt idx="80">
                  <c:v>5.9827230704597922E-3</c:v>
                </c:pt>
                <c:pt idx="81">
                  <c:v>5.9827230704597922E-3</c:v>
                </c:pt>
                <c:pt idx="82">
                  <c:v>5.9833700389697155E-3</c:v>
                </c:pt>
                <c:pt idx="83">
                  <c:v>5.9833700389697155E-3</c:v>
                </c:pt>
                <c:pt idx="84">
                  <c:v>5.9837584575543308E-3</c:v>
                </c:pt>
                <c:pt idx="85">
                  <c:v>5.9839649496084713E-3</c:v>
                </c:pt>
                <c:pt idx="86">
                  <c:v>5.9848292894120296E-3</c:v>
                </c:pt>
                <c:pt idx="87">
                  <c:v>5.9848292894120296E-3</c:v>
                </c:pt>
                <c:pt idx="88">
                  <c:v>5.9870433633224338E-3</c:v>
                </c:pt>
                <c:pt idx="89">
                  <c:v>5.9857183196510262E-3</c:v>
                </c:pt>
                <c:pt idx="90">
                  <c:v>5.9852860143347481E-3</c:v>
                </c:pt>
                <c:pt idx="91">
                  <c:v>5.9852860143347481E-3</c:v>
                </c:pt>
                <c:pt idx="92">
                  <c:v>5.9794869517994153E-3</c:v>
                </c:pt>
                <c:pt idx="93">
                  <c:v>5.973217477981194E-3</c:v>
                </c:pt>
                <c:pt idx="94">
                  <c:v>5.971357284001319E-3</c:v>
                </c:pt>
                <c:pt idx="95">
                  <c:v>5.9513006037751545E-3</c:v>
                </c:pt>
                <c:pt idx="96">
                  <c:v>5.8904440825409791E-3</c:v>
                </c:pt>
                <c:pt idx="97">
                  <c:v>5.8904440825409791E-3</c:v>
                </c:pt>
                <c:pt idx="98">
                  <c:v>5.8722115422375314E-3</c:v>
                </c:pt>
                <c:pt idx="99">
                  <c:v>5.7653905038552132E-3</c:v>
                </c:pt>
                <c:pt idx="100">
                  <c:v>5.728636183360677E-3</c:v>
                </c:pt>
                <c:pt idx="101">
                  <c:v>5.728636183360677E-3</c:v>
                </c:pt>
                <c:pt idx="102">
                  <c:v>5.7128402284996292E-3</c:v>
                </c:pt>
                <c:pt idx="103">
                  <c:v>5.7128402284996292E-3</c:v>
                </c:pt>
                <c:pt idx="104">
                  <c:v>5.7128402284996292E-3</c:v>
                </c:pt>
                <c:pt idx="105">
                  <c:v>5.6770083728617145E-3</c:v>
                </c:pt>
                <c:pt idx="106">
                  <c:v>5.6770083728617145E-3</c:v>
                </c:pt>
                <c:pt idx="107">
                  <c:v>5.6741609749996385E-3</c:v>
                </c:pt>
                <c:pt idx="108">
                  <c:v>5.50005827847172E-3</c:v>
                </c:pt>
                <c:pt idx="109">
                  <c:v>5.4964913664617143E-3</c:v>
                </c:pt>
                <c:pt idx="110">
                  <c:v>5.4964913664617143E-3</c:v>
                </c:pt>
                <c:pt idx="111">
                  <c:v>5.2035374304956038E-3</c:v>
                </c:pt>
                <c:pt idx="112">
                  <c:v>5.2035374304956038E-3</c:v>
                </c:pt>
                <c:pt idx="113">
                  <c:v>5.2022466025631294E-3</c:v>
                </c:pt>
                <c:pt idx="114">
                  <c:v>5.1517419005548785E-3</c:v>
                </c:pt>
                <c:pt idx="115">
                  <c:v>5.1517419005548785E-3</c:v>
                </c:pt>
                <c:pt idx="116">
                  <c:v>5.052360789258757E-3</c:v>
                </c:pt>
                <c:pt idx="117">
                  <c:v>5.052360789258757E-3</c:v>
                </c:pt>
                <c:pt idx="118">
                  <c:v>5.052360789258757E-3</c:v>
                </c:pt>
                <c:pt idx="119">
                  <c:v>5.052360789258757E-3</c:v>
                </c:pt>
                <c:pt idx="120">
                  <c:v>5.052360789258757E-3</c:v>
                </c:pt>
                <c:pt idx="121">
                  <c:v>5.0424697572765253E-3</c:v>
                </c:pt>
                <c:pt idx="122">
                  <c:v>5.0424697572765253E-3</c:v>
                </c:pt>
                <c:pt idx="123">
                  <c:v>5.0424697572765253E-3</c:v>
                </c:pt>
                <c:pt idx="124">
                  <c:v>5.0424697572765253E-3</c:v>
                </c:pt>
                <c:pt idx="125">
                  <c:v>5.0375047195837224E-3</c:v>
                </c:pt>
                <c:pt idx="126">
                  <c:v>4.8786685562872819E-3</c:v>
                </c:pt>
                <c:pt idx="127">
                  <c:v>4.8516495003954694E-3</c:v>
                </c:pt>
                <c:pt idx="128">
                  <c:v>4.8516495003954694E-3</c:v>
                </c:pt>
                <c:pt idx="129">
                  <c:v>4.8337169646866188E-3</c:v>
                </c:pt>
                <c:pt idx="130">
                  <c:v>4.7516869043519976E-3</c:v>
                </c:pt>
                <c:pt idx="131">
                  <c:v>4.7516869043519976E-3</c:v>
                </c:pt>
                <c:pt idx="132">
                  <c:v>4.6827025694537883E-3</c:v>
                </c:pt>
                <c:pt idx="133">
                  <c:v>4.6475076207439158E-3</c:v>
                </c:pt>
                <c:pt idx="134">
                  <c:v>4.6475076207439158E-3</c:v>
                </c:pt>
                <c:pt idx="135">
                  <c:v>4.5938367211031464E-3</c:v>
                </c:pt>
                <c:pt idx="136">
                  <c:v>4.5860833948776361E-3</c:v>
                </c:pt>
                <c:pt idx="137">
                  <c:v>4.5452442709459397E-3</c:v>
                </c:pt>
                <c:pt idx="138">
                  <c:v>4.5391116495712251E-3</c:v>
                </c:pt>
                <c:pt idx="139">
                  <c:v>4.5268073634184194E-3</c:v>
                </c:pt>
                <c:pt idx="140">
                  <c:v>4.4473698746485485E-3</c:v>
                </c:pt>
                <c:pt idx="141">
                  <c:v>4.4473698746485485E-3</c:v>
                </c:pt>
                <c:pt idx="142">
                  <c:v>4.4473698746485485E-3</c:v>
                </c:pt>
                <c:pt idx="143">
                  <c:v>4.4155540577705396E-3</c:v>
                </c:pt>
                <c:pt idx="144">
                  <c:v>4.4155540577705396E-3</c:v>
                </c:pt>
                <c:pt idx="145">
                  <c:v>4.4073202586422588E-3</c:v>
                </c:pt>
                <c:pt idx="146">
                  <c:v>4.4073202586422588E-3</c:v>
                </c:pt>
                <c:pt idx="147">
                  <c:v>4.3963083940302301E-3</c:v>
                </c:pt>
                <c:pt idx="148">
                  <c:v>4.3723181469540453E-3</c:v>
                </c:pt>
                <c:pt idx="149">
                  <c:v>4.3723181469540453E-3</c:v>
                </c:pt>
                <c:pt idx="150">
                  <c:v>4.2178265609116817E-3</c:v>
                </c:pt>
                <c:pt idx="151">
                  <c:v>4.1974095950700922E-3</c:v>
                </c:pt>
                <c:pt idx="152">
                  <c:v>4.160166870110585E-3</c:v>
                </c:pt>
                <c:pt idx="153">
                  <c:v>4.160166870110585E-3</c:v>
                </c:pt>
                <c:pt idx="154">
                  <c:v>4.1324794465673227E-3</c:v>
                </c:pt>
                <c:pt idx="155">
                  <c:v>4.1324794465673227E-3</c:v>
                </c:pt>
                <c:pt idx="156">
                  <c:v>4.072448065607864E-3</c:v>
                </c:pt>
                <c:pt idx="157">
                  <c:v>3.9526367032113596E-3</c:v>
                </c:pt>
                <c:pt idx="158">
                  <c:v>3.9505570391698596E-3</c:v>
                </c:pt>
                <c:pt idx="159">
                  <c:v>3.943269848581025E-3</c:v>
                </c:pt>
                <c:pt idx="160">
                  <c:v>3.9213301900077706E-3</c:v>
                </c:pt>
                <c:pt idx="161">
                  <c:v>3.651146531554995E-3</c:v>
                </c:pt>
                <c:pt idx="162">
                  <c:v>3.651146531554995E-3</c:v>
                </c:pt>
                <c:pt idx="163">
                  <c:v>3.5883497194076569E-3</c:v>
                </c:pt>
                <c:pt idx="164">
                  <c:v>3.5725203716929022E-3</c:v>
                </c:pt>
                <c:pt idx="165">
                  <c:v>3.5725203716929022E-3</c:v>
                </c:pt>
                <c:pt idx="166">
                  <c:v>3.5702547866829442E-3</c:v>
                </c:pt>
                <c:pt idx="167">
                  <c:v>3.3038202792495695E-3</c:v>
                </c:pt>
                <c:pt idx="168">
                  <c:v>3.3038202792495695E-3</c:v>
                </c:pt>
                <c:pt idx="169">
                  <c:v>3.1192821669429114E-3</c:v>
                </c:pt>
                <c:pt idx="170">
                  <c:v>3.1192821669429114E-3</c:v>
                </c:pt>
                <c:pt idx="171">
                  <c:v>3.1192821669429114E-3</c:v>
                </c:pt>
                <c:pt idx="172">
                  <c:v>3.0759206579237092E-3</c:v>
                </c:pt>
                <c:pt idx="173">
                  <c:v>3.0384946888440422E-3</c:v>
                </c:pt>
                <c:pt idx="174">
                  <c:v>2.9856967428406401E-3</c:v>
                </c:pt>
                <c:pt idx="175">
                  <c:v>2.9831708684748422E-3</c:v>
                </c:pt>
                <c:pt idx="176">
                  <c:v>2.9768515345361345E-3</c:v>
                </c:pt>
                <c:pt idx="177">
                  <c:v>2.9768515345361345E-3</c:v>
                </c:pt>
                <c:pt idx="178">
                  <c:v>2.9730567469563084E-3</c:v>
                </c:pt>
                <c:pt idx="179">
                  <c:v>2.9324302759967265E-3</c:v>
                </c:pt>
                <c:pt idx="180">
                  <c:v>2.854232687405697E-3</c:v>
                </c:pt>
                <c:pt idx="181">
                  <c:v>2.7724338044470354E-3</c:v>
                </c:pt>
                <c:pt idx="182">
                  <c:v>2.7357403691917054E-3</c:v>
                </c:pt>
                <c:pt idx="183">
                  <c:v>2.7173155647572879E-3</c:v>
                </c:pt>
                <c:pt idx="184">
                  <c:v>2.7080836408383915E-3</c:v>
                </c:pt>
                <c:pt idx="185">
                  <c:v>2.7014814414262453E-3</c:v>
                </c:pt>
                <c:pt idx="186">
                  <c:v>2.6736796947175352E-3</c:v>
                </c:pt>
                <c:pt idx="187">
                  <c:v>2.6524187935013793E-3</c:v>
                </c:pt>
                <c:pt idx="188">
                  <c:v>2.5396835363058188E-3</c:v>
                </c:pt>
                <c:pt idx="189">
                  <c:v>2.357353284981436E-3</c:v>
                </c:pt>
                <c:pt idx="190">
                  <c:v>2.3406713620342289E-3</c:v>
                </c:pt>
                <c:pt idx="191">
                  <c:v>2.3378873231236588E-3</c:v>
                </c:pt>
                <c:pt idx="192">
                  <c:v>2.2693465008859887E-3</c:v>
                </c:pt>
                <c:pt idx="193">
                  <c:v>2.2693465008859887E-3</c:v>
                </c:pt>
                <c:pt idx="194">
                  <c:v>2.0367542968196526E-3</c:v>
                </c:pt>
                <c:pt idx="195">
                  <c:v>1.9756791493005356E-3</c:v>
                </c:pt>
                <c:pt idx="196">
                  <c:v>1.9508250571632533E-3</c:v>
                </c:pt>
                <c:pt idx="197">
                  <c:v>1.9478959998972863E-3</c:v>
                </c:pt>
                <c:pt idx="198">
                  <c:v>1.9302993457852695E-3</c:v>
                </c:pt>
                <c:pt idx="199">
                  <c:v>1.9302993457852695E-3</c:v>
                </c:pt>
                <c:pt idx="200">
                  <c:v>1.7297015572971996E-3</c:v>
                </c:pt>
                <c:pt idx="201">
                  <c:v>1.6723639628640704E-3</c:v>
                </c:pt>
                <c:pt idx="202">
                  <c:v>1.6617599421979595E-3</c:v>
                </c:pt>
                <c:pt idx="203">
                  <c:v>1.6617599421979595E-3</c:v>
                </c:pt>
                <c:pt idx="204">
                  <c:v>1.5119371337542467E-3</c:v>
                </c:pt>
                <c:pt idx="205">
                  <c:v>1.2253369610760049E-3</c:v>
                </c:pt>
                <c:pt idx="206">
                  <c:v>1.2253369610760049E-3</c:v>
                </c:pt>
                <c:pt idx="207">
                  <c:v>1.1406714684281936E-3</c:v>
                </c:pt>
                <c:pt idx="208">
                  <c:v>1.1036977039341062E-3</c:v>
                </c:pt>
                <c:pt idx="209">
                  <c:v>7.6627663863246709E-4</c:v>
                </c:pt>
                <c:pt idx="210">
                  <c:v>7.3458755528331518E-4</c:v>
                </c:pt>
                <c:pt idx="211">
                  <c:v>7.3458755528331518E-4</c:v>
                </c:pt>
                <c:pt idx="212">
                  <c:v>7.2623238674000151E-4</c:v>
                </c:pt>
                <c:pt idx="213">
                  <c:v>7.2623238674000151E-4</c:v>
                </c:pt>
                <c:pt idx="214">
                  <c:v>6.8099973680843062E-4</c:v>
                </c:pt>
                <c:pt idx="215">
                  <c:v>6.42315499404537E-4</c:v>
                </c:pt>
                <c:pt idx="216">
                  <c:v>-6.9055445663449147E-5</c:v>
                </c:pt>
                <c:pt idx="217">
                  <c:v>-8.1617214127414586E-5</c:v>
                </c:pt>
                <c:pt idx="218">
                  <c:v>-8.5208681243856223E-5</c:v>
                </c:pt>
                <c:pt idx="219">
                  <c:v>-1.2478493828996161E-4</c:v>
                </c:pt>
                <c:pt idx="220">
                  <c:v>-1.2478493828996161E-4</c:v>
                </c:pt>
                <c:pt idx="221">
                  <c:v>-1.608749063674952E-4</c:v>
                </c:pt>
                <c:pt idx="222">
                  <c:v>-5.1831976412528361E-4</c:v>
                </c:pt>
                <c:pt idx="223">
                  <c:v>-5.1831976412528361E-4</c:v>
                </c:pt>
                <c:pt idx="224">
                  <c:v>-5.3506104116878245E-4</c:v>
                </c:pt>
                <c:pt idx="225">
                  <c:v>-5.3506104116878245E-4</c:v>
                </c:pt>
                <c:pt idx="226">
                  <c:v>-5.44371046685816E-4</c:v>
                </c:pt>
                <c:pt idx="227">
                  <c:v>-5.44371046685816E-4</c:v>
                </c:pt>
                <c:pt idx="228">
                  <c:v>-5.44371046685816E-4</c:v>
                </c:pt>
                <c:pt idx="229">
                  <c:v>-5.44371046685816E-4</c:v>
                </c:pt>
                <c:pt idx="230">
                  <c:v>-5.4809690810231392E-4</c:v>
                </c:pt>
                <c:pt idx="231">
                  <c:v>-5.9102067478979873E-4</c:v>
                </c:pt>
                <c:pt idx="232">
                  <c:v>-5.985000201666796E-4</c:v>
                </c:pt>
                <c:pt idx="233">
                  <c:v>-6.9046688442995878E-4</c:v>
                </c:pt>
                <c:pt idx="234">
                  <c:v>-9.9905999217861884E-4</c:v>
                </c:pt>
                <c:pt idx="235">
                  <c:v>-9.9905999217861884E-4</c:v>
                </c:pt>
                <c:pt idx="236">
                  <c:v>-1.0357097125675927E-3</c:v>
                </c:pt>
                <c:pt idx="237">
                  <c:v>-1.0879558326321365E-3</c:v>
                </c:pt>
                <c:pt idx="238">
                  <c:v>-1.0937729091460107E-3</c:v>
                </c:pt>
                <c:pt idx="239">
                  <c:v>-1.1618154267279079E-3</c:v>
                </c:pt>
                <c:pt idx="240">
                  <c:v>-1.2027971108905502E-3</c:v>
                </c:pt>
                <c:pt idx="241">
                  <c:v>-1.320533048431459E-3</c:v>
                </c:pt>
                <c:pt idx="242">
                  <c:v>-1.4849773067734905E-3</c:v>
                </c:pt>
                <c:pt idx="243">
                  <c:v>-1.5668839665990883E-3</c:v>
                </c:pt>
                <c:pt idx="244">
                  <c:v>-1.5949543508770661E-3</c:v>
                </c:pt>
                <c:pt idx="245">
                  <c:v>-2.0243198553362316E-3</c:v>
                </c:pt>
                <c:pt idx="246">
                  <c:v>-2.0367022074613281E-3</c:v>
                </c:pt>
                <c:pt idx="247">
                  <c:v>-2.655150482603859E-3</c:v>
                </c:pt>
                <c:pt idx="248">
                  <c:v>-3.4750618651057069E-3</c:v>
                </c:pt>
                <c:pt idx="249">
                  <c:v>-3.727825431825117E-3</c:v>
                </c:pt>
                <c:pt idx="250">
                  <c:v>-3.732369345502827E-3</c:v>
                </c:pt>
                <c:pt idx="251">
                  <c:v>-3.7482814098183919E-3</c:v>
                </c:pt>
                <c:pt idx="252">
                  <c:v>-4.2107371022004954E-3</c:v>
                </c:pt>
                <c:pt idx="253">
                  <c:v>-4.2270358821304508E-3</c:v>
                </c:pt>
                <c:pt idx="254">
                  <c:v>-4.2433476765281978E-3</c:v>
                </c:pt>
                <c:pt idx="255">
                  <c:v>-4.2923611465281921E-3</c:v>
                </c:pt>
                <c:pt idx="256">
                  <c:v>-4.3485199655609943E-3</c:v>
                </c:pt>
                <c:pt idx="257">
                  <c:v>-4.4401043377889429E-3</c:v>
                </c:pt>
                <c:pt idx="258">
                  <c:v>-4.6720224090646221E-3</c:v>
                </c:pt>
                <c:pt idx="259">
                  <c:v>-4.9401951056497664E-3</c:v>
                </c:pt>
                <c:pt idx="260">
                  <c:v>-4.9401951056497664E-3</c:v>
                </c:pt>
                <c:pt idx="261">
                  <c:v>-4.9739509531431655E-3</c:v>
                </c:pt>
                <c:pt idx="262">
                  <c:v>-5.0949325135474944E-3</c:v>
                </c:pt>
                <c:pt idx="263">
                  <c:v>-5.1094949218284426E-3</c:v>
                </c:pt>
                <c:pt idx="264">
                  <c:v>-5.4815986063590106E-3</c:v>
                </c:pt>
                <c:pt idx="265">
                  <c:v>-5.4815986063590106E-3</c:v>
                </c:pt>
                <c:pt idx="266">
                  <c:v>-5.590458103994082E-3</c:v>
                </c:pt>
                <c:pt idx="267">
                  <c:v>-5.6152706112846916E-3</c:v>
                </c:pt>
                <c:pt idx="268">
                  <c:v>-5.6202362999594148E-3</c:v>
                </c:pt>
                <c:pt idx="269">
                  <c:v>-5.625203051039673E-3</c:v>
                </c:pt>
                <c:pt idx="270">
                  <c:v>-5.625203051039673E-3</c:v>
                </c:pt>
                <c:pt idx="271">
                  <c:v>-5.625203051039673E-3</c:v>
                </c:pt>
                <c:pt idx="272">
                  <c:v>-5.7472203214346922E-3</c:v>
                </c:pt>
                <c:pt idx="273">
                  <c:v>-6.1653246084412503E-3</c:v>
                </c:pt>
                <c:pt idx="274">
                  <c:v>-6.2365695964746691E-3</c:v>
                </c:pt>
                <c:pt idx="275">
                  <c:v>-6.3310341448967874E-3</c:v>
                </c:pt>
                <c:pt idx="276">
                  <c:v>-6.5700776242670518E-3</c:v>
                </c:pt>
                <c:pt idx="277">
                  <c:v>-6.8688456160351302E-3</c:v>
                </c:pt>
                <c:pt idx="278">
                  <c:v>-6.9054572096040323E-3</c:v>
                </c:pt>
                <c:pt idx="279">
                  <c:v>-7.0655867161761709E-3</c:v>
                </c:pt>
                <c:pt idx="280">
                  <c:v>-7.0655867161761709E-3</c:v>
                </c:pt>
                <c:pt idx="281">
                  <c:v>-7.0655867161761709E-3</c:v>
                </c:pt>
                <c:pt idx="282">
                  <c:v>-7.3808150985031473E-3</c:v>
                </c:pt>
                <c:pt idx="283">
                  <c:v>-8.0089187546783513E-3</c:v>
                </c:pt>
                <c:pt idx="284">
                  <c:v>-8.1209353153455961E-3</c:v>
                </c:pt>
                <c:pt idx="285">
                  <c:v>-8.21691245843819E-3</c:v>
                </c:pt>
                <c:pt idx="286">
                  <c:v>-8.3104589478652808E-3</c:v>
                </c:pt>
                <c:pt idx="287">
                  <c:v>-8.4846066350663246E-3</c:v>
                </c:pt>
                <c:pt idx="288">
                  <c:v>-8.4846066350663246E-3</c:v>
                </c:pt>
                <c:pt idx="289">
                  <c:v>-8.4846066350663246E-3</c:v>
                </c:pt>
                <c:pt idx="290">
                  <c:v>-8.8697566230946118E-3</c:v>
                </c:pt>
                <c:pt idx="291">
                  <c:v>-9.1038407673888939E-3</c:v>
                </c:pt>
                <c:pt idx="292">
                  <c:v>-9.520043296403366E-3</c:v>
                </c:pt>
                <c:pt idx="293">
                  <c:v>-9.520043296403366E-3</c:v>
                </c:pt>
                <c:pt idx="294">
                  <c:v>-9.560250601502231E-3</c:v>
                </c:pt>
                <c:pt idx="295">
                  <c:v>-9.560250601502231E-3</c:v>
                </c:pt>
                <c:pt idx="296">
                  <c:v>-9.560250601502231E-3</c:v>
                </c:pt>
                <c:pt idx="297">
                  <c:v>-9.560250601502231E-3</c:v>
                </c:pt>
                <c:pt idx="298">
                  <c:v>-9.560250601502231E-3</c:v>
                </c:pt>
                <c:pt idx="299">
                  <c:v>-9.560250601502231E-3</c:v>
                </c:pt>
                <c:pt idx="300">
                  <c:v>-9.560250601502231E-3</c:v>
                </c:pt>
                <c:pt idx="301">
                  <c:v>-9.560250601502231E-3</c:v>
                </c:pt>
                <c:pt idx="302">
                  <c:v>-9.5803737757533518E-3</c:v>
                </c:pt>
                <c:pt idx="303">
                  <c:v>-9.5803737757533518E-3</c:v>
                </c:pt>
                <c:pt idx="304">
                  <c:v>-9.6062655516615473E-3</c:v>
                </c:pt>
                <c:pt idx="305">
                  <c:v>-9.6811848640258324E-3</c:v>
                </c:pt>
                <c:pt idx="306">
                  <c:v>-9.7418276906028247E-3</c:v>
                </c:pt>
                <c:pt idx="307">
                  <c:v>-9.7476093067276927E-3</c:v>
                </c:pt>
                <c:pt idx="308">
                  <c:v>-9.7476093067276927E-3</c:v>
                </c:pt>
                <c:pt idx="309">
                  <c:v>-9.8025876473899452E-3</c:v>
                </c:pt>
                <c:pt idx="310">
                  <c:v>-9.9855702990120782E-3</c:v>
                </c:pt>
                <c:pt idx="311">
                  <c:v>-1.0000137883915697E-2</c:v>
                </c:pt>
                <c:pt idx="312">
                  <c:v>-1.0251739642471634E-2</c:v>
                </c:pt>
                <c:pt idx="313">
                  <c:v>-1.0251739642471634E-2</c:v>
                </c:pt>
                <c:pt idx="314">
                  <c:v>-1.0292883989251524E-2</c:v>
                </c:pt>
                <c:pt idx="315">
                  <c:v>-1.0292883989251524E-2</c:v>
                </c:pt>
                <c:pt idx="316">
                  <c:v>-1.0292883989251524E-2</c:v>
                </c:pt>
                <c:pt idx="317">
                  <c:v>-1.033408039390258E-2</c:v>
                </c:pt>
                <c:pt idx="318">
                  <c:v>-1.0354698117929797E-2</c:v>
                </c:pt>
                <c:pt idx="319">
                  <c:v>-1.0623912846852681E-2</c:v>
                </c:pt>
                <c:pt idx="320">
                  <c:v>-1.0623912846852681E-2</c:v>
                </c:pt>
                <c:pt idx="321">
                  <c:v>-1.0638768609257412E-2</c:v>
                </c:pt>
                <c:pt idx="322">
                  <c:v>-1.0638768609257412E-2</c:v>
                </c:pt>
                <c:pt idx="323">
                  <c:v>-1.0754871442001344E-2</c:v>
                </c:pt>
                <c:pt idx="324">
                  <c:v>-1.1368761763015149E-2</c:v>
                </c:pt>
                <c:pt idx="325">
                  <c:v>-1.1508715219826389E-2</c:v>
                </c:pt>
                <c:pt idx="326">
                  <c:v>-1.1845665389462908E-2</c:v>
                </c:pt>
                <c:pt idx="327">
                  <c:v>-1.1845665389462908E-2</c:v>
                </c:pt>
                <c:pt idx="328">
                  <c:v>-1.1845665389462908E-2</c:v>
                </c:pt>
                <c:pt idx="329">
                  <c:v>-1.1898026223282055E-2</c:v>
                </c:pt>
                <c:pt idx="330">
                  <c:v>-1.2279159084120823E-2</c:v>
                </c:pt>
                <c:pt idx="331">
                  <c:v>-1.2673754357297812E-2</c:v>
                </c:pt>
                <c:pt idx="332">
                  <c:v>-1.2673754357297812E-2</c:v>
                </c:pt>
                <c:pt idx="333">
                  <c:v>-1.2939160476951697E-2</c:v>
                </c:pt>
                <c:pt idx="334">
                  <c:v>-1.3072566318039408E-2</c:v>
                </c:pt>
                <c:pt idx="335">
                  <c:v>-1.311713904747765E-2</c:v>
                </c:pt>
                <c:pt idx="336">
                  <c:v>-1.3139444933898457E-2</c:v>
                </c:pt>
                <c:pt idx="337">
                  <c:v>-1.3536734993503927E-2</c:v>
                </c:pt>
                <c:pt idx="338">
                  <c:v>-1.3536734993503927E-2</c:v>
                </c:pt>
                <c:pt idx="339">
                  <c:v>-1.4333709102972209E-2</c:v>
                </c:pt>
                <c:pt idx="340">
                  <c:v>-1.4610627448992965E-2</c:v>
                </c:pt>
                <c:pt idx="341">
                  <c:v>-1.4842824328800717E-2</c:v>
                </c:pt>
                <c:pt idx="342">
                  <c:v>-1.5375078361780106E-2</c:v>
                </c:pt>
                <c:pt idx="343">
                  <c:v>-1.5992566993042939E-2</c:v>
                </c:pt>
                <c:pt idx="344">
                  <c:v>-1.5992566993042939E-2</c:v>
                </c:pt>
                <c:pt idx="345">
                  <c:v>-1.6064381810614526E-2</c:v>
                </c:pt>
                <c:pt idx="346">
                  <c:v>-1.6304610476259626E-2</c:v>
                </c:pt>
                <c:pt idx="347">
                  <c:v>-1.6889955064629203E-2</c:v>
                </c:pt>
                <c:pt idx="348">
                  <c:v>-1.7033105153870139E-2</c:v>
                </c:pt>
                <c:pt idx="349">
                  <c:v>-1.7057590034041267E-2</c:v>
                </c:pt>
                <c:pt idx="350">
                  <c:v>-1.7082087928680184E-2</c:v>
                </c:pt>
                <c:pt idx="351">
                  <c:v>-1.7106598837786896E-2</c:v>
                </c:pt>
                <c:pt idx="352">
                  <c:v>-1.7310189886136126E-2</c:v>
                </c:pt>
                <c:pt idx="353">
                  <c:v>-1.7865772480224761E-2</c:v>
                </c:pt>
                <c:pt idx="354">
                  <c:v>-1.7933452675850628E-2</c:v>
                </c:pt>
                <c:pt idx="355">
                  <c:v>-1.8108438830159109E-2</c:v>
                </c:pt>
                <c:pt idx="356">
                  <c:v>-1.8237406456502514E-2</c:v>
                </c:pt>
                <c:pt idx="357">
                  <c:v>-1.8237406456502514E-2</c:v>
                </c:pt>
                <c:pt idx="358">
                  <c:v>-1.8807501645591154E-2</c:v>
                </c:pt>
                <c:pt idx="359">
                  <c:v>-1.8814760536611103E-2</c:v>
                </c:pt>
                <c:pt idx="360">
                  <c:v>-1.8880138364039706E-2</c:v>
                </c:pt>
                <c:pt idx="361">
                  <c:v>-1.9102336523525748E-2</c:v>
                </c:pt>
                <c:pt idx="362">
                  <c:v>-1.973788111180292E-2</c:v>
                </c:pt>
                <c:pt idx="363">
                  <c:v>-1.978966013797856E-2</c:v>
                </c:pt>
                <c:pt idx="364">
                  <c:v>-2.0015876315194352E-2</c:v>
                </c:pt>
                <c:pt idx="365">
                  <c:v>-2.0041898761774618E-2</c:v>
                </c:pt>
                <c:pt idx="366">
                  <c:v>-2.1861184631850168E-2</c:v>
                </c:pt>
                <c:pt idx="367">
                  <c:v>-2.1995963481059783E-2</c:v>
                </c:pt>
                <c:pt idx="368">
                  <c:v>-2.2600648995519886E-2</c:v>
                </c:pt>
                <c:pt idx="369">
                  <c:v>-2.2639631336620773E-2</c:v>
                </c:pt>
                <c:pt idx="370">
                  <c:v>-2.2745016325484223E-2</c:v>
                </c:pt>
                <c:pt idx="371">
                  <c:v>-2.2866252680934181E-2</c:v>
                </c:pt>
                <c:pt idx="372">
                  <c:v>-2.2885830835937725E-2</c:v>
                </c:pt>
                <c:pt idx="373">
                  <c:v>-2.4036718377528875E-2</c:v>
                </c:pt>
                <c:pt idx="374">
                  <c:v>-2.4036718377528875E-2</c:v>
                </c:pt>
                <c:pt idx="375">
                  <c:v>-2.4036718377528875E-2</c:v>
                </c:pt>
                <c:pt idx="376">
                  <c:v>-2.4064679979810148E-2</c:v>
                </c:pt>
                <c:pt idx="377">
                  <c:v>-2.4646811525740019E-2</c:v>
                </c:pt>
                <c:pt idx="378">
                  <c:v>-2.4751784165851262E-2</c:v>
                </c:pt>
                <c:pt idx="379">
                  <c:v>-2.4751784165851262E-2</c:v>
                </c:pt>
                <c:pt idx="380">
                  <c:v>-2.478816268118459E-2</c:v>
                </c:pt>
                <c:pt idx="381">
                  <c:v>-2.4808382263529313E-2</c:v>
                </c:pt>
                <c:pt idx="382">
                  <c:v>-2.4808382263529313E-2</c:v>
                </c:pt>
                <c:pt idx="383">
                  <c:v>-2.6717827012771284E-2</c:v>
                </c:pt>
                <c:pt idx="384">
                  <c:v>-2.6782464237431365E-2</c:v>
                </c:pt>
                <c:pt idx="385">
                  <c:v>-2.6989313628216716E-2</c:v>
                </c:pt>
                <c:pt idx="386">
                  <c:v>-2.7056313212484411E-2</c:v>
                </c:pt>
                <c:pt idx="387">
                  <c:v>-2.7882576254107529E-2</c:v>
                </c:pt>
                <c:pt idx="388">
                  <c:v>-2.8329414335125688E-2</c:v>
                </c:pt>
                <c:pt idx="389">
                  <c:v>-2.8860879839247362E-2</c:v>
                </c:pt>
                <c:pt idx="390">
                  <c:v>-2.8860879839247362E-2</c:v>
                </c:pt>
                <c:pt idx="391">
                  <c:v>-2.8891003702391796E-2</c:v>
                </c:pt>
                <c:pt idx="392">
                  <c:v>-2.8906070514389433E-2</c:v>
                </c:pt>
                <c:pt idx="393">
                  <c:v>-2.9093600974517235E-2</c:v>
                </c:pt>
                <c:pt idx="394">
                  <c:v>-2.9979759273767455E-2</c:v>
                </c:pt>
                <c:pt idx="395">
                  <c:v>-2.9988501814115699E-2</c:v>
                </c:pt>
                <c:pt idx="396">
                  <c:v>-3.1169611678835335E-2</c:v>
                </c:pt>
                <c:pt idx="397">
                  <c:v>-3.2455610102598183E-2</c:v>
                </c:pt>
                <c:pt idx="398">
                  <c:v>-3.2604879892482119E-2</c:v>
                </c:pt>
                <c:pt idx="399">
                  <c:v>-3.3689997089449766E-2</c:v>
                </c:pt>
                <c:pt idx="400">
                  <c:v>-3.4692480727691308E-2</c:v>
                </c:pt>
                <c:pt idx="401">
                  <c:v>-3.4822744467951777E-2</c:v>
                </c:pt>
                <c:pt idx="402">
                  <c:v>-3.4873976480265162E-2</c:v>
                </c:pt>
                <c:pt idx="403">
                  <c:v>-3.4906595402806287E-2</c:v>
                </c:pt>
                <c:pt idx="404">
                  <c:v>-3.505587621254333E-2</c:v>
                </c:pt>
                <c:pt idx="405">
                  <c:v>-3.5721591045243362E-2</c:v>
                </c:pt>
                <c:pt idx="406">
                  <c:v>-3.5987959931494187E-2</c:v>
                </c:pt>
                <c:pt idx="407">
                  <c:v>-3.600448854710632E-2</c:v>
                </c:pt>
                <c:pt idx="408">
                  <c:v>-3.6047005641615337E-2</c:v>
                </c:pt>
                <c:pt idx="409">
                  <c:v>-3.617941862827119E-2</c:v>
                </c:pt>
                <c:pt idx="410">
                  <c:v>-3.7227051986309254E-2</c:v>
                </c:pt>
                <c:pt idx="411">
                  <c:v>-3.7303744958669546E-2</c:v>
                </c:pt>
                <c:pt idx="412">
                  <c:v>-3.7572705814319714E-2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0B2-477C-951A-40FA00A4224F}"/>
            </c:ext>
          </c:extLst>
        </c:ser>
        <c:ser>
          <c:idx val="7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-18551</c:v>
                </c:pt>
                <c:pt idx="1">
                  <c:v>-18492</c:v>
                </c:pt>
                <c:pt idx="2">
                  <c:v>-18492</c:v>
                </c:pt>
                <c:pt idx="3">
                  <c:v>-17891</c:v>
                </c:pt>
                <c:pt idx="4">
                  <c:v>-17852</c:v>
                </c:pt>
                <c:pt idx="5">
                  <c:v>-17852</c:v>
                </c:pt>
                <c:pt idx="6">
                  <c:v>-17596</c:v>
                </c:pt>
                <c:pt idx="7">
                  <c:v>-17474</c:v>
                </c:pt>
                <c:pt idx="8">
                  <c:v>-17152</c:v>
                </c:pt>
                <c:pt idx="9">
                  <c:v>-17152</c:v>
                </c:pt>
                <c:pt idx="10">
                  <c:v>-17152</c:v>
                </c:pt>
                <c:pt idx="11">
                  <c:v>-17151</c:v>
                </c:pt>
                <c:pt idx="12">
                  <c:v>-16651</c:v>
                </c:pt>
                <c:pt idx="13">
                  <c:v>-16644</c:v>
                </c:pt>
                <c:pt idx="14">
                  <c:v>-16630</c:v>
                </c:pt>
                <c:pt idx="15">
                  <c:v>-16432</c:v>
                </c:pt>
                <c:pt idx="16">
                  <c:v>-16432</c:v>
                </c:pt>
                <c:pt idx="17">
                  <c:v>-16391</c:v>
                </c:pt>
                <c:pt idx="18">
                  <c:v>-15792</c:v>
                </c:pt>
                <c:pt idx="19">
                  <c:v>-15792</c:v>
                </c:pt>
                <c:pt idx="20">
                  <c:v>-15731</c:v>
                </c:pt>
                <c:pt idx="21">
                  <c:v>-15535</c:v>
                </c:pt>
                <c:pt idx="22">
                  <c:v>-15532</c:v>
                </c:pt>
                <c:pt idx="23">
                  <c:v>-15532</c:v>
                </c:pt>
                <c:pt idx="24">
                  <c:v>-15531</c:v>
                </c:pt>
                <c:pt idx="25">
                  <c:v>-15052</c:v>
                </c:pt>
                <c:pt idx="26">
                  <c:v>-15052</c:v>
                </c:pt>
                <c:pt idx="27">
                  <c:v>-15051</c:v>
                </c:pt>
                <c:pt idx="28">
                  <c:v>-14834</c:v>
                </c:pt>
                <c:pt idx="29">
                  <c:v>-14332</c:v>
                </c:pt>
                <c:pt idx="30">
                  <c:v>-14332</c:v>
                </c:pt>
                <c:pt idx="31">
                  <c:v>-14331</c:v>
                </c:pt>
                <c:pt idx="32">
                  <c:v>-14281</c:v>
                </c:pt>
                <c:pt idx="33">
                  <c:v>-13591</c:v>
                </c:pt>
                <c:pt idx="34">
                  <c:v>-13552</c:v>
                </c:pt>
                <c:pt idx="35">
                  <c:v>-13552</c:v>
                </c:pt>
                <c:pt idx="36">
                  <c:v>-13031</c:v>
                </c:pt>
                <c:pt idx="37">
                  <c:v>-12992</c:v>
                </c:pt>
                <c:pt idx="38">
                  <c:v>-12992</c:v>
                </c:pt>
                <c:pt idx="39">
                  <c:v>-12690</c:v>
                </c:pt>
                <c:pt idx="40">
                  <c:v>-12689</c:v>
                </c:pt>
                <c:pt idx="41">
                  <c:v>-12252</c:v>
                </c:pt>
                <c:pt idx="42">
                  <c:v>-12252</c:v>
                </c:pt>
                <c:pt idx="43">
                  <c:v>-12151</c:v>
                </c:pt>
                <c:pt idx="44">
                  <c:v>-11760</c:v>
                </c:pt>
                <c:pt idx="45">
                  <c:v>-11392</c:v>
                </c:pt>
                <c:pt idx="46">
                  <c:v>-11392</c:v>
                </c:pt>
                <c:pt idx="47">
                  <c:v>-11391</c:v>
                </c:pt>
                <c:pt idx="48">
                  <c:v>-10992</c:v>
                </c:pt>
                <c:pt idx="49">
                  <c:v>-10992</c:v>
                </c:pt>
                <c:pt idx="50">
                  <c:v>-10963</c:v>
                </c:pt>
                <c:pt idx="51">
                  <c:v>-10831</c:v>
                </c:pt>
                <c:pt idx="52">
                  <c:v>-10792</c:v>
                </c:pt>
                <c:pt idx="53">
                  <c:v>-10792</c:v>
                </c:pt>
                <c:pt idx="54">
                  <c:v>-10415</c:v>
                </c:pt>
                <c:pt idx="55">
                  <c:v>-10394</c:v>
                </c:pt>
                <c:pt idx="56">
                  <c:v>-10387</c:v>
                </c:pt>
                <c:pt idx="57">
                  <c:v>-10375</c:v>
                </c:pt>
                <c:pt idx="58">
                  <c:v>-10332</c:v>
                </c:pt>
                <c:pt idx="59">
                  <c:v>-10332</c:v>
                </c:pt>
                <c:pt idx="60">
                  <c:v>-10268</c:v>
                </c:pt>
                <c:pt idx="61">
                  <c:v>-10268</c:v>
                </c:pt>
                <c:pt idx="62">
                  <c:v>-10231</c:v>
                </c:pt>
                <c:pt idx="63">
                  <c:v>-10018</c:v>
                </c:pt>
                <c:pt idx="64">
                  <c:v>-10018</c:v>
                </c:pt>
                <c:pt idx="65">
                  <c:v>-10012</c:v>
                </c:pt>
                <c:pt idx="66">
                  <c:v>-10011</c:v>
                </c:pt>
                <c:pt idx="67">
                  <c:v>-10011</c:v>
                </c:pt>
                <c:pt idx="68">
                  <c:v>-9728</c:v>
                </c:pt>
                <c:pt idx="69">
                  <c:v>-9499</c:v>
                </c:pt>
                <c:pt idx="70">
                  <c:v>-9231</c:v>
                </c:pt>
                <c:pt idx="71">
                  <c:v>-8726</c:v>
                </c:pt>
                <c:pt idx="72">
                  <c:v>-8188</c:v>
                </c:pt>
                <c:pt idx="73">
                  <c:v>-7662</c:v>
                </c:pt>
                <c:pt idx="74">
                  <c:v>-7232</c:v>
                </c:pt>
                <c:pt idx="75">
                  <c:v>-7174</c:v>
                </c:pt>
                <c:pt idx="76">
                  <c:v>-5856</c:v>
                </c:pt>
                <c:pt idx="77">
                  <c:v>-5785</c:v>
                </c:pt>
                <c:pt idx="78">
                  <c:v>-5785</c:v>
                </c:pt>
                <c:pt idx="79">
                  <c:v>-5708</c:v>
                </c:pt>
                <c:pt idx="80">
                  <c:v>-5708</c:v>
                </c:pt>
                <c:pt idx="81">
                  <c:v>-5708</c:v>
                </c:pt>
                <c:pt idx="82">
                  <c:v>-5694</c:v>
                </c:pt>
                <c:pt idx="83">
                  <c:v>-5694</c:v>
                </c:pt>
                <c:pt idx="84">
                  <c:v>-5685</c:v>
                </c:pt>
                <c:pt idx="85">
                  <c:v>-5680</c:v>
                </c:pt>
                <c:pt idx="86">
                  <c:v>-5657</c:v>
                </c:pt>
                <c:pt idx="87">
                  <c:v>-5657</c:v>
                </c:pt>
                <c:pt idx="88">
                  <c:v>-5512</c:v>
                </c:pt>
                <c:pt idx="89">
                  <c:v>-5426</c:v>
                </c:pt>
                <c:pt idx="90">
                  <c:v>-5411</c:v>
                </c:pt>
                <c:pt idx="91">
                  <c:v>-5411</c:v>
                </c:pt>
                <c:pt idx="92">
                  <c:v>-5288</c:v>
                </c:pt>
                <c:pt idx="93">
                  <c:v>-5204</c:v>
                </c:pt>
                <c:pt idx="94">
                  <c:v>-5183</c:v>
                </c:pt>
                <c:pt idx="95">
                  <c:v>-5008</c:v>
                </c:pt>
                <c:pt idx="96">
                  <c:v>-4674</c:v>
                </c:pt>
                <c:pt idx="97">
                  <c:v>-4674</c:v>
                </c:pt>
                <c:pt idx="98">
                  <c:v>-4597</c:v>
                </c:pt>
                <c:pt idx="99">
                  <c:v>-4235</c:v>
                </c:pt>
                <c:pt idx="100">
                  <c:v>-4132</c:v>
                </c:pt>
                <c:pt idx="101">
                  <c:v>-4132</c:v>
                </c:pt>
                <c:pt idx="102">
                  <c:v>-4090</c:v>
                </c:pt>
                <c:pt idx="103">
                  <c:v>-4090</c:v>
                </c:pt>
                <c:pt idx="104">
                  <c:v>-4090</c:v>
                </c:pt>
                <c:pt idx="105">
                  <c:v>-3999</c:v>
                </c:pt>
                <c:pt idx="106">
                  <c:v>-3999</c:v>
                </c:pt>
                <c:pt idx="107">
                  <c:v>-3992</c:v>
                </c:pt>
                <c:pt idx="108">
                  <c:v>-3612</c:v>
                </c:pt>
                <c:pt idx="109">
                  <c:v>-3605</c:v>
                </c:pt>
                <c:pt idx="110">
                  <c:v>-3605</c:v>
                </c:pt>
                <c:pt idx="111">
                  <c:v>-3098</c:v>
                </c:pt>
                <c:pt idx="112">
                  <c:v>-3098</c:v>
                </c:pt>
                <c:pt idx="113">
                  <c:v>-3096</c:v>
                </c:pt>
                <c:pt idx="114">
                  <c:v>-3019</c:v>
                </c:pt>
                <c:pt idx="115">
                  <c:v>-3019</c:v>
                </c:pt>
                <c:pt idx="116">
                  <c:v>-2874</c:v>
                </c:pt>
                <c:pt idx="117">
                  <c:v>-2874</c:v>
                </c:pt>
                <c:pt idx="118">
                  <c:v>-2874</c:v>
                </c:pt>
                <c:pt idx="119">
                  <c:v>-2874</c:v>
                </c:pt>
                <c:pt idx="120">
                  <c:v>-2874</c:v>
                </c:pt>
                <c:pt idx="121">
                  <c:v>-2860</c:v>
                </c:pt>
                <c:pt idx="122">
                  <c:v>-2860</c:v>
                </c:pt>
                <c:pt idx="123">
                  <c:v>-2860</c:v>
                </c:pt>
                <c:pt idx="124">
                  <c:v>-2860</c:v>
                </c:pt>
                <c:pt idx="125">
                  <c:v>-2853</c:v>
                </c:pt>
                <c:pt idx="126">
                  <c:v>-2638</c:v>
                </c:pt>
                <c:pt idx="127">
                  <c:v>-2603</c:v>
                </c:pt>
                <c:pt idx="128">
                  <c:v>-2603</c:v>
                </c:pt>
                <c:pt idx="129">
                  <c:v>-2580</c:v>
                </c:pt>
                <c:pt idx="130">
                  <c:v>-2477</c:v>
                </c:pt>
                <c:pt idx="131">
                  <c:v>-2477</c:v>
                </c:pt>
                <c:pt idx="132">
                  <c:v>-2393</c:v>
                </c:pt>
                <c:pt idx="133">
                  <c:v>-2351</c:v>
                </c:pt>
                <c:pt idx="134">
                  <c:v>-2351</c:v>
                </c:pt>
                <c:pt idx="135">
                  <c:v>-2288</c:v>
                </c:pt>
                <c:pt idx="136">
                  <c:v>-2279</c:v>
                </c:pt>
                <c:pt idx="137">
                  <c:v>-2232</c:v>
                </c:pt>
                <c:pt idx="138">
                  <c:v>-2225</c:v>
                </c:pt>
                <c:pt idx="139">
                  <c:v>-2211</c:v>
                </c:pt>
                <c:pt idx="140">
                  <c:v>-2122</c:v>
                </c:pt>
                <c:pt idx="141">
                  <c:v>-2122</c:v>
                </c:pt>
                <c:pt idx="142">
                  <c:v>-2122</c:v>
                </c:pt>
                <c:pt idx="143">
                  <c:v>-2087</c:v>
                </c:pt>
                <c:pt idx="144">
                  <c:v>-2087</c:v>
                </c:pt>
                <c:pt idx="145">
                  <c:v>-2078</c:v>
                </c:pt>
                <c:pt idx="146">
                  <c:v>-2078</c:v>
                </c:pt>
                <c:pt idx="147">
                  <c:v>-2066</c:v>
                </c:pt>
                <c:pt idx="148">
                  <c:v>-2040</c:v>
                </c:pt>
                <c:pt idx="149">
                  <c:v>-2040</c:v>
                </c:pt>
                <c:pt idx="150">
                  <c:v>-1877</c:v>
                </c:pt>
                <c:pt idx="151">
                  <c:v>-1856</c:v>
                </c:pt>
                <c:pt idx="152">
                  <c:v>-1818</c:v>
                </c:pt>
                <c:pt idx="153">
                  <c:v>-1818</c:v>
                </c:pt>
                <c:pt idx="154">
                  <c:v>-1790</c:v>
                </c:pt>
                <c:pt idx="155">
                  <c:v>-1790</c:v>
                </c:pt>
                <c:pt idx="156">
                  <c:v>-1730</c:v>
                </c:pt>
                <c:pt idx="157">
                  <c:v>-1613</c:v>
                </c:pt>
                <c:pt idx="158">
                  <c:v>-1611</c:v>
                </c:pt>
                <c:pt idx="159">
                  <c:v>-1604</c:v>
                </c:pt>
                <c:pt idx="160">
                  <c:v>-1583</c:v>
                </c:pt>
                <c:pt idx="161">
                  <c:v>-1333</c:v>
                </c:pt>
                <c:pt idx="162">
                  <c:v>-1333</c:v>
                </c:pt>
                <c:pt idx="163">
                  <c:v>-1277</c:v>
                </c:pt>
                <c:pt idx="164">
                  <c:v>-1263</c:v>
                </c:pt>
                <c:pt idx="165">
                  <c:v>-1263</c:v>
                </c:pt>
                <c:pt idx="166">
                  <c:v>-1261</c:v>
                </c:pt>
                <c:pt idx="167">
                  <c:v>-1032</c:v>
                </c:pt>
                <c:pt idx="168">
                  <c:v>-1032</c:v>
                </c:pt>
                <c:pt idx="169">
                  <c:v>-880</c:v>
                </c:pt>
                <c:pt idx="170">
                  <c:v>-880</c:v>
                </c:pt>
                <c:pt idx="171">
                  <c:v>-880</c:v>
                </c:pt>
                <c:pt idx="172">
                  <c:v>-845</c:v>
                </c:pt>
                <c:pt idx="173">
                  <c:v>-815</c:v>
                </c:pt>
                <c:pt idx="174">
                  <c:v>-773</c:v>
                </c:pt>
                <c:pt idx="175">
                  <c:v>-771</c:v>
                </c:pt>
                <c:pt idx="176">
                  <c:v>-766</c:v>
                </c:pt>
                <c:pt idx="177">
                  <c:v>-766</c:v>
                </c:pt>
                <c:pt idx="178">
                  <c:v>-763</c:v>
                </c:pt>
                <c:pt idx="179">
                  <c:v>-731</c:v>
                </c:pt>
                <c:pt idx="180">
                  <c:v>-670</c:v>
                </c:pt>
                <c:pt idx="181">
                  <c:v>-607</c:v>
                </c:pt>
                <c:pt idx="182">
                  <c:v>-579</c:v>
                </c:pt>
                <c:pt idx="183">
                  <c:v>-565</c:v>
                </c:pt>
                <c:pt idx="184">
                  <c:v>-558</c:v>
                </c:pt>
                <c:pt idx="185">
                  <c:v>-553</c:v>
                </c:pt>
                <c:pt idx="186">
                  <c:v>-532</c:v>
                </c:pt>
                <c:pt idx="187">
                  <c:v>-516</c:v>
                </c:pt>
                <c:pt idx="188">
                  <c:v>-432</c:v>
                </c:pt>
                <c:pt idx="189">
                  <c:v>-299</c:v>
                </c:pt>
                <c:pt idx="190">
                  <c:v>-287</c:v>
                </c:pt>
                <c:pt idx="191">
                  <c:v>-285</c:v>
                </c:pt>
                <c:pt idx="192">
                  <c:v>-236</c:v>
                </c:pt>
                <c:pt idx="193">
                  <c:v>-236</c:v>
                </c:pt>
                <c:pt idx="194">
                  <c:v>-73</c:v>
                </c:pt>
                <c:pt idx="195">
                  <c:v>-31</c:v>
                </c:pt>
                <c:pt idx="196">
                  <c:v>-14</c:v>
                </c:pt>
                <c:pt idx="197">
                  <c:v>-12</c:v>
                </c:pt>
                <c:pt idx="198">
                  <c:v>0</c:v>
                </c:pt>
                <c:pt idx="199">
                  <c:v>0</c:v>
                </c:pt>
                <c:pt idx="200">
                  <c:v>135</c:v>
                </c:pt>
                <c:pt idx="201">
                  <c:v>173</c:v>
                </c:pt>
                <c:pt idx="202">
                  <c:v>180</c:v>
                </c:pt>
                <c:pt idx="203">
                  <c:v>180</c:v>
                </c:pt>
                <c:pt idx="204">
                  <c:v>278</c:v>
                </c:pt>
                <c:pt idx="205">
                  <c:v>461</c:v>
                </c:pt>
                <c:pt idx="206">
                  <c:v>461</c:v>
                </c:pt>
                <c:pt idx="207">
                  <c:v>514</c:v>
                </c:pt>
                <c:pt idx="208">
                  <c:v>537</c:v>
                </c:pt>
                <c:pt idx="209">
                  <c:v>743</c:v>
                </c:pt>
                <c:pt idx="210">
                  <c:v>762</c:v>
                </c:pt>
                <c:pt idx="211">
                  <c:v>762</c:v>
                </c:pt>
                <c:pt idx="212">
                  <c:v>767</c:v>
                </c:pt>
                <c:pt idx="213">
                  <c:v>767</c:v>
                </c:pt>
                <c:pt idx="214">
                  <c:v>794</c:v>
                </c:pt>
                <c:pt idx="215">
                  <c:v>817</c:v>
                </c:pt>
                <c:pt idx="216">
                  <c:v>1226</c:v>
                </c:pt>
                <c:pt idx="217">
                  <c:v>1233</c:v>
                </c:pt>
                <c:pt idx="218">
                  <c:v>1235</c:v>
                </c:pt>
                <c:pt idx="219">
                  <c:v>1257</c:v>
                </c:pt>
                <c:pt idx="220">
                  <c:v>1257</c:v>
                </c:pt>
                <c:pt idx="221">
                  <c:v>1277</c:v>
                </c:pt>
                <c:pt idx="222">
                  <c:v>1472</c:v>
                </c:pt>
                <c:pt idx="223">
                  <c:v>1472</c:v>
                </c:pt>
                <c:pt idx="224">
                  <c:v>1481</c:v>
                </c:pt>
                <c:pt idx="225">
                  <c:v>1481</c:v>
                </c:pt>
                <c:pt idx="226">
                  <c:v>1486</c:v>
                </c:pt>
                <c:pt idx="227">
                  <c:v>1486</c:v>
                </c:pt>
                <c:pt idx="228">
                  <c:v>1486</c:v>
                </c:pt>
                <c:pt idx="229">
                  <c:v>1486</c:v>
                </c:pt>
                <c:pt idx="230">
                  <c:v>1488</c:v>
                </c:pt>
                <c:pt idx="231">
                  <c:v>1511</c:v>
                </c:pt>
                <c:pt idx="232">
                  <c:v>1515</c:v>
                </c:pt>
                <c:pt idx="233">
                  <c:v>1564</c:v>
                </c:pt>
                <c:pt idx="234">
                  <c:v>1726</c:v>
                </c:pt>
                <c:pt idx="235">
                  <c:v>1726</c:v>
                </c:pt>
                <c:pt idx="236">
                  <c:v>1745</c:v>
                </c:pt>
                <c:pt idx="237">
                  <c:v>1772</c:v>
                </c:pt>
                <c:pt idx="238">
                  <c:v>1775</c:v>
                </c:pt>
                <c:pt idx="239">
                  <c:v>1810</c:v>
                </c:pt>
                <c:pt idx="240">
                  <c:v>1831</c:v>
                </c:pt>
                <c:pt idx="241">
                  <c:v>1891</c:v>
                </c:pt>
                <c:pt idx="242">
                  <c:v>1974</c:v>
                </c:pt>
                <c:pt idx="243">
                  <c:v>2015</c:v>
                </c:pt>
                <c:pt idx="244">
                  <c:v>2029</c:v>
                </c:pt>
                <c:pt idx="245">
                  <c:v>2240</c:v>
                </c:pt>
                <c:pt idx="246">
                  <c:v>2246</c:v>
                </c:pt>
                <c:pt idx="247">
                  <c:v>2540</c:v>
                </c:pt>
                <c:pt idx="248">
                  <c:v>2914</c:v>
                </c:pt>
                <c:pt idx="249">
                  <c:v>3026</c:v>
                </c:pt>
                <c:pt idx="250">
                  <c:v>3028</c:v>
                </c:pt>
                <c:pt idx="251">
                  <c:v>3035</c:v>
                </c:pt>
                <c:pt idx="252">
                  <c:v>3236</c:v>
                </c:pt>
                <c:pt idx="253">
                  <c:v>3243</c:v>
                </c:pt>
                <c:pt idx="254">
                  <c:v>3250</c:v>
                </c:pt>
                <c:pt idx="255">
                  <c:v>3271</c:v>
                </c:pt>
                <c:pt idx="256">
                  <c:v>3295</c:v>
                </c:pt>
                <c:pt idx="257">
                  <c:v>3334</c:v>
                </c:pt>
                <c:pt idx="258">
                  <c:v>3432</c:v>
                </c:pt>
                <c:pt idx="259">
                  <c:v>3544</c:v>
                </c:pt>
                <c:pt idx="260">
                  <c:v>3544</c:v>
                </c:pt>
                <c:pt idx="261">
                  <c:v>3558</c:v>
                </c:pt>
                <c:pt idx="262">
                  <c:v>3608</c:v>
                </c:pt>
                <c:pt idx="263">
                  <c:v>3614</c:v>
                </c:pt>
                <c:pt idx="264">
                  <c:v>3766</c:v>
                </c:pt>
                <c:pt idx="265">
                  <c:v>3766</c:v>
                </c:pt>
                <c:pt idx="266">
                  <c:v>3810</c:v>
                </c:pt>
                <c:pt idx="267">
                  <c:v>3820</c:v>
                </c:pt>
                <c:pt idx="268">
                  <c:v>3822</c:v>
                </c:pt>
                <c:pt idx="269">
                  <c:v>3824</c:v>
                </c:pt>
                <c:pt idx="270">
                  <c:v>3824</c:v>
                </c:pt>
                <c:pt idx="271">
                  <c:v>3824</c:v>
                </c:pt>
                <c:pt idx="272">
                  <c:v>3873</c:v>
                </c:pt>
                <c:pt idx="273">
                  <c:v>4039</c:v>
                </c:pt>
                <c:pt idx="274">
                  <c:v>4067</c:v>
                </c:pt>
                <c:pt idx="275">
                  <c:v>4104</c:v>
                </c:pt>
                <c:pt idx="276">
                  <c:v>4197</c:v>
                </c:pt>
                <c:pt idx="277">
                  <c:v>4312</c:v>
                </c:pt>
                <c:pt idx="278">
                  <c:v>4326</c:v>
                </c:pt>
                <c:pt idx="279">
                  <c:v>4387</c:v>
                </c:pt>
                <c:pt idx="280">
                  <c:v>4387</c:v>
                </c:pt>
                <c:pt idx="281">
                  <c:v>4387</c:v>
                </c:pt>
                <c:pt idx="282">
                  <c:v>4506</c:v>
                </c:pt>
                <c:pt idx="283">
                  <c:v>4739</c:v>
                </c:pt>
                <c:pt idx="284">
                  <c:v>4780</c:v>
                </c:pt>
                <c:pt idx="285">
                  <c:v>4815</c:v>
                </c:pt>
                <c:pt idx="286">
                  <c:v>4849</c:v>
                </c:pt>
                <c:pt idx="287">
                  <c:v>4912</c:v>
                </c:pt>
                <c:pt idx="288">
                  <c:v>4912</c:v>
                </c:pt>
                <c:pt idx="289">
                  <c:v>4912</c:v>
                </c:pt>
                <c:pt idx="290">
                  <c:v>5050</c:v>
                </c:pt>
                <c:pt idx="291">
                  <c:v>5133</c:v>
                </c:pt>
                <c:pt idx="292">
                  <c:v>5279</c:v>
                </c:pt>
                <c:pt idx="293">
                  <c:v>5279</c:v>
                </c:pt>
                <c:pt idx="294">
                  <c:v>5293</c:v>
                </c:pt>
                <c:pt idx="295">
                  <c:v>5293</c:v>
                </c:pt>
                <c:pt idx="296">
                  <c:v>5293</c:v>
                </c:pt>
                <c:pt idx="297">
                  <c:v>5293</c:v>
                </c:pt>
                <c:pt idx="298">
                  <c:v>5293</c:v>
                </c:pt>
                <c:pt idx="299">
                  <c:v>5293</c:v>
                </c:pt>
                <c:pt idx="300">
                  <c:v>5293</c:v>
                </c:pt>
                <c:pt idx="301">
                  <c:v>5293</c:v>
                </c:pt>
                <c:pt idx="302">
                  <c:v>5300</c:v>
                </c:pt>
                <c:pt idx="303">
                  <c:v>5300</c:v>
                </c:pt>
                <c:pt idx="304">
                  <c:v>5309</c:v>
                </c:pt>
                <c:pt idx="305">
                  <c:v>5335</c:v>
                </c:pt>
                <c:pt idx="306">
                  <c:v>5356</c:v>
                </c:pt>
                <c:pt idx="307">
                  <c:v>5358</c:v>
                </c:pt>
                <c:pt idx="308">
                  <c:v>5358</c:v>
                </c:pt>
                <c:pt idx="309">
                  <c:v>5377</c:v>
                </c:pt>
                <c:pt idx="310">
                  <c:v>5440</c:v>
                </c:pt>
                <c:pt idx="311">
                  <c:v>5445</c:v>
                </c:pt>
                <c:pt idx="312">
                  <c:v>5531</c:v>
                </c:pt>
                <c:pt idx="313">
                  <c:v>5531</c:v>
                </c:pt>
                <c:pt idx="314">
                  <c:v>5545</c:v>
                </c:pt>
                <c:pt idx="315">
                  <c:v>5545</c:v>
                </c:pt>
                <c:pt idx="316">
                  <c:v>5545</c:v>
                </c:pt>
                <c:pt idx="317">
                  <c:v>5559</c:v>
                </c:pt>
                <c:pt idx="318">
                  <c:v>5566</c:v>
                </c:pt>
                <c:pt idx="319">
                  <c:v>5657</c:v>
                </c:pt>
                <c:pt idx="320">
                  <c:v>5657</c:v>
                </c:pt>
                <c:pt idx="321">
                  <c:v>5662</c:v>
                </c:pt>
                <c:pt idx="322">
                  <c:v>5662</c:v>
                </c:pt>
                <c:pt idx="323">
                  <c:v>5701</c:v>
                </c:pt>
                <c:pt idx="324">
                  <c:v>5905</c:v>
                </c:pt>
                <c:pt idx="325">
                  <c:v>5951</c:v>
                </c:pt>
                <c:pt idx="326">
                  <c:v>6061</c:v>
                </c:pt>
                <c:pt idx="327">
                  <c:v>6061</c:v>
                </c:pt>
                <c:pt idx="328">
                  <c:v>6061</c:v>
                </c:pt>
                <c:pt idx="329">
                  <c:v>6078</c:v>
                </c:pt>
                <c:pt idx="330">
                  <c:v>6201</c:v>
                </c:pt>
                <c:pt idx="331">
                  <c:v>6327</c:v>
                </c:pt>
                <c:pt idx="332">
                  <c:v>6327</c:v>
                </c:pt>
                <c:pt idx="333">
                  <c:v>6411</c:v>
                </c:pt>
                <c:pt idx="334">
                  <c:v>6453</c:v>
                </c:pt>
                <c:pt idx="335">
                  <c:v>6467</c:v>
                </c:pt>
                <c:pt idx="336">
                  <c:v>6474</c:v>
                </c:pt>
                <c:pt idx="337">
                  <c:v>6598</c:v>
                </c:pt>
                <c:pt idx="338">
                  <c:v>6598</c:v>
                </c:pt>
                <c:pt idx="339">
                  <c:v>6843</c:v>
                </c:pt>
                <c:pt idx="340">
                  <c:v>6927</c:v>
                </c:pt>
                <c:pt idx="341">
                  <c:v>6997</c:v>
                </c:pt>
                <c:pt idx="342">
                  <c:v>7156</c:v>
                </c:pt>
                <c:pt idx="343">
                  <c:v>7338</c:v>
                </c:pt>
                <c:pt idx="344">
                  <c:v>7338</c:v>
                </c:pt>
                <c:pt idx="345">
                  <c:v>7359</c:v>
                </c:pt>
                <c:pt idx="346">
                  <c:v>7429</c:v>
                </c:pt>
                <c:pt idx="347">
                  <c:v>7598</c:v>
                </c:pt>
                <c:pt idx="348">
                  <c:v>7639</c:v>
                </c:pt>
                <c:pt idx="349">
                  <c:v>7646</c:v>
                </c:pt>
                <c:pt idx="350">
                  <c:v>7653</c:v>
                </c:pt>
                <c:pt idx="351">
                  <c:v>7660</c:v>
                </c:pt>
                <c:pt idx="352">
                  <c:v>7718</c:v>
                </c:pt>
                <c:pt idx="353">
                  <c:v>7875</c:v>
                </c:pt>
                <c:pt idx="354">
                  <c:v>7894</c:v>
                </c:pt>
                <c:pt idx="355">
                  <c:v>7943</c:v>
                </c:pt>
                <c:pt idx="356">
                  <c:v>7979</c:v>
                </c:pt>
                <c:pt idx="357">
                  <c:v>7979</c:v>
                </c:pt>
                <c:pt idx="358">
                  <c:v>8137</c:v>
                </c:pt>
                <c:pt idx="359">
                  <c:v>8139</c:v>
                </c:pt>
                <c:pt idx="360">
                  <c:v>8157</c:v>
                </c:pt>
                <c:pt idx="361">
                  <c:v>8218</c:v>
                </c:pt>
                <c:pt idx="362">
                  <c:v>8391</c:v>
                </c:pt>
                <c:pt idx="363">
                  <c:v>8405</c:v>
                </c:pt>
                <c:pt idx="364">
                  <c:v>8466</c:v>
                </c:pt>
                <c:pt idx="365">
                  <c:v>8473</c:v>
                </c:pt>
                <c:pt idx="366">
                  <c:v>8954</c:v>
                </c:pt>
                <c:pt idx="367">
                  <c:v>8989</c:v>
                </c:pt>
                <c:pt idx="368">
                  <c:v>9145</c:v>
                </c:pt>
                <c:pt idx="369">
                  <c:v>9155</c:v>
                </c:pt>
                <c:pt idx="370">
                  <c:v>9182</c:v>
                </c:pt>
                <c:pt idx="371">
                  <c:v>9213</c:v>
                </c:pt>
                <c:pt idx="372">
                  <c:v>9218</c:v>
                </c:pt>
                <c:pt idx="373">
                  <c:v>9509</c:v>
                </c:pt>
                <c:pt idx="374">
                  <c:v>9509</c:v>
                </c:pt>
                <c:pt idx="375">
                  <c:v>9509</c:v>
                </c:pt>
                <c:pt idx="376">
                  <c:v>9516</c:v>
                </c:pt>
                <c:pt idx="377">
                  <c:v>9661</c:v>
                </c:pt>
                <c:pt idx="378">
                  <c:v>9687</c:v>
                </c:pt>
                <c:pt idx="379">
                  <c:v>9687</c:v>
                </c:pt>
                <c:pt idx="380">
                  <c:v>9696</c:v>
                </c:pt>
                <c:pt idx="381">
                  <c:v>9701</c:v>
                </c:pt>
                <c:pt idx="382">
                  <c:v>9701</c:v>
                </c:pt>
                <c:pt idx="383">
                  <c:v>10166</c:v>
                </c:pt>
                <c:pt idx="384">
                  <c:v>10181.5</c:v>
                </c:pt>
                <c:pt idx="385">
                  <c:v>10231</c:v>
                </c:pt>
                <c:pt idx="386">
                  <c:v>10247</c:v>
                </c:pt>
                <c:pt idx="387">
                  <c:v>10443</c:v>
                </c:pt>
                <c:pt idx="388">
                  <c:v>10548</c:v>
                </c:pt>
                <c:pt idx="389">
                  <c:v>10672</c:v>
                </c:pt>
                <c:pt idx="390">
                  <c:v>10672</c:v>
                </c:pt>
                <c:pt idx="391">
                  <c:v>10679</c:v>
                </c:pt>
                <c:pt idx="392">
                  <c:v>10682.5</c:v>
                </c:pt>
                <c:pt idx="393">
                  <c:v>10726</c:v>
                </c:pt>
                <c:pt idx="394">
                  <c:v>10930</c:v>
                </c:pt>
                <c:pt idx="395">
                  <c:v>10932</c:v>
                </c:pt>
                <c:pt idx="396">
                  <c:v>11200</c:v>
                </c:pt>
                <c:pt idx="397">
                  <c:v>11487</c:v>
                </c:pt>
                <c:pt idx="398">
                  <c:v>11520</c:v>
                </c:pt>
                <c:pt idx="399">
                  <c:v>11758</c:v>
                </c:pt>
                <c:pt idx="400">
                  <c:v>11975</c:v>
                </c:pt>
                <c:pt idx="401">
                  <c:v>12003</c:v>
                </c:pt>
                <c:pt idx="402">
                  <c:v>12014</c:v>
                </c:pt>
                <c:pt idx="403">
                  <c:v>12021</c:v>
                </c:pt>
                <c:pt idx="404">
                  <c:v>12053</c:v>
                </c:pt>
                <c:pt idx="405">
                  <c:v>12195</c:v>
                </c:pt>
                <c:pt idx="406">
                  <c:v>12251.5</c:v>
                </c:pt>
                <c:pt idx="407">
                  <c:v>12255</c:v>
                </c:pt>
                <c:pt idx="408">
                  <c:v>12264</c:v>
                </c:pt>
                <c:pt idx="409">
                  <c:v>12292</c:v>
                </c:pt>
                <c:pt idx="410">
                  <c:v>12512</c:v>
                </c:pt>
                <c:pt idx="411">
                  <c:v>12528</c:v>
                </c:pt>
                <c:pt idx="412">
                  <c:v>12584</c:v>
                </c:pt>
              </c:numCache>
            </c:numRef>
          </c:xVal>
          <c:yVal>
            <c:numRef>
              <c:f>Active!$U$21:$U$989</c:f>
              <c:numCache>
                <c:formatCode>General</c:formatCode>
                <c:ptCount val="969"/>
                <c:pt idx="12">
                  <c:v>-6.7376000006333925E-2</c:v>
                </c:pt>
                <c:pt idx="13">
                  <c:v>-5.3644000003259862E-2</c:v>
                </c:pt>
                <c:pt idx="14">
                  <c:v>-8.1180000004678732E-2</c:v>
                </c:pt>
                <c:pt idx="70">
                  <c:v>6.7543999997724313E-2</c:v>
                </c:pt>
                <c:pt idx="194">
                  <c:v>0.1737520000024233</c:v>
                </c:pt>
                <c:pt idx="195">
                  <c:v>0.17274399999587331</c:v>
                </c:pt>
                <c:pt idx="238">
                  <c:v>0.11890000000130385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0B2-477C-951A-40FA00A42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896352"/>
        <c:axId val="1"/>
      </c:scatterChart>
      <c:valAx>
        <c:axId val="88289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2755344084665"/>
              <c:y val="0.86969951483337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128342245989303E-2"/>
              <c:y val="0.384849757416686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8963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82901736213453"/>
          <c:y val="0.92121498449057504"/>
          <c:w val="0.70721967240725925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0</xdr:row>
      <xdr:rowOff>0</xdr:rowOff>
    </xdr:from>
    <xdr:to>
      <xdr:col>18</xdr:col>
      <xdr:colOff>9526</xdr:colOff>
      <xdr:row>18</xdr:row>
      <xdr:rowOff>38100</xdr:rowOff>
    </xdr:to>
    <xdr:graphicFrame macro="">
      <xdr:nvGraphicFramePr>
        <xdr:cNvPr id="1037" name="Chart 3">
          <a:extLst>
            <a:ext uri="{FF2B5EF4-FFF2-40B4-BE49-F238E27FC236}">
              <a16:creationId xmlns:a16="http://schemas.microsoft.com/office/drawing/2014/main" id="{13B4922C-7EF4-0C13-1F4C-FB4354C2F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38101</xdr:colOff>
      <xdr:row>0</xdr:row>
      <xdr:rowOff>19050</xdr:rowOff>
    </xdr:from>
    <xdr:to>
      <xdr:col>27</xdr:col>
      <xdr:colOff>276226</xdr:colOff>
      <xdr:row>18</xdr:row>
      <xdr:rowOff>66675</xdr:rowOff>
    </xdr:to>
    <xdr:graphicFrame macro="">
      <xdr:nvGraphicFramePr>
        <xdr:cNvPr id="1038" name="Chart 4">
          <a:extLst>
            <a:ext uri="{FF2B5EF4-FFF2-40B4-BE49-F238E27FC236}">
              <a16:creationId xmlns:a16="http://schemas.microsoft.com/office/drawing/2014/main" id="{99887D81-37F2-0E68-A8FE-1E79E0264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v-astro.de/sfs/BAVM_link.php?BAVMnr=13" TargetMode="External"/><Relationship Id="rId117" Type="http://schemas.openxmlformats.org/officeDocument/2006/relationships/hyperlink" Target="http://www.bav-astro.de/sfs/BAVM_link.php?BAVMnr=172" TargetMode="External"/><Relationship Id="rId21" Type="http://schemas.openxmlformats.org/officeDocument/2006/relationships/hyperlink" Target="http://www.bav-astro.de/sfs/BAVM_link.php?BAVMnr=12" TargetMode="External"/><Relationship Id="rId42" Type="http://schemas.openxmlformats.org/officeDocument/2006/relationships/hyperlink" Target="http://www.bav-astro.de/sfs/BAVM_link.php?BAVMnr=15" TargetMode="External"/><Relationship Id="rId47" Type="http://schemas.openxmlformats.org/officeDocument/2006/relationships/hyperlink" Target="http://www.bav-astro.de/sfs/BAVM_link.php?BAVMnr=18" TargetMode="External"/><Relationship Id="rId63" Type="http://schemas.openxmlformats.org/officeDocument/2006/relationships/hyperlink" Target="http://www.konkoly.hu/cgi-bin/IBVS?1053" TargetMode="External"/><Relationship Id="rId68" Type="http://schemas.openxmlformats.org/officeDocument/2006/relationships/hyperlink" Target="http://www.konkoly.hu/cgi-bin/IBVS?1478" TargetMode="External"/><Relationship Id="rId84" Type="http://schemas.openxmlformats.org/officeDocument/2006/relationships/hyperlink" Target="http://www.bav-astro.de/sfs/BAVM_link.php?BAVMnr=46" TargetMode="External"/><Relationship Id="rId89" Type="http://schemas.openxmlformats.org/officeDocument/2006/relationships/hyperlink" Target="http://www.konkoly.hu/cgi-bin/IBVS?3355" TargetMode="External"/><Relationship Id="rId112" Type="http://schemas.openxmlformats.org/officeDocument/2006/relationships/hyperlink" Target="http://www.bav-astro.de/sfs/BAVM_link.php?BAVMnr=143" TargetMode="External"/><Relationship Id="rId133" Type="http://schemas.openxmlformats.org/officeDocument/2006/relationships/hyperlink" Target="http://www.bav-astro.de/sfs/BAVM_link.php?BAVMnr=220" TargetMode="External"/><Relationship Id="rId138" Type="http://schemas.openxmlformats.org/officeDocument/2006/relationships/hyperlink" Target="http://www.bav-astro.de/sfs/BAVM_link.php?BAVMnr=234" TargetMode="External"/><Relationship Id="rId16" Type="http://schemas.openxmlformats.org/officeDocument/2006/relationships/hyperlink" Target="http://www.bav-astro.de/sfs/BAVM_link.php?BAVMnr=12" TargetMode="External"/><Relationship Id="rId107" Type="http://schemas.openxmlformats.org/officeDocument/2006/relationships/hyperlink" Target="http://www.bav-astro.de/sfs/BAVM_link.php?BAVMnr=122" TargetMode="External"/><Relationship Id="rId11" Type="http://schemas.openxmlformats.org/officeDocument/2006/relationships/hyperlink" Target="http://www.bav-astro.de/sfs/BAVM_link.php?BAVMnr=8" TargetMode="External"/><Relationship Id="rId32" Type="http://schemas.openxmlformats.org/officeDocument/2006/relationships/hyperlink" Target="http://www.bav-astro.de/sfs/BAVM_link.php?BAVMnr=15" TargetMode="External"/><Relationship Id="rId37" Type="http://schemas.openxmlformats.org/officeDocument/2006/relationships/hyperlink" Target="http://www.bav-astro.de/sfs/BAVM_link.php?BAVMnr=15" TargetMode="External"/><Relationship Id="rId53" Type="http://schemas.openxmlformats.org/officeDocument/2006/relationships/hyperlink" Target="http://www.konkoly.hu/cgi-bin/IBVS?530" TargetMode="External"/><Relationship Id="rId58" Type="http://schemas.openxmlformats.org/officeDocument/2006/relationships/hyperlink" Target="http://www.bav-astro.de/sfs/BAVM_link.php?BAVMnr=26" TargetMode="External"/><Relationship Id="rId74" Type="http://schemas.openxmlformats.org/officeDocument/2006/relationships/hyperlink" Target="http://www.konkoly.hu/cgi-bin/IBVS?1694" TargetMode="External"/><Relationship Id="rId79" Type="http://schemas.openxmlformats.org/officeDocument/2006/relationships/hyperlink" Target="http://www.konkoly.hu/cgi-bin/IBVS?2189" TargetMode="External"/><Relationship Id="rId102" Type="http://schemas.openxmlformats.org/officeDocument/2006/relationships/hyperlink" Target="http://var.astro.cz/oejv/issues/oejv0060.pdf" TargetMode="External"/><Relationship Id="rId123" Type="http://schemas.openxmlformats.org/officeDocument/2006/relationships/hyperlink" Target="http://www.bav-astro.de/sfs/BAVM_link.php?BAVMnr=178" TargetMode="External"/><Relationship Id="rId128" Type="http://schemas.openxmlformats.org/officeDocument/2006/relationships/hyperlink" Target="http://www.aavso.org/sites/default/files/jaavso/v37n1/7(1),44.pdf" TargetMode="External"/><Relationship Id="rId5" Type="http://schemas.openxmlformats.org/officeDocument/2006/relationships/hyperlink" Target="http://www.bav-astro.de/sfs/BAVM_link.php?BAVMnr=8" TargetMode="External"/><Relationship Id="rId90" Type="http://schemas.openxmlformats.org/officeDocument/2006/relationships/hyperlink" Target="http://www.bav-astro.de/sfs/BAVM_link.php?BAVMnr=52" TargetMode="External"/><Relationship Id="rId95" Type="http://schemas.openxmlformats.org/officeDocument/2006/relationships/hyperlink" Target="http://var.astro.cz/oejv/issues/oejv0060.pdf" TargetMode="External"/><Relationship Id="rId22" Type="http://schemas.openxmlformats.org/officeDocument/2006/relationships/hyperlink" Target="http://www.bav-astro.de/sfs/BAVM_link.php?BAVMnr=12" TargetMode="External"/><Relationship Id="rId27" Type="http://schemas.openxmlformats.org/officeDocument/2006/relationships/hyperlink" Target="http://www.bav-astro.de/sfs/BAVM_link.php?BAVMnr=13" TargetMode="External"/><Relationship Id="rId43" Type="http://schemas.openxmlformats.org/officeDocument/2006/relationships/hyperlink" Target="http://www.bav-astro.de/sfs/BAVM_link.php?BAVMnr=18" TargetMode="External"/><Relationship Id="rId48" Type="http://schemas.openxmlformats.org/officeDocument/2006/relationships/hyperlink" Target="http://www.bav-astro.de/sfs/BAVM_link.php?BAVMnr=18" TargetMode="External"/><Relationship Id="rId64" Type="http://schemas.openxmlformats.org/officeDocument/2006/relationships/hyperlink" Target="http://www.konkoly.hu/cgi-bin/IBVS?1478" TargetMode="External"/><Relationship Id="rId69" Type="http://schemas.openxmlformats.org/officeDocument/2006/relationships/hyperlink" Target="http://www.bav-astro.de/sfs/BAVM_link.php?BAVMnr=29" TargetMode="External"/><Relationship Id="rId113" Type="http://schemas.openxmlformats.org/officeDocument/2006/relationships/hyperlink" Target="http://www.bav-astro.de/sfs/BAVM_link.php?BAVMnr=152" TargetMode="External"/><Relationship Id="rId118" Type="http://schemas.openxmlformats.org/officeDocument/2006/relationships/hyperlink" Target="http://www.konkoly.hu/cgi-bin/IBVS?5592" TargetMode="External"/><Relationship Id="rId134" Type="http://schemas.openxmlformats.org/officeDocument/2006/relationships/hyperlink" Target="http://www.bav-astro.de/sfs/BAVM_link.php?BAVMnr=225" TargetMode="External"/><Relationship Id="rId139" Type="http://schemas.openxmlformats.org/officeDocument/2006/relationships/hyperlink" Target="http://www.bav-astro.de/sfs/BAVM_link.php?BAVMnr=239" TargetMode="External"/><Relationship Id="rId8" Type="http://schemas.openxmlformats.org/officeDocument/2006/relationships/hyperlink" Target="http://www.bav-astro.de/sfs/BAVM_link.php?BAVMnr=8" TargetMode="External"/><Relationship Id="rId51" Type="http://schemas.openxmlformats.org/officeDocument/2006/relationships/hyperlink" Target="http://www.konkoly.hu/cgi-bin/IBVS?456" TargetMode="External"/><Relationship Id="rId72" Type="http://schemas.openxmlformats.org/officeDocument/2006/relationships/hyperlink" Target="http://www.konkoly.hu/cgi-bin/IBVS?1924" TargetMode="External"/><Relationship Id="rId80" Type="http://schemas.openxmlformats.org/officeDocument/2006/relationships/hyperlink" Target="http://www.bav-astro.de/sfs/BAVM_link.php?BAVMnr=34" TargetMode="External"/><Relationship Id="rId85" Type="http://schemas.openxmlformats.org/officeDocument/2006/relationships/hyperlink" Target="http://www.bav-astro.de/sfs/BAVM_link.php?BAVMnr=46" TargetMode="External"/><Relationship Id="rId93" Type="http://schemas.openxmlformats.org/officeDocument/2006/relationships/hyperlink" Target="http://www.bav-astro.de/sfs/BAVM_link.php?BAVMnr=59" TargetMode="External"/><Relationship Id="rId98" Type="http://schemas.openxmlformats.org/officeDocument/2006/relationships/hyperlink" Target="http://var.astro.cz/oejv/issues/oejv0060.pdf" TargetMode="External"/><Relationship Id="rId121" Type="http://schemas.openxmlformats.org/officeDocument/2006/relationships/hyperlink" Target="http://www.bav-astro.de/sfs/BAVM_link.php?BAVMnr=174" TargetMode="External"/><Relationship Id="rId3" Type="http://schemas.openxmlformats.org/officeDocument/2006/relationships/hyperlink" Target="http://www.bav-astro.de/sfs/BAVM_link.php?BAVMnr=8" TargetMode="External"/><Relationship Id="rId12" Type="http://schemas.openxmlformats.org/officeDocument/2006/relationships/hyperlink" Target="http://www.bav-astro.de/sfs/BAVM_link.php?BAVMnr=10" TargetMode="External"/><Relationship Id="rId17" Type="http://schemas.openxmlformats.org/officeDocument/2006/relationships/hyperlink" Target="http://www.bav-astro.de/sfs/BAVM_link.php?BAVMnr=12" TargetMode="External"/><Relationship Id="rId25" Type="http://schemas.openxmlformats.org/officeDocument/2006/relationships/hyperlink" Target="http://www.bav-astro.de/sfs/BAVM_link.php?BAVMnr=13" TargetMode="External"/><Relationship Id="rId33" Type="http://schemas.openxmlformats.org/officeDocument/2006/relationships/hyperlink" Target="http://www.bav-astro.de/sfs/BAVM_link.php?BAVMnr=15" TargetMode="External"/><Relationship Id="rId38" Type="http://schemas.openxmlformats.org/officeDocument/2006/relationships/hyperlink" Target="http://www.bav-astro.de/sfs/BAVM_link.php?BAVMnr=15" TargetMode="External"/><Relationship Id="rId46" Type="http://schemas.openxmlformats.org/officeDocument/2006/relationships/hyperlink" Target="http://www.bav-astro.de/sfs/BAVM_link.php?BAVMnr=18" TargetMode="External"/><Relationship Id="rId59" Type="http://schemas.openxmlformats.org/officeDocument/2006/relationships/hyperlink" Target="http://www.konkoly.hu/cgi-bin/IBVS?937" TargetMode="External"/><Relationship Id="rId67" Type="http://schemas.openxmlformats.org/officeDocument/2006/relationships/hyperlink" Target="http://www.konkoly.hu/cgi-bin/IBVS?1478" TargetMode="External"/><Relationship Id="rId103" Type="http://schemas.openxmlformats.org/officeDocument/2006/relationships/hyperlink" Target="http://www.konkoly.hu/cgi-bin/IBVS?4340" TargetMode="External"/><Relationship Id="rId108" Type="http://schemas.openxmlformats.org/officeDocument/2006/relationships/hyperlink" Target="http://www.bav-astro.de/sfs/BAVM_link.php?BAVMnr=122" TargetMode="External"/><Relationship Id="rId116" Type="http://schemas.openxmlformats.org/officeDocument/2006/relationships/hyperlink" Target="http://www.bav-astro.de/sfs/BAVM_link.php?BAVMnr=157" TargetMode="External"/><Relationship Id="rId124" Type="http://schemas.openxmlformats.org/officeDocument/2006/relationships/hyperlink" Target="http://vsolj.cetus-net.org/no44.pdf" TargetMode="External"/><Relationship Id="rId129" Type="http://schemas.openxmlformats.org/officeDocument/2006/relationships/hyperlink" Target="http://www.aavso.org/sites/default/files/jaavso/v37n1/7(1),44.pdf" TargetMode="External"/><Relationship Id="rId137" Type="http://schemas.openxmlformats.org/officeDocument/2006/relationships/hyperlink" Target="http://www.bav-astro.de/sfs/BAVM_link.php?BAVMnr=239" TargetMode="External"/><Relationship Id="rId20" Type="http://schemas.openxmlformats.org/officeDocument/2006/relationships/hyperlink" Target="http://www.bav-astro.de/sfs/BAVM_link.php?BAVMnr=12" TargetMode="External"/><Relationship Id="rId41" Type="http://schemas.openxmlformats.org/officeDocument/2006/relationships/hyperlink" Target="http://www.bav-astro.de/sfs/BAVM_link.php?BAVMnr=15" TargetMode="External"/><Relationship Id="rId54" Type="http://schemas.openxmlformats.org/officeDocument/2006/relationships/hyperlink" Target="http://www.konkoly.hu/cgi-bin/IBVS?530" TargetMode="External"/><Relationship Id="rId62" Type="http://schemas.openxmlformats.org/officeDocument/2006/relationships/hyperlink" Target="http://www.konkoly.hu/cgi-bin/IBVS?1065" TargetMode="External"/><Relationship Id="rId70" Type="http://schemas.openxmlformats.org/officeDocument/2006/relationships/hyperlink" Target="http://www.bav-astro.de/sfs/BAVM_link.php?BAVMnr=29" TargetMode="External"/><Relationship Id="rId75" Type="http://schemas.openxmlformats.org/officeDocument/2006/relationships/hyperlink" Target="http://www.konkoly.hu/cgi-bin/IBVS?1694" TargetMode="External"/><Relationship Id="rId83" Type="http://schemas.openxmlformats.org/officeDocument/2006/relationships/hyperlink" Target="http://www.bav-astro.de/sfs/BAVM_link.php?BAVMnr=46" TargetMode="External"/><Relationship Id="rId88" Type="http://schemas.openxmlformats.org/officeDocument/2006/relationships/hyperlink" Target="http://www.bav-astro.de/sfs/BAVM_link.php?BAVMnr=52" TargetMode="External"/><Relationship Id="rId91" Type="http://schemas.openxmlformats.org/officeDocument/2006/relationships/hyperlink" Target="http://www.bav-astro.de/sfs/BAVM_link.php?BAVMnr=56" TargetMode="External"/><Relationship Id="rId96" Type="http://schemas.openxmlformats.org/officeDocument/2006/relationships/hyperlink" Target="http://vsolj.cetus-net.org/no47.pdf" TargetMode="External"/><Relationship Id="rId111" Type="http://schemas.openxmlformats.org/officeDocument/2006/relationships/hyperlink" Target="http://www.bav-astro.de/sfs/BAVM_link.php?BAVMnr=131" TargetMode="External"/><Relationship Id="rId132" Type="http://schemas.openxmlformats.org/officeDocument/2006/relationships/hyperlink" Target="http://www.bav-astro.de/sfs/BAVM_link.php?BAVMnr=220" TargetMode="External"/><Relationship Id="rId140" Type="http://schemas.openxmlformats.org/officeDocument/2006/relationships/hyperlink" Target="http://www.bav-astro.de/sfs/BAVM_link.php?BAVMnr=239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8" TargetMode="External"/><Relationship Id="rId15" Type="http://schemas.openxmlformats.org/officeDocument/2006/relationships/hyperlink" Target="http://www.bav-astro.de/sfs/BAVM_link.php?BAVMnr=10" TargetMode="External"/><Relationship Id="rId23" Type="http://schemas.openxmlformats.org/officeDocument/2006/relationships/hyperlink" Target="http://www.bav-astro.de/sfs/BAVM_link.php?BAVMnr=12" TargetMode="External"/><Relationship Id="rId28" Type="http://schemas.openxmlformats.org/officeDocument/2006/relationships/hyperlink" Target="http://www.bav-astro.de/sfs/BAVM_link.php?BAVMnr=13" TargetMode="External"/><Relationship Id="rId36" Type="http://schemas.openxmlformats.org/officeDocument/2006/relationships/hyperlink" Target="http://www.bav-astro.de/sfs/BAVM_link.php?BAVMnr=15" TargetMode="External"/><Relationship Id="rId49" Type="http://schemas.openxmlformats.org/officeDocument/2006/relationships/hyperlink" Target="http://www.bav-astro.de/sfs/BAVM_link.php?BAVMnr=18" TargetMode="External"/><Relationship Id="rId57" Type="http://schemas.openxmlformats.org/officeDocument/2006/relationships/hyperlink" Target="http://www.konkoly.hu/cgi-bin/IBVS?642" TargetMode="External"/><Relationship Id="rId106" Type="http://schemas.openxmlformats.org/officeDocument/2006/relationships/hyperlink" Target="http://www.konkoly.hu/cgi-bin/IBVS?4340" TargetMode="External"/><Relationship Id="rId114" Type="http://schemas.openxmlformats.org/officeDocument/2006/relationships/hyperlink" Target="http://www.bav-astro.de/sfs/BAVM_link.php?BAVMnr=143" TargetMode="External"/><Relationship Id="rId119" Type="http://schemas.openxmlformats.org/officeDocument/2006/relationships/hyperlink" Target="http://www.bav-astro.de/sfs/BAVM_link.php?BAVMnr=171" TargetMode="External"/><Relationship Id="rId127" Type="http://schemas.openxmlformats.org/officeDocument/2006/relationships/hyperlink" Target="http://www.konkoly.hu/cgi-bin/IBVS?5746" TargetMode="External"/><Relationship Id="rId10" Type="http://schemas.openxmlformats.org/officeDocument/2006/relationships/hyperlink" Target="http://www.bav-astro.de/sfs/BAVM_link.php?BAVMnr=8" TargetMode="External"/><Relationship Id="rId31" Type="http://schemas.openxmlformats.org/officeDocument/2006/relationships/hyperlink" Target="http://www.bav-astro.de/sfs/BAVM_link.php?BAVMnr=15" TargetMode="External"/><Relationship Id="rId44" Type="http://schemas.openxmlformats.org/officeDocument/2006/relationships/hyperlink" Target="http://www.bav-astro.de/sfs/BAVM_link.php?BAVMnr=18" TargetMode="External"/><Relationship Id="rId52" Type="http://schemas.openxmlformats.org/officeDocument/2006/relationships/hyperlink" Target="http://www.konkoly.hu/cgi-bin/IBVS?456" TargetMode="External"/><Relationship Id="rId60" Type="http://schemas.openxmlformats.org/officeDocument/2006/relationships/hyperlink" Target="http://www.konkoly.hu/cgi-bin/IBVS?1065" TargetMode="External"/><Relationship Id="rId65" Type="http://schemas.openxmlformats.org/officeDocument/2006/relationships/hyperlink" Target="http://www.konkoly.hu/cgi-bin/IBVS?1200" TargetMode="External"/><Relationship Id="rId73" Type="http://schemas.openxmlformats.org/officeDocument/2006/relationships/hyperlink" Target="http://www.konkoly.hu/cgi-bin/IBVS?1694" TargetMode="External"/><Relationship Id="rId78" Type="http://schemas.openxmlformats.org/officeDocument/2006/relationships/hyperlink" Target="http://www.konkoly.hu/cgi-bin/IBVS?2086" TargetMode="External"/><Relationship Id="rId81" Type="http://schemas.openxmlformats.org/officeDocument/2006/relationships/hyperlink" Target="http://www.konkoly.hu/cgi-bin/IBVS?2292" TargetMode="External"/><Relationship Id="rId86" Type="http://schemas.openxmlformats.org/officeDocument/2006/relationships/hyperlink" Target="http://www.bav-astro.de/sfs/BAVM_link.php?BAVMnr=50" TargetMode="External"/><Relationship Id="rId94" Type="http://schemas.openxmlformats.org/officeDocument/2006/relationships/hyperlink" Target="http://www.bav-astro.de/sfs/BAVM_link.php?BAVMnr=60" TargetMode="External"/><Relationship Id="rId99" Type="http://schemas.openxmlformats.org/officeDocument/2006/relationships/hyperlink" Target="http://var.astro.cz/oejv/issues/oejv0060.pdf" TargetMode="External"/><Relationship Id="rId101" Type="http://schemas.openxmlformats.org/officeDocument/2006/relationships/hyperlink" Target="http://var.astro.cz/oejv/issues/oejv0060.pdf" TargetMode="External"/><Relationship Id="rId122" Type="http://schemas.openxmlformats.org/officeDocument/2006/relationships/hyperlink" Target="http://www.konkoly.hu/cgi-bin/IBVS?5694" TargetMode="External"/><Relationship Id="rId130" Type="http://schemas.openxmlformats.org/officeDocument/2006/relationships/hyperlink" Target="http://www.bav-astro.de/sfs/BAVM_link.php?BAVMnr=212" TargetMode="External"/><Relationship Id="rId135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bav-astro.de/sfs/BAVM_link.php?BAVMnr=8" TargetMode="External"/><Relationship Id="rId9" Type="http://schemas.openxmlformats.org/officeDocument/2006/relationships/hyperlink" Target="http://www.bav-astro.de/sfs/BAVM_link.php?BAVMnr=8" TargetMode="External"/><Relationship Id="rId13" Type="http://schemas.openxmlformats.org/officeDocument/2006/relationships/hyperlink" Target="http://www.bav-astro.de/sfs/BAVM_link.php?BAVMnr=10" TargetMode="External"/><Relationship Id="rId18" Type="http://schemas.openxmlformats.org/officeDocument/2006/relationships/hyperlink" Target="http://www.bav-astro.de/sfs/BAVM_link.php?BAVMnr=12" TargetMode="External"/><Relationship Id="rId39" Type="http://schemas.openxmlformats.org/officeDocument/2006/relationships/hyperlink" Target="http://www.bav-astro.de/sfs/BAVM_link.php?BAVMnr=15" TargetMode="External"/><Relationship Id="rId109" Type="http://schemas.openxmlformats.org/officeDocument/2006/relationships/hyperlink" Target="http://www.bav-astro.de/sfs/BAVM_link.php?BAVMnr=122" TargetMode="External"/><Relationship Id="rId34" Type="http://schemas.openxmlformats.org/officeDocument/2006/relationships/hyperlink" Target="http://www.bav-astro.de/sfs/BAVM_link.php?BAVMnr=15" TargetMode="External"/><Relationship Id="rId50" Type="http://schemas.openxmlformats.org/officeDocument/2006/relationships/hyperlink" Target="http://www.bav-astro.de/sfs/BAVM_link.php?BAVMnr=18" TargetMode="External"/><Relationship Id="rId55" Type="http://schemas.openxmlformats.org/officeDocument/2006/relationships/hyperlink" Target="http://www.konkoly.hu/cgi-bin/IBVS?642" TargetMode="External"/><Relationship Id="rId76" Type="http://schemas.openxmlformats.org/officeDocument/2006/relationships/hyperlink" Target="http://www.konkoly.hu/cgi-bin/IBVS?1930" TargetMode="External"/><Relationship Id="rId97" Type="http://schemas.openxmlformats.org/officeDocument/2006/relationships/hyperlink" Target="http://var.astro.cz/oejv/issues/oejv0060.pdf" TargetMode="External"/><Relationship Id="rId104" Type="http://schemas.openxmlformats.org/officeDocument/2006/relationships/hyperlink" Target="http://www.konkoly.hu/cgi-bin/IBVS?4340" TargetMode="External"/><Relationship Id="rId120" Type="http://schemas.openxmlformats.org/officeDocument/2006/relationships/hyperlink" Target="http://www.konkoly.hu/cgi-bin/IBVS?5592" TargetMode="External"/><Relationship Id="rId125" Type="http://schemas.openxmlformats.org/officeDocument/2006/relationships/hyperlink" Target="http://www.bav-astro.de/sfs/BAVM_link.php?BAVMnr=178" TargetMode="External"/><Relationship Id="rId7" Type="http://schemas.openxmlformats.org/officeDocument/2006/relationships/hyperlink" Target="http://www.bav-astro.de/sfs/BAVM_link.php?BAVMnr=8" TargetMode="External"/><Relationship Id="rId71" Type="http://schemas.openxmlformats.org/officeDocument/2006/relationships/hyperlink" Target="http://www.konkoly.hu/cgi-bin/IBVS?1631" TargetMode="External"/><Relationship Id="rId92" Type="http://schemas.openxmlformats.org/officeDocument/2006/relationships/hyperlink" Target="http://www.bav-astro.de/sfs/BAVM_link.php?BAVMnr=59" TargetMode="External"/><Relationship Id="rId2" Type="http://schemas.openxmlformats.org/officeDocument/2006/relationships/hyperlink" Target="http://www.bav-astro.de/sfs/BAVM_link.php?BAVMnr=8" TargetMode="External"/><Relationship Id="rId29" Type="http://schemas.openxmlformats.org/officeDocument/2006/relationships/hyperlink" Target="http://www.bav-astro.de/sfs/BAVM_link.php?BAVMnr=13" TargetMode="External"/><Relationship Id="rId24" Type="http://schemas.openxmlformats.org/officeDocument/2006/relationships/hyperlink" Target="http://www.bav-astro.de/sfs/BAVM_link.php?BAVMnr=12" TargetMode="External"/><Relationship Id="rId40" Type="http://schemas.openxmlformats.org/officeDocument/2006/relationships/hyperlink" Target="http://www.bav-astro.de/sfs/BAVM_link.php?BAVMnr=15" TargetMode="External"/><Relationship Id="rId45" Type="http://schemas.openxmlformats.org/officeDocument/2006/relationships/hyperlink" Target="http://www.bav-astro.de/sfs/BAVM_link.php?BAVMnr=18" TargetMode="External"/><Relationship Id="rId66" Type="http://schemas.openxmlformats.org/officeDocument/2006/relationships/hyperlink" Target="http://www.konkoly.hu/cgi-bin/IBVS?1200" TargetMode="External"/><Relationship Id="rId87" Type="http://schemas.openxmlformats.org/officeDocument/2006/relationships/hyperlink" Target="http://www.bav-astro.de/sfs/BAVM_link.php?BAVMnr=50" TargetMode="External"/><Relationship Id="rId110" Type="http://schemas.openxmlformats.org/officeDocument/2006/relationships/hyperlink" Target="http://www.bav-astro.de/sfs/BAVM_link.php?BAVMnr=122" TargetMode="External"/><Relationship Id="rId115" Type="http://schemas.openxmlformats.org/officeDocument/2006/relationships/hyperlink" Target="http://www.bav-astro.de/sfs/BAVM_link.php?BAVMnr=152" TargetMode="External"/><Relationship Id="rId131" Type="http://schemas.openxmlformats.org/officeDocument/2006/relationships/hyperlink" Target="http://vsolj.cetus-net.org/vsoljno50.pdf" TargetMode="External"/><Relationship Id="rId136" Type="http://schemas.openxmlformats.org/officeDocument/2006/relationships/hyperlink" Target="http://www.konkoly.hu/cgi-bin/IBVS?6092" TargetMode="External"/><Relationship Id="rId61" Type="http://schemas.openxmlformats.org/officeDocument/2006/relationships/hyperlink" Target="http://www.konkoly.hu/cgi-bin/IBVS?1065" TargetMode="External"/><Relationship Id="rId82" Type="http://schemas.openxmlformats.org/officeDocument/2006/relationships/hyperlink" Target="http://www.bav-astro.de/sfs/BAVM_link.php?BAVMnr=36" TargetMode="External"/><Relationship Id="rId19" Type="http://schemas.openxmlformats.org/officeDocument/2006/relationships/hyperlink" Target="http://www.bav-astro.de/sfs/BAVM_link.php?BAVMnr=12" TargetMode="External"/><Relationship Id="rId14" Type="http://schemas.openxmlformats.org/officeDocument/2006/relationships/hyperlink" Target="http://www.bav-astro.de/sfs/BAVM_link.php?BAVMnr=10" TargetMode="External"/><Relationship Id="rId30" Type="http://schemas.openxmlformats.org/officeDocument/2006/relationships/hyperlink" Target="http://www.bav-astro.de/sfs/BAVM_link.php?BAVMnr=13" TargetMode="External"/><Relationship Id="rId35" Type="http://schemas.openxmlformats.org/officeDocument/2006/relationships/hyperlink" Target="http://www.bav-astro.de/sfs/BAVM_link.php?BAVMnr=15" TargetMode="External"/><Relationship Id="rId56" Type="http://schemas.openxmlformats.org/officeDocument/2006/relationships/hyperlink" Target="http://www.konkoly.hu/cgi-bin/IBVS?642" TargetMode="External"/><Relationship Id="rId77" Type="http://schemas.openxmlformats.org/officeDocument/2006/relationships/hyperlink" Target="http://www.bav-astro.de/sfs/BAVM_link.php?BAVMnr=32" TargetMode="External"/><Relationship Id="rId100" Type="http://schemas.openxmlformats.org/officeDocument/2006/relationships/hyperlink" Target="http://var.astro.cz/oejv/issues/oejv0060.pdf" TargetMode="External"/><Relationship Id="rId105" Type="http://schemas.openxmlformats.org/officeDocument/2006/relationships/hyperlink" Target="http://www.konkoly.hu/cgi-bin/IBVS?4340" TargetMode="External"/><Relationship Id="rId126" Type="http://schemas.openxmlformats.org/officeDocument/2006/relationships/hyperlink" Target="http://www.bav-astro.de/sfs/BAVM_link.php?BAVMnr=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2047"/>
  <sheetViews>
    <sheetView tabSelected="1" workbookViewId="0">
      <pane xSplit="14" ySplit="21" topLeftCell="O411" activePane="bottomRight" state="frozen"/>
      <selection pane="topRight" activeCell="O1" sqref="O1"/>
      <selection pane="bottomLeft" activeCell="A22" sqref="A22"/>
      <selection pane="bottomRight" activeCell="F7" sqref="F7"/>
    </sheetView>
  </sheetViews>
  <sheetFormatPr defaultColWidth="10.28515625" defaultRowHeight="12.75" x14ac:dyDescent="0.2"/>
  <cols>
    <col min="1" max="1" width="16.140625" customWidth="1"/>
    <col min="2" max="2" width="4.5703125" customWidth="1"/>
    <col min="3" max="3" width="11.85546875" customWidth="1"/>
    <col min="4" max="4" width="9.42578125" customWidth="1"/>
    <col min="5" max="5" width="9.140625" customWidth="1"/>
    <col min="6" max="6" width="15.5703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9" width="9.85546875" customWidth="1"/>
  </cols>
  <sheetData>
    <row r="1" spans="1:6" ht="20.25" x14ac:dyDescent="0.3">
      <c r="A1" s="1" t="s">
        <v>145</v>
      </c>
    </row>
    <row r="2" spans="1:6" x14ac:dyDescent="0.2">
      <c r="A2" t="s">
        <v>27</v>
      </c>
      <c r="B2" s="13" t="s">
        <v>90</v>
      </c>
    </row>
    <row r="3" spans="1:6" ht="13.5" thickBot="1" x14ac:dyDescent="0.25"/>
    <row r="4" spans="1:6" ht="14.25" thickTop="1" thickBot="1" x14ac:dyDescent="0.25">
      <c r="A4" s="7" t="s">
        <v>3</v>
      </c>
      <c r="C4" s="2">
        <v>42008.387300000002</v>
      </c>
      <c r="D4" s="3">
        <v>1.4283239999999999</v>
      </c>
    </row>
    <row r="5" spans="1:6" ht="13.5" thickTop="1" x14ac:dyDescent="0.2">
      <c r="A5" s="43" t="s">
        <v>159</v>
      </c>
      <c r="B5" s="44"/>
      <c r="C5" s="45">
        <v>-9.5</v>
      </c>
      <c r="D5" s="44" t="s">
        <v>160</v>
      </c>
    </row>
    <row r="6" spans="1:6" x14ac:dyDescent="0.2">
      <c r="A6" s="7" t="s">
        <v>4</v>
      </c>
    </row>
    <row r="7" spans="1:6" x14ac:dyDescent="0.2">
      <c r="A7" t="s">
        <v>5</v>
      </c>
      <c r="C7">
        <v>42008.387300000002</v>
      </c>
    </row>
    <row r="8" spans="1:6" x14ac:dyDescent="0.2">
      <c r="A8" t="s">
        <v>6</v>
      </c>
      <c r="C8">
        <v>1.4283239999999999</v>
      </c>
    </row>
    <row r="9" spans="1:6" x14ac:dyDescent="0.2">
      <c r="A9" s="19" t="s">
        <v>158</v>
      </c>
      <c r="B9" s="42">
        <v>385</v>
      </c>
      <c r="C9" s="19" t="str">
        <f>"F"&amp;B9</f>
        <v>F385</v>
      </c>
      <c r="D9" s="19" t="str">
        <f>"G"&amp;B9</f>
        <v>G385</v>
      </c>
    </row>
    <row r="10" spans="1:6" ht="13.5" thickBot="1" x14ac:dyDescent="0.25">
      <c r="C10" s="6" t="s">
        <v>22</v>
      </c>
      <c r="D10" s="6" t="s">
        <v>23</v>
      </c>
    </row>
    <row r="11" spans="1:6" x14ac:dyDescent="0.2">
      <c r="A11" t="s">
        <v>18</v>
      </c>
      <c r="C11" s="22">
        <f ca="1">INTERCEPT(INDIRECT(D9):G1002,INDIRECT(C9):$F1002)</f>
        <v>-0.12090519129154681</v>
      </c>
      <c r="D11" s="5">
        <f>+E11*F11</f>
        <v>1.9302993457852695E-3</v>
      </c>
      <c r="E11" s="10">
        <v>193.02993457852693</v>
      </c>
      <c r="F11">
        <v>1.0000000000000001E-5</v>
      </c>
    </row>
    <row r="12" spans="1:6" x14ac:dyDescent="0.2">
      <c r="A12" t="s">
        <v>19</v>
      </c>
      <c r="C12" s="22">
        <f ca="1">SLOPE(INDIRECT(D9):G1002,INDIRECT(C9):$F1002)</f>
        <v>1.1910593047815491E-5</v>
      </c>
      <c r="D12" s="5">
        <f>+E12*F12</f>
        <v>-1.4679814509691277E-6</v>
      </c>
      <c r="E12" s="11">
        <v>-1.4679814509691278</v>
      </c>
      <c r="F12">
        <v>9.9999999999999995E-7</v>
      </c>
    </row>
    <row r="13" spans="1:6" ht="13.5" thickBot="1" x14ac:dyDescent="0.25">
      <c r="A13" t="s">
        <v>21</v>
      </c>
      <c r="C13" s="5" t="s">
        <v>16</v>
      </c>
      <c r="D13" s="5">
        <f>+E13*F13</f>
        <v>-1.3280069175515287E-10</v>
      </c>
      <c r="E13" s="12">
        <v>-0.13280069175515286</v>
      </c>
      <c r="F13">
        <v>1.0000000000000001E-9</v>
      </c>
    </row>
    <row r="14" spans="1:6" x14ac:dyDescent="0.2">
      <c r="A14" t="s">
        <v>26</v>
      </c>
      <c r="E14">
        <f>SUM(T21:T996)</f>
        <v>0.11541418712875906</v>
      </c>
    </row>
    <row r="15" spans="1:6" x14ac:dyDescent="0.2">
      <c r="A15" s="4" t="s">
        <v>20</v>
      </c>
      <c r="C15" s="16">
        <f ca="1">(C7+C11)+(C8+C12)*INT(MAX(F21:F3530))</f>
        <v>59982.445493711624</v>
      </c>
      <c r="D15" s="18">
        <f>+C7+INT(MAX(F21:F1585))*C8+D11+D12*INT(MAX(F21:F4020))+D13*INT(MAX(F21:F4047)^2)</f>
        <v>59982.378943294185</v>
      </c>
      <c r="E15" s="46" t="s">
        <v>161</v>
      </c>
      <c r="F15" s="45">
        <v>1</v>
      </c>
    </row>
    <row r="16" spans="1:6" x14ac:dyDescent="0.2">
      <c r="A16" s="7" t="s">
        <v>7</v>
      </c>
      <c r="C16" s="17">
        <f ca="1">+C8+C12</f>
        <v>1.4283359105930478</v>
      </c>
      <c r="D16" s="18">
        <f>+C8+D12+2*D13*F90</f>
        <v>1.4283250549660909</v>
      </c>
      <c r="E16" s="46" t="s">
        <v>162</v>
      </c>
      <c r="F16" s="47">
        <f ca="1">NOW()+15018.5+$C$5/24</f>
        <v>60328.780209606477</v>
      </c>
    </row>
    <row r="17" spans="1:25" ht="13.5" thickBot="1" x14ac:dyDescent="0.25">
      <c r="A17" s="22" t="s">
        <v>147</v>
      </c>
      <c r="C17">
        <f>COUNT(C21:C2188)</f>
        <v>413</v>
      </c>
      <c r="E17" s="46" t="s">
        <v>163</v>
      </c>
      <c r="F17" s="47">
        <f ca="1">ROUND(2*(F16-$C$7)/$C$8,0)/2+F15</f>
        <v>12827.5</v>
      </c>
    </row>
    <row r="18" spans="1:25" ht="14.25" thickTop="1" thickBot="1" x14ac:dyDescent="0.25">
      <c r="A18" s="7" t="s">
        <v>166</v>
      </c>
      <c r="C18" s="26">
        <f ca="1">+C15</f>
        <v>59982.445493711624</v>
      </c>
      <c r="D18" s="27">
        <f ca="1">C16</f>
        <v>1.4283359105930478</v>
      </c>
      <c r="E18" s="46" t="s">
        <v>164</v>
      </c>
      <c r="F18" s="18">
        <f ca="1">ROUND(2*(F16-$C$15)/$C$16,0)/2+F15</f>
        <v>243.5</v>
      </c>
    </row>
    <row r="19" spans="1:25" ht="13.5" thickBot="1" x14ac:dyDescent="0.25">
      <c r="A19" s="7" t="s">
        <v>167</v>
      </c>
      <c r="C19" s="20">
        <f>+D15</f>
        <v>59982.378943294185</v>
      </c>
      <c r="D19" s="21">
        <f>+D16</f>
        <v>1.4283250549660909</v>
      </c>
      <c r="E19" s="46" t="s">
        <v>165</v>
      </c>
      <c r="F19" s="48">
        <f ca="1">+$C$15+$C$16*F18-15018.5-$C$5/24</f>
        <v>45312.14112127437</v>
      </c>
    </row>
    <row r="20" spans="1:25" ht="13.5" thickBot="1" x14ac:dyDescent="0.25">
      <c r="A20" s="6" t="s">
        <v>8</v>
      </c>
      <c r="B20" s="6" t="s">
        <v>9</v>
      </c>
      <c r="C20" s="100" t="s">
        <v>10</v>
      </c>
      <c r="D20" s="6" t="s">
        <v>15</v>
      </c>
      <c r="E20" s="6" t="s">
        <v>11</v>
      </c>
      <c r="F20" s="6" t="s">
        <v>12</v>
      </c>
      <c r="G20" s="6" t="s">
        <v>13</v>
      </c>
      <c r="H20" s="9" t="s">
        <v>180</v>
      </c>
      <c r="I20" s="9" t="s">
        <v>150</v>
      </c>
      <c r="J20" s="9" t="s">
        <v>177</v>
      </c>
      <c r="K20" s="9" t="s">
        <v>175</v>
      </c>
      <c r="L20" s="9" t="s">
        <v>1234</v>
      </c>
      <c r="M20" s="9" t="s">
        <v>1235</v>
      </c>
      <c r="N20" s="9" t="s">
        <v>1236</v>
      </c>
      <c r="O20" s="9" t="s">
        <v>25</v>
      </c>
      <c r="P20" s="8" t="s">
        <v>24</v>
      </c>
      <c r="Q20" s="6" t="s">
        <v>17</v>
      </c>
      <c r="R20" s="5"/>
      <c r="S20" s="5"/>
      <c r="U20" s="67" t="s">
        <v>1237</v>
      </c>
    </row>
    <row r="21" spans="1:25" x14ac:dyDescent="0.2">
      <c r="A21" s="28" t="s">
        <v>119</v>
      </c>
      <c r="B21" s="29"/>
      <c r="C21" s="30">
        <v>15511.53</v>
      </c>
      <c r="D21" s="30"/>
      <c r="E21" s="29">
        <f t="shared" ref="E21:E84" si="0">+(C21-C$7)/C$8</f>
        <v>-18551.013145476802</v>
      </c>
      <c r="F21" s="29">
        <f t="shared" ref="F21:F84" si="1">ROUND(2*E21,0)/2</f>
        <v>-18551</v>
      </c>
      <c r="G21" s="29">
        <f t="shared" ref="G21:G32" si="2">+C21-(C$7+F21*C$8)</f>
        <v>-1.8776000002617366E-2</v>
      </c>
      <c r="H21" s="29"/>
      <c r="I21" s="29">
        <f>G21</f>
        <v>-1.8776000002617366E-2</v>
      </c>
      <c r="J21" s="29"/>
      <c r="K21" s="29"/>
      <c r="L21" s="29"/>
      <c r="M21" s="29"/>
      <c r="N21" s="29"/>
      <c r="O21" s="29"/>
      <c r="P21" s="29">
        <f t="shared" ref="P21:P84" si="3">+D$11+D$12*F21+D$13*F21^2</f>
        <v>-1.6539153830428741E-2</v>
      </c>
      <c r="Q21" s="31">
        <f t="shared" ref="Q21:Q84" si="4">+C21-15018.5</f>
        <v>493.03000000000065</v>
      </c>
      <c r="R21" s="31"/>
      <c r="S21" s="31"/>
      <c r="T21" s="29">
        <f t="shared" ref="T21:T32" si="5">+(P21-G21)^2</f>
        <v>5.0034807980349042E-6</v>
      </c>
      <c r="U21" s="29"/>
      <c r="V21" s="29"/>
      <c r="W21" s="29"/>
      <c r="X21" s="29"/>
      <c r="Y21" s="29"/>
    </row>
    <row r="22" spans="1:25" x14ac:dyDescent="0.2">
      <c r="A22" s="28" t="s">
        <v>119</v>
      </c>
      <c r="B22" s="29"/>
      <c r="C22" s="30">
        <v>15595.786</v>
      </c>
      <c r="D22" s="30"/>
      <c r="E22" s="29">
        <f t="shared" si="0"/>
        <v>-18492.023728509779</v>
      </c>
      <c r="F22" s="29">
        <f t="shared" si="1"/>
        <v>-18492</v>
      </c>
      <c r="G22" s="29">
        <f t="shared" si="2"/>
        <v>-3.3892000003106659E-2</v>
      </c>
      <c r="H22" s="29"/>
      <c r="I22" s="29">
        <f>G22</f>
        <v>-3.3892000003106659E-2</v>
      </c>
      <c r="J22" s="29"/>
      <c r="K22" s="29"/>
      <c r="L22" s="29"/>
      <c r="M22" s="29"/>
      <c r="N22" s="29"/>
      <c r="O22" s="29"/>
      <c r="P22" s="29">
        <f t="shared" si="3"/>
        <v>-1.6335523910579439E-2</v>
      </c>
      <c r="Q22" s="31">
        <f t="shared" si="4"/>
        <v>577.28600000000006</v>
      </c>
      <c r="R22" s="31"/>
      <c r="S22" s="31"/>
      <c r="T22" s="29">
        <f t="shared" si="5"/>
        <v>3.0822985278747983E-4</v>
      </c>
      <c r="U22" s="29"/>
      <c r="V22" s="29"/>
      <c r="W22" s="29"/>
      <c r="X22" s="29"/>
      <c r="Y22" s="29"/>
    </row>
    <row r="23" spans="1:25" x14ac:dyDescent="0.2">
      <c r="A23" s="28" t="s">
        <v>87</v>
      </c>
      <c r="B23" s="29"/>
      <c r="C23" s="30">
        <v>15595.793</v>
      </c>
      <c r="D23" s="30"/>
      <c r="E23" s="29">
        <f t="shared" si="0"/>
        <v>-18492.018827660955</v>
      </c>
      <c r="F23" s="29">
        <f t="shared" si="1"/>
        <v>-18492</v>
      </c>
      <c r="G23" s="29">
        <f t="shared" si="2"/>
        <v>-2.6892000003499561E-2</v>
      </c>
      <c r="H23" s="29">
        <f>G23</f>
        <v>-2.6892000003499561E-2</v>
      </c>
      <c r="I23" s="29"/>
      <c r="J23" s="29"/>
      <c r="K23" s="29"/>
      <c r="L23" s="29"/>
      <c r="M23" s="29"/>
      <c r="N23" s="29"/>
      <c r="O23" s="29"/>
      <c r="P23" s="29">
        <f t="shared" si="3"/>
        <v>-1.6335523910579439E-2</v>
      </c>
      <c r="Q23" s="31">
        <f t="shared" si="4"/>
        <v>577.29299999999967</v>
      </c>
      <c r="R23" s="31"/>
      <c r="S23" s="31"/>
      <c r="T23" s="29">
        <f t="shared" si="5"/>
        <v>1.1143918750039408E-4</v>
      </c>
      <c r="U23" s="29"/>
      <c r="V23" s="29"/>
      <c r="W23" s="29"/>
      <c r="X23" s="29"/>
      <c r="Y23" s="29"/>
    </row>
    <row r="24" spans="1:25" x14ac:dyDescent="0.2">
      <c r="A24" s="28" t="s">
        <v>119</v>
      </c>
      <c r="B24" s="29"/>
      <c r="C24" s="30">
        <v>16454.233</v>
      </c>
      <c r="D24" s="30"/>
      <c r="E24" s="29">
        <f t="shared" si="0"/>
        <v>-17891.006732366048</v>
      </c>
      <c r="F24" s="29">
        <f t="shared" si="1"/>
        <v>-17891</v>
      </c>
      <c r="G24" s="29">
        <f t="shared" si="2"/>
        <v>-9.6160000030067749E-3</v>
      </c>
      <c r="H24" s="29"/>
      <c r="I24" s="29">
        <f>G24</f>
        <v>-9.6160000030067749E-3</v>
      </c>
      <c r="J24" s="29"/>
      <c r="K24" s="29"/>
      <c r="L24" s="29"/>
      <c r="M24" s="29"/>
      <c r="N24" s="29"/>
      <c r="O24" s="29"/>
      <c r="P24" s="29">
        <f t="shared" si="3"/>
        <v>-1.431393653416712E-2</v>
      </c>
      <c r="Q24" s="31">
        <f t="shared" si="4"/>
        <v>1435.7330000000002</v>
      </c>
      <c r="R24" s="31"/>
      <c r="S24" s="31"/>
      <c r="T24" s="29">
        <f t="shared" si="5"/>
        <v>2.2070607650810891E-5</v>
      </c>
      <c r="U24" s="29"/>
      <c r="V24" s="29"/>
      <c r="W24" s="29"/>
      <c r="X24" s="29"/>
      <c r="Y24" s="29"/>
    </row>
    <row r="25" spans="1:25" x14ac:dyDescent="0.2">
      <c r="A25" s="28" t="s">
        <v>119</v>
      </c>
      <c r="B25" s="29"/>
      <c r="C25" s="30">
        <v>16509.921999999999</v>
      </c>
      <c r="D25" s="30"/>
      <c r="E25" s="29">
        <f t="shared" si="0"/>
        <v>-17852.017679462086</v>
      </c>
      <c r="F25" s="29">
        <f t="shared" si="1"/>
        <v>-17852</v>
      </c>
      <c r="G25" s="29">
        <f t="shared" si="2"/>
        <v>-2.5252000003092689E-2</v>
      </c>
      <c r="H25" s="29"/>
      <c r="I25" s="29">
        <f>G25</f>
        <v>-2.5252000003092689E-2</v>
      </c>
      <c r="J25" s="29"/>
      <c r="K25" s="29"/>
      <c r="L25" s="29"/>
      <c r="M25" s="29"/>
      <c r="N25" s="29"/>
      <c r="O25" s="29"/>
      <c r="P25" s="29">
        <f t="shared" si="3"/>
        <v>-1.4186066700864142E-2</v>
      </c>
      <c r="Q25" s="31">
        <f t="shared" si="4"/>
        <v>1491.4219999999987</v>
      </c>
      <c r="R25" s="31"/>
      <c r="S25" s="31"/>
      <c r="T25" s="29">
        <f t="shared" si="5"/>
        <v>1.224548798493708E-4</v>
      </c>
      <c r="U25" s="29"/>
      <c r="V25" s="29"/>
      <c r="W25" s="29"/>
      <c r="X25" s="29"/>
      <c r="Y25" s="29"/>
    </row>
    <row r="26" spans="1:25" x14ac:dyDescent="0.2">
      <c r="A26" s="28" t="s">
        <v>87</v>
      </c>
      <c r="B26" s="29"/>
      <c r="C26" s="30">
        <v>16509.93</v>
      </c>
      <c r="D26" s="30"/>
      <c r="E26" s="29">
        <f t="shared" si="0"/>
        <v>-17852.012078491996</v>
      </c>
      <c r="F26" s="29">
        <f t="shared" si="1"/>
        <v>-17852</v>
      </c>
      <c r="G26" s="29">
        <f t="shared" si="2"/>
        <v>-1.7252000001462875E-2</v>
      </c>
      <c r="H26" s="29">
        <f>G26</f>
        <v>-1.7252000001462875E-2</v>
      </c>
      <c r="I26" s="29"/>
      <c r="J26" s="29"/>
      <c r="K26" s="29"/>
      <c r="L26" s="29"/>
      <c r="M26" s="29"/>
      <c r="N26" s="29"/>
      <c r="O26" s="29"/>
      <c r="P26" s="29">
        <f t="shared" si="3"/>
        <v>-1.4186066700864142E-2</v>
      </c>
      <c r="Q26" s="31">
        <f t="shared" si="4"/>
        <v>1491.4300000000003</v>
      </c>
      <c r="R26" s="31"/>
      <c r="S26" s="31"/>
      <c r="T26" s="29">
        <f t="shared" si="5"/>
        <v>9.399947003720243E-6</v>
      </c>
      <c r="U26" s="29"/>
      <c r="V26" s="29"/>
      <c r="W26" s="29"/>
      <c r="X26" s="29"/>
      <c r="Y26" s="29"/>
    </row>
    <row r="27" spans="1:25" x14ac:dyDescent="0.2">
      <c r="A27" s="28" t="s">
        <v>87</v>
      </c>
      <c r="B27" s="29"/>
      <c r="C27" s="30">
        <v>16875.578000000001</v>
      </c>
      <c r="D27" s="30"/>
      <c r="E27" s="29">
        <f t="shared" si="0"/>
        <v>-17596.014139648989</v>
      </c>
      <c r="F27" s="29">
        <f t="shared" si="1"/>
        <v>-17596</v>
      </c>
      <c r="G27" s="29">
        <f t="shared" si="2"/>
        <v>-2.0196000001305947E-2</v>
      </c>
      <c r="H27" s="29">
        <f>G27</f>
        <v>-2.0196000001305947E-2</v>
      </c>
      <c r="I27" s="29"/>
      <c r="J27" s="29"/>
      <c r="K27" s="29"/>
      <c r="L27" s="29"/>
      <c r="M27" s="29"/>
      <c r="N27" s="29"/>
      <c r="O27" s="29"/>
      <c r="P27" s="29">
        <f t="shared" si="3"/>
        <v>-1.3356745108450054E-2</v>
      </c>
      <c r="Q27" s="31">
        <f t="shared" si="4"/>
        <v>1857.0780000000013</v>
      </c>
      <c r="R27" s="31"/>
      <c r="S27" s="31"/>
      <c r="T27" s="29">
        <f t="shared" si="5"/>
        <v>4.6775407489453271E-5</v>
      </c>
      <c r="U27" s="29"/>
      <c r="V27" s="29"/>
      <c r="W27" s="29"/>
      <c r="X27" s="29"/>
      <c r="Y27" s="29"/>
    </row>
    <row r="28" spans="1:25" x14ac:dyDescent="0.2">
      <c r="A28" s="28" t="s">
        <v>87</v>
      </c>
      <c r="B28" s="29"/>
      <c r="C28" s="30">
        <v>17049.827000000001</v>
      </c>
      <c r="D28" s="30"/>
      <c r="E28" s="29">
        <f t="shared" si="0"/>
        <v>-17474.018710040582</v>
      </c>
      <c r="F28" s="29">
        <f t="shared" si="1"/>
        <v>-17474</v>
      </c>
      <c r="G28" s="29">
        <f t="shared" si="2"/>
        <v>-2.6724000003014226E-2</v>
      </c>
      <c r="H28" s="29">
        <f>G28</f>
        <v>-2.6724000003014226E-2</v>
      </c>
      <c r="I28" s="29"/>
      <c r="J28" s="29"/>
      <c r="K28" s="29"/>
      <c r="L28" s="29"/>
      <c r="M28" s="29"/>
      <c r="N28" s="29"/>
      <c r="O28" s="29"/>
      <c r="P28" s="29">
        <f t="shared" si="3"/>
        <v>-1.29676457737662E-2</v>
      </c>
      <c r="Q28" s="31">
        <f t="shared" si="4"/>
        <v>2031.3270000000011</v>
      </c>
      <c r="R28" s="31"/>
      <c r="S28" s="31"/>
      <c r="T28" s="29">
        <f t="shared" si="5"/>
        <v>1.8923728168055004E-4</v>
      </c>
      <c r="U28" s="29"/>
      <c r="V28" s="29"/>
      <c r="W28" s="29"/>
      <c r="X28" s="29"/>
      <c r="Y28" s="29"/>
    </row>
    <row r="29" spans="1:25" x14ac:dyDescent="0.2">
      <c r="A29" s="28" t="s">
        <v>119</v>
      </c>
      <c r="B29" s="29"/>
      <c r="C29" s="30">
        <v>17509.759999999998</v>
      </c>
      <c r="D29" s="30"/>
      <c r="E29" s="29">
        <f t="shared" si="0"/>
        <v>-17152.009838103964</v>
      </c>
      <c r="F29" s="29">
        <f t="shared" si="1"/>
        <v>-17152</v>
      </c>
      <c r="G29" s="29">
        <f t="shared" si="2"/>
        <v>-1.4052000005904119E-2</v>
      </c>
      <c r="H29" s="29"/>
      <c r="I29" s="29">
        <f>G29</f>
        <v>-1.4052000005904119E-2</v>
      </c>
      <c r="J29" s="29"/>
      <c r="K29" s="29"/>
      <c r="L29" s="29"/>
      <c r="M29" s="29"/>
      <c r="N29" s="29"/>
      <c r="O29" s="29"/>
      <c r="P29" s="29">
        <f t="shared" si="3"/>
        <v>-1.1959664926604375E-2</v>
      </c>
      <c r="Q29" s="31">
        <f t="shared" si="4"/>
        <v>2491.2599999999984</v>
      </c>
      <c r="R29" s="31"/>
      <c r="S29" s="31"/>
      <c r="T29" s="29">
        <f t="shared" si="5"/>
        <v>4.3778660840682686E-6</v>
      </c>
      <c r="U29" s="29"/>
      <c r="V29" s="29"/>
      <c r="W29" s="29"/>
      <c r="X29" s="29"/>
      <c r="Y29" s="29"/>
    </row>
    <row r="30" spans="1:25" x14ac:dyDescent="0.2">
      <c r="A30" s="28" t="s">
        <v>87</v>
      </c>
      <c r="B30" s="29"/>
      <c r="C30" s="30">
        <v>17509.767</v>
      </c>
      <c r="D30" s="30"/>
      <c r="E30" s="29">
        <f t="shared" si="0"/>
        <v>-17152.004937255137</v>
      </c>
      <c r="F30" s="29">
        <f t="shared" si="1"/>
        <v>-17152</v>
      </c>
      <c r="G30" s="29">
        <f t="shared" si="2"/>
        <v>-7.0520000044780318E-3</v>
      </c>
      <c r="H30" s="29">
        <f>G30</f>
        <v>-7.0520000044780318E-3</v>
      </c>
      <c r="I30" s="29"/>
      <c r="J30" s="29"/>
      <c r="K30" s="29"/>
      <c r="L30" s="29"/>
      <c r="M30" s="29"/>
      <c r="N30" s="29"/>
      <c r="O30" s="29"/>
      <c r="P30" s="29">
        <f t="shared" si="3"/>
        <v>-1.1959664926604375E-2</v>
      </c>
      <c r="Q30" s="31">
        <f t="shared" si="4"/>
        <v>2491.2669999999998</v>
      </c>
      <c r="R30" s="31"/>
      <c r="S30" s="31"/>
      <c r="T30" s="29">
        <f t="shared" si="5"/>
        <v>2.4085174987869366E-5</v>
      </c>
      <c r="U30" s="29"/>
      <c r="V30" s="29"/>
      <c r="W30" s="29"/>
      <c r="X30" s="29"/>
      <c r="Y30" s="29"/>
    </row>
    <row r="31" spans="1:25" x14ac:dyDescent="0.2">
      <c r="A31" s="28" t="s">
        <v>87</v>
      </c>
      <c r="B31" s="29"/>
      <c r="C31" s="30">
        <v>17509.773000000001</v>
      </c>
      <c r="D31" s="30"/>
      <c r="E31" s="29">
        <f t="shared" si="0"/>
        <v>-17152.000736527567</v>
      </c>
      <c r="F31" s="29">
        <f t="shared" si="1"/>
        <v>-17152</v>
      </c>
      <c r="G31" s="29">
        <f t="shared" si="2"/>
        <v>-1.0520000032556709E-3</v>
      </c>
      <c r="H31" s="29">
        <f>G31</f>
        <v>-1.0520000032556709E-3</v>
      </c>
      <c r="I31" s="29"/>
      <c r="J31" s="29"/>
      <c r="K31" s="29"/>
      <c r="L31" s="29"/>
      <c r="M31" s="29"/>
      <c r="N31" s="29"/>
      <c r="O31" s="29"/>
      <c r="P31" s="29">
        <f t="shared" si="3"/>
        <v>-1.1959664926604375E-2</v>
      </c>
      <c r="Q31" s="31">
        <f t="shared" si="4"/>
        <v>2491.273000000001</v>
      </c>
      <c r="R31" s="31"/>
      <c r="S31" s="31"/>
      <c r="T31" s="29">
        <f t="shared" si="5"/>
        <v>1.1897715408005169E-4</v>
      </c>
      <c r="U31" s="29"/>
      <c r="V31" s="29"/>
      <c r="W31" s="29"/>
      <c r="X31" s="29"/>
      <c r="Y31" s="29"/>
    </row>
    <row r="32" spans="1:25" x14ac:dyDescent="0.2">
      <c r="A32" s="28" t="s">
        <v>119</v>
      </c>
      <c r="B32" s="29"/>
      <c r="C32" s="30">
        <v>17511.213</v>
      </c>
      <c r="D32" s="30"/>
      <c r="E32" s="29">
        <f t="shared" si="0"/>
        <v>-17150.992561911724</v>
      </c>
      <c r="F32" s="29">
        <f t="shared" si="1"/>
        <v>-17151</v>
      </c>
      <c r="G32" s="29">
        <f t="shared" si="2"/>
        <v>1.0623999995004851E-2</v>
      </c>
      <c r="H32" s="29"/>
      <c r="I32" s="29">
        <f>G32</f>
        <v>1.0623999995004851E-2</v>
      </c>
      <c r="J32" s="29"/>
      <c r="K32" s="29"/>
      <c r="L32" s="29"/>
      <c r="M32" s="29"/>
      <c r="N32" s="29"/>
      <c r="O32" s="29"/>
      <c r="P32" s="29">
        <f t="shared" si="3"/>
        <v>-1.1956577445926063E-2</v>
      </c>
      <c r="Q32" s="31">
        <f t="shared" si="4"/>
        <v>2492.7129999999997</v>
      </c>
      <c r="R32" s="31"/>
      <c r="S32" s="31"/>
      <c r="T32" s="29">
        <f t="shared" si="5"/>
        <v>5.0988247756587814E-4</v>
      </c>
      <c r="U32" s="29"/>
      <c r="V32" s="29"/>
      <c r="W32" s="29"/>
      <c r="X32" s="29"/>
      <c r="Y32" s="29"/>
    </row>
    <row r="33" spans="1:25" x14ac:dyDescent="0.2">
      <c r="A33" s="28" t="s">
        <v>87</v>
      </c>
      <c r="B33" s="28"/>
      <c r="C33" s="25">
        <v>18225.296999999999</v>
      </c>
      <c r="D33" s="25"/>
      <c r="E33" s="28">
        <f t="shared" si="0"/>
        <v>-16651.047171370086</v>
      </c>
      <c r="F33" s="29">
        <f t="shared" si="1"/>
        <v>-16651</v>
      </c>
      <c r="H33" s="29"/>
      <c r="I33" s="29"/>
      <c r="J33" s="29"/>
      <c r="K33" s="29"/>
      <c r="L33" s="29"/>
      <c r="M33" s="32"/>
      <c r="N33" s="32"/>
      <c r="O33" s="29"/>
      <c r="P33" s="29">
        <f t="shared" si="3"/>
        <v>-1.0446103680056794E-2</v>
      </c>
      <c r="Q33" s="31">
        <f t="shared" si="4"/>
        <v>3206.7969999999987</v>
      </c>
      <c r="R33" s="31"/>
      <c r="S33" s="31"/>
      <c r="T33" s="29"/>
      <c r="U33" s="29">
        <f>+C33-(C$7+F33*C$8)</f>
        <v>-6.7376000006333925E-2</v>
      </c>
      <c r="V33" s="29"/>
      <c r="W33" s="29"/>
      <c r="X33" s="29"/>
      <c r="Y33" s="29"/>
    </row>
    <row r="34" spans="1:25" x14ac:dyDescent="0.2">
      <c r="A34" s="28" t="s">
        <v>87</v>
      </c>
      <c r="B34" s="28"/>
      <c r="C34" s="25">
        <v>18235.309000000001</v>
      </c>
      <c r="D34" s="25"/>
      <c r="E34" s="28">
        <f t="shared" si="0"/>
        <v>-16644.037557304928</v>
      </c>
      <c r="F34" s="29">
        <f t="shared" si="1"/>
        <v>-16644</v>
      </c>
      <c r="H34" s="29"/>
      <c r="I34" s="29"/>
      <c r="J34" s="29"/>
      <c r="K34" s="29"/>
      <c r="L34" s="29"/>
      <c r="M34" s="32"/>
      <c r="N34" s="32"/>
      <c r="O34" s="29"/>
      <c r="P34" s="29">
        <f t="shared" si="3"/>
        <v>-1.0425428356989661E-2</v>
      </c>
      <c r="Q34" s="31">
        <f t="shared" si="4"/>
        <v>3216.8090000000011</v>
      </c>
      <c r="R34" s="31"/>
      <c r="S34" s="31"/>
      <c r="T34" s="29"/>
      <c r="U34" s="29">
        <f>+C34-(C$7+F34*C$8)</f>
        <v>-5.3644000003259862E-2</v>
      </c>
      <c r="V34" s="29"/>
      <c r="W34" s="29"/>
      <c r="X34" s="29"/>
      <c r="Y34" s="29"/>
    </row>
    <row r="35" spans="1:25" x14ac:dyDescent="0.2">
      <c r="A35" s="28" t="s">
        <v>87</v>
      </c>
      <c r="B35" s="28"/>
      <c r="C35" s="25">
        <v>18255.277999999998</v>
      </c>
      <c r="D35" s="25"/>
      <c r="E35" s="28">
        <f t="shared" si="0"/>
        <v>-16630.05683584397</v>
      </c>
      <c r="F35" s="29">
        <f t="shared" si="1"/>
        <v>-16630</v>
      </c>
      <c r="H35" s="29"/>
      <c r="I35" s="29"/>
      <c r="J35" s="29"/>
      <c r="K35" s="29"/>
      <c r="L35" s="29"/>
      <c r="M35" s="32"/>
      <c r="N35" s="32"/>
      <c r="O35" s="29"/>
      <c r="P35" s="29">
        <f t="shared" si="3"/>
        <v>-1.0384116754258776E-2</v>
      </c>
      <c r="Q35" s="31">
        <f t="shared" si="4"/>
        <v>3236.7779999999984</v>
      </c>
      <c r="R35" s="31"/>
      <c r="S35" s="31"/>
      <c r="T35" s="29"/>
      <c r="U35" s="29">
        <f>+C35-(C$7+F35*C$8)</f>
        <v>-8.1180000004678732E-2</v>
      </c>
      <c r="V35" s="29"/>
      <c r="W35" s="29"/>
      <c r="X35" s="29"/>
      <c r="Y35" s="29"/>
    </row>
    <row r="36" spans="1:25" x14ac:dyDescent="0.2">
      <c r="A36" s="28" t="s">
        <v>119</v>
      </c>
      <c r="B36" s="28"/>
      <c r="C36" s="25">
        <v>18538.144</v>
      </c>
      <c r="D36" s="25"/>
      <c r="E36" s="28">
        <f t="shared" si="0"/>
        <v>-16432.016335229266</v>
      </c>
      <c r="F36" s="29">
        <f t="shared" si="1"/>
        <v>-16432</v>
      </c>
      <c r="G36" s="29">
        <f t="shared" ref="G36:G67" si="6">+C36-(C$7+F36*C$8)</f>
        <v>-2.3332000004302245E-2</v>
      </c>
      <c r="H36" s="29"/>
      <c r="I36" s="29">
        <f>G36</f>
        <v>-2.3332000004302245E-2</v>
      </c>
      <c r="J36" s="29"/>
      <c r="K36" s="29"/>
      <c r="L36" s="29"/>
      <c r="M36" s="29"/>
      <c r="N36" s="29"/>
      <c r="O36" s="29"/>
      <c r="P36" s="29">
        <f t="shared" si="3"/>
        <v>-9.8054271003305063E-3</v>
      </c>
      <c r="Q36" s="31">
        <f t="shared" si="4"/>
        <v>3519.6440000000002</v>
      </c>
      <c r="R36" s="31"/>
      <c r="S36" s="31"/>
      <c r="T36" s="29">
        <f t="shared" ref="T36:T67" si="7">+(P36-G36)^2</f>
        <v>1.8296817452646242E-4</v>
      </c>
      <c r="U36" s="29"/>
      <c r="V36" s="29"/>
      <c r="W36" s="29"/>
      <c r="X36" s="29"/>
      <c r="Y36" s="29"/>
    </row>
    <row r="37" spans="1:25" x14ac:dyDescent="0.2">
      <c r="A37" s="28" t="s">
        <v>87</v>
      </c>
      <c r="B37" s="28"/>
      <c r="C37" s="25">
        <v>18538.154999999999</v>
      </c>
      <c r="D37" s="25"/>
      <c r="E37" s="28">
        <f t="shared" si="0"/>
        <v>-16432.008633895395</v>
      </c>
      <c r="F37" s="29">
        <f t="shared" si="1"/>
        <v>-16432</v>
      </c>
      <c r="G37" s="29">
        <f t="shared" si="6"/>
        <v>-1.2332000005699228E-2</v>
      </c>
      <c r="H37" s="29">
        <f>G37</f>
        <v>-1.2332000005699228E-2</v>
      </c>
      <c r="I37" s="29"/>
      <c r="J37" s="29"/>
      <c r="K37" s="29"/>
      <c r="L37" s="29"/>
      <c r="M37" s="29"/>
      <c r="N37" s="29"/>
      <c r="O37" s="29"/>
      <c r="P37" s="29">
        <f t="shared" si="3"/>
        <v>-9.8054271003305063E-3</v>
      </c>
      <c r="Q37" s="31">
        <f t="shared" si="4"/>
        <v>3519.6549999999988</v>
      </c>
      <c r="R37" s="31"/>
      <c r="S37" s="31"/>
      <c r="T37" s="29">
        <f t="shared" si="7"/>
        <v>6.3835706461433457E-6</v>
      </c>
      <c r="U37" s="29"/>
      <c r="V37" s="29"/>
      <c r="W37" s="29"/>
      <c r="X37" s="29"/>
      <c r="Y37" s="29"/>
    </row>
    <row r="38" spans="1:25" x14ac:dyDescent="0.2">
      <c r="A38" s="28" t="s">
        <v>119</v>
      </c>
      <c r="B38" s="28"/>
      <c r="C38" s="25">
        <v>18596.727999999999</v>
      </c>
      <c r="D38" s="25"/>
      <c r="E38" s="28">
        <f t="shared" si="0"/>
        <v>-16391.000431274701</v>
      </c>
      <c r="F38" s="29">
        <f t="shared" si="1"/>
        <v>-16391</v>
      </c>
      <c r="G38" s="29">
        <f t="shared" si="6"/>
        <v>-6.1600000481121242E-4</v>
      </c>
      <c r="H38" s="29"/>
      <c r="I38" s="29">
        <f>G38</f>
        <v>-6.1600000481121242E-4</v>
      </c>
      <c r="J38" s="29"/>
      <c r="K38" s="29"/>
      <c r="L38" s="29"/>
      <c r="M38" s="29"/>
      <c r="N38" s="29"/>
      <c r="O38" s="29"/>
      <c r="P38" s="29">
        <f t="shared" si="3"/>
        <v>-9.6868987384955869E-3</v>
      </c>
      <c r="Q38" s="31">
        <f t="shared" si="4"/>
        <v>3578.2279999999992</v>
      </c>
      <c r="R38" s="31"/>
      <c r="S38" s="31"/>
      <c r="T38" s="29">
        <f t="shared" si="7"/>
        <v>8.2281203836756793E-5</v>
      </c>
      <c r="U38" s="29"/>
      <c r="V38" s="29"/>
      <c r="W38" s="29"/>
      <c r="X38" s="29"/>
      <c r="Y38" s="29"/>
    </row>
    <row r="39" spans="1:25" x14ac:dyDescent="0.2">
      <c r="A39" s="28" t="s">
        <v>119</v>
      </c>
      <c r="B39" s="28"/>
      <c r="C39" s="25">
        <v>19452.289000000001</v>
      </c>
      <c r="D39" s="25"/>
      <c r="E39" s="28">
        <f t="shared" si="0"/>
        <v>-15792.003985090219</v>
      </c>
      <c r="F39" s="29">
        <f t="shared" si="1"/>
        <v>-15792</v>
      </c>
      <c r="G39" s="29">
        <f t="shared" si="6"/>
        <v>-5.6920000024547335E-3</v>
      </c>
      <c r="H39" s="29"/>
      <c r="I39" s="29">
        <f>G39</f>
        <v>-5.6920000024547335E-3</v>
      </c>
      <c r="J39" s="29"/>
      <c r="K39" s="29"/>
      <c r="L39" s="29"/>
      <c r="M39" s="29"/>
      <c r="N39" s="29"/>
      <c r="O39" s="29"/>
      <c r="P39" s="29">
        <f t="shared" si="3"/>
        <v>-8.006138754635201E-3</v>
      </c>
      <c r="Q39" s="31">
        <f t="shared" si="4"/>
        <v>4433.7890000000007</v>
      </c>
      <c r="R39" s="31"/>
      <c r="S39" s="31"/>
      <c r="T39" s="29">
        <f t="shared" si="7"/>
        <v>5.355238164343371E-6</v>
      </c>
      <c r="U39" s="29"/>
      <c r="V39" s="29"/>
      <c r="W39" s="29"/>
      <c r="X39" s="29"/>
      <c r="Y39" s="29"/>
    </row>
    <row r="40" spans="1:25" x14ac:dyDescent="0.2">
      <c r="A40" s="28" t="s">
        <v>87</v>
      </c>
      <c r="B40" s="28"/>
      <c r="C40" s="25">
        <v>19452.294999999998</v>
      </c>
      <c r="D40" s="25"/>
      <c r="E40" s="28">
        <f t="shared" si="0"/>
        <v>-15791.999784362655</v>
      </c>
      <c r="F40" s="29">
        <f t="shared" si="1"/>
        <v>-15792</v>
      </c>
      <c r="G40" s="29">
        <f t="shared" si="6"/>
        <v>3.079999951296486E-4</v>
      </c>
      <c r="H40" s="29">
        <f>G40</f>
        <v>3.079999951296486E-4</v>
      </c>
      <c r="I40" s="29"/>
      <c r="J40" s="29"/>
      <c r="K40" s="29"/>
      <c r="L40" s="29"/>
      <c r="M40" s="29"/>
      <c r="N40" s="29"/>
      <c r="O40" s="29"/>
      <c r="P40" s="29">
        <f t="shared" si="3"/>
        <v>-8.006138754635201E-3</v>
      </c>
      <c r="Q40" s="31">
        <f t="shared" si="4"/>
        <v>4433.7949999999983</v>
      </c>
      <c r="R40" s="31"/>
      <c r="S40" s="31"/>
      <c r="T40" s="29">
        <f t="shared" si="7"/>
        <v>6.9124903150341417E-5</v>
      </c>
      <c r="U40" s="29"/>
      <c r="V40" s="29"/>
      <c r="W40" s="29"/>
      <c r="X40" s="29"/>
      <c r="Y40" s="29"/>
    </row>
    <row r="41" spans="1:25" x14ac:dyDescent="0.2">
      <c r="A41" s="28" t="s">
        <v>119</v>
      </c>
      <c r="B41" s="28"/>
      <c r="C41" s="25">
        <v>19539.428</v>
      </c>
      <c r="D41" s="25"/>
      <c r="E41" s="28">
        <f t="shared" si="0"/>
        <v>-15730.996118527732</v>
      </c>
      <c r="F41" s="29">
        <f t="shared" si="1"/>
        <v>-15731</v>
      </c>
      <c r="G41" s="29">
        <f t="shared" si="6"/>
        <v>5.5439999960071873E-3</v>
      </c>
      <c r="H41" s="29"/>
      <c r="I41" s="29">
        <f>G41</f>
        <v>5.5439999960071873E-3</v>
      </c>
      <c r="J41" s="29"/>
      <c r="K41" s="29"/>
      <c r="L41" s="29"/>
      <c r="M41" s="29"/>
      <c r="N41" s="29"/>
      <c r="O41" s="29"/>
      <c r="P41" s="29">
        <f t="shared" si="3"/>
        <v>-7.8403227745662586E-3</v>
      </c>
      <c r="Q41" s="31">
        <f t="shared" si="4"/>
        <v>4520.9279999999999</v>
      </c>
      <c r="R41" s="31"/>
      <c r="S41" s="31"/>
      <c r="T41" s="29">
        <f t="shared" si="7"/>
        <v>1.7914009602689083E-4</v>
      </c>
      <c r="U41" s="29"/>
      <c r="V41" s="29"/>
      <c r="W41" s="29"/>
      <c r="X41" s="29"/>
      <c r="Y41" s="29"/>
    </row>
    <row r="42" spans="1:25" x14ac:dyDescent="0.2">
      <c r="A42" s="28" t="s">
        <v>120</v>
      </c>
      <c r="B42" s="28"/>
      <c r="C42" s="25">
        <v>19819.379000000001</v>
      </c>
      <c r="D42" s="25"/>
      <c r="E42" s="28">
        <f t="shared" si="0"/>
        <v>-15534.996471388846</v>
      </c>
      <c r="F42" s="29">
        <f t="shared" si="1"/>
        <v>-15535</v>
      </c>
      <c r="G42" s="29">
        <f t="shared" si="6"/>
        <v>5.0399999963701703E-3</v>
      </c>
      <c r="H42" s="29"/>
      <c r="I42" s="29">
        <f>G42</f>
        <v>5.0399999963701703E-3</v>
      </c>
      <c r="J42" s="29"/>
      <c r="K42" s="29"/>
      <c r="L42" s="29"/>
      <c r="M42" s="29"/>
      <c r="N42" s="29"/>
      <c r="O42" s="29"/>
      <c r="P42" s="29">
        <f t="shared" si="3"/>
        <v>-7.314226438986552E-3</v>
      </c>
      <c r="Q42" s="31">
        <f t="shared" si="4"/>
        <v>4800.8790000000008</v>
      </c>
      <c r="R42" s="31"/>
      <c r="S42" s="31"/>
      <c r="T42" s="29">
        <f t="shared" si="7"/>
        <v>1.5262691081606685E-4</v>
      </c>
      <c r="U42" s="29"/>
      <c r="V42" s="29"/>
      <c r="W42" s="29"/>
      <c r="X42" s="29"/>
      <c r="Y42" s="29"/>
    </row>
    <row r="43" spans="1:25" x14ac:dyDescent="0.2">
      <c r="A43" s="28" t="s">
        <v>121</v>
      </c>
      <c r="B43" s="28"/>
      <c r="C43" s="25">
        <v>19823.647000000001</v>
      </c>
      <c r="D43" s="25"/>
      <c r="E43" s="28">
        <f t="shared" si="0"/>
        <v>-15532.008353846888</v>
      </c>
      <c r="F43" s="29">
        <f t="shared" si="1"/>
        <v>-15532</v>
      </c>
      <c r="G43" s="29">
        <f t="shared" si="6"/>
        <v>-1.1932000001252163E-2</v>
      </c>
      <c r="H43" s="29"/>
      <c r="I43" s="29">
        <f>G43</f>
        <v>-1.1932000001252163E-2</v>
      </c>
      <c r="J43" s="29"/>
      <c r="K43" s="29"/>
      <c r="L43" s="29"/>
      <c r="M43" s="29"/>
      <c r="N43" s="29"/>
      <c r="O43" s="29"/>
      <c r="P43" s="29">
        <f t="shared" si="3"/>
        <v>-7.3062532260671845E-3</v>
      </c>
      <c r="Q43" s="31">
        <f t="shared" si="4"/>
        <v>4805.1470000000008</v>
      </c>
      <c r="R43" s="31"/>
      <c r="S43" s="31"/>
      <c r="T43" s="29">
        <f t="shared" si="7"/>
        <v>2.139753322813423E-5</v>
      </c>
      <c r="U43" s="29"/>
      <c r="V43" s="29"/>
      <c r="W43" s="29"/>
      <c r="X43" s="29"/>
      <c r="Y43" s="29"/>
    </row>
    <row r="44" spans="1:25" x14ac:dyDescent="0.2">
      <c r="A44" s="28" t="s">
        <v>87</v>
      </c>
      <c r="B44" s="28"/>
      <c r="C44" s="25">
        <v>19823.649000000001</v>
      </c>
      <c r="D44" s="25"/>
      <c r="E44" s="28">
        <f t="shared" si="0"/>
        <v>-15532.006953604367</v>
      </c>
      <c r="F44" s="29">
        <f t="shared" si="1"/>
        <v>-15532</v>
      </c>
      <c r="G44" s="29">
        <f t="shared" si="6"/>
        <v>-9.9320000008447096E-3</v>
      </c>
      <c r="H44" s="29">
        <f>G44</f>
        <v>-9.9320000008447096E-3</v>
      </c>
      <c r="I44" s="29"/>
      <c r="J44" s="29"/>
      <c r="K44" s="29"/>
      <c r="L44" s="29"/>
      <c r="M44" s="29"/>
      <c r="N44" s="29"/>
      <c r="O44" s="29"/>
      <c r="P44" s="29">
        <f t="shared" si="3"/>
        <v>-7.3062532260671845E-3</v>
      </c>
      <c r="Q44" s="31">
        <f t="shared" si="4"/>
        <v>4805.1490000000013</v>
      </c>
      <c r="R44" s="31"/>
      <c r="S44" s="31"/>
      <c r="T44" s="29">
        <f t="shared" si="7"/>
        <v>6.8945461252545751E-6</v>
      </c>
      <c r="U44" s="29"/>
      <c r="V44" s="29"/>
      <c r="W44" s="29"/>
      <c r="X44" s="29"/>
      <c r="Y44" s="29"/>
    </row>
    <row r="45" spans="1:25" x14ac:dyDescent="0.2">
      <c r="A45" s="28" t="s">
        <v>121</v>
      </c>
      <c r="B45" s="28"/>
      <c r="C45" s="25">
        <v>19825.080000000002</v>
      </c>
      <c r="D45" s="25"/>
      <c r="E45" s="28">
        <f t="shared" si="0"/>
        <v>-15531.005080079871</v>
      </c>
      <c r="F45" s="29">
        <f t="shared" si="1"/>
        <v>-15531</v>
      </c>
      <c r="G45" s="29">
        <f t="shared" si="6"/>
        <v>-7.2560000007797498E-3</v>
      </c>
      <c r="H45" s="29"/>
      <c r="I45" s="29">
        <f>G45</f>
        <v>-7.2560000007797498E-3</v>
      </c>
      <c r="J45" s="29"/>
      <c r="K45" s="29"/>
      <c r="L45" s="29"/>
      <c r="M45" s="29"/>
      <c r="N45" s="29"/>
      <c r="O45" s="29"/>
      <c r="P45" s="29">
        <f t="shared" si="3"/>
        <v>-7.3035960196301646E-3</v>
      </c>
      <c r="Q45" s="31">
        <f t="shared" si="4"/>
        <v>4806.5800000000017</v>
      </c>
      <c r="R45" s="31"/>
      <c r="S45" s="31"/>
      <c r="T45" s="29">
        <f t="shared" si="7"/>
        <v>2.2653810104090342E-9</v>
      </c>
      <c r="U45" s="29"/>
      <c r="V45" s="29"/>
      <c r="W45" s="29"/>
      <c r="X45" s="29"/>
      <c r="Y45" s="29"/>
    </row>
    <row r="46" spans="1:25" x14ac:dyDescent="0.2">
      <c r="A46" s="28" t="s">
        <v>87</v>
      </c>
      <c r="B46" s="28"/>
      <c r="C46" s="25">
        <v>20509.248</v>
      </c>
      <c r="D46" s="25"/>
      <c r="E46" s="28">
        <f t="shared" si="0"/>
        <v>-15052.004517182379</v>
      </c>
      <c r="F46" s="29">
        <f t="shared" si="1"/>
        <v>-15052</v>
      </c>
      <c r="G46" s="29">
        <f t="shared" si="6"/>
        <v>-6.4520000050833914E-3</v>
      </c>
      <c r="H46" s="29">
        <f>G46</f>
        <v>-6.4520000050833914E-3</v>
      </c>
      <c r="I46" s="29"/>
      <c r="J46" s="29"/>
      <c r="K46" s="29"/>
      <c r="L46" s="29"/>
      <c r="M46" s="29"/>
      <c r="N46" s="29"/>
      <c r="O46" s="29"/>
      <c r="P46" s="29">
        <f t="shared" si="3"/>
        <v>-6.061327671345363E-3</v>
      </c>
      <c r="Q46" s="31">
        <f t="shared" si="4"/>
        <v>5490.7479999999996</v>
      </c>
      <c r="R46" s="31"/>
      <c r="S46" s="31"/>
      <c r="T46" s="29">
        <f t="shared" si="7"/>
        <v>1.5262487234831746E-7</v>
      </c>
      <c r="U46" s="29"/>
      <c r="V46" s="29"/>
      <c r="W46" s="29"/>
      <c r="X46" s="29"/>
      <c r="Y46" s="29"/>
    </row>
    <row r="47" spans="1:25" x14ac:dyDescent="0.2">
      <c r="A47" s="28" t="s">
        <v>119</v>
      </c>
      <c r="B47" s="28"/>
      <c r="C47" s="25">
        <v>20509.252</v>
      </c>
      <c r="D47" s="25"/>
      <c r="E47" s="28">
        <f t="shared" si="0"/>
        <v>-15052.001716697334</v>
      </c>
      <c r="F47" s="29">
        <f t="shared" si="1"/>
        <v>-15052</v>
      </c>
      <c r="G47" s="29">
        <f t="shared" si="6"/>
        <v>-2.4520000042684842E-3</v>
      </c>
      <c r="H47" s="29"/>
      <c r="I47" s="29">
        <f>G47</f>
        <v>-2.4520000042684842E-3</v>
      </c>
      <c r="J47" s="29"/>
      <c r="K47" s="29"/>
      <c r="L47" s="29"/>
      <c r="M47" s="29"/>
      <c r="N47" s="29"/>
      <c r="O47" s="29"/>
      <c r="P47" s="29">
        <f t="shared" si="3"/>
        <v>-6.061327671345363E-3</v>
      </c>
      <c r="Q47" s="31">
        <f t="shared" si="4"/>
        <v>5490.7520000000004</v>
      </c>
      <c r="R47" s="31"/>
      <c r="S47" s="31"/>
      <c r="T47" s="29">
        <f t="shared" si="7"/>
        <v>1.3027246208326624E-5</v>
      </c>
      <c r="U47" s="29"/>
      <c r="V47" s="29"/>
      <c r="W47" s="29"/>
      <c r="X47" s="29"/>
      <c r="Y47" s="29"/>
    </row>
    <row r="48" spans="1:25" x14ac:dyDescent="0.2">
      <c r="A48" s="28" t="s">
        <v>119</v>
      </c>
      <c r="B48" s="28"/>
      <c r="C48" s="25">
        <v>20510.672999999999</v>
      </c>
      <c r="D48" s="25"/>
      <c r="E48" s="28">
        <f t="shared" si="0"/>
        <v>-15051.006844385451</v>
      </c>
      <c r="F48" s="29">
        <f t="shared" si="1"/>
        <v>-15051</v>
      </c>
      <c r="G48" s="29">
        <f t="shared" si="6"/>
        <v>-9.7760000026028138E-3</v>
      </c>
      <c r="H48" s="29"/>
      <c r="I48" s="29">
        <f>G48</f>
        <v>-9.7760000026028138E-3</v>
      </c>
      <c r="J48" s="29"/>
      <c r="K48" s="29"/>
      <c r="L48" s="29"/>
      <c r="M48" s="29"/>
      <c r="N48" s="29"/>
      <c r="O48" s="29"/>
      <c r="P48" s="29">
        <f t="shared" si="3"/>
        <v>-6.0587979535724236E-3</v>
      </c>
      <c r="Q48" s="31">
        <f t="shared" si="4"/>
        <v>5492.1729999999989</v>
      </c>
      <c r="R48" s="31"/>
      <c r="S48" s="31"/>
      <c r="T48" s="29">
        <f t="shared" si="7"/>
        <v>1.3817591073315731E-5</v>
      </c>
      <c r="U48" s="29"/>
      <c r="V48" s="29"/>
      <c r="W48" s="29"/>
      <c r="X48" s="29"/>
      <c r="Y48" s="29"/>
    </row>
    <row r="49" spans="1:25" x14ac:dyDescent="0.2">
      <c r="A49" s="28" t="s">
        <v>87</v>
      </c>
      <c r="B49" s="28"/>
      <c r="C49" s="25">
        <v>20820.613000000001</v>
      </c>
      <c r="D49" s="25"/>
      <c r="E49" s="28">
        <f t="shared" si="0"/>
        <v>-14834.011260750363</v>
      </c>
      <c r="F49" s="29">
        <f t="shared" si="1"/>
        <v>-14834</v>
      </c>
      <c r="G49" s="29">
        <f t="shared" si="6"/>
        <v>-1.6084000002592802E-2</v>
      </c>
      <c r="H49" s="29">
        <f>G49</f>
        <v>-1.6084000002592802E-2</v>
      </c>
      <c r="I49" s="29"/>
      <c r="J49" s="29"/>
      <c r="K49" s="29"/>
      <c r="L49" s="29"/>
      <c r="M49" s="29"/>
      <c r="N49" s="29"/>
      <c r="O49" s="29"/>
      <c r="P49" s="29">
        <f t="shared" si="3"/>
        <v>-5.5161314663694297E-3</v>
      </c>
      <c r="Q49" s="31">
        <f t="shared" si="4"/>
        <v>5802.1130000000012</v>
      </c>
      <c r="R49" s="31"/>
      <c r="S49" s="31"/>
      <c r="T49" s="29">
        <f t="shared" si="7"/>
        <v>1.1167984539889992E-4</v>
      </c>
      <c r="U49" s="29"/>
      <c r="V49" s="29"/>
      <c r="W49" s="29"/>
      <c r="X49" s="29"/>
      <c r="Y49" s="29"/>
    </row>
    <row r="50" spans="1:25" x14ac:dyDescent="0.2">
      <c r="A50" s="28" t="s">
        <v>87</v>
      </c>
      <c r="B50" s="28"/>
      <c r="C50" s="25">
        <v>21537.651000000002</v>
      </c>
      <c r="D50" s="25"/>
      <c r="E50" s="28">
        <f t="shared" si="0"/>
        <v>-14331.99771200372</v>
      </c>
      <c r="F50" s="29">
        <f t="shared" si="1"/>
        <v>-14332</v>
      </c>
      <c r="G50" s="29">
        <f t="shared" si="6"/>
        <v>3.267999996751314E-3</v>
      </c>
      <c r="H50" s="29">
        <f>G50</f>
        <v>3.267999996751314E-3</v>
      </c>
      <c r="I50" s="29"/>
      <c r="J50" s="29"/>
      <c r="K50" s="29"/>
      <c r="L50" s="29"/>
      <c r="M50" s="29"/>
      <c r="N50" s="29"/>
      <c r="O50" s="29"/>
      <c r="P50" s="29">
        <f t="shared" si="3"/>
        <v>-4.3086791369390774E-3</v>
      </c>
      <c r="Q50" s="31">
        <f t="shared" si="4"/>
        <v>6519.1510000000017</v>
      </c>
      <c r="R50" s="31"/>
      <c r="S50" s="31"/>
      <c r="T50" s="29">
        <f t="shared" si="7"/>
        <v>5.7406066694899378E-5</v>
      </c>
      <c r="U50" s="29"/>
      <c r="V50" s="29"/>
      <c r="W50" s="29"/>
      <c r="X50" s="29"/>
      <c r="Y50" s="29"/>
    </row>
    <row r="51" spans="1:25" x14ac:dyDescent="0.2">
      <c r="A51" s="28" t="s">
        <v>119</v>
      </c>
      <c r="B51" s="28"/>
      <c r="C51" s="25">
        <v>21537.659</v>
      </c>
      <c r="D51" s="25"/>
      <c r="E51" s="28">
        <f t="shared" si="0"/>
        <v>-14331.992111033633</v>
      </c>
      <c r="F51" s="29">
        <f t="shared" si="1"/>
        <v>-14332</v>
      </c>
      <c r="G51" s="29">
        <f t="shared" si="6"/>
        <v>1.126799999474315E-2</v>
      </c>
      <c r="H51" s="29"/>
      <c r="I51" s="29">
        <f>G51</f>
        <v>1.126799999474315E-2</v>
      </c>
      <c r="J51" s="29"/>
      <c r="K51" s="29"/>
      <c r="L51" s="29"/>
      <c r="M51" s="29"/>
      <c r="N51" s="29"/>
      <c r="O51" s="29"/>
      <c r="P51" s="29">
        <f t="shared" si="3"/>
        <v>-4.3086791369390774E-3</v>
      </c>
      <c r="Q51" s="31">
        <f t="shared" si="4"/>
        <v>6519.1589999999997</v>
      </c>
      <c r="R51" s="31"/>
      <c r="S51" s="31"/>
      <c r="T51" s="29">
        <f t="shared" si="7"/>
        <v>2.4263293277138458E-4</v>
      </c>
      <c r="U51" s="29"/>
      <c r="V51" s="29"/>
      <c r="W51" s="29"/>
      <c r="X51" s="29"/>
      <c r="Y51" s="29"/>
    </row>
    <row r="52" spans="1:25" x14ac:dyDescent="0.2">
      <c r="A52" s="28" t="s">
        <v>119</v>
      </c>
      <c r="B52" s="28"/>
      <c r="C52" s="25">
        <v>21539.071</v>
      </c>
      <c r="D52" s="25"/>
      <c r="E52" s="28">
        <f t="shared" si="0"/>
        <v>-14331.003539813099</v>
      </c>
      <c r="F52" s="29">
        <f t="shared" si="1"/>
        <v>-14331</v>
      </c>
      <c r="G52" s="29">
        <f t="shared" si="6"/>
        <v>-5.0560000017867424E-3</v>
      </c>
      <c r="H52" s="29"/>
      <c r="I52" s="29">
        <f>G52</f>
        <v>-5.0560000017867424E-3</v>
      </c>
      <c r="J52" s="29"/>
      <c r="K52" s="29"/>
      <c r="L52" s="29"/>
      <c r="M52" s="29"/>
      <c r="N52" s="29"/>
      <c r="O52" s="29"/>
      <c r="P52" s="29">
        <f t="shared" si="3"/>
        <v>-4.3063406521622709E-3</v>
      </c>
      <c r="Q52" s="31">
        <f t="shared" si="4"/>
        <v>6520.5709999999999</v>
      </c>
      <c r="R52" s="31"/>
      <c r="S52" s="31"/>
      <c r="T52" s="29">
        <f t="shared" si="7"/>
        <v>5.6198914047938557E-7</v>
      </c>
      <c r="U52" s="29"/>
      <c r="V52" s="29"/>
      <c r="W52" s="29"/>
      <c r="X52" s="29"/>
      <c r="Y52" s="29"/>
    </row>
    <row r="53" spans="1:25" x14ac:dyDescent="0.2">
      <c r="A53" s="28" t="s">
        <v>87</v>
      </c>
      <c r="B53" s="28"/>
      <c r="C53" s="25">
        <v>21610.508000000002</v>
      </c>
      <c r="D53" s="25"/>
      <c r="E53" s="28">
        <f t="shared" si="0"/>
        <v>-14280.988977290868</v>
      </c>
      <c r="F53" s="29">
        <f t="shared" si="1"/>
        <v>-14281</v>
      </c>
      <c r="G53" s="29">
        <f t="shared" si="6"/>
        <v>1.5743999996630009E-2</v>
      </c>
      <c r="H53" s="29">
        <f>G53</f>
        <v>1.5743999996630009E-2</v>
      </c>
      <c r="I53" s="29"/>
      <c r="J53" s="29"/>
      <c r="K53" s="29"/>
      <c r="L53" s="29"/>
      <c r="M53" s="29"/>
      <c r="N53" s="29"/>
      <c r="O53" s="29"/>
      <c r="P53" s="29">
        <f t="shared" si="3"/>
        <v>-4.1897550550858038E-3</v>
      </c>
      <c r="Q53" s="31">
        <f t="shared" si="4"/>
        <v>6592.0080000000016</v>
      </c>
      <c r="R53" s="31"/>
      <c r="S53" s="31"/>
      <c r="T53" s="29">
        <f t="shared" si="7"/>
        <v>3.9735459046180569E-4</v>
      </c>
      <c r="U53" s="29"/>
      <c r="V53" s="29"/>
      <c r="W53" s="29"/>
      <c r="X53" s="29"/>
      <c r="Y53" s="29"/>
    </row>
    <row r="54" spans="1:25" x14ac:dyDescent="0.2">
      <c r="A54" s="28" t="s">
        <v>119</v>
      </c>
      <c r="B54" s="28"/>
      <c r="C54" s="25">
        <v>22596.030999999999</v>
      </c>
      <c r="D54" s="25"/>
      <c r="E54" s="28">
        <f t="shared" si="0"/>
        <v>-13591.003371783996</v>
      </c>
      <c r="F54" s="29">
        <f t="shared" si="1"/>
        <v>-13591</v>
      </c>
      <c r="G54" s="29">
        <f t="shared" si="6"/>
        <v>-4.8160000042116735E-3</v>
      </c>
      <c r="H54" s="29"/>
      <c r="I54" s="29">
        <f>G54</f>
        <v>-4.8160000042116735E-3</v>
      </c>
      <c r="J54" s="29"/>
      <c r="K54" s="29"/>
      <c r="L54" s="29"/>
      <c r="M54" s="29"/>
      <c r="N54" s="29"/>
      <c r="O54" s="29"/>
      <c r="P54" s="29">
        <f t="shared" si="3"/>
        <v>-2.6486818486407618E-3</v>
      </c>
      <c r="Q54" s="31">
        <f t="shared" si="4"/>
        <v>7577.530999999999</v>
      </c>
      <c r="R54" s="31"/>
      <c r="S54" s="31"/>
      <c r="T54" s="29">
        <f t="shared" si="7"/>
        <v>4.6972679874672987E-6</v>
      </c>
      <c r="U54" s="29"/>
      <c r="V54" s="29"/>
      <c r="W54" s="29"/>
      <c r="X54" s="29"/>
      <c r="Y54" s="29"/>
    </row>
    <row r="55" spans="1:25" x14ac:dyDescent="0.2">
      <c r="A55" s="28" t="s">
        <v>87</v>
      </c>
      <c r="B55" s="28"/>
      <c r="C55" s="25">
        <v>22651.738000000001</v>
      </c>
      <c r="D55" s="25"/>
      <c r="E55" s="28">
        <f t="shared" si="0"/>
        <v>-13552.001716697334</v>
      </c>
      <c r="F55" s="29">
        <f t="shared" si="1"/>
        <v>-13552</v>
      </c>
      <c r="G55" s="29">
        <f t="shared" si="6"/>
        <v>-2.4520000006305054E-3</v>
      </c>
      <c r="H55" s="29">
        <f>G55</f>
        <v>-2.4520000006305054E-3</v>
      </c>
      <c r="I55" s="29"/>
      <c r="J55" s="29"/>
      <c r="K55" s="29"/>
      <c r="L55" s="29"/>
      <c r="M55" s="29"/>
      <c r="N55" s="29"/>
      <c r="O55" s="29"/>
      <c r="P55" s="29">
        <f t="shared" si="3"/>
        <v>-2.5653533673524638E-3</v>
      </c>
      <c r="Q55" s="31">
        <f t="shared" si="4"/>
        <v>7633.2380000000012</v>
      </c>
      <c r="R55" s="31"/>
      <c r="S55" s="31"/>
      <c r="T55" s="29">
        <f t="shared" si="7"/>
        <v>1.2848985747202791E-8</v>
      </c>
      <c r="U55" s="29"/>
      <c r="V55" s="29"/>
      <c r="W55" s="29"/>
      <c r="X55" s="29"/>
      <c r="Y55" s="29"/>
    </row>
    <row r="56" spans="1:25" x14ac:dyDescent="0.2">
      <c r="A56" s="28" t="s">
        <v>119</v>
      </c>
      <c r="B56" s="28"/>
      <c r="C56" s="25">
        <v>22651.74</v>
      </c>
      <c r="D56" s="25"/>
      <c r="E56" s="28">
        <f t="shared" si="0"/>
        <v>-13552.000316454811</v>
      </c>
      <c r="F56" s="29">
        <f t="shared" si="1"/>
        <v>-13552</v>
      </c>
      <c r="G56" s="29">
        <f t="shared" si="6"/>
        <v>-4.5200000022305176E-4</v>
      </c>
      <c r="H56" s="29"/>
      <c r="I56" s="29">
        <f>G56</f>
        <v>-4.5200000022305176E-4</v>
      </c>
      <c r="J56" s="29"/>
      <c r="K56" s="29"/>
      <c r="L56" s="29"/>
      <c r="M56" s="29"/>
      <c r="N56" s="29"/>
      <c r="O56" s="29"/>
      <c r="P56" s="29">
        <f t="shared" si="3"/>
        <v>-2.5653533673524638E-3</v>
      </c>
      <c r="Q56" s="31">
        <f t="shared" si="4"/>
        <v>7633.2400000000016</v>
      </c>
      <c r="R56" s="31"/>
      <c r="S56" s="31"/>
      <c r="T56" s="29">
        <f t="shared" si="7"/>
        <v>4.4662624543572237E-6</v>
      </c>
      <c r="U56" s="29"/>
      <c r="V56" s="29"/>
      <c r="W56" s="29"/>
      <c r="X56" s="29"/>
      <c r="Y56" s="29"/>
    </row>
    <row r="57" spans="1:25" x14ac:dyDescent="0.2">
      <c r="A57" s="28" t="s">
        <v>119</v>
      </c>
      <c r="B57" s="28"/>
      <c r="C57" s="25">
        <v>23395.906999999999</v>
      </c>
      <c r="D57" s="25"/>
      <c r="E57" s="28">
        <f t="shared" si="0"/>
        <v>-13030.993178018436</v>
      </c>
      <c r="F57" s="29">
        <f t="shared" si="1"/>
        <v>-13031</v>
      </c>
      <c r="G57" s="29">
        <f t="shared" si="6"/>
        <v>9.7439999954076484E-3</v>
      </c>
      <c r="H57" s="29"/>
      <c r="I57" s="29">
        <f>G57</f>
        <v>9.7439999954076484E-3</v>
      </c>
      <c r="J57" s="29"/>
      <c r="K57" s="29"/>
      <c r="L57" s="29"/>
      <c r="M57" s="29"/>
      <c r="N57" s="29"/>
      <c r="O57" s="29"/>
      <c r="P57" s="29">
        <f t="shared" si="3"/>
        <v>-1.490916252276292E-3</v>
      </c>
      <c r="Q57" s="31">
        <f t="shared" si="4"/>
        <v>8377.4069999999992</v>
      </c>
      <c r="R57" s="31"/>
      <c r="S57" s="31"/>
      <c r="T57" s="29">
        <f t="shared" si="7"/>
        <v>1.2622334309247258E-4</v>
      </c>
      <c r="U57" s="29"/>
      <c r="V57" s="29"/>
      <c r="W57" s="29"/>
      <c r="X57" s="29"/>
      <c r="Y57" s="29"/>
    </row>
    <row r="58" spans="1:25" x14ac:dyDescent="0.2">
      <c r="A58" s="28" t="s">
        <v>87</v>
      </c>
      <c r="B58" s="28"/>
      <c r="C58" s="25">
        <v>23451.613000000001</v>
      </c>
      <c r="D58" s="25"/>
      <c r="E58" s="28">
        <f t="shared" si="0"/>
        <v>-12991.992223053034</v>
      </c>
      <c r="F58" s="29">
        <f t="shared" si="1"/>
        <v>-12992</v>
      </c>
      <c r="G58" s="29">
        <f t="shared" si="6"/>
        <v>1.110799999878509E-2</v>
      </c>
      <c r="H58" s="29">
        <f>G58</f>
        <v>1.110799999878509E-2</v>
      </c>
      <c r="I58" s="29"/>
      <c r="J58" s="29"/>
      <c r="K58" s="29"/>
      <c r="L58" s="29"/>
      <c r="M58" s="29"/>
      <c r="N58" s="29"/>
      <c r="O58" s="29"/>
      <c r="P58" s="29">
        <f t="shared" si="3"/>
        <v>-1.4133885052038594E-3</v>
      </c>
      <c r="Q58" s="31">
        <f t="shared" si="4"/>
        <v>8433.1130000000012</v>
      </c>
      <c r="R58" s="31"/>
      <c r="S58" s="31"/>
      <c r="T58" s="29">
        <f t="shared" si="7"/>
        <v>1.5678517006782663E-4</v>
      </c>
      <c r="U58" s="29"/>
      <c r="V58" s="29"/>
      <c r="W58" s="29"/>
      <c r="X58" s="29"/>
      <c r="Y58" s="29"/>
    </row>
    <row r="59" spans="1:25" x14ac:dyDescent="0.2">
      <c r="A59" s="28" t="s">
        <v>119</v>
      </c>
      <c r="B59" s="28"/>
      <c r="C59" s="25">
        <v>23451.614000000001</v>
      </c>
      <c r="D59" s="25"/>
      <c r="E59" s="28">
        <f t="shared" si="0"/>
        <v>-12991.991522931772</v>
      </c>
      <c r="F59" s="29">
        <f t="shared" si="1"/>
        <v>-12992</v>
      </c>
      <c r="G59" s="29">
        <f t="shared" si="6"/>
        <v>1.2107999998988817E-2</v>
      </c>
      <c r="H59" s="29"/>
      <c r="I59" s="29">
        <f>G59</f>
        <v>1.2107999998988817E-2</v>
      </c>
      <c r="J59" s="29"/>
      <c r="K59" s="29"/>
      <c r="L59" s="29"/>
      <c r="M59" s="29"/>
      <c r="N59" s="29"/>
      <c r="O59" s="29"/>
      <c r="P59" s="29">
        <f t="shared" si="3"/>
        <v>-1.4133885052038594E-3</v>
      </c>
      <c r="Q59" s="31">
        <f t="shared" si="4"/>
        <v>8433.1140000000014</v>
      </c>
      <c r="R59" s="31"/>
      <c r="S59" s="31"/>
      <c r="T59" s="29">
        <f t="shared" si="7"/>
        <v>1.8282794708131386E-4</v>
      </c>
      <c r="U59" s="29"/>
      <c r="V59" s="29"/>
      <c r="W59" s="29"/>
      <c r="X59" s="29"/>
      <c r="Y59" s="29"/>
    </row>
    <row r="60" spans="1:25" x14ac:dyDescent="0.2">
      <c r="A60" s="28" t="s">
        <v>87</v>
      </c>
      <c r="B60" s="28"/>
      <c r="C60" s="25">
        <v>23882.948</v>
      </c>
      <c r="D60" s="25"/>
      <c r="E60" s="28">
        <f t="shared" si="0"/>
        <v>-12690.005418938563</v>
      </c>
      <c r="F60" s="29">
        <f t="shared" si="1"/>
        <v>-12690</v>
      </c>
      <c r="G60" s="29">
        <f t="shared" si="6"/>
        <v>-7.7400000045599882E-3</v>
      </c>
      <c r="H60" s="29">
        <f>G60</f>
        <v>-7.7400000045599882E-3</v>
      </c>
      <c r="I60" s="29"/>
      <c r="J60" s="29"/>
      <c r="K60" s="29"/>
      <c r="L60" s="29"/>
      <c r="M60" s="29"/>
      <c r="N60" s="29"/>
      <c r="O60" s="29"/>
      <c r="P60" s="29">
        <f t="shared" si="3"/>
        <v>-8.2672151896847137E-4</v>
      </c>
      <c r="Q60" s="31">
        <f t="shared" si="4"/>
        <v>8864.4480000000003</v>
      </c>
      <c r="R60" s="31"/>
      <c r="S60" s="31"/>
      <c r="T60" s="29">
        <f t="shared" si="7"/>
        <v>4.7793419419342533E-5</v>
      </c>
      <c r="U60" s="29"/>
      <c r="V60" s="29"/>
      <c r="W60" s="29"/>
      <c r="X60" s="29"/>
      <c r="Y60" s="29"/>
    </row>
    <row r="61" spans="1:25" x14ac:dyDescent="0.2">
      <c r="A61" s="28" t="s">
        <v>122</v>
      </c>
      <c r="B61" s="28"/>
      <c r="C61" s="25">
        <v>23884.377</v>
      </c>
      <c r="D61" s="25"/>
      <c r="E61" s="28">
        <f t="shared" si="0"/>
        <v>-12689.00494565659</v>
      </c>
      <c r="F61" s="29">
        <f t="shared" si="1"/>
        <v>-12689</v>
      </c>
      <c r="G61" s="29">
        <f t="shared" si="6"/>
        <v>-7.0640000012645032E-3</v>
      </c>
      <c r="H61" s="29"/>
      <c r="I61" s="29">
        <f>G61</f>
        <v>-7.0640000012645032E-3</v>
      </c>
      <c r="J61" s="29"/>
      <c r="K61" s="29"/>
      <c r="L61" s="29"/>
      <c r="M61" s="29"/>
      <c r="N61" s="29"/>
      <c r="O61" s="29"/>
      <c r="P61" s="29">
        <f t="shared" si="3"/>
        <v>-8.2481915166338765E-4</v>
      </c>
      <c r="Q61" s="31">
        <f t="shared" si="4"/>
        <v>8865.8770000000004</v>
      </c>
      <c r="R61" s="31"/>
      <c r="S61" s="31"/>
      <c r="T61" s="29">
        <f t="shared" si="7"/>
        <v>3.89273776740293E-5</v>
      </c>
      <c r="U61" s="29"/>
      <c r="V61" s="29"/>
      <c r="W61" s="29"/>
      <c r="X61" s="29"/>
      <c r="Y61" s="29"/>
    </row>
    <row r="62" spans="1:25" x14ac:dyDescent="0.2">
      <c r="A62" s="28" t="s">
        <v>119</v>
      </c>
      <c r="B62" s="28"/>
      <c r="C62" s="25">
        <v>24508.562999999998</v>
      </c>
      <c r="D62" s="25"/>
      <c r="E62" s="28">
        <f t="shared" si="0"/>
        <v>-12251.999056236544</v>
      </c>
      <c r="F62" s="29">
        <f t="shared" si="1"/>
        <v>-12252</v>
      </c>
      <c r="G62" s="29">
        <f t="shared" si="6"/>
        <v>1.3479999943228904E-3</v>
      </c>
      <c r="H62" s="29"/>
      <c r="I62" s="29">
        <f>G62</f>
        <v>1.3479999943228904E-3</v>
      </c>
      <c r="J62" s="29"/>
      <c r="K62" s="29"/>
      <c r="L62" s="29"/>
      <c r="M62" s="29"/>
      <c r="N62" s="29"/>
      <c r="O62" s="29"/>
      <c r="P62" s="29">
        <f t="shared" si="3"/>
        <v>-1.8903488547376834E-5</v>
      </c>
      <c r="Q62" s="31">
        <f t="shared" si="4"/>
        <v>9490.0629999999983</v>
      </c>
      <c r="R62" s="31"/>
      <c r="S62" s="31"/>
      <c r="T62" s="29">
        <f t="shared" si="7"/>
        <v>1.868425131482867E-6</v>
      </c>
      <c r="U62" s="29"/>
      <c r="V62" s="29"/>
      <c r="W62" s="29"/>
      <c r="X62" s="29"/>
      <c r="Y62" s="29"/>
    </row>
    <row r="63" spans="1:25" x14ac:dyDescent="0.2">
      <c r="A63" s="28" t="s">
        <v>87</v>
      </c>
      <c r="B63" s="28"/>
      <c r="C63" s="25">
        <v>24508.58</v>
      </c>
      <c r="D63" s="25"/>
      <c r="E63" s="28">
        <f t="shared" si="0"/>
        <v>-12251.987154175104</v>
      </c>
      <c r="F63" s="29">
        <f t="shared" si="1"/>
        <v>-12252</v>
      </c>
      <c r="G63" s="29">
        <f t="shared" si="6"/>
        <v>1.8347999997786246E-2</v>
      </c>
      <c r="H63" s="29">
        <f>G63</f>
        <v>1.8347999997786246E-2</v>
      </c>
      <c r="I63" s="29"/>
      <c r="J63" s="29"/>
      <c r="K63" s="29"/>
      <c r="L63" s="29"/>
      <c r="M63" s="29"/>
      <c r="N63" s="29"/>
      <c r="O63" s="29"/>
      <c r="P63" s="29">
        <f t="shared" si="3"/>
        <v>-1.8903488547376834E-5</v>
      </c>
      <c r="Q63" s="31">
        <f t="shared" si="4"/>
        <v>9490.0800000000017</v>
      </c>
      <c r="R63" s="31"/>
      <c r="S63" s="31"/>
      <c r="T63" s="29">
        <f t="shared" si="7"/>
        <v>3.3734314367629421E-4</v>
      </c>
      <c r="U63" s="29"/>
      <c r="V63" s="29"/>
      <c r="W63" s="29"/>
      <c r="X63" s="29"/>
      <c r="Y63" s="29"/>
    </row>
    <row r="64" spans="1:25" x14ac:dyDescent="0.2">
      <c r="A64" s="28" t="s">
        <v>119</v>
      </c>
      <c r="B64" s="28"/>
      <c r="C64" s="25">
        <v>24652.813999999998</v>
      </c>
      <c r="D64" s="25"/>
      <c r="E64" s="28">
        <f t="shared" si="0"/>
        <v>-12151.005864215686</v>
      </c>
      <c r="F64" s="29">
        <f t="shared" si="1"/>
        <v>-12151</v>
      </c>
      <c r="G64" s="29">
        <f t="shared" si="6"/>
        <v>-8.3760000052279793E-3</v>
      </c>
      <c r="H64" s="29"/>
      <c r="I64" s="29">
        <f>G64</f>
        <v>-8.3760000052279793E-3</v>
      </c>
      <c r="J64" s="29"/>
      <c r="K64" s="29"/>
      <c r="L64" s="29"/>
      <c r="M64" s="29"/>
      <c r="N64" s="29"/>
      <c r="O64" s="29"/>
      <c r="P64" s="29">
        <f t="shared" si="3"/>
        <v>1.6014464827574307E-4</v>
      </c>
      <c r="Q64" s="31">
        <f t="shared" si="4"/>
        <v>9634.3139999999985</v>
      </c>
      <c r="R64" s="31"/>
      <c r="S64" s="31"/>
      <c r="T64" s="29">
        <f t="shared" si="7"/>
        <v>7.2865765545540183E-5</v>
      </c>
      <c r="U64" s="29"/>
      <c r="V64" s="29"/>
      <c r="W64" s="29"/>
      <c r="X64" s="29"/>
      <c r="Y64" s="29"/>
    </row>
    <row r="65" spans="1:25" x14ac:dyDescent="0.2">
      <c r="A65" s="28" t="s">
        <v>87</v>
      </c>
      <c r="B65" s="28"/>
      <c r="C65" s="25">
        <v>25211.279999999999</v>
      </c>
      <c r="D65" s="25"/>
      <c r="E65" s="28">
        <f t="shared" si="0"/>
        <v>-11760.011944068716</v>
      </c>
      <c r="F65" s="29">
        <f t="shared" si="1"/>
        <v>-11760</v>
      </c>
      <c r="G65" s="29">
        <f t="shared" si="6"/>
        <v>-1.7060000005585607E-2</v>
      </c>
      <c r="H65" s="29">
        <f>G65</f>
        <v>-1.7060000005585607E-2</v>
      </c>
      <c r="I65" s="29"/>
      <c r="J65" s="29"/>
      <c r="K65" s="29"/>
      <c r="L65" s="29"/>
      <c r="M65" s="29"/>
      <c r="N65" s="29"/>
      <c r="O65" s="29"/>
      <c r="P65" s="29">
        <f t="shared" si="3"/>
        <v>8.2774426110478194E-4</v>
      </c>
      <c r="Q65" s="31">
        <f t="shared" si="4"/>
        <v>10192.779999999999</v>
      </c>
      <c r="R65" s="31"/>
      <c r="S65" s="31"/>
      <c r="T65" s="29">
        <f t="shared" si="7"/>
        <v>3.199713949505149E-4</v>
      </c>
      <c r="U65" s="29"/>
      <c r="V65" s="29"/>
      <c r="W65" s="29"/>
      <c r="X65" s="29"/>
      <c r="Y65" s="29"/>
    </row>
    <row r="66" spans="1:25" x14ac:dyDescent="0.2">
      <c r="A66" s="28" t="s">
        <v>87</v>
      </c>
      <c r="B66" s="28"/>
      <c r="C66" s="25">
        <v>25736.929</v>
      </c>
      <c r="D66" s="25"/>
      <c r="E66" s="28">
        <f t="shared" si="0"/>
        <v>-11391.993903344061</v>
      </c>
      <c r="F66" s="29">
        <f t="shared" si="1"/>
        <v>-11392</v>
      </c>
      <c r="G66" s="29">
        <f t="shared" si="6"/>
        <v>8.7079999975685496E-3</v>
      </c>
      <c r="H66" s="29">
        <f>G66</f>
        <v>8.7079999975685496E-3</v>
      </c>
      <c r="I66" s="29"/>
      <c r="J66" s="29"/>
      <c r="K66" s="29"/>
      <c r="L66" s="29"/>
      <c r="M66" s="29"/>
      <c r="N66" s="29"/>
      <c r="O66" s="29"/>
      <c r="P66" s="29">
        <f t="shared" si="3"/>
        <v>1.4189804816577695E-3</v>
      </c>
      <c r="Q66" s="31">
        <f t="shared" si="4"/>
        <v>10718.429</v>
      </c>
      <c r="R66" s="31"/>
      <c r="S66" s="31"/>
      <c r="T66" s="29">
        <f t="shared" si="7"/>
        <v>5.3129805503328222E-5</v>
      </c>
      <c r="U66" s="29"/>
      <c r="V66" s="29"/>
      <c r="W66" s="29"/>
      <c r="X66" s="29"/>
      <c r="Y66" s="29"/>
    </row>
    <row r="67" spans="1:25" x14ac:dyDescent="0.2">
      <c r="A67" s="28" t="s">
        <v>119</v>
      </c>
      <c r="B67" s="28"/>
      <c r="C67" s="25">
        <v>25736.932000000001</v>
      </c>
      <c r="D67" s="25"/>
      <c r="E67" s="28">
        <f t="shared" si="0"/>
        <v>-11391.991802980277</v>
      </c>
      <c r="F67" s="29">
        <f t="shared" si="1"/>
        <v>-11392</v>
      </c>
      <c r="G67" s="29">
        <f t="shared" si="6"/>
        <v>1.170799999817973E-2</v>
      </c>
      <c r="H67" s="29"/>
      <c r="I67" s="29">
        <f>G67</f>
        <v>1.170799999817973E-2</v>
      </c>
      <c r="J67" s="29"/>
      <c r="K67" s="29"/>
      <c r="L67" s="29"/>
      <c r="M67" s="29"/>
      <c r="N67" s="29"/>
      <c r="O67" s="29"/>
      <c r="P67" s="29">
        <f t="shared" si="3"/>
        <v>1.4189804816577695E-3</v>
      </c>
      <c r="Q67" s="31">
        <f t="shared" si="4"/>
        <v>10718.432000000001</v>
      </c>
      <c r="R67" s="31"/>
      <c r="S67" s="31"/>
      <c r="T67" s="29">
        <f t="shared" si="7"/>
        <v>1.058639226113698E-4</v>
      </c>
      <c r="U67" s="29"/>
      <c r="V67" s="29"/>
      <c r="W67" s="29"/>
      <c r="X67" s="29"/>
      <c r="Y67" s="29"/>
    </row>
    <row r="68" spans="1:25" x14ac:dyDescent="0.2">
      <c r="A68" s="28" t="s">
        <v>119</v>
      </c>
      <c r="B68" s="28"/>
      <c r="C68" s="25">
        <v>25738.352999999999</v>
      </c>
      <c r="D68" s="25"/>
      <c r="E68" s="28">
        <f t="shared" si="0"/>
        <v>-11390.996930668394</v>
      </c>
      <c r="F68" s="29">
        <f t="shared" si="1"/>
        <v>-11391</v>
      </c>
      <c r="G68" s="29">
        <f t="shared" ref="G68:G90" si="8">+C68-(C$7+F68*C$8)</f>
        <v>4.3839999962074216E-3</v>
      </c>
      <c r="H68" s="29"/>
      <c r="I68" s="29">
        <f>G68</f>
        <v>4.3839999962074216E-3</v>
      </c>
      <c r="J68" s="29"/>
      <c r="K68" s="29"/>
      <c r="L68" s="29"/>
      <c r="M68" s="29"/>
      <c r="N68" s="29"/>
      <c r="O68" s="29"/>
      <c r="P68" s="29">
        <f t="shared" si="3"/>
        <v>1.42053809836706E-3</v>
      </c>
      <c r="Q68" s="31">
        <f t="shared" si="4"/>
        <v>10719.852999999999</v>
      </c>
      <c r="R68" s="31"/>
      <c r="S68" s="31"/>
      <c r="T68" s="29">
        <f t="shared" ref="T68:T90" si="9">+(P68-G68)^2</f>
        <v>8.7821064199515982E-6</v>
      </c>
      <c r="U68" s="29"/>
      <c r="V68" s="29"/>
      <c r="W68" s="29"/>
      <c r="X68" s="29"/>
      <c r="Y68" s="29"/>
    </row>
    <row r="69" spans="1:25" x14ac:dyDescent="0.2">
      <c r="A69" s="28" t="s">
        <v>123</v>
      </c>
      <c r="B69" s="28"/>
      <c r="C69" s="25">
        <v>26308.224999999999</v>
      </c>
      <c r="D69" s="25"/>
      <c r="E69" s="28">
        <f t="shared" si="0"/>
        <v>-10992.017427418432</v>
      </c>
      <c r="F69" s="29">
        <f t="shared" si="1"/>
        <v>-10992</v>
      </c>
      <c r="G69" s="29">
        <f t="shared" si="8"/>
        <v>-2.4892000004911097E-2</v>
      </c>
      <c r="H69" s="29"/>
      <c r="I69" s="29">
        <f>G69</f>
        <v>-2.4892000004911097E-2</v>
      </c>
      <c r="J69" s="29"/>
      <c r="K69" s="29"/>
      <c r="L69" s="29"/>
      <c r="M69" s="29"/>
      <c r="N69" s="29"/>
      <c r="O69" s="29"/>
      <c r="P69" s="29">
        <f t="shared" si="3"/>
        <v>2.0208321749690568E-3</v>
      </c>
      <c r="Q69" s="31">
        <f t="shared" si="4"/>
        <v>11289.724999999999</v>
      </c>
      <c r="R69" s="31"/>
      <c r="S69" s="31"/>
      <c r="T69" s="29">
        <f t="shared" si="9"/>
        <v>7.2430053594239277E-4</v>
      </c>
      <c r="U69" s="29"/>
      <c r="V69" s="29"/>
      <c r="W69" s="29"/>
      <c r="X69" s="29"/>
      <c r="Y69" s="29"/>
    </row>
    <row r="70" spans="1:25" x14ac:dyDescent="0.2">
      <c r="A70" s="28" t="s">
        <v>87</v>
      </c>
      <c r="B70" s="28"/>
      <c r="C70" s="25">
        <v>26308.224999999999</v>
      </c>
      <c r="D70" s="25"/>
      <c r="E70" s="28">
        <f t="shared" si="0"/>
        <v>-10992.017427418432</v>
      </c>
      <c r="F70" s="29">
        <f t="shared" si="1"/>
        <v>-10992</v>
      </c>
      <c r="G70" s="29">
        <f t="shared" si="8"/>
        <v>-2.4892000004911097E-2</v>
      </c>
      <c r="H70" s="29">
        <f>G70</f>
        <v>-2.4892000004911097E-2</v>
      </c>
      <c r="I70" s="29"/>
      <c r="J70" s="29"/>
      <c r="K70" s="29"/>
      <c r="L70" s="29"/>
      <c r="M70" s="29"/>
      <c r="N70" s="29"/>
      <c r="O70" s="29"/>
      <c r="P70" s="29">
        <f t="shared" si="3"/>
        <v>2.0208321749690568E-3</v>
      </c>
      <c r="Q70" s="31">
        <f t="shared" si="4"/>
        <v>11289.724999999999</v>
      </c>
      <c r="R70" s="31"/>
      <c r="S70" s="31"/>
      <c r="T70" s="29">
        <f t="shared" si="9"/>
        <v>7.2430053594239277E-4</v>
      </c>
      <c r="U70" s="29"/>
      <c r="V70" s="29"/>
      <c r="W70" s="29"/>
      <c r="X70" s="29"/>
      <c r="Y70" s="29"/>
    </row>
    <row r="71" spans="1:25" x14ac:dyDescent="0.2">
      <c r="A71" s="28" t="s">
        <v>87</v>
      </c>
      <c r="B71" s="28"/>
      <c r="C71" s="25">
        <v>26349.663</v>
      </c>
      <c r="D71" s="25"/>
      <c r="E71" s="28">
        <f t="shared" si="0"/>
        <v>-10963.005802605014</v>
      </c>
      <c r="F71" s="29">
        <f t="shared" si="1"/>
        <v>-10963</v>
      </c>
      <c r="G71" s="29">
        <f t="shared" si="8"/>
        <v>-8.2880000045406632E-3</v>
      </c>
      <c r="H71" s="29">
        <f>G71</f>
        <v>-8.2880000045406632E-3</v>
      </c>
      <c r="I71" s="29"/>
      <c r="J71" s="29"/>
      <c r="K71" s="29"/>
      <c r="L71" s="29"/>
      <c r="M71" s="29"/>
      <c r="N71" s="29"/>
      <c r="O71" s="29"/>
      <c r="P71" s="29">
        <f t="shared" si="3"/>
        <v>2.0628142493279988E-3</v>
      </c>
      <c r="Q71" s="31">
        <f t="shared" si="4"/>
        <v>11331.163</v>
      </c>
      <c r="R71" s="31"/>
      <c r="S71" s="31"/>
      <c r="T71" s="29">
        <f t="shared" si="9"/>
        <v>1.0713935571809066E-4</v>
      </c>
      <c r="U71" s="29"/>
      <c r="V71" s="29"/>
      <c r="W71" s="29"/>
      <c r="X71" s="29"/>
      <c r="Y71" s="29"/>
    </row>
    <row r="72" spans="1:25" x14ac:dyDescent="0.2">
      <c r="A72" s="28" t="s">
        <v>119</v>
      </c>
      <c r="B72" s="28"/>
      <c r="C72" s="25">
        <v>26538.212</v>
      </c>
      <c r="D72" s="25"/>
      <c r="E72" s="28">
        <f t="shared" si="0"/>
        <v>-10830.998638964271</v>
      </c>
      <c r="F72" s="29">
        <f t="shared" si="1"/>
        <v>-10831</v>
      </c>
      <c r="G72" s="29">
        <f t="shared" si="8"/>
        <v>1.9439999960013665E-3</v>
      </c>
      <c r="H72" s="29"/>
      <c r="I72" s="29">
        <f>G72</f>
        <v>1.9439999960013665E-3</v>
      </c>
      <c r="J72" s="29"/>
      <c r="K72" s="29"/>
      <c r="L72" s="29"/>
      <c r="M72" s="29"/>
      <c r="N72" s="29"/>
      <c r="O72" s="29"/>
      <c r="P72" s="29">
        <f t="shared" si="3"/>
        <v>2.251082790246833E-3</v>
      </c>
      <c r="Q72" s="31">
        <f t="shared" si="4"/>
        <v>11519.712</v>
      </c>
      <c r="R72" s="31"/>
      <c r="S72" s="31"/>
      <c r="T72" s="29">
        <f t="shared" si="9"/>
        <v>9.4299842521603484E-8</v>
      </c>
      <c r="U72" s="29"/>
      <c r="V72" s="29"/>
      <c r="W72" s="29"/>
      <c r="X72" s="29"/>
      <c r="Y72" s="29"/>
    </row>
    <row r="73" spans="1:25" x14ac:dyDescent="0.2">
      <c r="A73" s="28" t="s">
        <v>87</v>
      </c>
      <c r="B73" s="28"/>
      <c r="C73" s="25">
        <v>26593.921999999999</v>
      </c>
      <c r="D73" s="25"/>
      <c r="E73" s="28">
        <f t="shared" si="0"/>
        <v>-10791.994883513828</v>
      </c>
      <c r="F73" s="29">
        <f t="shared" si="1"/>
        <v>-10792</v>
      </c>
      <c r="G73" s="29">
        <f t="shared" si="8"/>
        <v>7.3079999965557363E-3</v>
      </c>
      <c r="H73" s="29">
        <f>G73</f>
        <v>7.3079999965557363E-3</v>
      </c>
      <c r="I73" s="29"/>
      <c r="J73" s="29"/>
      <c r="K73" s="29"/>
      <c r="L73" s="29"/>
      <c r="M73" s="29"/>
      <c r="N73" s="29"/>
      <c r="O73" s="29"/>
      <c r="P73" s="29">
        <f t="shared" si="3"/>
        <v>2.3058219386140819E-3</v>
      </c>
      <c r="Q73" s="31">
        <f t="shared" si="4"/>
        <v>11575.421999999999</v>
      </c>
      <c r="R73" s="31"/>
      <c r="S73" s="31"/>
      <c r="T73" s="29">
        <f t="shared" si="9"/>
        <v>2.5021785323352941E-5</v>
      </c>
      <c r="U73" s="29"/>
      <c r="V73" s="29"/>
      <c r="W73" s="29"/>
      <c r="X73" s="29"/>
      <c r="Y73" s="29"/>
    </row>
    <row r="74" spans="1:25" x14ac:dyDescent="0.2">
      <c r="A74" s="28" t="s">
        <v>119</v>
      </c>
      <c r="B74" s="28"/>
      <c r="C74" s="25">
        <v>26593.927</v>
      </c>
      <c r="D74" s="25"/>
      <c r="E74" s="28">
        <f t="shared" si="0"/>
        <v>-10791.991382907521</v>
      </c>
      <c r="F74" s="29">
        <f t="shared" si="1"/>
        <v>-10792</v>
      </c>
      <c r="G74" s="29">
        <f t="shared" si="8"/>
        <v>1.230799999757437E-2</v>
      </c>
      <c r="H74" s="29"/>
      <c r="I74" s="29">
        <f>G74</f>
        <v>1.230799999757437E-2</v>
      </c>
      <c r="J74" s="29"/>
      <c r="K74" s="29"/>
      <c r="L74" s="29"/>
      <c r="M74" s="29"/>
      <c r="N74" s="29"/>
      <c r="O74" s="29"/>
      <c r="P74" s="29">
        <f t="shared" si="3"/>
        <v>2.3058219386140819E-3</v>
      </c>
      <c r="Q74" s="31">
        <f t="shared" si="4"/>
        <v>11575.427</v>
      </c>
      <c r="R74" s="31"/>
      <c r="S74" s="31"/>
      <c r="T74" s="29">
        <f t="shared" si="9"/>
        <v>1.0004356592314661E-4</v>
      </c>
      <c r="U74" s="29"/>
      <c r="V74" s="29"/>
      <c r="W74" s="29"/>
      <c r="X74" s="29"/>
      <c r="Y74" s="29"/>
    </row>
    <row r="75" spans="1:25" x14ac:dyDescent="0.2">
      <c r="A75" s="28" t="s">
        <v>124</v>
      </c>
      <c r="B75" s="28"/>
      <c r="C75" s="25">
        <v>27132.39</v>
      </c>
      <c r="D75" s="25"/>
      <c r="E75" s="28">
        <f t="shared" si="0"/>
        <v>-10415.001988344384</v>
      </c>
      <c r="F75" s="29">
        <f t="shared" si="1"/>
        <v>-10415</v>
      </c>
      <c r="G75" s="29">
        <f t="shared" si="8"/>
        <v>-2.8400000010151416E-3</v>
      </c>
      <c r="H75" s="29"/>
      <c r="I75" s="29">
        <f>G75</f>
        <v>-2.8400000010151416E-3</v>
      </c>
      <c r="J75" s="29"/>
      <c r="K75" s="29"/>
      <c r="L75" s="29"/>
      <c r="M75" s="29"/>
      <c r="N75" s="29"/>
      <c r="O75" s="29"/>
      <c r="P75" s="29">
        <f t="shared" si="3"/>
        <v>2.8141396414081456E-3</v>
      </c>
      <c r="Q75" s="31">
        <f t="shared" si="4"/>
        <v>12113.89</v>
      </c>
      <c r="R75" s="31"/>
      <c r="S75" s="31"/>
      <c r="T75" s="29">
        <f t="shared" si="9"/>
        <v>3.196929509602254E-5</v>
      </c>
      <c r="U75" s="29"/>
      <c r="V75" s="29"/>
      <c r="W75" s="29"/>
      <c r="X75" s="29"/>
      <c r="Y75" s="29"/>
    </row>
    <row r="76" spans="1:25" x14ac:dyDescent="0.2">
      <c r="A76" s="28" t="s">
        <v>87</v>
      </c>
      <c r="B76" s="28"/>
      <c r="C76" s="25">
        <v>27162.385999999999</v>
      </c>
      <c r="D76" s="25"/>
      <c r="E76" s="28">
        <f t="shared" si="0"/>
        <v>-10394.001150999356</v>
      </c>
      <c r="F76" s="29">
        <f t="shared" si="1"/>
        <v>-10394</v>
      </c>
      <c r="G76" s="29">
        <f t="shared" si="8"/>
        <v>-1.644000003580004E-3</v>
      </c>
      <c r="H76" s="29">
        <f>G76</f>
        <v>-1.644000003580004E-3</v>
      </c>
      <c r="I76" s="29"/>
      <c r="J76" s="29"/>
      <c r="K76" s="29"/>
      <c r="L76" s="29"/>
      <c r="M76" s="29"/>
      <c r="N76" s="29"/>
      <c r="O76" s="29"/>
      <c r="P76" s="29">
        <f t="shared" si="3"/>
        <v>2.8413444724271868E-3</v>
      </c>
      <c r="Q76" s="31">
        <f t="shared" si="4"/>
        <v>12143.885999999999</v>
      </c>
      <c r="R76" s="31"/>
      <c r="S76" s="31"/>
      <c r="T76" s="29">
        <f t="shared" si="9"/>
        <v>2.0118315068448222E-5</v>
      </c>
      <c r="U76" s="29"/>
      <c r="V76" s="29"/>
      <c r="W76" s="29"/>
      <c r="X76" s="29"/>
      <c r="Y76" s="29"/>
    </row>
    <row r="77" spans="1:25" x14ac:dyDescent="0.2">
      <c r="A77" s="28" t="s">
        <v>124</v>
      </c>
      <c r="B77" s="28"/>
      <c r="C77" s="25">
        <v>27172.383999999998</v>
      </c>
      <c r="D77" s="25"/>
      <c r="E77" s="28">
        <f t="shared" si="0"/>
        <v>-10387.001338631855</v>
      </c>
      <c r="F77" s="29">
        <f t="shared" si="1"/>
        <v>-10387</v>
      </c>
      <c r="G77" s="29">
        <f t="shared" si="8"/>
        <v>-1.9120000069960952E-3</v>
      </c>
      <c r="H77" s="29"/>
      <c r="I77" s="29">
        <f>G77</f>
        <v>-1.9120000069960952E-3</v>
      </c>
      <c r="J77" s="29"/>
      <c r="K77" s="29"/>
      <c r="L77" s="29"/>
      <c r="M77" s="29"/>
      <c r="N77" s="29"/>
      <c r="O77" s="29"/>
      <c r="P77" s="29">
        <f t="shared" si="3"/>
        <v>2.8503867204979494E-3</v>
      </c>
      <c r="Q77" s="31">
        <f t="shared" si="4"/>
        <v>12153.883999999998</v>
      </c>
      <c r="R77" s="31"/>
      <c r="S77" s="31"/>
      <c r="T77" s="29">
        <f t="shared" si="9"/>
        <v>2.2680327342211435E-5</v>
      </c>
      <c r="U77" s="29"/>
      <c r="V77" s="29"/>
      <c r="W77" s="29"/>
      <c r="X77" s="29"/>
      <c r="Y77" s="29"/>
    </row>
    <row r="78" spans="1:25" x14ac:dyDescent="0.2">
      <c r="A78" s="28" t="s">
        <v>124</v>
      </c>
      <c r="B78" s="28"/>
      <c r="C78" s="25">
        <v>27189.526999999998</v>
      </c>
      <c r="D78" s="25"/>
      <c r="E78" s="28">
        <f t="shared" si="0"/>
        <v>-10374.999159854489</v>
      </c>
      <c r="F78" s="29">
        <f t="shared" si="1"/>
        <v>-10375</v>
      </c>
      <c r="G78" s="29">
        <f t="shared" si="8"/>
        <v>1.1999999951513018E-3</v>
      </c>
      <c r="H78" s="29"/>
      <c r="I78" s="29">
        <f>G78</f>
        <v>1.1999999951513018E-3</v>
      </c>
      <c r="J78" s="29"/>
      <c r="K78" s="29"/>
      <c r="L78" s="29"/>
      <c r="M78" s="29"/>
      <c r="N78" s="29"/>
      <c r="O78" s="29"/>
      <c r="P78" s="29">
        <f t="shared" si="3"/>
        <v>2.8658574386329697E-3</v>
      </c>
      <c r="Q78" s="31">
        <f t="shared" si="4"/>
        <v>12171.026999999998</v>
      </c>
      <c r="R78" s="31"/>
      <c r="S78" s="31"/>
      <c r="T78" s="29">
        <f t="shared" si="9"/>
        <v>2.7750810220032779E-6</v>
      </c>
      <c r="U78" s="29"/>
      <c r="V78" s="29"/>
      <c r="W78" s="29"/>
      <c r="X78" s="29"/>
      <c r="Y78" s="29"/>
    </row>
    <row r="79" spans="1:25" x14ac:dyDescent="0.2">
      <c r="A79" s="28" t="s">
        <v>119</v>
      </c>
      <c r="B79" s="28"/>
      <c r="C79" s="25">
        <v>27250.94</v>
      </c>
      <c r="D79" s="25"/>
      <c r="E79" s="28">
        <f t="shared" si="0"/>
        <v>-10332.00261285255</v>
      </c>
      <c r="F79" s="29">
        <f t="shared" si="1"/>
        <v>-10332</v>
      </c>
      <c r="G79" s="29">
        <f t="shared" si="8"/>
        <v>-3.7320000046747737E-3</v>
      </c>
      <c r="H79" s="29"/>
      <c r="I79" s="29">
        <f>G79</f>
        <v>-3.7320000046747737E-3</v>
      </c>
      <c r="J79" s="29"/>
      <c r="K79" s="29"/>
      <c r="L79" s="29"/>
      <c r="M79" s="29"/>
      <c r="N79" s="29"/>
      <c r="O79" s="29"/>
      <c r="P79" s="29">
        <f t="shared" si="3"/>
        <v>2.9209801049807742E-3</v>
      </c>
      <c r="Q79" s="31">
        <f t="shared" si="4"/>
        <v>12232.439999999999</v>
      </c>
      <c r="R79" s="31"/>
      <c r="S79" s="31"/>
      <c r="T79" s="29">
        <f t="shared" si="9"/>
        <v>4.4262144339472345E-5</v>
      </c>
      <c r="U79" s="29"/>
      <c r="V79" s="29"/>
      <c r="W79" s="29"/>
      <c r="X79" s="29"/>
      <c r="Y79" s="29"/>
    </row>
    <row r="80" spans="1:25" x14ac:dyDescent="0.2">
      <c r="A80" s="28" t="s">
        <v>87</v>
      </c>
      <c r="B80" s="28"/>
      <c r="C80" s="25">
        <v>27250.94</v>
      </c>
      <c r="D80" s="25"/>
      <c r="E80" s="28">
        <f t="shared" si="0"/>
        <v>-10332.00261285255</v>
      </c>
      <c r="F80" s="29">
        <f t="shared" si="1"/>
        <v>-10332</v>
      </c>
      <c r="G80" s="29">
        <f t="shared" si="8"/>
        <v>-3.7320000046747737E-3</v>
      </c>
      <c r="H80" s="29">
        <f>G80</f>
        <v>-3.7320000046747737E-3</v>
      </c>
      <c r="I80" s="29"/>
      <c r="J80" s="29"/>
      <c r="K80" s="29"/>
      <c r="L80" s="29"/>
      <c r="M80" s="29"/>
      <c r="N80" s="29"/>
      <c r="O80" s="29"/>
      <c r="P80" s="29">
        <f t="shared" si="3"/>
        <v>2.9209801049807742E-3</v>
      </c>
      <c r="Q80" s="31">
        <f t="shared" si="4"/>
        <v>12232.439999999999</v>
      </c>
      <c r="R80" s="31"/>
      <c r="S80" s="31"/>
      <c r="T80" s="29">
        <f t="shared" si="9"/>
        <v>4.4262144339472345E-5</v>
      </c>
      <c r="U80" s="29"/>
      <c r="V80" s="29"/>
      <c r="W80" s="29"/>
      <c r="X80" s="29"/>
      <c r="Y80" s="29"/>
    </row>
    <row r="81" spans="1:25" x14ac:dyDescent="0.2">
      <c r="A81" s="28" t="s">
        <v>123</v>
      </c>
      <c r="B81" s="28"/>
      <c r="C81" s="25">
        <v>27342.365000000002</v>
      </c>
      <c r="D81" s="25"/>
      <c r="E81" s="28">
        <f t="shared" si="0"/>
        <v>-10267.994026565402</v>
      </c>
      <c r="F81" s="29">
        <f t="shared" si="1"/>
        <v>-10268</v>
      </c>
      <c r="G81" s="29">
        <f t="shared" si="8"/>
        <v>8.5319999961939175E-3</v>
      </c>
      <c r="H81" s="29"/>
      <c r="I81" s="29">
        <f>G81</f>
        <v>8.5319999961939175E-3</v>
      </c>
      <c r="J81" s="29"/>
      <c r="K81" s="29"/>
      <c r="L81" s="29"/>
      <c r="M81" s="29"/>
      <c r="N81" s="29"/>
      <c r="O81" s="29"/>
      <c r="P81" s="29">
        <f t="shared" si="3"/>
        <v>3.0021137241287438E-3</v>
      </c>
      <c r="Q81" s="31">
        <f t="shared" si="4"/>
        <v>12323.865000000002</v>
      </c>
      <c r="R81" s="31"/>
      <c r="S81" s="31"/>
      <c r="T81" s="29">
        <f t="shared" si="9"/>
        <v>3.0579642181974867E-5</v>
      </c>
      <c r="U81" s="29"/>
      <c r="V81" s="29"/>
      <c r="W81" s="29"/>
      <c r="X81" s="29"/>
      <c r="Y81" s="29"/>
    </row>
    <row r="82" spans="1:25" x14ac:dyDescent="0.2">
      <c r="A82" s="28" t="s">
        <v>87</v>
      </c>
      <c r="B82" s="28"/>
      <c r="C82" s="25">
        <v>27342.365000000002</v>
      </c>
      <c r="D82" s="25"/>
      <c r="E82" s="28">
        <f t="shared" si="0"/>
        <v>-10267.994026565402</v>
      </c>
      <c r="F82" s="29">
        <f t="shared" si="1"/>
        <v>-10268</v>
      </c>
      <c r="G82" s="29">
        <f t="shared" si="8"/>
        <v>8.5319999961939175E-3</v>
      </c>
      <c r="H82" s="29">
        <f>G82</f>
        <v>8.5319999961939175E-3</v>
      </c>
      <c r="I82" s="29"/>
      <c r="J82" s="29"/>
      <c r="K82" s="29"/>
      <c r="L82" s="29"/>
      <c r="M82" s="29"/>
      <c r="N82" s="29"/>
      <c r="O82" s="29"/>
      <c r="P82" s="29">
        <f t="shared" si="3"/>
        <v>3.0021137241287438E-3</v>
      </c>
      <c r="Q82" s="31">
        <f t="shared" si="4"/>
        <v>12323.865000000002</v>
      </c>
      <c r="R82" s="31"/>
      <c r="S82" s="31"/>
      <c r="T82" s="29">
        <f t="shared" si="9"/>
        <v>3.0579642181974867E-5</v>
      </c>
      <c r="U82" s="29"/>
      <c r="V82" s="29"/>
      <c r="W82" s="29"/>
      <c r="X82" s="29"/>
      <c r="Y82" s="29"/>
    </row>
    <row r="83" spans="1:25" x14ac:dyDescent="0.2">
      <c r="A83" s="28" t="s">
        <v>119</v>
      </c>
      <c r="B83" s="28"/>
      <c r="C83" s="25">
        <v>27395.203000000001</v>
      </c>
      <c r="D83" s="25"/>
      <c r="E83" s="28">
        <f t="shared" si="0"/>
        <v>-10231.001019376557</v>
      </c>
      <c r="F83" s="29">
        <f t="shared" si="1"/>
        <v>-10231</v>
      </c>
      <c r="G83" s="29">
        <f t="shared" si="8"/>
        <v>-1.4560000017809216E-3</v>
      </c>
      <c r="H83" s="29"/>
      <c r="I83" s="29">
        <f>G83</f>
        <v>-1.4560000017809216E-3</v>
      </c>
      <c r="J83" s="29"/>
      <c r="K83" s="29"/>
      <c r="L83" s="29"/>
      <c r="M83" s="29"/>
      <c r="N83" s="29"/>
      <c r="O83" s="29"/>
      <c r="P83" s="29">
        <f t="shared" si="3"/>
        <v>3.0485228215135756E-3</v>
      </c>
      <c r="Q83" s="31">
        <f t="shared" si="4"/>
        <v>12376.703000000001</v>
      </c>
      <c r="R83" s="31"/>
      <c r="S83" s="31"/>
      <c r="T83" s="29">
        <f t="shared" si="9"/>
        <v>2.0290725865581028E-5</v>
      </c>
      <c r="U83" s="29"/>
      <c r="V83" s="29"/>
      <c r="W83" s="29"/>
      <c r="X83" s="29"/>
      <c r="Y83" s="29"/>
    </row>
    <row r="84" spans="1:25" x14ac:dyDescent="0.2">
      <c r="A84" s="28" t="s">
        <v>87</v>
      </c>
      <c r="B84" s="28"/>
      <c r="C84" s="25">
        <v>27699.435000000001</v>
      </c>
      <c r="D84" s="25"/>
      <c r="E84" s="28">
        <f t="shared" si="0"/>
        <v>-10018.001727899273</v>
      </c>
      <c r="F84" s="29">
        <f t="shared" si="1"/>
        <v>-10018</v>
      </c>
      <c r="G84" s="29">
        <f t="shared" si="8"/>
        <v>-2.4680000024090987E-3</v>
      </c>
      <c r="H84" s="29">
        <f>G84</f>
        <v>-2.4680000024090987E-3</v>
      </c>
      <c r="I84" s="29"/>
      <c r="J84" s="29"/>
      <c r="K84" s="29"/>
      <c r="L84" s="29"/>
      <c r="M84" s="29"/>
      <c r="N84" s="29"/>
      <c r="O84" s="29"/>
      <c r="P84" s="29">
        <f t="shared" si="3"/>
        <v>3.3086170696227189E-3</v>
      </c>
      <c r="Q84" s="31">
        <f t="shared" si="4"/>
        <v>12680.935000000001</v>
      </c>
      <c r="R84" s="31"/>
      <c r="S84" s="31"/>
      <c r="T84" s="29">
        <f t="shared" si="9"/>
        <v>3.3369304796889447E-5</v>
      </c>
      <c r="U84" s="29"/>
      <c r="V84" s="29"/>
      <c r="W84" s="29"/>
      <c r="X84" s="29"/>
      <c r="Y84" s="29"/>
    </row>
    <row r="85" spans="1:25" x14ac:dyDescent="0.2">
      <c r="A85" s="28" t="s">
        <v>127</v>
      </c>
      <c r="B85" s="28"/>
      <c r="C85" s="25">
        <v>27699.437000000002</v>
      </c>
      <c r="D85" s="25"/>
      <c r="E85" s="28">
        <f t="shared" ref="E85:E148" si="10">+(C85-C$7)/C$8</f>
        <v>-10018.000327656751</v>
      </c>
      <c r="F85" s="29">
        <f t="shared" ref="F85:F148" si="11">ROUND(2*E85,0)/2</f>
        <v>-10018</v>
      </c>
      <c r="G85" s="29">
        <f t="shared" si="8"/>
        <v>-4.6800000200164504E-4</v>
      </c>
      <c r="H85" s="29"/>
      <c r="I85" s="29">
        <f>G85</f>
        <v>-4.6800000200164504E-4</v>
      </c>
      <c r="J85" s="29"/>
      <c r="K85" s="29"/>
      <c r="L85" s="29"/>
      <c r="M85" s="29"/>
      <c r="N85" s="29"/>
      <c r="O85" s="29"/>
      <c r="P85" s="29">
        <f t="shared" ref="P85:P148" si="12">+D$11+D$12*F85+D$13*F85^2</f>
        <v>3.3086170696227189E-3</v>
      </c>
      <c r="Q85" s="31">
        <f t="shared" ref="Q85:Q148" si="13">+C85-15018.5</f>
        <v>12680.937000000002</v>
      </c>
      <c r="R85" s="31"/>
      <c r="S85" s="31"/>
      <c r="T85" s="29">
        <f t="shared" si="9"/>
        <v>1.4262836505684585E-5</v>
      </c>
      <c r="U85" s="29"/>
      <c r="V85" s="29"/>
      <c r="W85" s="29"/>
      <c r="X85" s="29"/>
      <c r="Y85" s="29"/>
    </row>
    <row r="86" spans="1:25" x14ac:dyDescent="0.2">
      <c r="A86" s="28" t="s">
        <v>87</v>
      </c>
      <c r="B86" s="28"/>
      <c r="C86" s="25">
        <v>27708.017</v>
      </c>
      <c r="D86" s="25"/>
      <c r="E86" s="28">
        <f t="shared" si="10"/>
        <v>-10011.993287237352</v>
      </c>
      <c r="F86" s="29">
        <f t="shared" si="11"/>
        <v>-10012</v>
      </c>
      <c r="G86" s="29">
        <f t="shared" si="8"/>
        <v>9.5879999971657526E-3</v>
      </c>
      <c r="H86" s="29">
        <f>G86</f>
        <v>9.5879999971657526E-3</v>
      </c>
      <c r="I86" s="29"/>
      <c r="J86" s="29"/>
      <c r="K86" s="29"/>
      <c r="L86" s="29"/>
      <c r="M86" s="29"/>
      <c r="N86" s="29"/>
      <c r="O86" s="29"/>
      <c r="P86" s="29">
        <f t="shared" si="12"/>
        <v>3.3157691680520407E-3</v>
      </c>
      <c r="Q86" s="31">
        <f t="shared" si="13"/>
        <v>12689.517</v>
      </c>
      <c r="R86" s="31"/>
      <c r="S86" s="31"/>
      <c r="T86" s="29">
        <f t="shared" si="9"/>
        <v>3.9340879573684482E-5</v>
      </c>
      <c r="U86" s="29"/>
      <c r="V86" s="29"/>
      <c r="W86" s="29"/>
      <c r="X86" s="29"/>
      <c r="Y86" s="29"/>
    </row>
    <row r="87" spans="1:25" x14ac:dyDescent="0.2">
      <c r="A87" s="28" t="s">
        <v>127</v>
      </c>
      <c r="B87" s="28"/>
      <c r="C87" s="25">
        <v>27709.43</v>
      </c>
      <c r="D87" s="25"/>
      <c r="E87" s="28">
        <f t="shared" si="10"/>
        <v>-10011.004015895554</v>
      </c>
      <c r="F87" s="29">
        <f t="shared" si="11"/>
        <v>-10011</v>
      </c>
      <c r="G87" s="29">
        <f t="shared" si="8"/>
        <v>-5.7360000027983915E-3</v>
      </c>
      <c r="H87" s="29"/>
      <c r="I87" s="29">
        <f>G87</f>
        <v>-5.7360000027983915E-3</v>
      </c>
      <c r="J87" s="29"/>
      <c r="K87" s="29"/>
      <c r="L87" s="29"/>
      <c r="M87" s="29"/>
      <c r="N87" s="29"/>
      <c r="O87" s="29"/>
      <c r="P87" s="29">
        <f t="shared" si="12"/>
        <v>3.3169602548520829E-3</v>
      </c>
      <c r="Q87" s="31">
        <f t="shared" si="13"/>
        <v>12690.93</v>
      </c>
      <c r="R87" s="31"/>
      <c r="S87" s="31"/>
      <c r="T87" s="29">
        <f t="shared" si="9"/>
        <v>8.1956089426598938E-5</v>
      </c>
      <c r="U87" s="29"/>
      <c r="V87" s="29"/>
      <c r="W87" s="29"/>
      <c r="X87" s="29"/>
      <c r="Y87" s="29"/>
    </row>
    <row r="88" spans="1:25" x14ac:dyDescent="0.2">
      <c r="A88" s="28" t="s">
        <v>128</v>
      </c>
      <c r="B88" s="28"/>
      <c r="C88" s="25">
        <v>27709.436000000002</v>
      </c>
      <c r="D88" s="25"/>
      <c r="E88" s="28">
        <f t="shared" si="10"/>
        <v>-10010.999815167988</v>
      </c>
      <c r="F88" s="29">
        <f t="shared" si="11"/>
        <v>-10011</v>
      </c>
      <c r="G88" s="29">
        <f t="shared" si="8"/>
        <v>2.6399999842396937E-4</v>
      </c>
      <c r="H88" s="29"/>
      <c r="I88" s="29">
        <f>G88</f>
        <v>2.6399999842396937E-4</v>
      </c>
      <c r="J88" s="29"/>
      <c r="K88" s="29"/>
      <c r="L88" s="29"/>
      <c r="M88" s="29"/>
      <c r="N88" s="29"/>
      <c r="O88" s="29"/>
      <c r="P88" s="29">
        <f t="shared" si="12"/>
        <v>3.3169602548520829E-3</v>
      </c>
      <c r="Q88" s="31">
        <f t="shared" si="13"/>
        <v>12690.936000000002</v>
      </c>
      <c r="R88" s="31"/>
      <c r="S88" s="31"/>
      <c r="T88" s="29">
        <f t="shared" si="9"/>
        <v>9.3205663273296132E-6</v>
      </c>
      <c r="U88" s="29"/>
      <c r="V88" s="29"/>
      <c r="W88" s="29"/>
      <c r="X88" s="29"/>
      <c r="Y88" s="29"/>
    </row>
    <row r="89" spans="1:25" x14ac:dyDescent="0.2">
      <c r="A89" s="28" t="s">
        <v>87</v>
      </c>
      <c r="B89" s="28"/>
      <c r="C89" s="25">
        <v>28113.666000000001</v>
      </c>
      <c r="D89" s="25"/>
      <c r="E89" s="28">
        <f t="shared" si="10"/>
        <v>-9727.9897978329864</v>
      </c>
      <c r="F89" s="29">
        <f t="shared" si="11"/>
        <v>-9728</v>
      </c>
      <c r="G89" s="29">
        <f t="shared" si="8"/>
        <v>1.4571999996405793E-2</v>
      </c>
      <c r="H89" s="29">
        <f>G89</f>
        <v>1.4571999996405793E-2</v>
      </c>
      <c r="I89" s="29"/>
      <c r="J89" s="29"/>
      <c r="K89" s="29"/>
      <c r="L89" s="29"/>
      <c r="M89" s="29"/>
      <c r="N89" s="29"/>
      <c r="O89" s="29"/>
      <c r="P89" s="29">
        <f t="shared" si="12"/>
        <v>3.6433643620668761E-3</v>
      </c>
      <c r="Q89" s="31">
        <f t="shared" si="13"/>
        <v>13095.166000000001</v>
      </c>
      <c r="R89" s="31"/>
      <c r="S89" s="31"/>
      <c r="T89" s="29">
        <f t="shared" si="9"/>
        <v>1.1943507682814238E-4</v>
      </c>
      <c r="U89" s="29"/>
      <c r="V89" s="29"/>
      <c r="W89" s="29"/>
      <c r="X89" s="29"/>
      <c r="Y89" s="29"/>
    </row>
    <row r="90" spans="1:25" x14ac:dyDescent="0.2">
      <c r="A90" s="28" t="s">
        <v>87</v>
      </c>
      <c r="B90" s="28"/>
      <c r="C90" s="25">
        <v>28440.746999999999</v>
      </c>
      <c r="D90" s="25"/>
      <c r="E90" s="28">
        <f t="shared" si="10"/>
        <v>-9498.9934356630602</v>
      </c>
      <c r="F90" s="29">
        <f t="shared" si="11"/>
        <v>-9499</v>
      </c>
      <c r="G90" s="29">
        <f t="shared" si="8"/>
        <v>9.3759999981557485E-3</v>
      </c>
      <c r="H90" s="29">
        <f>G90</f>
        <v>9.3759999981557485E-3</v>
      </c>
      <c r="I90" s="29"/>
      <c r="J90" s="29"/>
      <c r="K90" s="29"/>
      <c r="L90" s="29"/>
      <c r="M90" s="29"/>
      <c r="N90" s="29"/>
      <c r="O90" s="29"/>
      <c r="P90" s="29">
        <f t="shared" si="12"/>
        <v>3.8919157979811249E-3</v>
      </c>
      <c r="Q90" s="31">
        <f t="shared" si="13"/>
        <v>13422.246999999999</v>
      </c>
      <c r="R90" s="31"/>
      <c r="S90" s="31"/>
      <c r="T90" s="29">
        <f t="shared" si="9"/>
        <v>3.0075179514604942E-5</v>
      </c>
      <c r="U90" s="29"/>
      <c r="V90" s="29"/>
      <c r="W90" s="29"/>
      <c r="X90" s="29"/>
      <c r="Y90" s="29"/>
    </row>
    <row r="91" spans="1:25" x14ac:dyDescent="0.2">
      <c r="A91" s="28" t="s">
        <v>87</v>
      </c>
      <c r="B91" s="28"/>
      <c r="C91" s="25">
        <v>28823.596000000001</v>
      </c>
      <c r="D91" s="25"/>
      <c r="E91" s="28">
        <f t="shared" si="10"/>
        <v>-9230.9527110095478</v>
      </c>
      <c r="F91" s="29">
        <f t="shared" si="11"/>
        <v>-9231</v>
      </c>
      <c r="H91" s="29"/>
      <c r="I91" s="29"/>
      <c r="J91" s="29"/>
      <c r="K91" s="29"/>
      <c r="L91" s="29"/>
      <c r="M91" s="32"/>
      <c r="N91" s="32"/>
      <c r="O91" s="29"/>
      <c r="P91" s="29">
        <f t="shared" si="12"/>
        <v>4.1651084334832344E-3</v>
      </c>
      <c r="Q91" s="31">
        <f t="shared" si="13"/>
        <v>13805.096000000001</v>
      </c>
      <c r="R91" s="31"/>
      <c r="S91" s="31"/>
      <c r="T91" s="29"/>
      <c r="U91" s="29">
        <f>+C91-(C$7+F91*C$8)</f>
        <v>6.7543999997724313E-2</v>
      </c>
      <c r="V91" s="29"/>
      <c r="W91" s="29"/>
      <c r="X91" s="29"/>
      <c r="Y91" s="29"/>
    </row>
    <row r="92" spans="1:25" x14ac:dyDescent="0.2">
      <c r="A92" s="28" t="s">
        <v>87</v>
      </c>
      <c r="B92" s="28"/>
      <c r="C92" s="25">
        <v>29544.822</v>
      </c>
      <c r="D92" s="25"/>
      <c r="E92" s="28">
        <f t="shared" si="10"/>
        <v>-8726.007054421827</v>
      </c>
      <c r="F92" s="29">
        <f t="shared" si="11"/>
        <v>-8726</v>
      </c>
      <c r="G92" s="29">
        <f t="shared" ref="G92:G123" si="14">+C92-(C$7+F92*C$8)</f>
        <v>-1.0076000002300134E-2</v>
      </c>
      <c r="H92" s="29">
        <f>G92</f>
        <v>-1.0076000002300134E-2</v>
      </c>
      <c r="I92" s="29"/>
      <c r="J92" s="29"/>
      <c r="K92" s="29"/>
      <c r="L92" s="29"/>
      <c r="M92" s="29"/>
      <c r="N92" s="29"/>
      <c r="O92" s="29"/>
      <c r="P92" s="29">
        <f t="shared" si="12"/>
        <v>4.6280523217766996E-3</v>
      </c>
      <c r="Q92" s="31">
        <f t="shared" si="13"/>
        <v>14526.322</v>
      </c>
      <c r="R92" s="31"/>
      <c r="S92" s="31"/>
      <c r="T92" s="29">
        <f t="shared" ref="T92:T123" si="15">+(P92-G92)^2</f>
        <v>2.1620915474918932E-4</v>
      </c>
      <c r="U92" s="29"/>
      <c r="V92" s="29"/>
      <c r="W92" s="29"/>
      <c r="X92" s="29"/>
      <c r="Y92" s="29"/>
    </row>
    <row r="93" spans="1:25" x14ac:dyDescent="0.2">
      <c r="A93" s="28" t="s">
        <v>129</v>
      </c>
      <c r="B93" s="28"/>
      <c r="C93" s="25">
        <v>30313.277699999999</v>
      </c>
      <c r="D93" s="25"/>
      <c r="E93" s="28">
        <f t="shared" si="10"/>
        <v>-8187.9948807133424</v>
      </c>
      <c r="F93" s="29">
        <f t="shared" si="11"/>
        <v>-8188</v>
      </c>
      <c r="G93" s="29">
        <f t="shared" si="14"/>
        <v>7.3119999942719005E-3</v>
      </c>
      <c r="H93" s="29"/>
      <c r="I93" s="29">
        <f>G93</f>
        <v>7.3119999942719005E-3</v>
      </c>
      <c r="J93" s="29"/>
      <c r="K93" s="29"/>
      <c r="L93" s="29"/>
      <c r="M93" s="29"/>
      <c r="N93" s="29"/>
      <c r="O93" s="29"/>
      <c r="P93" s="29">
        <f t="shared" si="12"/>
        <v>5.0467290055418099E-3</v>
      </c>
      <c r="Q93" s="31">
        <f t="shared" si="13"/>
        <v>15294.777699999999</v>
      </c>
      <c r="R93" s="31"/>
      <c r="S93" s="31"/>
      <c r="T93" s="29">
        <f t="shared" si="15"/>
        <v>5.1314526523822021E-6</v>
      </c>
      <c r="U93" s="29"/>
      <c r="V93" s="29"/>
      <c r="W93" s="29"/>
      <c r="X93" s="29"/>
      <c r="Y93" s="29"/>
    </row>
    <row r="94" spans="1:25" x14ac:dyDescent="0.2">
      <c r="A94" s="28" t="s">
        <v>87</v>
      </c>
      <c r="B94" s="28"/>
      <c r="C94" s="25">
        <v>31064.552</v>
      </c>
      <c r="D94" s="25"/>
      <c r="E94" s="28">
        <f t="shared" si="10"/>
        <v>-7662.0117704386421</v>
      </c>
      <c r="F94" s="29">
        <f t="shared" si="11"/>
        <v>-7662</v>
      </c>
      <c r="G94" s="29">
        <f t="shared" si="14"/>
        <v>-1.6812000005302252E-2</v>
      </c>
      <c r="H94" s="29">
        <f>G94</f>
        <v>-1.6812000005302252E-2</v>
      </c>
      <c r="I94" s="29"/>
      <c r="J94" s="29"/>
      <c r="K94" s="29"/>
      <c r="L94" s="29"/>
      <c r="M94" s="29"/>
      <c r="N94" s="29"/>
      <c r="O94" s="29"/>
      <c r="P94" s="29">
        <f t="shared" si="12"/>
        <v>5.3817434095639344E-3</v>
      </c>
      <c r="Q94" s="31">
        <f t="shared" si="13"/>
        <v>16046.052</v>
      </c>
      <c r="R94" s="31"/>
      <c r="S94" s="31"/>
      <c r="T94" s="29">
        <f t="shared" si="15"/>
        <v>4.9256224676491611E-4</v>
      </c>
      <c r="U94" s="29"/>
      <c r="V94" s="29"/>
      <c r="W94" s="29"/>
      <c r="X94" s="29"/>
      <c r="Y94" s="29"/>
    </row>
    <row r="95" spans="1:25" x14ac:dyDescent="0.2">
      <c r="A95" s="28" t="s">
        <v>87</v>
      </c>
      <c r="B95" s="28"/>
      <c r="C95" s="25">
        <v>31678.749</v>
      </c>
      <c r="D95" s="25"/>
      <c r="E95" s="28">
        <f t="shared" si="10"/>
        <v>-7231.9993922947478</v>
      </c>
      <c r="F95" s="29">
        <f t="shared" si="11"/>
        <v>-7232</v>
      </c>
      <c r="G95" s="29">
        <f t="shared" si="14"/>
        <v>8.6799999917275272E-4</v>
      </c>
      <c r="H95" s="29">
        <f>G95</f>
        <v>8.6799999917275272E-4</v>
      </c>
      <c r="I95" s="29"/>
      <c r="J95" s="29"/>
      <c r="K95" s="29"/>
      <c r="L95" s="29"/>
      <c r="M95" s="29"/>
      <c r="N95" s="29"/>
      <c r="O95" s="29"/>
      <c r="P95" s="29">
        <f t="shared" si="12"/>
        <v>5.6010227919377452E-3</v>
      </c>
      <c r="Q95" s="31">
        <f t="shared" si="13"/>
        <v>16660.249</v>
      </c>
      <c r="R95" s="31"/>
      <c r="S95" s="31"/>
      <c r="T95" s="29">
        <f t="shared" si="15"/>
        <v>2.240150475683293E-5</v>
      </c>
      <c r="U95" s="29"/>
      <c r="V95" s="29"/>
      <c r="W95" s="29"/>
      <c r="X95" s="29"/>
      <c r="Y95" s="29"/>
    </row>
    <row r="96" spans="1:25" x14ac:dyDescent="0.2">
      <c r="A96" s="28" t="s">
        <v>87</v>
      </c>
      <c r="B96" s="28"/>
      <c r="C96" s="25">
        <v>31761.605</v>
      </c>
      <c r="D96" s="25"/>
      <c r="E96" s="28">
        <f t="shared" si="10"/>
        <v>-7173.990145093132</v>
      </c>
      <c r="F96" s="29">
        <f t="shared" si="11"/>
        <v>-7174</v>
      </c>
      <c r="G96" s="29">
        <f t="shared" si="14"/>
        <v>1.4075999995839084E-2</v>
      </c>
      <c r="H96" s="29">
        <f>G96</f>
        <v>1.4075999995839084E-2</v>
      </c>
      <c r="I96" s="29"/>
      <c r="J96" s="29"/>
      <c r="K96" s="29"/>
      <c r="L96" s="29"/>
      <c r="M96" s="29"/>
      <c r="N96" s="29"/>
      <c r="O96" s="29"/>
      <c r="P96" s="29">
        <f t="shared" si="12"/>
        <v>5.6268412201761703E-3</v>
      </c>
      <c r="Q96" s="31">
        <f t="shared" si="13"/>
        <v>16743.105</v>
      </c>
      <c r="R96" s="31"/>
      <c r="S96" s="31"/>
      <c r="T96" s="29">
        <f t="shared" si="15"/>
        <v>7.1388284016361632E-5</v>
      </c>
      <c r="U96" s="29"/>
      <c r="V96" s="29"/>
      <c r="W96" s="29"/>
      <c r="X96" s="29"/>
      <c r="Y96" s="29"/>
    </row>
    <row r="97" spans="1:25" x14ac:dyDescent="0.2">
      <c r="A97" s="28" t="s">
        <v>130</v>
      </c>
      <c r="B97" s="28"/>
      <c r="C97" s="25">
        <v>33644.154000000002</v>
      </c>
      <c r="D97" s="25"/>
      <c r="E97" s="28">
        <f t="shared" si="10"/>
        <v>-5855.9775653143124</v>
      </c>
      <c r="F97" s="29">
        <f t="shared" si="11"/>
        <v>-5856</v>
      </c>
      <c r="G97" s="29">
        <f t="shared" si="14"/>
        <v>3.2043999999586958E-2</v>
      </c>
      <c r="H97" s="29"/>
      <c r="I97" s="29">
        <f t="shared" ref="I97:I110" si="16">G97</f>
        <v>3.2043999999586958E-2</v>
      </c>
      <c r="J97" s="29"/>
      <c r="K97" s="29"/>
      <c r="L97" s="29"/>
      <c r="M97" s="29"/>
      <c r="N97" s="29"/>
      <c r="O97" s="29"/>
      <c r="P97" s="29">
        <f t="shared" si="12"/>
        <v>5.9726996596836486E-3</v>
      </c>
      <c r="Q97" s="31">
        <f t="shared" si="13"/>
        <v>18625.654000000002</v>
      </c>
      <c r="R97" s="31"/>
      <c r="S97" s="31"/>
      <c r="T97" s="29">
        <f t="shared" si="15"/>
        <v>6.7971270141344237E-4</v>
      </c>
      <c r="U97" s="29"/>
      <c r="V97" s="29"/>
      <c r="W97" s="29"/>
      <c r="X97" s="29"/>
      <c r="Y97" s="29"/>
    </row>
    <row r="98" spans="1:25" x14ac:dyDescent="0.2">
      <c r="A98" s="28" t="s">
        <v>131</v>
      </c>
      <c r="B98" s="28"/>
      <c r="C98" s="25">
        <v>33745.546000000002</v>
      </c>
      <c r="D98" s="25"/>
      <c r="E98" s="28">
        <f t="shared" si="10"/>
        <v>-5784.9908704187565</v>
      </c>
      <c r="F98" s="29">
        <f t="shared" si="11"/>
        <v>-5785</v>
      </c>
      <c r="G98" s="29">
        <f t="shared" si="14"/>
        <v>1.3039999997999985E-2</v>
      </c>
      <c r="H98" s="29"/>
      <c r="I98" s="29">
        <f t="shared" si="16"/>
        <v>1.3039999997999985E-2</v>
      </c>
      <c r="J98" s="29"/>
      <c r="K98" s="29"/>
      <c r="L98" s="29"/>
      <c r="M98" s="29"/>
      <c r="N98" s="29"/>
      <c r="O98" s="29"/>
      <c r="P98" s="29">
        <f t="shared" si="12"/>
        <v>5.978234209208083E-3</v>
      </c>
      <c r="Q98" s="31">
        <f t="shared" si="13"/>
        <v>18727.046000000002</v>
      </c>
      <c r="R98" s="31"/>
      <c r="S98" s="31"/>
      <c r="T98" s="29">
        <f t="shared" si="15"/>
        <v>4.9868536055751712E-5</v>
      </c>
      <c r="U98" s="29"/>
      <c r="V98" s="29"/>
      <c r="W98" s="29"/>
      <c r="X98" s="29"/>
      <c r="Y98" s="29"/>
    </row>
    <row r="99" spans="1:25" x14ac:dyDescent="0.2">
      <c r="A99" s="28" t="s">
        <v>131</v>
      </c>
      <c r="B99" s="28"/>
      <c r="C99" s="25">
        <v>33745.546999999999</v>
      </c>
      <c r="D99" s="25"/>
      <c r="E99" s="28">
        <f t="shared" si="10"/>
        <v>-5784.9901702974985</v>
      </c>
      <c r="F99" s="29">
        <f t="shared" si="11"/>
        <v>-5785</v>
      </c>
      <c r="G99" s="29">
        <f t="shared" si="14"/>
        <v>1.4039999994565733E-2</v>
      </c>
      <c r="H99" s="29"/>
      <c r="I99" s="29">
        <f t="shared" si="16"/>
        <v>1.4039999994565733E-2</v>
      </c>
      <c r="J99" s="29"/>
      <c r="K99" s="29"/>
      <c r="L99" s="29"/>
      <c r="M99" s="29"/>
      <c r="N99" s="29"/>
      <c r="O99" s="29"/>
      <c r="P99" s="29">
        <f t="shared" si="12"/>
        <v>5.978234209208083E-3</v>
      </c>
      <c r="Q99" s="31">
        <f t="shared" si="13"/>
        <v>18727.046999999999</v>
      </c>
      <c r="R99" s="31"/>
      <c r="S99" s="31"/>
      <c r="T99" s="29">
        <f t="shared" si="15"/>
        <v>6.4992067577963235E-5</v>
      </c>
      <c r="U99" s="29"/>
      <c r="V99" s="29"/>
      <c r="W99" s="29"/>
      <c r="X99" s="29"/>
      <c r="Y99" s="29"/>
    </row>
    <row r="100" spans="1:25" x14ac:dyDescent="0.2">
      <c r="A100" s="28" t="s">
        <v>131</v>
      </c>
      <c r="B100" s="28"/>
      <c r="C100" s="25">
        <v>33855.500999999997</v>
      </c>
      <c r="D100" s="25"/>
      <c r="E100" s="28">
        <f t="shared" si="10"/>
        <v>-5708.0090371652414</v>
      </c>
      <c r="F100" s="29">
        <f t="shared" si="11"/>
        <v>-5708</v>
      </c>
      <c r="G100" s="29">
        <f t="shared" si="14"/>
        <v>-1.2908000004244968E-2</v>
      </c>
      <c r="H100" s="29"/>
      <c r="I100" s="29">
        <f t="shared" si="16"/>
        <v>-1.2908000004244968E-2</v>
      </c>
      <c r="J100" s="29"/>
      <c r="K100" s="29"/>
      <c r="L100" s="29"/>
      <c r="M100" s="29"/>
      <c r="N100" s="29"/>
      <c r="O100" s="29"/>
      <c r="P100" s="29">
        <f t="shared" si="12"/>
        <v>5.9827230704597922E-3</v>
      </c>
      <c r="Q100" s="31">
        <f t="shared" si="13"/>
        <v>18837.000999999997</v>
      </c>
      <c r="R100" s="31"/>
      <c r="S100" s="31"/>
      <c r="T100" s="29">
        <f t="shared" si="15"/>
        <v>3.5685941828518292E-4</v>
      </c>
      <c r="U100" s="29"/>
      <c r="V100" s="29"/>
      <c r="W100" s="29"/>
      <c r="X100" s="29"/>
      <c r="Y100" s="29"/>
    </row>
    <row r="101" spans="1:25" x14ac:dyDescent="0.2">
      <c r="A101" s="28" t="s">
        <v>131</v>
      </c>
      <c r="B101" s="28"/>
      <c r="C101" s="25">
        <v>33855.504000000001</v>
      </c>
      <c r="D101" s="25"/>
      <c r="E101" s="28">
        <f t="shared" si="10"/>
        <v>-5708.0069368014556</v>
      </c>
      <c r="F101" s="29">
        <f t="shared" si="11"/>
        <v>-5708</v>
      </c>
      <c r="G101" s="29">
        <f t="shared" si="14"/>
        <v>-9.907999999995809E-3</v>
      </c>
      <c r="H101" s="29"/>
      <c r="I101" s="29">
        <f t="shared" si="16"/>
        <v>-9.907999999995809E-3</v>
      </c>
      <c r="J101" s="29"/>
      <c r="K101" s="29"/>
      <c r="L101" s="29"/>
      <c r="M101" s="29"/>
      <c r="N101" s="29"/>
      <c r="O101" s="29"/>
      <c r="P101" s="29">
        <f t="shared" si="12"/>
        <v>5.9827230704597922E-3</v>
      </c>
      <c r="Q101" s="31">
        <f t="shared" si="13"/>
        <v>18837.004000000001</v>
      </c>
      <c r="R101" s="31"/>
      <c r="S101" s="31"/>
      <c r="T101" s="29">
        <f t="shared" si="15"/>
        <v>2.5251507970190993E-4</v>
      </c>
      <c r="U101" s="29"/>
      <c r="V101" s="29"/>
      <c r="W101" s="29"/>
      <c r="X101" s="29"/>
      <c r="Y101" s="29"/>
    </row>
    <row r="102" spans="1:25" x14ac:dyDescent="0.2">
      <c r="A102" s="28" t="s">
        <v>132</v>
      </c>
      <c r="B102" s="28"/>
      <c r="C102" s="25">
        <v>33855.521999999997</v>
      </c>
      <c r="D102" s="25"/>
      <c r="E102" s="28">
        <f t="shared" si="10"/>
        <v>-5707.9943346187601</v>
      </c>
      <c r="F102" s="29">
        <f t="shared" si="11"/>
        <v>-5708</v>
      </c>
      <c r="G102" s="29">
        <f t="shared" si="14"/>
        <v>8.091999996395316E-3</v>
      </c>
      <c r="H102" s="29"/>
      <c r="I102" s="29">
        <f t="shared" si="16"/>
        <v>8.091999996395316E-3</v>
      </c>
      <c r="K102" s="29"/>
      <c r="L102" s="29"/>
      <c r="M102" s="29"/>
      <c r="N102" s="29"/>
      <c r="O102" s="29"/>
      <c r="P102" s="29">
        <f t="shared" si="12"/>
        <v>5.9827230704597922E-3</v>
      </c>
      <c r="Q102" s="31">
        <f t="shared" si="13"/>
        <v>18837.021999999997</v>
      </c>
      <c r="R102" s="31"/>
      <c r="S102" s="31"/>
      <c r="T102" s="29">
        <f t="shared" si="15"/>
        <v>4.4490491502840134E-6</v>
      </c>
      <c r="U102" s="29"/>
      <c r="V102" s="29"/>
      <c r="W102" s="29"/>
      <c r="X102" s="29"/>
      <c r="Y102" s="29"/>
    </row>
    <row r="103" spans="1:25" x14ac:dyDescent="0.2">
      <c r="A103" s="28" t="s">
        <v>131</v>
      </c>
      <c r="B103" s="28"/>
      <c r="C103" s="25">
        <v>33875.512000000002</v>
      </c>
      <c r="D103" s="25"/>
      <c r="E103" s="28">
        <f t="shared" si="10"/>
        <v>-5693.998910611318</v>
      </c>
      <c r="F103" s="29">
        <f t="shared" si="11"/>
        <v>-5694</v>
      </c>
      <c r="G103" s="29">
        <f t="shared" si="14"/>
        <v>1.5560000028926879E-3</v>
      </c>
      <c r="H103" s="29"/>
      <c r="I103" s="29">
        <f t="shared" si="16"/>
        <v>1.5560000028926879E-3</v>
      </c>
      <c r="J103" s="29"/>
      <c r="K103" s="29"/>
      <c r="L103" s="29"/>
      <c r="M103" s="29"/>
      <c r="N103" s="29"/>
      <c r="O103" s="29"/>
      <c r="P103" s="29">
        <f t="shared" si="12"/>
        <v>5.9833700389697155E-3</v>
      </c>
      <c r="Q103" s="31">
        <f t="shared" si="13"/>
        <v>18857.012000000002</v>
      </c>
      <c r="R103" s="31"/>
      <c r="S103" s="31"/>
      <c r="T103" s="29">
        <f t="shared" si="15"/>
        <v>1.9601605436352701E-5</v>
      </c>
      <c r="U103" s="29"/>
      <c r="V103" s="29"/>
      <c r="W103" s="29"/>
      <c r="X103" s="29"/>
      <c r="Y103" s="29"/>
    </row>
    <row r="104" spans="1:25" x14ac:dyDescent="0.2">
      <c r="A104" s="28" t="s">
        <v>131</v>
      </c>
      <c r="B104" s="28"/>
      <c r="C104" s="25">
        <v>33875.512000000002</v>
      </c>
      <c r="D104" s="25"/>
      <c r="E104" s="28">
        <f t="shared" si="10"/>
        <v>-5693.998910611318</v>
      </c>
      <c r="F104" s="29">
        <f t="shared" si="11"/>
        <v>-5694</v>
      </c>
      <c r="G104" s="29">
        <f t="shared" si="14"/>
        <v>1.5560000028926879E-3</v>
      </c>
      <c r="H104" s="29"/>
      <c r="I104" s="29">
        <f t="shared" si="16"/>
        <v>1.5560000028926879E-3</v>
      </c>
      <c r="J104" s="29"/>
      <c r="K104" s="29"/>
      <c r="L104" s="29"/>
      <c r="M104" s="29"/>
      <c r="N104" s="29"/>
      <c r="O104" s="29"/>
      <c r="P104" s="29">
        <f t="shared" si="12"/>
        <v>5.9833700389697155E-3</v>
      </c>
      <c r="Q104" s="31">
        <f t="shared" si="13"/>
        <v>18857.012000000002</v>
      </c>
      <c r="R104" s="31"/>
      <c r="S104" s="31"/>
      <c r="T104" s="29">
        <f t="shared" si="15"/>
        <v>1.9601605436352701E-5</v>
      </c>
      <c r="U104" s="29"/>
      <c r="V104" s="29"/>
      <c r="W104" s="29"/>
      <c r="X104" s="29"/>
      <c r="Y104" s="29"/>
    </row>
    <row r="105" spans="1:25" x14ac:dyDescent="0.2">
      <c r="A105" s="28" t="s">
        <v>131</v>
      </c>
      <c r="B105" s="28"/>
      <c r="C105" s="25">
        <v>33888.368999999999</v>
      </c>
      <c r="D105" s="25"/>
      <c r="E105" s="28">
        <f t="shared" si="10"/>
        <v>-5684.9974515586127</v>
      </c>
      <c r="F105" s="29">
        <f t="shared" si="11"/>
        <v>-5685</v>
      </c>
      <c r="G105" s="29">
        <f t="shared" si="14"/>
        <v>3.639999995357357E-3</v>
      </c>
      <c r="H105" s="29"/>
      <c r="I105" s="29">
        <f t="shared" si="16"/>
        <v>3.639999995357357E-3</v>
      </c>
      <c r="J105" s="29"/>
      <c r="K105" s="29"/>
      <c r="L105" s="29"/>
      <c r="M105" s="29"/>
      <c r="N105" s="29"/>
      <c r="O105" s="29"/>
      <c r="P105" s="29">
        <f t="shared" si="12"/>
        <v>5.9837584575543308E-3</v>
      </c>
      <c r="Q105" s="31">
        <f t="shared" si="13"/>
        <v>18869.868999999999</v>
      </c>
      <c r="R105" s="31"/>
      <c r="S105" s="31"/>
      <c r="T105" s="29">
        <f t="shared" si="15"/>
        <v>5.4932037291199234E-6</v>
      </c>
      <c r="U105" s="29"/>
      <c r="V105" s="29"/>
      <c r="W105" s="29"/>
      <c r="X105" s="29"/>
      <c r="Y105" s="29"/>
    </row>
    <row r="106" spans="1:25" x14ac:dyDescent="0.2">
      <c r="A106" s="28" t="s">
        <v>131</v>
      </c>
      <c r="B106" s="28"/>
      <c r="C106" s="25">
        <v>33895.514000000003</v>
      </c>
      <c r="D106" s="25"/>
      <c r="E106" s="28">
        <f t="shared" si="10"/>
        <v>-5679.9950851487474</v>
      </c>
      <c r="F106" s="29">
        <f t="shared" si="11"/>
        <v>-5680</v>
      </c>
      <c r="G106" s="29">
        <f t="shared" si="14"/>
        <v>7.0199999972828664E-3</v>
      </c>
      <c r="H106" s="29"/>
      <c r="I106" s="29">
        <f t="shared" si="16"/>
        <v>7.0199999972828664E-3</v>
      </c>
      <c r="J106" s="29"/>
      <c r="K106" s="29"/>
      <c r="L106" s="29"/>
      <c r="M106" s="29"/>
      <c r="N106" s="29"/>
      <c r="O106" s="29"/>
      <c r="P106" s="29">
        <f t="shared" si="12"/>
        <v>5.9839649496084713E-3</v>
      </c>
      <c r="Q106" s="31">
        <f t="shared" si="13"/>
        <v>18877.014000000003</v>
      </c>
      <c r="R106" s="31"/>
      <c r="S106" s="31"/>
      <c r="T106" s="29">
        <f t="shared" si="15"/>
        <v>1.0733686200096861E-6</v>
      </c>
      <c r="U106" s="29"/>
      <c r="V106" s="29"/>
      <c r="W106" s="29"/>
      <c r="X106" s="29"/>
      <c r="Y106" s="29"/>
    </row>
    <row r="107" spans="1:25" x14ac:dyDescent="0.2">
      <c r="A107" s="28" t="s">
        <v>131</v>
      </c>
      <c r="B107" s="28"/>
      <c r="C107" s="25">
        <v>33928.370000000003</v>
      </c>
      <c r="D107" s="25"/>
      <c r="E107" s="28">
        <f t="shared" si="10"/>
        <v>-5656.9919009972527</v>
      </c>
      <c r="F107" s="29">
        <f t="shared" si="11"/>
        <v>-5657</v>
      </c>
      <c r="G107" s="29">
        <f t="shared" si="14"/>
        <v>1.1568000001716428E-2</v>
      </c>
      <c r="H107" s="29"/>
      <c r="I107" s="29">
        <f t="shared" si="16"/>
        <v>1.1568000001716428E-2</v>
      </c>
      <c r="J107" s="29"/>
      <c r="K107" s="29"/>
      <c r="L107" s="29"/>
      <c r="M107" s="29"/>
      <c r="N107" s="29"/>
      <c r="O107" s="29"/>
      <c r="P107" s="29">
        <f t="shared" si="12"/>
        <v>5.9848292894120296E-3</v>
      </c>
      <c r="Q107" s="31">
        <f t="shared" si="13"/>
        <v>18909.870000000003</v>
      </c>
      <c r="R107" s="31"/>
      <c r="S107" s="31"/>
      <c r="T107" s="29">
        <f t="shared" si="15"/>
        <v>3.11717952027336E-5</v>
      </c>
      <c r="U107" s="29"/>
      <c r="V107" s="29"/>
      <c r="W107" s="29"/>
      <c r="X107" s="29"/>
      <c r="Y107" s="29"/>
    </row>
    <row r="108" spans="1:25" x14ac:dyDescent="0.2">
      <c r="A108" s="28" t="s">
        <v>131</v>
      </c>
      <c r="B108" s="28"/>
      <c r="C108" s="25">
        <v>33928.370000000003</v>
      </c>
      <c r="D108" s="25"/>
      <c r="E108" s="28">
        <f t="shared" si="10"/>
        <v>-5656.9919009972527</v>
      </c>
      <c r="F108" s="29">
        <f t="shared" si="11"/>
        <v>-5657</v>
      </c>
      <c r="G108" s="29">
        <f t="shared" si="14"/>
        <v>1.1568000001716428E-2</v>
      </c>
      <c r="H108" s="29"/>
      <c r="I108" s="29">
        <f t="shared" si="16"/>
        <v>1.1568000001716428E-2</v>
      </c>
      <c r="J108" s="29"/>
      <c r="K108" s="29"/>
      <c r="L108" s="29"/>
      <c r="M108" s="29"/>
      <c r="N108" s="29"/>
      <c r="O108" s="29"/>
      <c r="P108" s="29">
        <f t="shared" si="12"/>
        <v>5.9848292894120296E-3</v>
      </c>
      <c r="Q108" s="31">
        <f t="shared" si="13"/>
        <v>18909.870000000003</v>
      </c>
      <c r="R108" s="31"/>
      <c r="S108" s="31"/>
      <c r="T108" s="29">
        <f t="shared" si="15"/>
        <v>3.11717952027336E-5</v>
      </c>
      <c r="U108" s="29"/>
      <c r="V108" s="29"/>
      <c r="W108" s="29"/>
      <c r="X108" s="29"/>
      <c r="Y108" s="29"/>
    </row>
    <row r="109" spans="1:25" x14ac:dyDescent="0.2">
      <c r="A109" s="28" t="s">
        <v>133</v>
      </c>
      <c r="B109" s="28"/>
      <c r="C109" s="25">
        <v>34135.466999999997</v>
      </c>
      <c r="D109" s="25"/>
      <c r="E109" s="28">
        <f t="shared" si="10"/>
        <v>-5511.9988882074413</v>
      </c>
      <c r="F109" s="29">
        <f t="shared" si="11"/>
        <v>-5512</v>
      </c>
      <c r="G109" s="29">
        <f t="shared" si="14"/>
        <v>1.5879999918979593E-3</v>
      </c>
      <c r="H109" s="29"/>
      <c r="I109" s="29">
        <f t="shared" si="16"/>
        <v>1.5879999918979593E-3</v>
      </c>
      <c r="J109" s="29"/>
      <c r="K109" s="29"/>
      <c r="L109" s="29"/>
      <c r="M109" s="29"/>
      <c r="N109" s="29"/>
      <c r="O109" s="29"/>
      <c r="P109" s="29">
        <f t="shared" si="12"/>
        <v>5.9870433633224338E-3</v>
      </c>
      <c r="Q109" s="31">
        <f t="shared" si="13"/>
        <v>19116.966999999997</v>
      </c>
      <c r="R109" s="31"/>
      <c r="S109" s="31"/>
      <c r="T109" s="29">
        <f t="shared" si="15"/>
        <v>1.9351582583673609E-5</v>
      </c>
      <c r="U109" s="29"/>
      <c r="V109" s="29"/>
      <c r="W109" s="29"/>
      <c r="X109" s="29"/>
      <c r="Y109" s="29"/>
    </row>
    <row r="110" spans="1:25" x14ac:dyDescent="0.2">
      <c r="A110" s="28" t="s">
        <v>133</v>
      </c>
      <c r="B110" s="28"/>
      <c r="C110" s="25">
        <v>34258.296000000002</v>
      </c>
      <c r="D110" s="25"/>
      <c r="E110" s="28">
        <f t="shared" si="10"/>
        <v>-5426.0036938397734</v>
      </c>
      <c r="F110" s="29">
        <f t="shared" si="11"/>
        <v>-5426</v>
      </c>
      <c r="G110" s="29">
        <f t="shared" si="14"/>
        <v>-5.2760000035050325E-3</v>
      </c>
      <c r="H110" s="29"/>
      <c r="I110" s="29">
        <f t="shared" si="16"/>
        <v>-5.2760000035050325E-3</v>
      </c>
      <c r="J110" s="29"/>
      <c r="K110" s="29"/>
      <c r="L110" s="29"/>
      <c r="M110" s="29"/>
      <c r="N110" s="29"/>
      <c r="O110" s="29"/>
      <c r="P110" s="29">
        <f t="shared" si="12"/>
        <v>5.9857183196510262E-3</v>
      </c>
      <c r="Q110" s="31">
        <f t="shared" si="13"/>
        <v>19239.796000000002</v>
      </c>
      <c r="R110" s="31"/>
      <c r="S110" s="31"/>
      <c r="T110" s="29">
        <f t="shared" si="15"/>
        <v>1.268262995901089E-4</v>
      </c>
      <c r="U110" s="29"/>
      <c r="V110" s="29"/>
      <c r="W110" s="29"/>
      <c r="X110" s="29"/>
      <c r="Y110" s="29"/>
    </row>
    <row r="111" spans="1:25" x14ac:dyDescent="0.2">
      <c r="A111" s="28" t="s">
        <v>87</v>
      </c>
      <c r="B111" s="28"/>
      <c r="C111" s="25">
        <v>34279.71</v>
      </c>
      <c r="D111" s="25"/>
      <c r="E111" s="28">
        <f t="shared" si="10"/>
        <v>-5411.0112971566696</v>
      </c>
      <c r="F111" s="29">
        <f t="shared" si="11"/>
        <v>-5411</v>
      </c>
      <c r="G111" s="29">
        <f t="shared" si="14"/>
        <v>-1.6136000005644746E-2</v>
      </c>
      <c r="H111" s="29">
        <f>G111</f>
        <v>-1.6136000005644746E-2</v>
      </c>
      <c r="I111" s="29"/>
      <c r="J111" s="29"/>
      <c r="K111" s="29"/>
      <c r="L111" s="29"/>
      <c r="M111" s="29"/>
      <c r="N111" s="29"/>
      <c r="O111" s="29"/>
      <c r="P111" s="29">
        <f t="shared" si="12"/>
        <v>5.9852860143347481E-3</v>
      </c>
      <c r="Q111" s="31">
        <f t="shared" si="13"/>
        <v>19261.21</v>
      </c>
      <c r="R111" s="31"/>
      <c r="S111" s="31"/>
      <c r="T111" s="29">
        <f t="shared" si="15"/>
        <v>4.8935129517774017E-4</v>
      </c>
      <c r="U111" s="29"/>
      <c r="V111" s="29"/>
      <c r="W111" s="29"/>
      <c r="X111" s="29"/>
      <c r="Y111" s="29"/>
    </row>
    <row r="112" spans="1:25" x14ac:dyDescent="0.2">
      <c r="A112" s="28" t="s">
        <v>87</v>
      </c>
      <c r="B112" s="28"/>
      <c r="C112" s="25">
        <v>34279.752</v>
      </c>
      <c r="D112" s="25"/>
      <c r="E112" s="28">
        <f t="shared" si="10"/>
        <v>-5410.9818920637072</v>
      </c>
      <c r="F112" s="29">
        <f t="shared" si="11"/>
        <v>-5411</v>
      </c>
      <c r="G112" s="29">
        <f t="shared" si="14"/>
        <v>2.5863999995635822E-2</v>
      </c>
      <c r="H112" s="29">
        <f>G112</f>
        <v>2.5863999995635822E-2</v>
      </c>
      <c r="I112" s="29"/>
      <c r="J112" s="29"/>
      <c r="K112" s="29"/>
      <c r="L112" s="29"/>
      <c r="M112" s="29"/>
      <c r="N112" s="29"/>
      <c r="O112" s="29"/>
      <c r="P112" s="29">
        <f t="shared" si="12"/>
        <v>5.9852860143347481E-3</v>
      </c>
      <c r="Q112" s="31">
        <f t="shared" si="13"/>
        <v>19261.252</v>
      </c>
      <c r="R112" s="31"/>
      <c r="S112" s="31"/>
      <c r="T112" s="29">
        <f t="shared" si="15"/>
        <v>3.9516326955037483E-4</v>
      </c>
      <c r="U112" s="29"/>
      <c r="V112" s="29"/>
      <c r="W112" s="29"/>
      <c r="X112" s="29"/>
      <c r="Y112" s="29"/>
    </row>
    <row r="113" spans="1:25" x14ac:dyDescent="0.2">
      <c r="A113" s="28" t="s">
        <v>133</v>
      </c>
      <c r="B113" s="28"/>
      <c r="C113" s="25">
        <v>34455.417000000001</v>
      </c>
      <c r="D113" s="25"/>
      <c r="E113" s="28">
        <f t="shared" si="10"/>
        <v>-5287.9950907497187</v>
      </c>
      <c r="F113" s="29">
        <f t="shared" si="11"/>
        <v>-5288</v>
      </c>
      <c r="G113" s="29">
        <f t="shared" si="14"/>
        <v>7.012000001850538E-3</v>
      </c>
      <c r="H113" s="29"/>
      <c r="I113" s="29">
        <f t="shared" ref="I113:I148" si="17">G113</f>
        <v>7.012000001850538E-3</v>
      </c>
      <c r="J113" s="29"/>
      <c r="K113" s="29"/>
      <c r="L113" s="29"/>
      <c r="M113" s="29"/>
      <c r="N113" s="29"/>
      <c r="O113" s="29"/>
      <c r="P113" s="29">
        <f t="shared" si="12"/>
        <v>5.9794869517994153E-3</v>
      </c>
      <c r="Q113" s="31">
        <f t="shared" si="13"/>
        <v>19436.917000000001</v>
      </c>
      <c r="R113" s="31"/>
      <c r="S113" s="31"/>
      <c r="T113" s="29">
        <f t="shared" si="15"/>
        <v>1.066083198525872E-6</v>
      </c>
      <c r="U113" s="29"/>
      <c r="V113" s="29"/>
      <c r="W113" s="29"/>
      <c r="X113" s="29"/>
      <c r="Y113" s="29"/>
    </row>
    <row r="114" spans="1:25" x14ac:dyDescent="0.2">
      <c r="A114" s="28" t="s">
        <v>137</v>
      </c>
      <c r="B114" s="28"/>
      <c r="C114" s="25">
        <v>34575.434999999998</v>
      </c>
      <c r="D114" s="25"/>
      <c r="E114" s="28">
        <f t="shared" si="10"/>
        <v>-5203.9679372467344</v>
      </c>
      <c r="F114" s="29">
        <f t="shared" si="11"/>
        <v>-5204</v>
      </c>
      <c r="G114" s="29">
        <f t="shared" si="14"/>
        <v>4.5795999991241843E-2</v>
      </c>
      <c r="H114" s="29"/>
      <c r="I114" s="29">
        <f t="shared" si="17"/>
        <v>4.5795999991241843E-2</v>
      </c>
      <c r="J114" s="29"/>
      <c r="K114" s="29"/>
      <c r="L114" s="29"/>
      <c r="M114" s="29"/>
      <c r="N114" s="29"/>
      <c r="O114" s="29"/>
      <c r="P114" s="29">
        <f t="shared" si="12"/>
        <v>5.973217477981194E-3</v>
      </c>
      <c r="Q114" s="31">
        <f t="shared" si="13"/>
        <v>19556.934999999998</v>
      </c>
      <c r="R114" s="31"/>
      <c r="S114" s="31"/>
      <c r="T114" s="29">
        <f t="shared" si="15"/>
        <v>1.5858540070984581E-3</v>
      </c>
      <c r="U114" s="29"/>
      <c r="V114" s="29"/>
      <c r="W114" s="29"/>
      <c r="X114" s="29"/>
      <c r="Y114" s="29"/>
    </row>
    <row r="115" spans="1:25" x14ac:dyDescent="0.2">
      <c r="A115" s="28" t="s">
        <v>133</v>
      </c>
      <c r="B115" s="28"/>
      <c r="C115" s="25">
        <v>34605.398000000001</v>
      </c>
      <c r="D115" s="25"/>
      <c r="E115" s="28">
        <f t="shared" si="10"/>
        <v>-5182.9902039033168</v>
      </c>
      <c r="F115" s="29">
        <f t="shared" si="11"/>
        <v>-5183</v>
      </c>
      <c r="G115" s="29">
        <f t="shared" si="14"/>
        <v>1.3992000000143889E-2</v>
      </c>
      <c r="H115" s="29"/>
      <c r="I115" s="29">
        <f t="shared" si="17"/>
        <v>1.3992000000143889E-2</v>
      </c>
      <c r="J115" s="29"/>
      <c r="K115" s="29"/>
      <c r="L115" s="29"/>
      <c r="M115" s="29"/>
      <c r="N115" s="29"/>
      <c r="O115" s="29"/>
      <c r="P115" s="29">
        <f t="shared" si="12"/>
        <v>5.971357284001319E-3</v>
      </c>
      <c r="Q115" s="31">
        <f t="shared" si="13"/>
        <v>19586.898000000001</v>
      </c>
      <c r="R115" s="31"/>
      <c r="S115" s="31"/>
      <c r="T115" s="29">
        <f t="shared" si="15"/>
        <v>6.4330709580010868E-5</v>
      </c>
      <c r="U115" s="29"/>
      <c r="V115" s="29"/>
      <c r="W115" s="29"/>
      <c r="X115" s="29"/>
      <c r="Y115" s="29"/>
    </row>
    <row r="116" spans="1:25" x14ac:dyDescent="0.2">
      <c r="A116" s="28" t="s">
        <v>137</v>
      </c>
      <c r="B116" s="28"/>
      <c r="C116" s="25">
        <v>34855.351999999999</v>
      </c>
      <c r="D116" s="25"/>
      <c r="E116" s="28">
        <f t="shared" si="10"/>
        <v>-5007.9920942307235</v>
      </c>
      <c r="F116" s="29">
        <f t="shared" si="11"/>
        <v>-5008</v>
      </c>
      <c r="G116" s="29">
        <f t="shared" si="14"/>
        <v>1.129199999559205E-2</v>
      </c>
      <c r="H116" s="29"/>
      <c r="I116" s="29">
        <f t="shared" si="17"/>
        <v>1.129199999559205E-2</v>
      </c>
      <c r="J116" s="29"/>
      <c r="K116" s="29"/>
      <c r="L116" s="29"/>
      <c r="M116" s="29"/>
      <c r="N116" s="29"/>
      <c r="O116" s="29"/>
      <c r="P116" s="29">
        <f t="shared" si="12"/>
        <v>5.9513006037751545E-3</v>
      </c>
      <c r="Q116" s="31">
        <f t="shared" si="13"/>
        <v>19836.851999999999</v>
      </c>
      <c r="R116" s="31"/>
      <c r="S116" s="31"/>
      <c r="T116" s="29">
        <f t="shared" si="15"/>
        <v>2.8523069993753358E-5</v>
      </c>
      <c r="U116" s="29"/>
      <c r="V116" s="29"/>
      <c r="W116" s="29"/>
      <c r="X116" s="29"/>
      <c r="Y116" s="29"/>
    </row>
    <row r="117" spans="1:25" x14ac:dyDescent="0.2">
      <c r="A117" s="28" t="s">
        <v>134</v>
      </c>
      <c r="B117" s="28"/>
      <c r="C117" s="25">
        <v>35332.389000000003</v>
      </c>
      <c r="D117" s="25"/>
      <c r="E117" s="28">
        <f t="shared" si="10"/>
        <v>-4674.0083482459158</v>
      </c>
      <c r="F117" s="29">
        <f t="shared" si="11"/>
        <v>-4674</v>
      </c>
      <c r="G117" s="29">
        <f t="shared" si="14"/>
        <v>-1.1923999998543877E-2</v>
      </c>
      <c r="H117" s="29"/>
      <c r="I117" s="29">
        <f t="shared" si="17"/>
        <v>-1.1923999998543877E-2</v>
      </c>
      <c r="J117" s="29"/>
      <c r="K117" s="29"/>
      <c r="L117" s="29"/>
      <c r="M117" s="29"/>
      <c r="N117" s="29"/>
      <c r="O117" s="29"/>
      <c r="P117" s="29">
        <f t="shared" si="12"/>
        <v>5.8904440825409791E-3</v>
      </c>
      <c r="Q117" s="31">
        <f t="shared" si="13"/>
        <v>20313.889000000003</v>
      </c>
      <c r="R117" s="31"/>
      <c r="S117" s="31"/>
      <c r="T117" s="29">
        <f t="shared" si="15"/>
        <v>3.1735441791809927E-4</v>
      </c>
      <c r="U117" s="29"/>
      <c r="V117" s="29"/>
      <c r="W117" s="29"/>
      <c r="X117" s="29"/>
      <c r="Y117" s="29"/>
    </row>
    <row r="118" spans="1:25" x14ac:dyDescent="0.2">
      <c r="A118" s="28" t="s">
        <v>134</v>
      </c>
      <c r="B118" s="28"/>
      <c r="C118" s="25">
        <v>35332.411</v>
      </c>
      <c r="D118" s="25"/>
      <c r="E118" s="28">
        <f t="shared" si="10"/>
        <v>-4673.9929455781757</v>
      </c>
      <c r="F118" s="29">
        <f t="shared" si="11"/>
        <v>-4674</v>
      </c>
      <c r="G118" s="29">
        <f t="shared" si="14"/>
        <v>1.0075999998662155E-2</v>
      </c>
      <c r="H118" s="29"/>
      <c r="I118" s="29">
        <f t="shared" si="17"/>
        <v>1.0075999998662155E-2</v>
      </c>
      <c r="J118" s="29"/>
      <c r="K118" s="29"/>
      <c r="L118" s="29"/>
      <c r="M118" s="29"/>
      <c r="N118" s="29"/>
      <c r="O118" s="29"/>
      <c r="P118" s="29">
        <f t="shared" si="12"/>
        <v>5.8904440825409791E-3</v>
      </c>
      <c r="Q118" s="31">
        <f t="shared" si="13"/>
        <v>20313.911</v>
      </c>
      <c r="R118" s="31"/>
      <c r="S118" s="31"/>
      <c r="T118" s="29">
        <f t="shared" si="15"/>
        <v>1.7518878326976977E-5</v>
      </c>
      <c r="U118" s="29"/>
      <c r="V118" s="29"/>
      <c r="W118" s="29"/>
      <c r="X118" s="29"/>
      <c r="Y118" s="29"/>
    </row>
    <row r="119" spans="1:25" x14ac:dyDescent="0.2">
      <c r="A119" s="28" t="s">
        <v>134</v>
      </c>
      <c r="B119" s="28"/>
      <c r="C119" s="25">
        <v>35442.379999999997</v>
      </c>
      <c r="D119" s="25"/>
      <c r="E119" s="28">
        <f t="shared" si="10"/>
        <v>-4597.0013106270044</v>
      </c>
      <c r="F119" s="29">
        <f t="shared" si="11"/>
        <v>-4597</v>
      </c>
      <c r="G119" s="29">
        <f t="shared" si="14"/>
        <v>-1.8720000080065802E-3</v>
      </c>
      <c r="H119" s="29"/>
      <c r="I119" s="29">
        <f t="shared" si="17"/>
        <v>-1.8720000080065802E-3</v>
      </c>
      <c r="J119" s="29"/>
      <c r="K119" s="29"/>
      <c r="L119" s="29"/>
      <c r="M119" s="29"/>
      <c r="N119" s="29"/>
      <c r="O119" s="29"/>
      <c r="P119" s="29">
        <f t="shared" si="12"/>
        <v>5.8722115422375314E-3</v>
      </c>
      <c r="Q119" s="31">
        <f t="shared" si="13"/>
        <v>20423.879999999997</v>
      </c>
      <c r="R119" s="31"/>
      <c r="S119" s="31"/>
      <c r="T119" s="29">
        <f t="shared" si="15"/>
        <v>5.9972812534934302E-5</v>
      </c>
      <c r="U119" s="29"/>
      <c r="V119" s="29"/>
      <c r="W119" s="29"/>
      <c r="X119" s="29"/>
      <c r="Y119" s="29"/>
    </row>
    <row r="120" spans="1:25" x14ac:dyDescent="0.2">
      <c r="A120" s="28" t="s">
        <v>134</v>
      </c>
      <c r="B120" s="28"/>
      <c r="C120" s="25">
        <v>35959.444000000003</v>
      </c>
      <c r="D120" s="25"/>
      <c r="E120" s="28">
        <f t="shared" si="10"/>
        <v>-4234.993810928052</v>
      </c>
      <c r="F120" s="29">
        <f t="shared" si="11"/>
        <v>-4235</v>
      </c>
      <c r="G120" s="29">
        <f t="shared" si="14"/>
        <v>8.8400000022375025E-3</v>
      </c>
      <c r="H120" s="29"/>
      <c r="I120" s="29">
        <f t="shared" si="17"/>
        <v>8.8400000022375025E-3</v>
      </c>
      <c r="J120" s="29"/>
      <c r="K120" s="29"/>
      <c r="L120" s="29"/>
      <c r="M120" s="29"/>
      <c r="N120" s="29"/>
      <c r="O120" s="29"/>
      <c r="P120" s="29">
        <f t="shared" si="12"/>
        <v>5.7653905038552132E-3</v>
      </c>
      <c r="Q120" s="31">
        <f t="shared" si="13"/>
        <v>20940.944000000003</v>
      </c>
      <c r="R120" s="31"/>
      <c r="S120" s="31"/>
      <c r="T120" s="29">
        <f t="shared" si="15"/>
        <v>9.4532235675425924E-6</v>
      </c>
      <c r="U120" s="29"/>
      <c r="V120" s="29"/>
      <c r="W120" s="29"/>
      <c r="X120" s="29"/>
      <c r="Y120" s="29"/>
    </row>
    <row r="121" spans="1:25" x14ac:dyDescent="0.2">
      <c r="A121" s="28" t="s">
        <v>134</v>
      </c>
      <c r="B121" s="28"/>
      <c r="C121" s="25">
        <v>36106.569000000003</v>
      </c>
      <c r="D121" s="25"/>
      <c r="E121" s="28">
        <f t="shared" si="10"/>
        <v>-4131.9884704030737</v>
      </c>
      <c r="F121" s="29">
        <f t="shared" si="11"/>
        <v>-4132</v>
      </c>
      <c r="G121" s="29">
        <f t="shared" si="14"/>
        <v>1.6468000001623295E-2</v>
      </c>
      <c r="H121" s="29"/>
      <c r="I121" s="29">
        <f t="shared" si="17"/>
        <v>1.6468000001623295E-2</v>
      </c>
      <c r="J121" s="29"/>
      <c r="K121" s="29"/>
      <c r="L121" s="29"/>
      <c r="M121" s="29"/>
      <c r="N121" s="29"/>
      <c r="O121" s="29"/>
      <c r="P121" s="29">
        <f t="shared" si="12"/>
        <v>5.728636183360677E-3</v>
      </c>
      <c r="Q121" s="31">
        <f t="shared" si="13"/>
        <v>21088.069000000003</v>
      </c>
      <c r="R121" s="31"/>
      <c r="S121" s="31"/>
      <c r="T121" s="29">
        <f t="shared" si="15"/>
        <v>1.1533393522100826E-4</v>
      </c>
      <c r="U121" s="29"/>
      <c r="V121" s="29"/>
      <c r="W121" s="29"/>
      <c r="X121" s="29"/>
      <c r="Y121" s="29"/>
    </row>
    <row r="122" spans="1:25" x14ac:dyDescent="0.2">
      <c r="A122" s="28" t="s">
        <v>134</v>
      </c>
      <c r="B122" s="28"/>
      <c r="C122" s="25">
        <v>36106.571000000004</v>
      </c>
      <c r="D122" s="25"/>
      <c r="E122" s="28">
        <f t="shared" si="10"/>
        <v>-4131.9870701605514</v>
      </c>
      <c r="F122" s="29">
        <f t="shared" si="11"/>
        <v>-4132</v>
      </c>
      <c r="G122" s="29">
        <f t="shared" si="14"/>
        <v>1.8468000002030749E-2</v>
      </c>
      <c r="H122" s="29"/>
      <c r="I122" s="29">
        <f t="shared" si="17"/>
        <v>1.8468000002030749E-2</v>
      </c>
      <c r="J122" s="29"/>
      <c r="K122" s="29"/>
      <c r="L122" s="29"/>
      <c r="M122" s="29"/>
      <c r="N122" s="29"/>
      <c r="O122" s="29"/>
      <c r="P122" s="29">
        <f t="shared" si="12"/>
        <v>5.728636183360677E-3</v>
      </c>
      <c r="Q122" s="31">
        <f t="shared" si="13"/>
        <v>21088.071000000004</v>
      </c>
      <c r="R122" s="31"/>
      <c r="S122" s="31"/>
      <c r="T122" s="29">
        <f t="shared" si="15"/>
        <v>1.6229139050444013E-4</v>
      </c>
      <c r="U122" s="29"/>
      <c r="V122" s="29"/>
      <c r="W122" s="29"/>
      <c r="X122" s="29"/>
      <c r="Y122" s="29"/>
    </row>
    <row r="123" spans="1:25" x14ac:dyDescent="0.2">
      <c r="A123" s="28" t="s">
        <v>134</v>
      </c>
      <c r="B123" s="28"/>
      <c r="C123" s="25">
        <v>36166.538</v>
      </c>
      <c r="D123" s="25"/>
      <c r="E123" s="28">
        <f t="shared" si="10"/>
        <v>-4090.0028985020217</v>
      </c>
      <c r="F123" s="29">
        <f t="shared" si="11"/>
        <v>-4090</v>
      </c>
      <c r="G123" s="29">
        <f t="shared" si="14"/>
        <v>-4.1400000045541674E-3</v>
      </c>
      <c r="H123" s="29"/>
      <c r="I123" s="29">
        <f t="shared" si="17"/>
        <v>-4.1400000045541674E-3</v>
      </c>
      <c r="J123" s="29"/>
      <c r="K123" s="29"/>
      <c r="L123" s="29"/>
      <c r="M123" s="29"/>
      <c r="N123" s="29"/>
      <c r="O123" s="29"/>
      <c r="P123" s="29">
        <f t="shared" si="12"/>
        <v>5.7128402284996292E-3</v>
      </c>
      <c r="Q123" s="31">
        <f t="shared" si="13"/>
        <v>21148.038</v>
      </c>
      <c r="R123" s="31"/>
      <c r="S123" s="31"/>
      <c r="T123" s="29">
        <f t="shared" si="15"/>
        <v>9.70784606580836E-5</v>
      </c>
      <c r="U123" s="29"/>
      <c r="V123" s="29"/>
      <c r="W123" s="29"/>
      <c r="X123" s="29"/>
      <c r="Y123" s="29"/>
    </row>
    <row r="124" spans="1:25" x14ac:dyDescent="0.2">
      <c r="A124" s="28" t="s">
        <v>134</v>
      </c>
      <c r="B124" s="28"/>
      <c r="C124" s="25">
        <v>36166.538999999997</v>
      </c>
      <c r="D124" s="25"/>
      <c r="E124" s="28">
        <f t="shared" si="10"/>
        <v>-4090.0021983807633</v>
      </c>
      <c r="F124" s="29">
        <f t="shared" si="11"/>
        <v>-4090</v>
      </c>
      <c r="G124" s="29">
        <f t="shared" ref="G124:G155" si="18">+C124-(C$7+F124*C$8)</f>
        <v>-3.1400000079884194E-3</v>
      </c>
      <c r="H124" s="29"/>
      <c r="I124" s="29">
        <f t="shared" si="17"/>
        <v>-3.1400000079884194E-3</v>
      </c>
      <c r="J124" s="29"/>
      <c r="K124" s="29"/>
      <c r="L124" s="29"/>
      <c r="M124" s="29"/>
      <c r="N124" s="29"/>
      <c r="O124" s="29"/>
      <c r="P124" s="29">
        <f t="shared" si="12"/>
        <v>5.7128402284996292E-3</v>
      </c>
      <c r="Q124" s="31">
        <f t="shared" si="13"/>
        <v>21148.038999999997</v>
      </c>
      <c r="R124" s="31"/>
      <c r="S124" s="31"/>
      <c r="T124" s="29">
        <f t="shared" ref="T124:T155" si="19">+(P124-G124)^2</f>
        <v>7.8372780252781765E-5</v>
      </c>
      <c r="U124" s="29"/>
      <c r="V124" s="29"/>
      <c r="W124" s="29"/>
      <c r="X124" s="29"/>
      <c r="Y124" s="29"/>
    </row>
    <row r="125" spans="1:25" x14ac:dyDescent="0.2">
      <c r="A125" s="28" t="s">
        <v>134</v>
      </c>
      <c r="B125" s="28"/>
      <c r="C125" s="25">
        <v>36166.54</v>
      </c>
      <c r="D125" s="25"/>
      <c r="E125" s="28">
        <f t="shared" si="10"/>
        <v>-4090.0014982594998</v>
      </c>
      <c r="F125" s="29">
        <f t="shared" si="11"/>
        <v>-4090</v>
      </c>
      <c r="G125" s="29">
        <f t="shared" si="18"/>
        <v>-2.1400000041467138E-3</v>
      </c>
      <c r="H125" s="29"/>
      <c r="I125" s="29">
        <f t="shared" si="17"/>
        <v>-2.1400000041467138E-3</v>
      </c>
      <c r="J125" s="29"/>
      <c r="K125" s="29"/>
      <c r="L125" s="29"/>
      <c r="M125" s="29"/>
      <c r="N125" s="29"/>
      <c r="O125" s="29"/>
      <c r="P125" s="29">
        <f t="shared" si="12"/>
        <v>5.7128402284996292E-3</v>
      </c>
      <c r="Q125" s="31">
        <f t="shared" si="13"/>
        <v>21148.04</v>
      </c>
      <c r="R125" s="31"/>
      <c r="S125" s="31"/>
      <c r="T125" s="29">
        <f t="shared" si="19"/>
        <v>6.1667099719469069E-5</v>
      </c>
      <c r="U125" s="29"/>
      <c r="V125" s="29"/>
      <c r="W125" s="29"/>
      <c r="X125" s="29"/>
      <c r="Y125" s="29"/>
    </row>
    <row r="126" spans="1:25" x14ac:dyDescent="0.2">
      <c r="A126" s="28" t="s">
        <v>135</v>
      </c>
      <c r="B126" s="28"/>
      <c r="C126" s="25">
        <v>36296.510999999999</v>
      </c>
      <c r="D126" s="25"/>
      <c r="E126" s="28">
        <f t="shared" si="10"/>
        <v>-3999.0060378457574</v>
      </c>
      <c r="F126" s="29">
        <f t="shared" si="11"/>
        <v>-3999</v>
      </c>
      <c r="G126" s="29">
        <f t="shared" si="18"/>
        <v>-8.6240000018733554E-3</v>
      </c>
      <c r="H126" s="29"/>
      <c r="I126" s="29">
        <f t="shared" si="17"/>
        <v>-8.6240000018733554E-3</v>
      </c>
      <c r="J126" s="29"/>
      <c r="K126" s="29"/>
      <c r="L126" s="29"/>
      <c r="M126" s="29"/>
      <c r="N126" s="29"/>
      <c r="O126" s="29"/>
      <c r="P126" s="29">
        <f t="shared" si="12"/>
        <v>5.6770083728617145E-3</v>
      </c>
      <c r="Q126" s="31">
        <f t="shared" si="13"/>
        <v>21278.010999999999</v>
      </c>
      <c r="R126" s="31"/>
      <c r="S126" s="31"/>
      <c r="T126" s="29">
        <f t="shared" si="19"/>
        <v>2.045188405342426E-4</v>
      </c>
      <c r="U126" s="29"/>
      <c r="V126" s="29"/>
      <c r="W126" s="29"/>
      <c r="X126" s="29"/>
      <c r="Y126" s="29"/>
    </row>
    <row r="127" spans="1:25" x14ac:dyDescent="0.2">
      <c r="A127" s="28" t="s">
        <v>135</v>
      </c>
      <c r="B127" s="28"/>
      <c r="C127" s="25">
        <v>36296.512999999999</v>
      </c>
      <c r="D127" s="25"/>
      <c r="E127" s="28">
        <f t="shared" si="10"/>
        <v>-3999.0046376032351</v>
      </c>
      <c r="F127" s="29">
        <f t="shared" si="11"/>
        <v>-3999</v>
      </c>
      <c r="G127" s="29">
        <f t="shared" si="18"/>
        <v>-6.6240000014659017E-3</v>
      </c>
      <c r="H127" s="29"/>
      <c r="I127" s="29">
        <f t="shared" si="17"/>
        <v>-6.6240000014659017E-3</v>
      </c>
      <c r="J127" s="29"/>
      <c r="K127" s="29"/>
      <c r="L127" s="29"/>
      <c r="M127" s="29"/>
      <c r="N127" s="29"/>
      <c r="O127" s="29"/>
      <c r="P127" s="29">
        <f t="shared" si="12"/>
        <v>5.6770083728617145E-3</v>
      </c>
      <c r="Q127" s="31">
        <f t="shared" si="13"/>
        <v>21278.012999999999</v>
      </c>
      <c r="R127" s="31"/>
      <c r="S127" s="31"/>
      <c r="T127" s="29">
        <f t="shared" si="19"/>
        <v>1.5131480702527814E-4</v>
      </c>
      <c r="U127" s="29"/>
      <c r="V127" s="29"/>
      <c r="W127" s="29"/>
      <c r="X127" s="29"/>
      <c r="Y127" s="29"/>
    </row>
    <row r="128" spans="1:25" x14ac:dyDescent="0.2">
      <c r="A128" s="28" t="s">
        <v>135</v>
      </c>
      <c r="B128" s="28"/>
      <c r="C128" s="25">
        <v>36306.510999999999</v>
      </c>
      <c r="D128" s="25"/>
      <c r="E128" s="28">
        <f t="shared" si="10"/>
        <v>-3992.0048252357337</v>
      </c>
      <c r="F128" s="29">
        <f t="shared" si="11"/>
        <v>-3992</v>
      </c>
      <c r="G128" s="29">
        <f t="shared" si="18"/>
        <v>-6.8920000048819929E-3</v>
      </c>
      <c r="H128" s="29"/>
      <c r="I128" s="29">
        <f t="shared" si="17"/>
        <v>-6.8920000048819929E-3</v>
      </c>
      <c r="J128" s="29"/>
      <c r="K128" s="29"/>
      <c r="L128" s="29"/>
      <c r="M128" s="29"/>
      <c r="N128" s="29"/>
      <c r="O128" s="29"/>
      <c r="P128" s="29">
        <f t="shared" si="12"/>
        <v>5.6741609749996385E-3</v>
      </c>
      <c r="Q128" s="31">
        <f t="shared" si="13"/>
        <v>21288.010999999999</v>
      </c>
      <c r="R128" s="31"/>
      <c r="S128" s="31"/>
      <c r="T128" s="29">
        <f t="shared" si="19"/>
        <v>1.5790840177229965E-4</v>
      </c>
      <c r="U128" s="29"/>
      <c r="V128" s="29"/>
      <c r="W128" s="29"/>
      <c r="X128" s="29"/>
      <c r="Y128" s="29"/>
    </row>
    <row r="129" spans="1:25" x14ac:dyDescent="0.2">
      <c r="A129" s="28" t="s">
        <v>135</v>
      </c>
      <c r="B129" s="28"/>
      <c r="C129" s="25">
        <v>36849.286</v>
      </c>
      <c r="D129" s="25"/>
      <c r="E129" s="28">
        <f t="shared" si="10"/>
        <v>-3611.996507795152</v>
      </c>
      <c r="F129" s="29">
        <f t="shared" si="11"/>
        <v>-3612</v>
      </c>
      <c r="G129" s="29">
        <f t="shared" si="18"/>
        <v>4.9880000005941838E-3</v>
      </c>
      <c r="H129" s="29"/>
      <c r="I129" s="29">
        <f t="shared" si="17"/>
        <v>4.9880000005941838E-3</v>
      </c>
      <c r="J129" s="29"/>
      <c r="K129" s="29"/>
      <c r="L129" s="29"/>
      <c r="M129" s="29"/>
      <c r="N129" s="29"/>
      <c r="O129" s="29"/>
      <c r="P129" s="29">
        <f t="shared" si="12"/>
        <v>5.50005827847172E-3</v>
      </c>
      <c r="Q129" s="31">
        <f t="shared" si="13"/>
        <v>21830.786</v>
      </c>
      <c r="R129" s="31"/>
      <c r="S129" s="31"/>
      <c r="T129" s="29">
        <f t="shared" si="19"/>
        <v>2.6220367994290809E-7</v>
      </c>
      <c r="U129" s="29"/>
      <c r="V129" s="29"/>
      <c r="W129" s="29"/>
      <c r="X129" s="29"/>
      <c r="Y129" s="29"/>
    </row>
    <row r="130" spans="1:25" x14ac:dyDescent="0.2">
      <c r="A130" s="28" t="s">
        <v>135</v>
      </c>
      <c r="B130" s="28"/>
      <c r="C130" s="25">
        <v>36859.292999999998</v>
      </c>
      <c r="D130" s="25"/>
      <c r="E130" s="28">
        <f t="shared" si="10"/>
        <v>-3604.9903943363024</v>
      </c>
      <c r="F130" s="29">
        <f t="shared" si="11"/>
        <v>-3605</v>
      </c>
      <c r="G130" s="29">
        <f t="shared" si="18"/>
        <v>1.3719999995373655E-2</v>
      </c>
      <c r="H130" s="29"/>
      <c r="I130" s="29">
        <f t="shared" si="17"/>
        <v>1.3719999995373655E-2</v>
      </c>
      <c r="J130" s="29"/>
      <c r="K130" s="29"/>
      <c r="L130" s="29"/>
      <c r="M130" s="29"/>
      <c r="N130" s="29"/>
      <c r="O130" s="29"/>
      <c r="P130" s="29">
        <f t="shared" si="12"/>
        <v>5.4964913664617143E-3</v>
      </c>
      <c r="Q130" s="31">
        <f t="shared" si="13"/>
        <v>21840.792999999998</v>
      </c>
      <c r="R130" s="31"/>
      <c r="S130" s="31"/>
      <c r="T130" s="29">
        <f t="shared" si="19"/>
        <v>6.7626094169789147E-5</v>
      </c>
      <c r="U130" s="29"/>
      <c r="V130" s="29"/>
      <c r="W130" s="29"/>
      <c r="X130" s="29"/>
      <c r="Y130" s="29"/>
    </row>
    <row r="131" spans="1:25" x14ac:dyDescent="0.2">
      <c r="A131" s="28" t="s">
        <v>135</v>
      </c>
      <c r="B131" s="28"/>
      <c r="C131" s="25">
        <v>36859.298000000003</v>
      </c>
      <c r="D131" s="25"/>
      <c r="E131" s="28">
        <f t="shared" si="10"/>
        <v>-3604.9868937299939</v>
      </c>
      <c r="F131" s="29">
        <f t="shared" si="11"/>
        <v>-3605</v>
      </c>
      <c r="G131" s="29">
        <f t="shared" si="18"/>
        <v>1.8720000000030268E-2</v>
      </c>
      <c r="H131" s="29"/>
      <c r="I131" s="29">
        <f t="shared" si="17"/>
        <v>1.8720000000030268E-2</v>
      </c>
      <c r="J131" s="29"/>
      <c r="K131" s="29"/>
      <c r="L131" s="29"/>
      <c r="M131" s="29"/>
      <c r="N131" s="29"/>
      <c r="O131" s="29"/>
      <c r="P131" s="29">
        <f t="shared" si="12"/>
        <v>5.4964913664617143E-3</v>
      </c>
      <c r="Q131" s="31">
        <f t="shared" si="13"/>
        <v>21840.798000000003</v>
      </c>
      <c r="R131" s="31"/>
      <c r="S131" s="31"/>
      <c r="T131" s="29">
        <f t="shared" si="19"/>
        <v>1.7486118058206209E-4</v>
      </c>
      <c r="U131" s="29"/>
      <c r="V131" s="29"/>
      <c r="W131" s="29"/>
      <c r="X131" s="29"/>
      <c r="Y131" s="29"/>
    </row>
    <row r="132" spans="1:25" x14ac:dyDescent="0.2">
      <c r="A132" s="28" t="s">
        <v>136</v>
      </c>
      <c r="B132" s="28"/>
      <c r="C132" s="25">
        <v>37583.464999999997</v>
      </c>
      <c r="D132" s="25"/>
      <c r="E132" s="28">
        <f t="shared" si="10"/>
        <v>-3097.9821805136689</v>
      </c>
      <c r="F132" s="29">
        <f t="shared" si="11"/>
        <v>-3098</v>
      </c>
      <c r="G132" s="29">
        <f t="shared" si="18"/>
        <v>2.5451999994402286E-2</v>
      </c>
      <c r="H132" s="29"/>
      <c r="I132" s="29">
        <f t="shared" si="17"/>
        <v>2.5451999994402286E-2</v>
      </c>
      <c r="J132" s="29"/>
      <c r="K132" s="29"/>
      <c r="L132" s="29"/>
      <c r="M132" s="29"/>
      <c r="N132" s="29"/>
      <c r="O132" s="29"/>
      <c r="P132" s="29">
        <f t="shared" si="12"/>
        <v>5.2035374304956038E-3</v>
      </c>
      <c r="Q132" s="31">
        <f t="shared" si="13"/>
        <v>22564.964999999997</v>
      </c>
      <c r="R132" s="31"/>
      <c r="S132" s="31"/>
      <c r="T132" s="29">
        <f t="shared" si="19"/>
        <v>4.1000023620193029E-4</v>
      </c>
      <c r="U132" s="29"/>
      <c r="V132" s="29"/>
      <c r="W132" s="29"/>
      <c r="X132" s="29"/>
      <c r="Y132" s="29"/>
    </row>
    <row r="133" spans="1:25" x14ac:dyDescent="0.2">
      <c r="A133" s="28" t="s">
        <v>136</v>
      </c>
      <c r="B133" s="28"/>
      <c r="C133" s="25">
        <v>37583.466</v>
      </c>
      <c r="D133" s="25"/>
      <c r="E133" s="28">
        <f t="shared" si="10"/>
        <v>-3097.9814803924055</v>
      </c>
      <c r="F133" s="29">
        <f t="shared" si="11"/>
        <v>-3098</v>
      </c>
      <c r="G133" s="29">
        <f t="shared" si="18"/>
        <v>2.6451999998243991E-2</v>
      </c>
      <c r="H133" s="29"/>
      <c r="I133" s="29">
        <f t="shared" si="17"/>
        <v>2.6451999998243991E-2</v>
      </c>
      <c r="J133" s="29"/>
      <c r="K133" s="29"/>
      <c r="L133" s="29"/>
      <c r="M133" s="29"/>
      <c r="N133" s="29"/>
      <c r="O133" s="29"/>
      <c r="P133" s="29">
        <f t="shared" si="12"/>
        <v>5.2035374304956038E-3</v>
      </c>
      <c r="Q133" s="31">
        <f t="shared" si="13"/>
        <v>22564.966</v>
      </c>
      <c r="R133" s="31"/>
      <c r="S133" s="31"/>
      <c r="T133" s="29">
        <f t="shared" si="19"/>
        <v>4.5149716149300433E-4</v>
      </c>
      <c r="U133" s="29"/>
      <c r="V133" s="29"/>
      <c r="W133" s="29"/>
      <c r="X133" s="29"/>
      <c r="Y133" s="29"/>
    </row>
    <row r="134" spans="1:25" x14ac:dyDescent="0.2">
      <c r="A134" s="28" t="s">
        <v>136</v>
      </c>
      <c r="B134" s="28"/>
      <c r="C134" s="25">
        <v>37586.303999999996</v>
      </c>
      <c r="D134" s="25"/>
      <c r="E134" s="28">
        <f t="shared" si="10"/>
        <v>-3095.9945362536832</v>
      </c>
      <c r="F134" s="29">
        <f t="shared" si="11"/>
        <v>-3096</v>
      </c>
      <c r="G134" s="29">
        <f t="shared" si="18"/>
        <v>7.8039999934844673E-3</v>
      </c>
      <c r="H134" s="29"/>
      <c r="I134" s="29">
        <f t="shared" si="17"/>
        <v>7.8039999934844673E-3</v>
      </c>
      <c r="J134" s="29"/>
      <c r="K134" s="29"/>
      <c r="L134" s="29"/>
      <c r="M134" s="29"/>
      <c r="N134" s="29"/>
      <c r="O134" s="29"/>
      <c r="P134" s="29">
        <f t="shared" si="12"/>
        <v>5.2022466025631294E-3</v>
      </c>
      <c r="Q134" s="31">
        <f t="shared" si="13"/>
        <v>22567.803999999996</v>
      </c>
      <c r="R134" s="31"/>
      <c r="S134" s="31"/>
      <c r="T134" s="29">
        <f t="shared" si="19"/>
        <v>6.7691207071706796E-6</v>
      </c>
      <c r="U134" s="29"/>
      <c r="V134" s="29"/>
      <c r="W134" s="29"/>
      <c r="X134" s="29"/>
      <c r="Y134" s="29"/>
    </row>
    <row r="135" spans="1:25" x14ac:dyDescent="0.2">
      <c r="A135" s="28" t="s">
        <v>136</v>
      </c>
      <c r="B135" s="28"/>
      <c r="C135" s="25">
        <v>37696.292999999998</v>
      </c>
      <c r="D135" s="25"/>
      <c r="E135" s="28">
        <f t="shared" si="10"/>
        <v>-3018.9888988772886</v>
      </c>
      <c r="F135" s="29">
        <f t="shared" si="11"/>
        <v>-3019</v>
      </c>
      <c r="G135" s="29">
        <f t="shared" si="18"/>
        <v>1.5855999998166226E-2</v>
      </c>
      <c r="H135" s="29"/>
      <c r="I135" s="29">
        <f t="shared" si="17"/>
        <v>1.5855999998166226E-2</v>
      </c>
      <c r="J135" s="29"/>
      <c r="K135" s="29"/>
      <c r="L135" s="29"/>
      <c r="M135" s="29"/>
      <c r="N135" s="29"/>
      <c r="O135" s="29"/>
      <c r="P135" s="29">
        <f t="shared" si="12"/>
        <v>5.1517419005548785E-3</v>
      </c>
      <c r="Q135" s="31">
        <f t="shared" si="13"/>
        <v>22677.792999999998</v>
      </c>
      <c r="R135" s="31"/>
      <c r="S135" s="31"/>
      <c r="T135" s="29">
        <f t="shared" si="19"/>
        <v>1.145811414202781E-4</v>
      </c>
      <c r="U135" s="29"/>
      <c r="V135" s="29"/>
      <c r="W135" s="29"/>
      <c r="X135" s="29"/>
      <c r="Y135" s="29"/>
    </row>
    <row r="136" spans="1:25" x14ac:dyDescent="0.2">
      <c r="A136" s="28" t="s">
        <v>136</v>
      </c>
      <c r="B136" s="28"/>
      <c r="C136" s="25">
        <v>37696.296999999999</v>
      </c>
      <c r="D136" s="25"/>
      <c r="E136" s="28">
        <f t="shared" si="10"/>
        <v>-3018.986098392244</v>
      </c>
      <c r="F136" s="29">
        <f t="shared" si="11"/>
        <v>-3019</v>
      </c>
      <c r="G136" s="29">
        <f t="shared" si="18"/>
        <v>1.9855999998981133E-2</v>
      </c>
      <c r="H136" s="29"/>
      <c r="I136" s="29">
        <f t="shared" si="17"/>
        <v>1.9855999998981133E-2</v>
      </c>
      <c r="J136" s="29"/>
      <c r="K136" s="29"/>
      <c r="L136" s="29"/>
      <c r="M136" s="29"/>
      <c r="N136" s="29"/>
      <c r="O136" s="29"/>
      <c r="P136" s="29">
        <f t="shared" si="12"/>
        <v>5.1517419005548785E-3</v>
      </c>
      <c r="Q136" s="31">
        <f t="shared" si="13"/>
        <v>22677.796999999999</v>
      </c>
      <c r="R136" s="31"/>
      <c r="S136" s="31"/>
      <c r="T136" s="29">
        <f t="shared" si="19"/>
        <v>2.162152062251341E-4</v>
      </c>
      <c r="U136" s="29"/>
      <c r="V136" s="29"/>
      <c r="W136" s="29"/>
      <c r="X136" s="29"/>
      <c r="Y136" s="29"/>
    </row>
    <row r="137" spans="1:25" x14ac:dyDescent="0.2">
      <c r="A137" s="28" t="s">
        <v>138</v>
      </c>
      <c r="B137" s="28"/>
      <c r="C137" s="25">
        <v>37903.387999999999</v>
      </c>
      <c r="D137" s="25"/>
      <c r="E137" s="28">
        <f t="shared" si="10"/>
        <v>-2873.9972863299945</v>
      </c>
      <c r="F137" s="29">
        <f t="shared" si="11"/>
        <v>-2874</v>
      </c>
      <c r="G137" s="29">
        <f t="shared" si="18"/>
        <v>3.8759999952162616E-3</v>
      </c>
      <c r="H137" s="29"/>
      <c r="I137" s="29">
        <f t="shared" si="17"/>
        <v>3.8759999952162616E-3</v>
      </c>
      <c r="J137" s="29"/>
      <c r="K137" s="29"/>
      <c r="L137" s="29"/>
      <c r="M137" s="29"/>
      <c r="N137" s="29"/>
      <c r="O137" s="29"/>
      <c r="P137" s="29">
        <f t="shared" si="12"/>
        <v>5.052360789258757E-3</v>
      </c>
      <c r="Q137" s="31">
        <f t="shared" si="13"/>
        <v>22884.887999999999</v>
      </c>
      <c r="R137" s="31"/>
      <c r="S137" s="31"/>
      <c r="T137" s="29">
        <f t="shared" si="19"/>
        <v>1.3838247177602902E-6</v>
      </c>
      <c r="U137" s="29"/>
      <c r="V137" s="29"/>
      <c r="W137" s="29"/>
      <c r="X137" s="29"/>
      <c r="Y137" s="29"/>
    </row>
    <row r="138" spans="1:25" x14ac:dyDescent="0.2">
      <c r="A138" s="28" t="s">
        <v>138</v>
      </c>
      <c r="B138" s="28"/>
      <c r="C138" s="25">
        <v>37903.389000000003</v>
      </c>
      <c r="D138" s="25"/>
      <c r="E138" s="28">
        <f t="shared" si="10"/>
        <v>-2873.9965862087311</v>
      </c>
      <c r="F138" s="29">
        <f t="shared" si="11"/>
        <v>-2874</v>
      </c>
      <c r="G138" s="29">
        <f t="shared" si="18"/>
        <v>4.8759999990579672E-3</v>
      </c>
      <c r="H138" s="29"/>
      <c r="I138" s="29">
        <f t="shared" si="17"/>
        <v>4.8759999990579672E-3</v>
      </c>
      <c r="J138" s="29"/>
      <c r="K138" s="29"/>
      <c r="L138" s="29"/>
      <c r="M138" s="29"/>
      <c r="N138" s="29"/>
      <c r="O138" s="29"/>
      <c r="P138" s="29">
        <f t="shared" si="12"/>
        <v>5.052360789258757E-3</v>
      </c>
      <c r="Q138" s="31">
        <f t="shared" si="13"/>
        <v>22884.889000000003</v>
      </c>
      <c r="R138" s="31"/>
      <c r="S138" s="31"/>
      <c r="T138" s="29">
        <f t="shared" si="19"/>
        <v>3.1103128320246983E-8</v>
      </c>
      <c r="U138" s="29"/>
      <c r="V138" s="29"/>
      <c r="W138" s="29"/>
      <c r="X138" s="29"/>
      <c r="Y138" s="29"/>
    </row>
    <row r="139" spans="1:25" x14ac:dyDescent="0.2">
      <c r="A139" s="28" t="s">
        <v>136</v>
      </c>
      <c r="B139" s="28"/>
      <c r="C139" s="25">
        <v>37903.392</v>
      </c>
      <c r="D139" s="25"/>
      <c r="E139" s="28">
        <f t="shared" si="10"/>
        <v>-2873.9944858449503</v>
      </c>
      <c r="F139" s="29">
        <f t="shared" si="11"/>
        <v>-2874</v>
      </c>
      <c r="G139" s="29">
        <f t="shared" si="18"/>
        <v>7.8759999960311688E-3</v>
      </c>
      <c r="H139" s="29"/>
      <c r="I139" s="29">
        <f t="shared" si="17"/>
        <v>7.8759999960311688E-3</v>
      </c>
      <c r="J139" s="29"/>
      <c r="K139" s="29"/>
      <c r="L139" s="29"/>
      <c r="M139" s="29"/>
      <c r="N139" s="29"/>
      <c r="O139" s="29"/>
      <c r="P139" s="29">
        <f t="shared" si="12"/>
        <v>5.052360789258757E-3</v>
      </c>
      <c r="Q139" s="31">
        <f t="shared" si="13"/>
        <v>22884.892</v>
      </c>
      <c r="R139" s="31"/>
      <c r="S139" s="31"/>
      <c r="T139" s="29">
        <f t="shared" si="19"/>
        <v>7.972938370022335E-6</v>
      </c>
      <c r="U139" s="29"/>
      <c r="V139" s="29"/>
      <c r="W139" s="29"/>
      <c r="X139" s="29"/>
      <c r="Y139" s="29"/>
    </row>
    <row r="140" spans="1:25" x14ac:dyDescent="0.2">
      <c r="A140" s="28" t="s">
        <v>138</v>
      </c>
      <c r="B140" s="28"/>
      <c r="C140" s="25">
        <v>37903.392999999996</v>
      </c>
      <c r="D140" s="25"/>
      <c r="E140" s="28">
        <f t="shared" si="10"/>
        <v>-2873.9937857236914</v>
      </c>
      <c r="F140" s="29">
        <f t="shared" si="11"/>
        <v>-2874</v>
      </c>
      <c r="G140" s="29">
        <f t="shared" si="18"/>
        <v>8.8759999925969169E-3</v>
      </c>
      <c r="H140" s="29"/>
      <c r="I140" s="29">
        <f t="shared" si="17"/>
        <v>8.8759999925969169E-3</v>
      </c>
      <c r="J140" s="29"/>
      <c r="K140" s="29"/>
      <c r="L140" s="29"/>
      <c r="M140" s="29"/>
      <c r="N140" s="29"/>
      <c r="O140" s="29"/>
      <c r="P140" s="29">
        <f t="shared" si="12"/>
        <v>5.052360789258757E-3</v>
      </c>
      <c r="Q140" s="31">
        <f t="shared" si="13"/>
        <v>22884.892999999996</v>
      </c>
      <c r="R140" s="31"/>
      <c r="S140" s="31"/>
      <c r="T140" s="29">
        <f t="shared" si="19"/>
        <v>1.4620216757304479E-5</v>
      </c>
      <c r="U140" s="29"/>
      <c r="V140" s="29"/>
      <c r="W140" s="29"/>
      <c r="X140" s="29"/>
      <c r="Y140" s="29"/>
    </row>
    <row r="141" spans="1:25" x14ac:dyDescent="0.2">
      <c r="A141" s="28" t="s">
        <v>136</v>
      </c>
      <c r="B141" s="28"/>
      <c r="C141" s="25">
        <v>37903.411999999997</v>
      </c>
      <c r="D141" s="25"/>
      <c r="E141" s="28">
        <f t="shared" si="10"/>
        <v>-2873.9804834197321</v>
      </c>
      <c r="F141" s="29">
        <f t="shared" si="11"/>
        <v>-2874</v>
      </c>
      <c r="G141" s="29">
        <f t="shared" si="18"/>
        <v>2.7875999992829747E-2</v>
      </c>
      <c r="H141" s="29"/>
      <c r="I141" s="29">
        <f t="shared" si="17"/>
        <v>2.7875999992829747E-2</v>
      </c>
      <c r="J141" s="29"/>
      <c r="K141" s="29"/>
      <c r="L141" s="29"/>
      <c r="M141" s="29"/>
      <c r="N141" s="29"/>
      <c r="O141" s="29"/>
      <c r="P141" s="29">
        <f t="shared" si="12"/>
        <v>5.052360789258757E-3</v>
      </c>
      <c r="Q141" s="31">
        <f t="shared" si="13"/>
        <v>22884.911999999997</v>
      </c>
      <c r="R141" s="31"/>
      <c r="S141" s="31"/>
      <c r="T141" s="29">
        <f t="shared" si="19"/>
        <v>5.2091850649478263E-4</v>
      </c>
      <c r="U141" s="29"/>
      <c r="V141" s="29"/>
      <c r="W141" s="29"/>
      <c r="X141" s="29"/>
      <c r="Y141" s="29"/>
    </row>
    <row r="142" spans="1:25" x14ac:dyDescent="0.2">
      <c r="A142" s="28" t="s">
        <v>136</v>
      </c>
      <c r="B142" s="28"/>
      <c r="C142" s="25">
        <v>37923.381999999998</v>
      </c>
      <c r="D142" s="25"/>
      <c r="E142" s="28">
        <f t="shared" si="10"/>
        <v>-2859.9990618375136</v>
      </c>
      <c r="F142" s="29">
        <f t="shared" si="11"/>
        <v>-2860</v>
      </c>
      <c r="G142" s="29">
        <f t="shared" si="18"/>
        <v>1.3399999952525832E-3</v>
      </c>
      <c r="H142" s="29"/>
      <c r="I142" s="29">
        <f t="shared" si="17"/>
        <v>1.3399999952525832E-3</v>
      </c>
      <c r="J142" s="29"/>
      <c r="K142" s="29"/>
      <c r="L142" s="29"/>
      <c r="M142" s="29"/>
      <c r="N142" s="29"/>
      <c r="O142" s="29"/>
      <c r="P142" s="29">
        <f t="shared" si="12"/>
        <v>5.0424697572765253E-3</v>
      </c>
      <c r="Q142" s="31">
        <f t="shared" si="13"/>
        <v>22904.881999999998</v>
      </c>
      <c r="R142" s="31"/>
      <c r="S142" s="31"/>
      <c r="T142" s="29">
        <f t="shared" si="19"/>
        <v>1.3708282338701626E-5</v>
      </c>
      <c r="U142" s="29"/>
      <c r="V142" s="29"/>
      <c r="W142" s="29"/>
      <c r="X142" s="29"/>
      <c r="Y142" s="29"/>
    </row>
    <row r="143" spans="1:25" x14ac:dyDescent="0.2">
      <c r="A143" s="28" t="s">
        <v>136</v>
      </c>
      <c r="B143" s="28"/>
      <c r="C143" s="25">
        <v>37923.385999999999</v>
      </c>
      <c r="D143" s="25"/>
      <c r="E143" s="28">
        <f t="shared" si="10"/>
        <v>-2859.996261352469</v>
      </c>
      <c r="F143" s="29">
        <f t="shared" si="11"/>
        <v>-2860</v>
      </c>
      <c r="G143" s="29">
        <f t="shared" si="18"/>
        <v>5.3399999960674904E-3</v>
      </c>
      <c r="H143" s="29"/>
      <c r="I143" s="29">
        <f t="shared" si="17"/>
        <v>5.3399999960674904E-3</v>
      </c>
      <c r="J143" s="29"/>
      <c r="K143" s="29"/>
      <c r="L143" s="29"/>
      <c r="M143" s="29"/>
      <c r="N143" s="29"/>
      <c r="O143" s="29"/>
      <c r="P143" s="29">
        <f t="shared" si="12"/>
        <v>5.0424697572765253E-3</v>
      </c>
      <c r="Q143" s="31">
        <f t="shared" si="13"/>
        <v>22904.885999999999</v>
      </c>
      <c r="R143" s="31"/>
      <c r="S143" s="31"/>
      <c r="T143" s="29">
        <f t="shared" si="19"/>
        <v>8.852424299500874E-8</v>
      </c>
      <c r="U143" s="29"/>
      <c r="V143" s="29"/>
      <c r="W143" s="29"/>
      <c r="X143" s="29"/>
      <c r="Y143" s="29"/>
    </row>
    <row r="144" spans="1:25" x14ac:dyDescent="0.2">
      <c r="A144" s="28" t="s">
        <v>136</v>
      </c>
      <c r="B144" s="28"/>
      <c r="C144" s="25">
        <v>37923.387000000002</v>
      </c>
      <c r="D144" s="25"/>
      <c r="E144" s="28">
        <f t="shared" si="10"/>
        <v>-2859.9955612312051</v>
      </c>
      <c r="F144" s="29">
        <f t="shared" si="11"/>
        <v>-2860</v>
      </c>
      <c r="G144" s="29">
        <f t="shared" si="18"/>
        <v>6.339999999909196E-3</v>
      </c>
      <c r="H144" s="29"/>
      <c r="I144" s="29">
        <f t="shared" si="17"/>
        <v>6.339999999909196E-3</v>
      </c>
      <c r="J144" s="29"/>
      <c r="K144" s="29"/>
      <c r="L144" s="29"/>
      <c r="M144" s="29"/>
      <c r="N144" s="29"/>
      <c r="O144" s="29"/>
      <c r="P144" s="29">
        <f t="shared" si="12"/>
        <v>5.0424697572765253E-3</v>
      </c>
      <c r="Q144" s="31">
        <f t="shared" si="13"/>
        <v>22904.887000000002</v>
      </c>
      <c r="R144" s="31"/>
      <c r="S144" s="31"/>
      <c r="T144" s="29">
        <f t="shared" si="19"/>
        <v>1.6835847305463974E-6</v>
      </c>
      <c r="U144" s="29"/>
      <c r="V144" s="29"/>
      <c r="W144" s="29"/>
      <c r="X144" s="29"/>
      <c r="Y144" s="29"/>
    </row>
    <row r="145" spans="1:25" x14ac:dyDescent="0.2">
      <c r="A145" s="28" t="s">
        <v>136</v>
      </c>
      <c r="B145" s="28"/>
      <c r="C145" s="25">
        <v>37923.396000000001</v>
      </c>
      <c r="D145" s="25"/>
      <c r="E145" s="28">
        <f t="shared" si="10"/>
        <v>-2859.9892601398574</v>
      </c>
      <c r="F145" s="29">
        <f t="shared" si="11"/>
        <v>-2860</v>
      </c>
      <c r="G145" s="29">
        <f t="shared" si="18"/>
        <v>1.5339999998104759E-2</v>
      </c>
      <c r="H145" s="29"/>
      <c r="I145" s="29">
        <f t="shared" si="17"/>
        <v>1.5339999998104759E-2</v>
      </c>
      <c r="J145" s="29"/>
      <c r="K145" s="29"/>
      <c r="L145" s="29"/>
      <c r="M145" s="29"/>
      <c r="N145" s="29"/>
      <c r="O145" s="29"/>
      <c r="P145" s="29">
        <f t="shared" si="12"/>
        <v>5.0424697572765253E-3</v>
      </c>
      <c r="Q145" s="31">
        <f t="shared" si="13"/>
        <v>22904.896000000001</v>
      </c>
      <c r="R145" s="31"/>
      <c r="S145" s="31"/>
      <c r="T145" s="29">
        <f t="shared" si="19"/>
        <v>1.0603912906077198E-4</v>
      </c>
      <c r="U145" s="29"/>
      <c r="V145" s="29"/>
      <c r="W145" s="29"/>
      <c r="X145" s="29"/>
      <c r="Y145" s="29"/>
    </row>
    <row r="146" spans="1:25" x14ac:dyDescent="0.2">
      <c r="A146" s="28" t="s">
        <v>136</v>
      </c>
      <c r="B146" s="28"/>
      <c r="C146" s="25">
        <v>37933.383999999998</v>
      </c>
      <c r="D146" s="25"/>
      <c r="E146" s="28">
        <f t="shared" si="10"/>
        <v>-2852.9964489849672</v>
      </c>
      <c r="F146" s="29">
        <f t="shared" si="11"/>
        <v>-2853</v>
      </c>
      <c r="G146" s="29">
        <f t="shared" si="18"/>
        <v>5.0719999926513992E-3</v>
      </c>
      <c r="H146" s="29"/>
      <c r="I146" s="29">
        <f t="shared" si="17"/>
        <v>5.0719999926513992E-3</v>
      </c>
      <c r="J146" s="29"/>
      <c r="K146" s="29"/>
      <c r="L146" s="29"/>
      <c r="M146" s="29"/>
      <c r="N146" s="29"/>
      <c r="O146" s="29"/>
      <c r="P146" s="29">
        <f t="shared" si="12"/>
        <v>5.0375047195837224E-3</v>
      </c>
      <c r="Q146" s="31">
        <f t="shared" si="13"/>
        <v>22914.883999999998</v>
      </c>
      <c r="R146" s="31"/>
      <c r="S146" s="31"/>
      <c r="T146" s="29">
        <f t="shared" si="19"/>
        <v>1.1899238640135895E-9</v>
      </c>
      <c r="U146" s="29"/>
      <c r="V146" s="29"/>
      <c r="W146" s="29"/>
      <c r="X146" s="29"/>
      <c r="Y146" s="29"/>
    </row>
    <row r="147" spans="1:25" x14ac:dyDescent="0.2">
      <c r="A147" s="28" t="s">
        <v>139</v>
      </c>
      <c r="B147" s="28"/>
      <c r="C147" s="25">
        <v>38240.489000000001</v>
      </c>
      <c r="D147" s="25"/>
      <c r="E147" s="28">
        <f t="shared" si="10"/>
        <v>-2637.9857091248209</v>
      </c>
      <c r="F147" s="29">
        <f t="shared" si="11"/>
        <v>-2638</v>
      </c>
      <c r="G147" s="29">
        <f t="shared" si="18"/>
        <v>2.0411999998032115E-2</v>
      </c>
      <c r="I147" s="29">
        <f t="shared" si="17"/>
        <v>2.0411999998032115E-2</v>
      </c>
      <c r="J147" s="29"/>
      <c r="K147" s="29"/>
      <c r="L147" s="29"/>
      <c r="M147" s="29"/>
      <c r="N147" s="29"/>
      <c r="O147" s="29"/>
      <c r="P147" s="29">
        <f t="shared" si="12"/>
        <v>4.8786685562872819E-3</v>
      </c>
      <c r="Q147" s="31">
        <f t="shared" si="13"/>
        <v>23221.989000000001</v>
      </c>
      <c r="R147" s="31"/>
      <c r="S147" s="31"/>
      <c r="T147" s="29">
        <f t="shared" si="19"/>
        <v>2.4128438567909861E-4</v>
      </c>
      <c r="U147" s="29"/>
      <c r="V147" s="29"/>
      <c r="W147" s="29"/>
      <c r="X147" s="29"/>
      <c r="Y147" s="29"/>
    </row>
    <row r="148" spans="1:25" x14ac:dyDescent="0.2">
      <c r="A148" s="28" t="s">
        <v>140</v>
      </c>
      <c r="B148" s="28"/>
      <c r="C148" s="25">
        <v>38290.481</v>
      </c>
      <c r="D148" s="25"/>
      <c r="E148" s="28">
        <f t="shared" si="10"/>
        <v>-2602.98524704479</v>
      </c>
      <c r="F148" s="29">
        <f t="shared" si="11"/>
        <v>-2603</v>
      </c>
      <c r="G148" s="29">
        <f t="shared" si="18"/>
        <v>2.1071999995911028E-2</v>
      </c>
      <c r="H148" s="29"/>
      <c r="I148" s="29">
        <f t="shared" si="17"/>
        <v>2.1071999995911028E-2</v>
      </c>
      <c r="J148" s="29"/>
      <c r="K148" s="29"/>
      <c r="L148" s="29"/>
      <c r="M148" s="29"/>
      <c r="N148" s="29"/>
      <c r="O148" s="29"/>
      <c r="P148" s="29">
        <f t="shared" si="12"/>
        <v>4.8516495003954694E-3</v>
      </c>
      <c r="Q148" s="31">
        <f t="shared" si="13"/>
        <v>23271.981</v>
      </c>
      <c r="R148" s="31"/>
      <c r="S148" s="31"/>
      <c r="T148" s="29">
        <f t="shared" si="19"/>
        <v>2.630997701973719E-4</v>
      </c>
      <c r="U148" s="29"/>
      <c r="V148" s="29"/>
      <c r="W148" s="29"/>
      <c r="X148" s="29"/>
      <c r="Y148" s="29"/>
    </row>
    <row r="149" spans="1:25" x14ac:dyDescent="0.2">
      <c r="A149" s="28" t="s">
        <v>87</v>
      </c>
      <c r="B149" s="28"/>
      <c r="C149" s="25">
        <v>38290.481</v>
      </c>
      <c r="D149" s="25"/>
      <c r="E149" s="28">
        <f t="shared" ref="E149:E212" si="20">+(C149-C$7)/C$8</f>
        <v>-2602.98524704479</v>
      </c>
      <c r="F149" s="29">
        <f t="shared" ref="F149:F212" si="21">ROUND(2*E149,0)/2</f>
        <v>-2603</v>
      </c>
      <c r="G149" s="29">
        <f t="shared" si="18"/>
        <v>2.1071999995911028E-2</v>
      </c>
      <c r="H149" s="29">
        <f>G149</f>
        <v>2.1071999995911028E-2</v>
      </c>
      <c r="I149" s="29"/>
      <c r="J149" s="29"/>
      <c r="K149" s="29"/>
      <c r="L149" s="29"/>
      <c r="M149" s="29"/>
      <c r="N149" s="29"/>
      <c r="O149" s="29"/>
      <c r="P149" s="29">
        <f t="shared" ref="P149:P212" si="22">+D$11+D$12*F149+D$13*F149^2</f>
        <v>4.8516495003954694E-3</v>
      </c>
      <c r="Q149" s="31">
        <f t="shared" ref="Q149:Q212" si="23">+C149-15018.5</f>
        <v>23271.981</v>
      </c>
      <c r="R149" s="31"/>
      <c r="S149" s="31"/>
      <c r="T149" s="29">
        <f t="shared" si="19"/>
        <v>2.630997701973719E-4</v>
      </c>
      <c r="U149" s="29"/>
      <c r="V149" s="29"/>
      <c r="W149" s="29"/>
      <c r="X149" s="29"/>
      <c r="Y149" s="29"/>
    </row>
    <row r="150" spans="1:25" x14ac:dyDescent="0.2">
      <c r="A150" s="28" t="s">
        <v>139</v>
      </c>
      <c r="B150" s="28"/>
      <c r="C150" s="25">
        <v>38323.300000000003</v>
      </c>
      <c r="D150" s="25"/>
      <c r="E150" s="28">
        <f t="shared" si="20"/>
        <v>-2580.0079673799496</v>
      </c>
      <c r="F150" s="29">
        <f t="shared" si="21"/>
        <v>-2580</v>
      </c>
      <c r="G150" s="29">
        <f t="shared" si="18"/>
        <v>-1.1379999996279366E-2</v>
      </c>
      <c r="H150" s="29"/>
      <c r="I150" s="29">
        <f>G150</f>
        <v>-1.1379999996279366E-2</v>
      </c>
      <c r="J150" s="29"/>
      <c r="K150" s="29"/>
      <c r="L150" s="29"/>
      <c r="M150" s="29"/>
      <c r="N150" s="29"/>
      <c r="O150" s="29"/>
      <c r="P150" s="29">
        <f t="shared" si="22"/>
        <v>4.8337169646866188E-3</v>
      </c>
      <c r="Q150" s="31">
        <f t="shared" si="23"/>
        <v>23304.800000000003</v>
      </c>
      <c r="R150" s="31"/>
      <c r="S150" s="31"/>
      <c r="T150" s="29">
        <f t="shared" si="19"/>
        <v>2.6288461769031601E-4</v>
      </c>
      <c r="U150" s="29"/>
      <c r="V150" s="29"/>
      <c r="W150" s="29"/>
      <c r="X150" s="29"/>
      <c r="Y150" s="29"/>
    </row>
    <row r="151" spans="1:25" x14ac:dyDescent="0.2">
      <c r="A151" s="28" t="s">
        <v>139</v>
      </c>
      <c r="B151" s="28"/>
      <c r="C151" s="25">
        <v>38470.428999999996</v>
      </c>
      <c r="D151" s="25"/>
      <c r="E151" s="28">
        <f t="shared" si="20"/>
        <v>-2476.9998263699313</v>
      </c>
      <c r="F151" s="29">
        <f t="shared" si="21"/>
        <v>-2477</v>
      </c>
      <c r="G151" s="29">
        <f t="shared" si="18"/>
        <v>2.4799999664537609E-4</v>
      </c>
      <c r="H151" s="29"/>
      <c r="I151" s="29">
        <f>G151</f>
        <v>2.4799999664537609E-4</v>
      </c>
      <c r="J151" s="29"/>
      <c r="K151" s="29"/>
      <c r="L151" s="29"/>
      <c r="M151" s="29"/>
      <c r="N151" s="29"/>
      <c r="O151" s="29"/>
      <c r="P151" s="29">
        <f t="shared" si="22"/>
        <v>4.7516869043519976E-3</v>
      </c>
      <c r="Q151" s="31">
        <f t="shared" si="23"/>
        <v>23451.928999999996</v>
      </c>
      <c r="R151" s="31"/>
      <c r="S151" s="31"/>
      <c r="T151" s="29">
        <f t="shared" si="19"/>
        <v>2.0283195762648031E-5</v>
      </c>
      <c r="U151" s="29"/>
      <c r="V151" s="29"/>
      <c r="W151" s="29"/>
      <c r="X151" s="29"/>
      <c r="Y151" s="29"/>
    </row>
    <row r="152" spans="1:25" x14ac:dyDescent="0.2">
      <c r="A152" s="28" t="s">
        <v>139</v>
      </c>
      <c r="B152" s="28"/>
      <c r="C152" s="25">
        <v>38470.449000000001</v>
      </c>
      <c r="D152" s="25"/>
      <c r="E152" s="28">
        <f t="shared" si="20"/>
        <v>-2476.9858239447085</v>
      </c>
      <c r="F152" s="29">
        <f t="shared" si="21"/>
        <v>-2477</v>
      </c>
      <c r="G152" s="29">
        <f t="shared" si="18"/>
        <v>2.0248000000719912E-2</v>
      </c>
      <c r="H152" s="29"/>
      <c r="I152" s="29">
        <f>G152</f>
        <v>2.0248000000719912E-2</v>
      </c>
      <c r="J152" s="29"/>
      <c r="K152" s="29"/>
      <c r="L152" s="29"/>
      <c r="M152" s="29"/>
      <c r="N152" s="29"/>
      <c r="O152" s="29"/>
      <c r="P152" s="29">
        <f t="shared" si="22"/>
        <v>4.7516869043519976E-3</v>
      </c>
      <c r="Q152" s="31">
        <f t="shared" si="23"/>
        <v>23451.949000000001</v>
      </c>
      <c r="R152" s="31"/>
      <c r="S152" s="31"/>
      <c r="T152" s="29">
        <f t="shared" si="19"/>
        <v>2.4013571958066376E-4</v>
      </c>
      <c r="U152" s="29"/>
      <c r="V152" s="29"/>
      <c r="W152" s="29"/>
      <c r="X152" s="29"/>
      <c r="Y152" s="29"/>
    </row>
    <row r="153" spans="1:25" x14ac:dyDescent="0.2">
      <c r="A153" s="28" t="s">
        <v>144</v>
      </c>
      <c r="B153" s="28"/>
      <c r="C153" s="25">
        <v>38590.434000000001</v>
      </c>
      <c r="D153" s="25"/>
      <c r="E153" s="28">
        <f t="shared" si="20"/>
        <v>-2392.9817744433344</v>
      </c>
      <c r="F153" s="29">
        <f t="shared" si="21"/>
        <v>-2393</v>
      </c>
      <c r="G153" s="29">
        <f t="shared" si="18"/>
        <v>2.6032000001578126E-2</v>
      </c>
      <c r="H153" s="29"/>
      <c r="I153" s="29">
        <f>G153</f>
        <v>2.6032000001578126E-2</v>
      </c>
      <c r="J153" s="29"/>
      <c r="K153" s="29"/>
      <c r="L153" s="29"/>
      <c r="M153" s="29"/>
      <c r="N153" s="29"/>
      <c r="O153" s="29"/>
      <c r="P153" s="29">
        <f t="shared" si="22"/>
        <v>4.6827025694537883E-3</v>
      </c>
      <c r="Q153" s="31">
        <f t="shared" si="23"/>
        <v>23571.934000000001</v>
      </c>
      <c r="R153" s="31"/>
      <c r="S153" s="31"/>
      <c r="T153" s="29">
        <f t="shared" si="19"/>
        <v>4.5579250084531092E-4</v>
      </c>
      <c r="U153" s="29"/>
      <c r="V153" s="29"/>
      <c r="W153" s="29"/>
      <c r="X153" s="29"/>
      <c r="Y153" s="29"/>
    </row>
    <row r="154" spans="1:25" x14ac:dyDescent="0.2">
      <c r="A154" s="28" t="s">
        <v>140</v>
      </c>
      <c r="B154" s="28"/>
      <c r="C154" s="25">
        <v>38650.408000000003</v>
      </c>
      <c r="D154" s="25"/>
      <c r="E154" s="28">
        <f t="shared" si="20"/>
        <v>-2350.9927019359748</v>
      </c>
      <c r="F154" s="29">
        <f t="shared" si="21"/>
        <v>-2351</v>
      </c>
      <c r="G154" s="29">
        <f t="shared" si="18"/>
        <v>1.0424000000057276E-2</v>
      </c>
      <c r="H154" s="29"/>
      <c r="I154" s="29">
        <f>G154</f>
        <v>1.0424000000057276E-2</v>
      </c>
      <c r="J154" s="29"/>
      <c r="K154" s="29"/>
      <c r="L154" s="29"/>
      <c r="M154" s="29"/>
      <c r="N154" s="29"/>
      <c r="O154" s="29"/>
      <c r="P154" s="29">
        <f t="shared" si="22"/>
        <v>4.6475076207439158E-3</v>
      </c>
      <c r="Q154" s="31">
        <f t="shared" si="23"/>
        <v>23631.908000000003</v>
      </c>
      <c r="R154" s="31"/>
      <c r="S154" s="31"/>
      <c r="T154" s="29">
        <f t="shared" si="19"/>
        <v>3.3367864208265328E-5</v>
      </c>
      <c r="U154" s="29"/>
      <c r="V154" s="29"/>
      <c r="W154" s="29"/>
      <c r="X154" s="29"/>
      <c r="Y154" s="29"/>
    </row>
    <row r="155" spans="1:25" x14ac:dyDescent="0.2">
      <c r="A155" s="28" t="s">
        <v>87</v>
      </c>
      <c r="B155" s="28"/>
      <c r="C155" s="25">
        <v>38650.408000000003</v>
      </c>
      <c r="D155" s="25"/>
      <c r="E155" s="28">
        <f t="shared" si="20"/>
        <v>-2350.9927019359748</v>
      </c>
      <c r="F155" s="29">
        <f t="shared" si="21"/>
        <v>-2351</v>
      </c>
      <c r="G155" s="29">
        <f t="shared" si="18"/>
        <v>1.0424000000057276E-2</v>
      </c>
      <c r="H155" s="29">
        <f>G155</f>
        <v>1.0424000000057276E-2</v>
      </c>
      <c r="I155" s="29"/>
      <c r="J155" s="29"/>
      <c r="K155" s="29"/>
      <c r="L155" s="29"/>
      <c r="M155" s="29"/>
      <c r="N155" s="29"/>
      <c r="O155" s="29"/>
      <c r="P155" s="29">
        <f t="shared" si="22"/>
        <v>4.6475076207439158E-3</v>
      </c>
      <c r="Q155" s="31">
        <f t="shared" si="23"/>
        <v>23631.908000000003</v>
      </c>
      <c r="R155" s="31"/>
      <c r="S155" s="31"/>
      <c r="T155" s="29">
        <f t="shared" si="19"/>
        <v>3.3367864208265328E-5</v>
      </c>
      <c r="U155" s="29"/>
      <c r="V155" s="29"/>
      <c r="W155" s="29"/>
      <c r="X155" s="29"/>
      <c r="Y155" s="29"/>
    </row>
    <row r="156" spans="1:25" x14ac:dyDescent="0.2">
      <c r="A156" s="28" t="s">
        <v>126</v>
      </c>
      <c r="B156" s="28"/>
      <c r="C156" s="25">
        <v>38740.385000000002</v>
      </c>
      <c r="D156" s="25"/>
      <c r="E156" s="28">
        <f t="shared" si="20"/>
        <v>-2287.9978912347619</v>
      </c>
      <c r="F156" s="29">
        <f t="shared" si="21"/>
        <v>-2288</v>
      </c>
      <c r="G156" s="29">
        <f t="shared" ref="G156:G187" si="24">+C156-(C$7+F156*C$8)</f>
        <v>3.0120000010356307E-3</v>
      </c>
      <c r="H156" s="29"/>
      <c r="I156" s="29">
        <f t="shared" ref="I156:I169" si="25">G156</f>
        <v>3.0120000010356307E-3</v>
      </c>
      <c r="J156" s="29"/>
      <c r="K156" s="29"/>
      <c r="L156" s="29"/>
      <c r="M156" s="29"/>
      <c r="N156" s="29"/>
      <c r="O156" s="29"/>
      <c r="P156" s="29">
        <f t="shared" si="22"/>
        <v>4.5938367211031464E-3</v>
      </c>
      <c r="Q156" s="31">
        <f t="shared" si="23"/>
        <v>23721.885000000002</v>
      </c>
      <c r="R156" s="31"/>
      <c r="S156" s="31"/>
      <c r="T156" s="29">
        <f t="shared" ref="T156:T187" si="26">+(P156-G156)^2</f>
        <v>2.5022074089539562E-6</v>
      </c>
      <c r="U156" s="29"/>
      <c r="V156" s="29"/>
      <c r="W156" s="29"/>
      <c r="X156" s="29"/>
      <c r="Y156" s="29"/>
    </row>
    <row r="157" spans="1:25" x14ac:dyDescent="0.2">
      <c r="A157" s="28" t="s">
        <v>126</v>
      </c>
      <c r="B157" s="28"/>
      <c r="C157" s="25">
        <v>38753.237000000001</v>
      </c>
      <c r="D157" s="25"/>
      <c r="E157" s="28">
        <f t="shared" si="20"/>
        <v>-2278.9999327883597</v>
      </c>
      <c r="F157" s="29">
        <f t="shared" si="21"/>
        <v>-2279</v>
      </c>
      <c r="G157" s="29">
        <f t="shared" si="24"/>
        <v>9.5999996119644493E-5</v>
      </c>
      <c r="H157" s="29"/>
      <c r="I157" s="29">
        <f t="shared" si="25"/>
        <v>9.5999996119644493E-5</v>
      </c>
      <c r="J157" s="29"/>
      <c r="K157" s="29"/>
      <c r="L157" s="29"/>
      <c r="M157" s="29"/>
      <c r="N157" s="29"/>
      <c r="O157" s="29"/>
      <c r="P157" s="29">
        <f t="shared" si="22"/>
        <v>4.5860833948776361E-3</v>
      </c>
      <c r="Q157" s="31">
        <f t="shared" si="23"/>
        <v>23734.737000000001</v>
      </c>
      <c r="R157" s="31"/>
      <c r="S157" s="31"/>
      <c r="T157" s="29">
        <f t="shared" si="26"/>
        <v>2.0160848927802119E-5</v>
      </c>
      <c r="U157" s="29"/>
      <c r="V157" s="29"/>
      <c r="W157" s="29"/>
      <c r="X157" s="29"/>
      <c r="Y157" s="29"/>
    </row>
    <row r="158" spans="1:25" x14ac:dyDescent="0.2">
      <c r="A158" s="28" t="s">
        <v>141</v>
      </c>
      <c r="B158" s="28"/>
      <c r="C158" s="25">
        <v>38820.368000000002</v>
      </c>
      <c r="D158" s="25"/>
      <c r="E158" s="28">
        <f t="shared" si="20"/>
        <v>-2232.0000924160067</v>
      </c>
      <c r="F158" s="29">
        <f t="shared" si="21"/>
        <v>-2232</v>
      </c>
      <c r="G158" s="29">
        <f t="shared" si="24"/>
        <v>-1.3200000103097409E-4</v>
      </c>
      <c r="H158" s="29"/>
      <c r="I158" s="29">
        <f t="shared" si="25"/>
        <v>-1.3200000103097409E-4</v>
      </c>
      <c r="K158" s="29"/>
      <c r="L158" s="29"/>
      <c r="M158" s="29"/>
      <c r="N158" s="29"/>
      <c r="O158" s="29"/>
      <c r="P158" s="29">
        <f t="shared" si="22"/>
        <v>4.5452442709459397E-3</v>
      </c>
      <c r="Q158" s="31">
        <f t="shared" si="23"/>
        <v>23801.868000000002</v>
      </c>
      <c r="R158" s="31"/>
      <c r="S158" s="31"/>
      <c r="T158" s="29">
        <f t="shared" si="26"/>
        <v>2.187661397974085E-5</v>
      </c>
      <c r="U158" s="29"/>
      <c r="V158" s="29"/>
      <c r="W158" s="29"/>
      <c r="X158" s="29"/>
      <c r="Y158" s="29"/>
    </row>
    <row r="159" spans="1:25" x14ac:dyDescent="0.2">
      <c r="A159" s="28" t="s">
        <v>126</v>
      </c>
      <c r="B159" s="28"/>
      <c r="C159" s="25">
        <v>38830.362999999998</v>
      </c>
      <c r="D159" s="25"/>
      <c r="E159" s="28">
        <f t="shared" si="20"/>
        <v>-2225.0023804122907</v>
      </c>
      <c r="F159" s="29">
        <f t="shared" si="21"/>
        <v>-2225</v>
      </c>
      <c r="G159" s="29">
        <f t="shared" si="24"/>
        <v>-3.4000000014202669E-3</v>
      </c>
      <c r="H159" s="29"/>
      <c r="I159" s="29">
        <f t="shared" si="25"/>
        <v>-3.4000000014202669E-3</v>
      </c>
      <c r="J159" s="29"/>
      <c r="K159" s="29"/>
      <c r="L159" s="29"/>
      <c r="M159" s="29"/>
      <c r="N159" s="29"/>
      <c r="O159" s="29"/>
      <c r="P159" s="29">
        <f t="shared" si="22"/>
        <v>4.5391116495712251E-3</v>
      </c>
      <c r="Q159" s="31">
        <f t="shared" si="23"/>
        <v>23811.862999999998</v>
      </c>
      <c r="R159" s="31"/>
      <c r="S159" s="31"/>
      <c r="T159" s="29">
        <f t="shared" si="26"/>
        <v>6.3029493806908852E-5</v>
      </c>
      <c r="U159" s="29"/>
      <c r="V159" s="29"/>
      <c r="W159" s="29"/>
      <c r="X159" s="29"/>
      <c r="Y159" s="29"/>
    </row>
    <row r="160" spans="1:25" x14ac:dyDescent="0.2">
      <c r="A160" s="28" t="s">
        <v>142</v>
      </c>
      <c r="B160" s="28"/>
      <c r="C160" s="25">
        <v>38850.356</v>
      </c>
      <c r="D160" s="25"/>
      <c r="E160" s="28">
        <f t="shared" si="20"/>
        <v>-2211.0048560410683</v>
      </c>
      <c r="F160" s="29">
        <f t="shared" si="21"/>
        <v>-2211</v>
      </c>
      <c r="G160" s="29">
        <f t="shared" si="24"/>
        <v>-6.936000005225651E-3</v>
      </c>
      <c r="H160" s="29"/>
      <c r="I160" s="29">
        <f t="shared" si="25"/>
        <v>-6.936000005225651E-3</v>
      </c>
      <c r="J160" s="29"/>
      <c r="K160" s="29"/>
      <c r="L160" s="29"/>
      <c r="M160" s="29"/>
      <c r="N160" s="29"/>
      <c r="O160" s="29"/>
      <c r="P160" s="29">
        <f t="shared" si="22"/>
        <v>4.5268073634184194E-3</v>
      </c>
      <c r="Q160" s="31">
        <f t="shared" si="23"/>
        <v>23831.856</v>
      </c>
      <c r="R160" s="31"/>
      <c r="S160" s="31"/>
      <c r="T160" s="29">
        <f t="shared" si="26"/>
        <v>1.3139595277064078E-4</v>
      </c>
      <c r="U160" s="29"/>
      <c r="V160" s="29"/>
      <c r="W160" s="29"/>
      <c r="X160" s="29"/>
      <c r="Y160" s="29"/>
    </row>
    <row r="161" spans="1:25" x14ac:dyDescent="0.2">
      <c r="A161" s="28" t="s">
        <v>126</v>
      </c>
      <c r="B161" s="28"/>
      <c r="C161" s="25">
        <v>38977.480000000003</v>
      </c>
      <c r="D161" s="25"/>
      <c r="E161" s="28">
        <f t="shared" si="20"/>
        <v>-2122.0026408573958</v>
      </c>
      <c r="F161" s="29">
        <f t="shared" si="21"/>
        <v>-2122</v>
      </c>
      <c r="G161" s="29">
        <f t="shared" si="24"/>
        <v>-3.7719999963883311E-3</v>
      </c>
      <c r="H161" s="29"/>
      <c r="I161" s="29">
        <f t="shared" si="25"/>
        <v>-3.7719999963883311E-3</v>
      </c>
      <c r="J161" s="29"/>
      <c r="K161" s="29"/>
      <c r="L161" s="29"/>
      <c r="M161" s="29"/>
      <c r="N161" s="29"/>
      <c r="O161" s="29"/>
      <c r="P161" s="29">
        <f t="shared" si="22"/>
        <v>4.4473698746485485E-3</v>
      </c>
      <c r="Q161" s="31">
        <f t="shared" si="23"/>
        <v>23958.980000000003</v>
      </c>
      <c r="R161" s="31"/>
      <c r="S161" s="31"/>
      <c r="T161" s="29">
        <f t="shared" si="26"/>
        <v>6.7558041076908794E-5</v>
      </c>
      <c r="U161" s="29"/>
      <c r="V161" s="29"/>
      <c r="W161" s="29"/>
      <c r="X161" s="29"/>
      <c r="Y161" s="29"/>
    </row>
    <row r="162" spans="1:25" x14ac:dyDescent="0.2">
      <c r="A162" s="28" t="s">
        <v>126</v>
      </c>
      <c r="B162" s="28"/>
      <c r="C162" s="25">
        <v>38977.481</v>
      </c>
      <c r="D162" s="25"/>
      <c r="E162" s="28">
        <f t="shared" si="20"/>
        <v>-2122.0019407361374</v>
      </c>
      <c r="F162" s="29">
        <f t="shared" si="21"/>
        <v>-2122</v>
      </c>
      <c r="G162" s="29">
        <f t="shared" si="24"/>
        <v>-2.771999999822583E-3</v>
      </c>
      <c r="H162" s="29"/>
      <c r="I162" s="29">
        <f t="shared" si="25"/>
        <v>-2.771999999822583E-3</v>
      </c>
      <c r="J162" s="29"/>
      <c r="K162" s="29"/>
      <c r="L162" s="29"/>
      <c r="M162" s="29"/>
      <c r="N162" s="29"/>
      <c r="O162" s="29"/>
      <c r="P162" s="29">
        <f t="shared" si="22"/>
        <v>4.4473698746485485E-3</v>
      </c>
      <c r="Q162" s="31">
        <f t="shared" si="23"/>
        <v>23958.981</v>
      </c>
      <c r="R162" s="31"/>
      <c r="S162" s="31"/>
      <c r="T162" s="29">
        <f t="shared" si="26"/>
        <v>5.2119301384421319E-5</v>
      </c>
      <c r="U162" s="29"/>
      <c r="V162" s="29"/>
      <c r="W162" s="29"/>
      <c r="X162" s="29"/>
      <c r="Y162" s="29"/>
    </row>
    <row r="163" spans="1:25" x14ac:dyDescent="0.2">
      <c r="A163" s="28" t="s">
        <v>126</v>
      </c>
      <c r="B163" s="28"/>
      <c r="C163" s="25">
        <v>38977.483999999997</v>
      </c>
      <c r="D163" s="25"/>
      <c r="E163" s="28">
        <f t="shared" si="20"/>
        <v>-2121.9998403723562</v>
      </c>
      <c r="F163" s="29">
        <f t="shared" si="21"/>
        <v>-2122</v>
      </c>
      <c r="G163" s="29">
        <f t="shared" si="24"/>
        <v>2.2799999715061858E-4</v>
      </c>
      <c r="H163" s="29"/>
      <c r="I163" s="29">
        <f t="shared" si="25"/>
        <v>2.2799999715061858E-4</v>
      </c>
      <c r="J163" s="29"/>
      <c r="K163" s="29"/>
      <c r="L163" s="29"/>
      <c r="M163" s="29"/>
      <c r="N163" s="29"/>
      <c r="O163" s="29"/>
      <c r="P163" s="29">
        <f t="shared" si="22"/>
        <v>4.4473698746485485E-3</v>
      </c>
      <c r="Q163" s="31">
        <f t="shared" si="23"/>
        <v>23958.983999999997</v>
      </c>
      <c r="R163" s="31"/>
      <c r="S163" s="31"/>
      <c r="T163" s="29">
        <f t="shared" si="26"/>
        <v>1.7803082163136895E-5</v>
      </c>
      <c r="U163" s="29"/>
      <c r="V163" s="29"/>
      <c r="W163" s="29"/>
      <c r="X163" s="29"/>
      <c r="Y163" s="29"/>
    </row>
    <row r="164" spans="1:25" x14ac:dyDescent="0.2">
      <c r="A164" s="28" t="s">
        <v>113</v>
      </c>
      <c r="B164" s="28"/>
      <c r="C164" s="25">
        <v>39027.468999999997</v>
      </c>
      <c r="D164" s="25"/>
      <c r="E164" s="28">
        <f t="shared" si="20"/>
        <v>-2087.0042791411506</v>
      </c>
      <c r="F164" s="29">
        <f t="shared" si="21"/>
        <v>-2087</v>
      </c>
      <c r="G164" s="29">
        <f t="shared" si="24"/>
        <v>-6.1120000027585775E-3</v>
      </c>
      <c r="H164" s="29"/>
      <c r="I164" s="29">
        <f t="shared" si="25"/>
        <v>-6.1120000027585775E-3</v>
      </c>
      <c r="J164" s="29"/>
      <c r="K164" s="29"/>
      <c r="L164" s="29"/>
      <c r="M164" s="29"/>
      <c r="N164" s="29"/>
      <c r="O164" s="29"/>
      <c r="P164" s="29">
        <f t="shared" si="22"/>
        <v>4.4155540577705396E-3</v>
      </c>
      <c r="Q164" s="31">
        <f t="shared" si="23"/>
        <v>24008.968999999997</v>
      </c>
      <c r="R164" s="31"/>
      <c r="S164" s="31"/>
      <c r="T164" s="29">
        <f t="shared" si="26"/>
        <v>1.1082939449736311E-4</v>
      </c>
      <c r="U164" s="29"/>
      <c r="V164" s="29"/>
      <c r="W164" s="29"/>
      <c r="X164" s="29"/>
      <c r="Y164" s="29"/>
    </row>
    <row r="165" spans="1:25" x14ac:dyDescent="0.2">
      <c r="A165" s="28" t="s">
        <v>142</v>
      </c>
      <c r="B165" s="28"/>
      <c r="C165" s="25">
        <v>39027.480000000003</v>
      </c>
      <c r="D165" s="25"/>
      <c r="E165" s="28">
        <f t="shared" si="20"/>
        <v>-2086.9965778072756</v>
      </c>
      <c r="F165" s="29">
        <f t="shared" si="21"/>
        <v>-2087</v>
      </c>
      <c r="G165" s="29">
        <f t="shared" si="24"/>
        <v>4.8880000031203963E-3</v>
      </c>
      <c r="H165" s="29"/>
      <c r="I165" s="29">
        <f t="shared" si="25"/>
        <v>4.8880000031203963E-3</v>
      </c>
      <c r="J165" s="29"/>
      <c r="K165" s="29"/>
      <c r="L165" s="29"/>
      <c r="M165" s="29"/>
      <c r="N165" s="29"/>
      <c r="O165" s="29"/>
      <c r="P165" s="29">
        <f t="shared" si="22"/>
        <v>4.4155540577705396E-3</v>
      </c>
      <c r="Q165" s="31">
        <f t="shared" si="23"/>
        <v>24008.980000000003</v>
      </c>
      <c r="R165" s="31"/>
      <c r="S165" s="31"/>
      <c r="T165" s="29">
        <f t="shared" si="26"/>
        <v>2.2320517127751979E-7</v>
      </c>
      <c r="U165" s="29"/>
      <c r="V165" s="29"/>
      <c r="W165" s="29"/>
      <c r="X165" s="29"/>
      <c r="Y165" s="29"/>
    </row>
    <row r="166" spans="1:25" x14ac:dyDescent="0.2">
      <c r="A166" s="28" t="s">
        <v>142</v>
      </c>
      <c r="B166" s="28"/>
      <c r="C166" s="25">
        <v>39040.345999999998</v>
      </c>
      <c r="D166" s="25"/>
      <c r="E166" s="28">
        <f t="shared" si="20"/>
        <v>-2077.9888176632226</v>
      </c>
      <c r="F166" s="29">
        <f t="shared" si="21"/>
        <v>-2078</v>
      </c>
      <c r="G166" s="29">
        <f t="shared" si="24"/>
        <v>1.5971999993780628E-2</v>
      </c>
      <c r="H166" s="29"/>
      <c r="I166" s="29">
        <f t="shared" si="25"/>
        <v>1.5971999993780628E-2</v>
      </c>
      <c r="J166" s="29"/>
      <c r="K166" s="29"/>
      <c r="L166" s="29"/>
      <c r="M166" s="29"/>
      <c r="N166" s="29"/>
      <c r="O166" s="29"/>
      <c r="P166" s="29">
        <f t="shared" si="22"/>
        <v>4.4073202586422588E-3</v>
      </c>
      <c r="Q166" s="31">
        <f t="shared" si="23"/>
        <v>24021.845999999998</v>
      </c>
      <c r="R166" s="31"/>
      <c r="S166" s="31"/>
      <c r="T166" s="29">
        <f t="shared" si="26"/>
        <v>1.3374181737632005E-4</v>
      </c>
      <c r="U166" s="29"/>
      <c r="V166" s="29"/>
      <c r="W166" s="29"/>
      <c r="X166" s="29"/>
      <c r="Y166" s="29"/>
    </row>
    <row r="167" spans="1:25" x14ac:dyDescent="0.2">
      <c r="A167" s="28" t="s">
        <v>142</v>
      </c>
      <c r="B167" s="28"/>
      <c r="C167" s="25">
        <v>39040.351000000002</v>
      </c>
      <c r="D167" s="25"/>
      <c r="E167" s="28">
        <f t="shared" si="20"/>
        <v>-2077.985317056914</v>
      </c>
      <c r="F167" s="29">
        <f t="shared" si="21"/>
        <v>-2078</v>
      </c>
      <c r="G167" s="29">
        <f t="shared" si="24"/>
        <v>2.0971999998437241E-2</v>
      </c>
      <c r="H167" s="29"/>
      <c r="I167" s="29">
        <f t="shared" si="25"/>
        <v>2.0971999998437241E-2</v>
      </c>
      <c r="J167" s="29"/>
      <c r="K167" s="29"/>
      <c r="L167" s="29"/>
      <c r="M167" s="29"/>
      <c r="N167" s="29"/>
      <c r="O167" s="29"/>
      <c r="P167" s="29">
        <f t="shared" si="22"/>
        <v>4.4073202586422588E-3</v>
      </c>
      <c r="Q167" s="31">
        <f t="shared" si="23"/>
        <v>24021.851000000002</v>
      </c>
      <c r="R167" s="31"/>
      <c r="S167" s="31"/>
      <c r="T167" s="29">
        <f t="shared" si="26"/>
        <v>2.7438861488197431E-4</v>
      </c>
      <c r="U167" s="29"/>
      <c r="V167" s="29"/>
      <c r="W167" s="29"/>
      <c r="X167" s="29"/>
      <c r="Y167" s="29"/>
    </row>
    <row r="168" spans="1:25" x14ac:dyDescent="0.2">
      <c r="A168" s="28" t="s">
        <v>113</v>
      </c>
      <c r="B168" s="28"/>
      <c r="C168" s="25">
        <v>39057.455999999998</v>
      </c>
      <c r="D168" s="25"/>
      <c r="E168" s="28">
        <f t="shared" si="20"/>
        <v>-2066.009742887471</v>
      </c>
      <c r="F168" s="29">
        <f t="shared" si="21"/>
        <v>-2066</v>
      </c>
      <c r="G168" s="29">
        <f t="shared" si="24"/>
        <v>-1.3916000003519002E-2</v>
      </c>
      <c r="H168" s="29"/>
      <c r="I168" s="29">
        <f t="shared" si="25"/>
        <v>-1.3916000003519002E-2</v>
      </c>
      <c r="J168" s="29"/>
      <c r="K168" s="29"/>
      <c r="L168" s="29"/>
      <c r="M168" s="29"/>
      <c r="N168" s="29"/>
      <c r="O168" s="29"/>
      <c r="P168" s="29">
        <f t="shared" si="22"/>
        <v>4.3963083940302301E-3</v>
      </c>
      <c r="Q168" s="31">
        <f t="shared" si="23"/>
        <v>24038.955999999998</v>
      </c>
      <c r="R168" s="31"/>
      <c r="S168" s="31"/>
      <c r="T168" s="29">
        <f t="shared" si="26"/>
        <v>3.3534063884695212E-4</v>
      </c>
      <c r="U168" s="29"/>
      <c r="V168" s="29"/>
      <c r="W168" s="29"/>
      <c r="X168" s="29"/>
      <c r="Y168" s="29"/>
    </row>
    <row r="169" spans="1:25" x14ac:dyDescent="0.2">
      <c r="A169" s="28" t="s">
        <v>125</v>
      </c>
      <c r="B169" s="28"/>
      <c r="C169" s="25">
        <v>39094.605000000003</v>
      </c>
      <c r="D169" s="25"/>
      <c r="E169" s="28">
        <f t="shared" si="20"/>
        <v>-2040.0009381624891</v>
      </c>
      <c r="F169" s="29">
        <f t="shared" si="21"/>
        <v>-2040</v>
      </c>
      <c r="G169" s="29">
        <f t="shared" si="24"/>
        <v>-1.3399999952525832E-3</v>
      </c>
      <c r="H169" s="29"/>
      <c r="I169" s="29">
        <f t="shared" si="25"/>
        <v>-1.3399999952525832E-3</v>
      </c>
      <c r="J169" s="29"/>
      <c r="K169" s="29"/>
      <c r="L169" s="29"/>
      <c r="M169" s="29"/>
      <c r="N169" s="29"/>
      <c r="O169" s="29"/>
      <c r="P169" s="29">
        <f t="shared" si="22"/>
        <v>4.3723181469540453E-3</v>
      </c>
      <c r="Q169" s="31">
        <f t="shared" si="23"/>
        <v>24076.105000000003</v>
      </c>
      <c r="R169" s="31"/>
      <c r="S169" s="31"/>
      <c r="T169" s="29">
        <f t="shared" si="26"/>
        <v>3.2630578557782985E-5</v>
      </c>
      <c r="U169" s="29"/>
      <c r="V169" s="29"/>
      <c r="W169" s="29"/>
      <c r="X169" s="29"/>
      <c r="Y169" s="29"/>
    </row>
    <row r="170" spans="1:25" x14ac:dyDescent="0.2">
      <c r="A170" s="28" t="s">
        <v>87</v>
      </c>
      <c r="B170" s="28"/>
      <c r="C170" s="25">
        <v>39094.605000000003</v>
      </c>
      <c r="D170" s="25"/>
      <c r="E170" s="28">
        <f t="shared" si="20"/>
        <v>-2040.0009381624891</v>
      </c>
      <c r="F170" s="29">
        <f t="shared" si="21"/>
        <v>-2040</v>
      </c>
      <c r="G170" s="29">
        <f t="shared" si="24"/>
        <v>-1.3399999952525832E-3</v>
      </c>
      <c r="H170" s="29">
        <f>G170</f>
        <v>-1.3399999952525832E-3</v>
      </c>
      <c r="I170" s="29"/>
      <c r="J170" s="29"/>
      <c r="K170" s="29"/>
      <c r="L170" s="29"/>
      <c r="M170" s="29"/>
      <c r="N170" s="29"/>
      <c r="O170" s="29"/>
      <c r="P170" s="29">
        <f t="shared" si="22"/>
        <v>4.3723181469540453E-3</v>
      </c>
      <c r="Q170" s="31">
        <f t="shared" si="23"/>
        <v>24076.105000000003</v>
      </c>
      <c r="R170" s="31"/>
      <c r="S170" s="31"/>
      <c r="T170" s="29">
        <f t="shared" si="26"/>
        <v>3.2630578557782985E-5</v>
      </c>
      <c r="U170" s="29"/>
      <c r="V170" s="29"/>
      <c r="W170" s="29"/>
      <c r="X170" s="29"/>
      <c r="Y170" s="29"/>
    </row>
    <row r="171" spans="1:25" x14ac:dyDescent="0.2">
      <c r="A171" s="28" t="s">
        <v>118</v>
      </c>
      <c r="B171" s="28"/>
      <c r="C171" s="25">
        <v>39327.430999999997</v>
      </c>
      <c r="D171" s="25"/>
      <c r="E171" s="28">
        <f t="shared" si="20"/>
        <v>-1876.9945054483474</v>
      </c>
      <c r="F171" s="29">
        <f t="shared" si="21"/>
        <v>-1877</v>
      </c>
      <c r="G171" s="29">
        <f t="shared" si="24"/>
        <v>7.8479999938281253E-3</v>
      </c>
      <c r="H171" s="29"/>
      <c r="I171" s="29">
        <f>G171</f>
        <v>7.8479999938281253E-3</v>
      </c>
      <c r="J171" s="29"/>
      <c r="K171" s="29"/>
      <c r="L171" s="29"/>
      <c r="M171" s="29"/>
      <c r="N171" s="29"/>
      <c r="O171" s="29"/>
      <c r="P171" s="29">
        <f t="shared" si="22"/>
        <v>4.2178265609116817E-3</v>
      </c>
      <c r="Q171" s="31">
        <f t="shared" si="23"/>
        <v>24308.930999999997</v>
      </c>
      <c r="R171" s="31"/>
      <c r="S171" s="31"/>
      <c r="T171" s="29">
        <f t="shared" si="26"/>
        <v>1.3178159153052357E-5</v>
      </c>
      <c r="U171" s="29"/>
      <c r="V171" s="29"/>
      <c r="W171" s="29"/>
      <c r="X171" s="29"/>
      <c r="Y171" s="29"/>
    </row>
    <row r="172" spans="1:25" x14ac:dyDescent="0.2">
      <c r="A172" s="28" t="s">
        <v>143</v>
      </c>
      <c r="B172" s="28"/>
      <c r="C172" s="25">
        <v>39357.436000000002</v>
      </c>
      <c r="D172" s="25"/>
      <c r="E172" s="28">
        <f t="shared" si="20"/>
        <v>-1855.9873670119671</v>
      </c>
      <c r="F172" s="29">
        <f t="shared" si="21"/>
        <v>-1856</v>
      </c>
      <c r="G172" s="29">
        <f t="shared" si="24"/>
        <v>1.8043999996734783E-2</v>
      </c>
      <c r="H172" s="29"/>
      <c r="I172" s="29">
        <f>G172</f>
        <v>1.8043999996734783E-2</v>
      </c>
      <c r="J172" s="29"/>
      <c r="K172" s="29"/>
      <c r="L172" s="29"/>
      <c r="M172" s="29"/>
      <c r="N172" s="29"/>
      <c r="O172" s="29"/>
      <c r="P172" s="29">
        <f t="shared" si="22"/>
        <v>4.1974095950700922E-3</v>
      </c>
      <c r="Q172" s="31">
        <f t="shared" si="23"/>
        <v>24338.936000000002</v>
      </c>
      <c r="R172" s="31"/>
      <c r="S172" s="31"/>
      <c r="T172" s="29">
        <f t="shared" si="26"/>
        <v>1.9172806575147271E-4</v>
      </c>
      <c r="U172" s="29"/>
      <c r="V172" s="29"/>
      <c r="W172" s="29"/>
      <c r="X172" s="29"/>
      <c r="Y172" s="29"/>
    </row>
    <row r="173" spans="1:25" x14ac:dyDescent="0.2">
      <c r="A173" s="28" t="s">
        <v>125</v>
      </c>
      <c r="B173" s="28"/>
      <c r="C173" s="25">
        <v>39411.692000000003</v>
      </c>
      <c r="D173" s="25"/>
      <c r="E173" s="28">
        <f t="shared" si="20"/>
        <v>-1818.0015878750196</v>
      </c>
      <c r="F173" s="29">
        <f t="shared" si="21"/>
        <v>-1818</v>
      </c>
      <c r="G173" s="29">
        <f t="shared" si="24"/>
        <v>-2.2679999965475872E-3</v>
      </c>
      <c r="H173" s="29"/>
      <c r="I173" s="29">
        <f>G173</f>
        <v>-2.2679999965475872E-3</v>
      </c>
      <c r="J173" s="29"/>
      <c r="K173" s="29"/>
      <c r="L173" s="29"/>
      <c r="M173" s="29"/>
      <c r="N173" s="29"/>
      <c r="O173" s="29"/>
      <c r="P173" s="29">
        <f t="shared" si="22"/>
        <v>4.160166870110585E-3</v>
      </c>
      <c r="Q173" s="31">
        <f t="shared" si="23"/>
        <v>24393.192000000003</v>
      </c>
      <c r="R173" s="31"/>
      <c r="S173" s="31"/>
      <c r="T173" s="29">
        <f t="shared" si="26"/>
        <v>4.1321329265601946E-5</v>
      </c>
      <c r="U173" s="29"/>
      <c r="V173" s="29"/>
      <c r="W173" s="29"/>
      <c r="X173" s="29"/>
      <c r="Y173" s="29"/>
    </row>
    <row r="174" spans="1:25" x14ac:dyDescent="0.2">
      <c r="A174" s="28" t="s">
        <v>87</v>
      </c>
      <c r="B174" s="28"/>
      <c r="C174" s="25">
        <v>39411.692000000003</v>
      </c>
      <c r="D174" s="25"/>
      <c r="E174" s="28">
        <f t="shared" si="20"/>
        <v>-1818.0015878750196</v>
      </c>
      <c r="F174" s="29">
        <f t="shared" si="21"/>
        <v>-1818</v>
      </c>
      <c r="G174" s="29">
        <f t="shared" si="24"/>
        <v>-2.2679999965475872E-3</v>
      </c>
      <c r="H174" s="29">
        <f>G174</f>
        <v>-2.2679999965475872E-3</v>
      </c>
      <c r="I174" s="29"/>
      <c r="J174" s="29"/>
      <c r="K174" s="29"/>
      <c r="L174" s="29"/>
      <c r="M174" s="29"/>
      <c r="N174" s="29"/>
      <c r="O174" s="29"/>
      <c r="P174" s="29">
        <f t="shared" si="22"/>
        <v>4.160166870110585E-3</v>
      </c>
      <c r="Q174" s="31">
        <f t="shared" si="23"/>
        <v>24393.192000000003</v>
      </c>
      <c r="R174" s="31"/>
      <c r="S174" s="31"/>
      <c r="T174" s="29">
        <f t="shared" si="26"/>
        <v>4.1321329265601946E-5</v>
      </c>
      <c r="U174" s="29"/>
      <c r="V174" s="29"/>
      <c r="W174" s="29"/>
      <c r="X174" s="29"/>
      <c r="Y174" s="29"/>
    </row>
    <row r="175" spans="1:25" x14ac:dyDescent="0.2">
      <c r="A175" s="28" t="s">
        <v>125</v>
      </c>
      <c r="B175" s="28"/>
      <c r="C175" s="25">
        <v>39451.686000000002</v>
      </c>
      <c r="D175" s="25"/>
      <c r="E175" s="28">
        <f t="shared" si="20"/>
        <v>-1790.0009381624902</v>
      </c>
      <c r="F175" s="29">
        <f t="shared" si="21"/>
        <v>-1790</v>
      </c>
      <c r="G175" s="29">
        <f t="shared" si="24"/>
        <v>-1.3400000025285408E-3</v>
      </c>
      <c r="H175" s="29"/>
      <c r="I175" s="29">
        <f>G175</f>
        <v>-1.3400000025285408E-3</v>
      </c>
      <c r="J175" s="29"/>
      <c r="K175" s="29"/>
      <c r="L175" s="29"/>
      <c r="M175" s="29"/>
      <c r="N175" s="29"/>
      <c r="O175" s="29"/>
      <c r="P175" s="29">
        <f t="shared" si="22"/>
        <v>4.1324794465673227E-3</v>
      </c>
      <c r="Q175" s="31">
        <f t="shared" si="23"/>
        <v>24433.186000000002</v>
      </c>
      <c r="R175" s="31"/>
      <c r="S175" s="31"/>
      <c r="T175" s="29">
        <f t="shared" si="26"/>
        <v>2.9948031320776564E-5</v>
      </c>
      <c r="U175" s="29"/>
      <c r="V175" s="29"/>
      <c r="W175" s="29"/>
      <c r="X175" s="29"/>
      <c r="Y175" s="29"/>
    </row>
    <row r="176" spans="1:25" x14ac:dyDescent="0.2">
      <c r="A176" s="28" t="s">
        <v>87</v>
      </c>
      <c r="B176" s="28"/>
      <c r="C176" s="25">
        <v>39451.686000000002</v>
      </c>
      <c r="D176" s="25"/>
      <c r="E176" s="28">
        <f t="shared" si="20"/>
        <v>-1790.0009381624902</v>
      </c>
      <c r="F176" s="29">
        <f t="shared" si="21"/>
        <v>-1790</v>
      </c>
      <c r="G176" s="29">
        <f t="shared" si="24"/>
        <v>-1.3400000025285408E-3</v>
      </c>
      <c r="H176" s="29">
        <f>G176</f>
        <v>-1.3400000025285408E-3</v>
      </c>
      <c r="I176" s="29"/>
      <c r="J176" s="29"/>
      <c r="K176" s="29"/>
      <c r="L176" s="29"/>
      <c r="M176" s="29"/>
      <c r="N176" s="29"/>
      <c r="O176" s="29"/>
      <c r="P176" s="29">
        <f t="shared" si="22"/>
        <v>4.1324794465673227E-3</v>
      </c>
      <c r="Q176" s="31">
        <f t="shared" si="23"/>
        <v>24433.186000000002</v>
      </c>
      <c r="R176" s="31"/>
      <c r="S176" s="31"/>
      <c r="T176" s="29">
        <f t="shared" si="26"/>
        <v>2.9948031320776564E-5</v>
      </c>
      <c r="U176" s="29"/>
      <c r="V176" s="29"/>
      <c r="W176" s="29"/>
      <c r="X176" s="29"/>
      <c r="Y176" s="29"/>
    </row>
    <row r="177" spans="1:25" x14ac:dyDescent="0.2">
      <c r="A177" s="33" t="s">
        <v>91</v>
      </c>
      <c r="B177" s="28"/>
      <c r="C177" s="25">
        <v>39537.387999999999</v>
      </c>
      <c r="D177" s="25"/>
      <c r="E177" s="28">
        <f t="shared" si="20"/>
        <v>-1729.9991458520637</v>
      </c>
      <c r="F177" s="29">
        <f t="shared" si="21"/>
        <v>-1730</v>
      </c>
      <c r="G177" s="29">
        <f t="shared" si="24"/>
        <v>1.2199999982840382E-3</v>
      </c>
      <c r="H177" s="29"/>
      <c r="I177" s="29"/>
      <c r="J177" s="29">
        <f>G177</f>
        <v>1.2199999982840382E-3</v>
      </c>
      <c r="L177" s="29"/>
      <c r="M177" s="29"/>
      <c r="N177" s="29"/>
      <c r="O177" s="29"/>
      <c r="P177" s="29">
        <f t="shared" si="22"/>
        <v>4.072448065607864E-3</v>
      </c>
      <c r="Q177" s="31">
        <f t="shared" si="23"/>
        <v>24518.887999999999</v>
      </c>
      <c r="R177" s="31"/>
      <c r="S177" s="31"/>
      <c r="T177" s="29">
        <f t="shared" si="26"/>
        <v>8.1364599767794283E-6</v>
      </c>
      <c r="U177" s="29"/>
      <c r="V177" s="29"/>
      <c r="W177" s="29"/>
      <c r="X177" s="29"/>
      <c r="Y177" s="29"/>
    </row>
    <row r="178" spans="1:25" x14ac:dyDescent="0.2">
      <c r="A178" s="33" t="s">
        <v>91</v>
      </c>
      <c r="B178" s="28"/>
      <c r="C178" s="25">
        <v>39704.51</v>
      </c>
      <c r="D178" s="25"/>
      <c r="E178" s="28">
        <f t="shared" si="20"/>
        <v>-1612.9934804708178</v>
      </c>
      <c r="F178" s="29">
        <f t="shared" si="21"/>
        <v>-1613</v>
      </c>
      <c r="G178" s="29">
        <f t="shared" si="24"/>
        <v>9.3120000019553117E-3</v>
      </c>
      <c r="H178" s="29"/>
      <c r="I178" s="29"/>
      <c r="J178" s="29">
        <f>G178</f>
        <v>9.3120000019553117E-3</v>
      </c>
      <c r="K178" s="29"/>
      <c r="L178" s="29"/>
      <c r="M178" s="29"/>
      <c r="N178" s="29"/>
      <c r="O178" s="29"/>
      <c r="P178" s="29">
        <f t="shared" si="22"/>
        <v>3.9526367032113596E-3</v>
      </c>
      <c r="Q178" s="31">
        <f t="shared" si="23"/>
        <v>24686.010000000002</v>
      </c>
      <c r="R178" s="31"/>
      <c r="S178" s="31"/>
      <c r="T178" s="29">
        <f t="shared" si="26"/>
        <v>2.8722774967923656E-5</v>
      </c>
      <c r="U178" s="29"/>
      <c r="V178" s="29"/>
      <c r="W178" s="29"/>
      <c r="X178" s="29"/>
      <c r="Y178" s="29"/>
    </row>
    <row r="179" spans="1:25" x14ac:dyDescent="0.2">
      <c r="A179" s="33" t="s">
        <v>91</v>
      </c>
      <c r="B179" s="28"/>
      <c r="C179" s="25">
        <v>39707.360000000001</v>
      </c>
      <c r="D179" s="25"/>
      <c r="E179" s="28">
        <f t="shared" si="20"/>
        <v>-1610.9981348769618</v>
      </c>
      <c r="F179" s="29">
        <f t="shared" si="21"/>
        <v>-1611</v>
      </c>
      <c r="G179" s="29">
        <f t="shared" si="24"/>
        <v>2.6639999996405095E-3</v>
      </c>
      <c r="H179" s="29"/>
      <c r="I179" s="29"/>
      <c r="J179" s="29">
        <f>G179</f>
        <v>2.6639999996405095E-3</v>
      </c>
      <c r="K179" s="29"/>
      <c r="L179" s="29"/>
      <c r="M179" s="29"/>
      <c r="N179" s="29"/>
      <c r="O179" s="29"/>
      <c r="P179" s="29">
        <f t="shared" si="22"/>
        <v>3.9505570391698596E-3</v>
      </c>
      <c r="Q179" s="31">
        <f t="shared" si="23"/>
        <v>24688.86</v>
      </c>
      <c r="R179" s="31"/>
      <c r="S179" s="31"/>
      <c r="T179" s="29">
        <f t="shared" si="26"/>
        <v>1.6552290159625256E-6</v>
      </c>
      <c r="U179" s="29"/>
      <c r="V179" s="29"/>
      <c r="W179" s="29"/>
      <c r="X179" s="29"/>
      <c r="Y179" s="29"/>
    </row>
    <row r="180" spans="1:25" x14ac:dyDescent="0.2">
      <c r="A180" s="33" t="s">
        <v>91</v>
      </c>
      <c r="B180" s="28"/>
      <c r="C180" s="25">
        <v>39717.360999999997</v>
      </c>
      <c r="D180" s="25"/>
      <c r="E180" s="28">
        <f t="shared" si="20"/>
        <v>-1603.9962221456792</v>
      </c>
      <c r="F180" s="29">
        <f t="shared" si="21"/>
        <v>-1604</v>
      </c>
      <c r="G180" s="29">
        <f t="shared" si="24"/>
        <v>5.3959999931976199E-3</v>
      </c>
      <c r="H180" s="29"/>
      <c r="I180" s="29"/>
      <c r="J180" s="29">
        <f>G180</f>
        <v>5.3959999931976199E-3</v>
      </c>
      <c r="K180" s="29"/>
      <c r="L180" s="29"/>
      <c r="M180" s="29"/>
      <c r="N180" s="29"/>
      <c r="O180" s="29"/>
      <c r="P180" s="29">
        <f t="shared" si="22"/>
        <v>3.943269848581025E-3</v>
      </c>
      <c r="Q180" s="31">
        <f t="shared" si="23"/>
        <v>24698.860999999997</v>
      </c>
      <c r="R180" s="31"/>
      <c r="S180" s="31"/>
      <c r="T180" s="29">
        <f t="shared" si="26"/>
        <v>2.1104248730777526E-6</v>
      </c>
      <c r="U180" s="29"/>
      <c r="V180" s="29"/>
      <c r="W180" s="29"/>
      <c r="X180" s="29"/>
      <c r="Y180" s="29"/>
    </row>
    <row r="181" spans="1:25" x14ac:dyDescent="0.2">
      <c r="A181" s="28" t="s">
        <v>118</v>
      </c>
      <c r="B181" s="28"/>
      <c r="C181" s="25">
        <v>39747.35</v>
      </c>
      <c r="D181" s="25"/>
      <c r="E181" s="28">
        <f t="shared" si="20"/>
        <v>-1583.0002856494771</v>
      </c>
      <c r="F181" s="29">
        <f t="shared" si="21"/>
        <v>-1583</v>
      </c>
      <c r="G181" s="29">
        <f t="shared" si="24"/>
        <v>-4.0799999987939373E-4</v>
      </c>
      <c r="H181" s="29"/>
      <c r="I181" s="29">
        <f>G181</f>
        <v>-4.0799999987939373E-4</v>
      </c>
      <c r="J181" s="29"/>
      <c r="K181" s="29"/>
      <c r="L181" s="29"/>
      <c r="M181" s="29"/>
      <c r="N181" s="29"/>
      <c r="O181" s="29"/>
      <c r="P181" s="29">
        <f t="shared" si="22"/>
        <v>3.9213301900077706E-3</v>
      </c>
      <c r="Q181" s="31">
        <f t="shared" si="23"/>
        <v>24728.85</v>
      </c>
      <c r="R181" s="31"/>
      <c r="S181" s="31"/>
      <c r="T181" s="29">
        <f t="shared" si="26"/>
        <v>1.874309989306843E-5</v>
      </c>
      <c r="U181" s="29"/>
      <c r="V181" s="29"/>
      <c r="W181" s="29"/>
      <c r="X181" s="29"/>
      <c r="Y181" s="29"/>
    </row>
    <row r="182" spans="1:25" x14ac:dyDescent="0.2">
      <c r="A182" s="33" t="s">
        <v>91</v>
      </c>
      <c r="B182" s="38"/>
      <c r="C182" s="34">
        <v>40104.432000000001</v>
      </c>
      <c r="D182" s="34"/>
      <c r="E182" s="28">
        <f t="shared" si="20"/>
        <v>-1332.9995855282145</v>
      </c>
      <c r="F182" s="29">
        <f t="shared" si="21"/>
        <v>-1333</v>
      </c>
      <c r="G182" s="29">
        <f t="shared" si="24"/>
        <v>5.9199999668635428E-4</v>
      </c>
      <c r="H182" s="29"/>
      <c r="I182" s="29"/>
      <c r="J182" s="29">
        <f>G182</f>
        <v>5.9199999668635428E-4</v>
      </c>
      <c r="K182" s="29"/>
      <c r="L182" s="29"/>
      <c r="M182" s="29"/>
      <c r="N182" s="29"/>
      <c r="O182" s="29">
        <f ca="1">+C$11+C$12*F182</f>
        <v>-0.13678201182428484</v>
      </c>
      <c r="P182" s="29">
        <f t="shared" si="22"/>
        <v>3.651146531554995E-3</v>
      </c>
      <c r="Q182" s="31">
        <f t="shared" si="23"/>
        <v>25085.932000000001</v>
      </c>
      <c r="R182" s="31"/>
      <c r="S182" s="31"/>
      <c r="T182" s="29">
        <f t="shared" si="26"/>
        <v>9.3583775217988115E-6</v>
      </c>
      <c r="U182" s="29"/>
      <c r="V182" s="29"/>
      <c r="W182" s="29"/>
      <c r="X182" s="29"/>
      <c r="Y182" s="29"/>
    </row>
    <row r="183" spans="1:25" x14ac:dyDescent="0.2">
      <c r="A183" s="28" t="s">
        <v>91</v>
      </c>
      <c r="B183" s="28"/>
      <c r="C183" s="25">
        <v>40104.432000000001</v>
      </c>
      <c r="D183" s="25"/>
      <c r="E183" s="28">
        <f t="shared" si="20"/>
        <v>-1332.9995855282145</v>
      </c>
      <c r="F183" s="29">
        <f t="shared" si="21"/>
        <v>-1333</v>
      </c>
      <c r="G183" s="29">
        <f t="shared" si="24"/>
        <v>5.9199999668635428E-4</v>
      </c>
      <c r="H183" s="29"/>
      <c r="I183" s="29"/>
      <c r="J183" s="29">
        <f>G183</f>
        <v>5.9199999668635428E-4</v>
      </c>
      <c r="K183" s="29"/>
      <c r="L183" s="29"/>
      <c r="M183" s="29"/>
      <c r="N183" s="29"/>
      <c r="O183" s="29"/>
      <c r="P183" s="29">
        <f t="shared" si="22"/>
        <v>3.651146531554995E-3</v>
      </c>
      <c r="Q183" s="31">
        <f t="shared" si="23"/>
        <v>25085.932000000001</v>
      </c>
      <c r="R183" s="31"/>
      <c r="S183" s="31"/>
      <c r="T183" s="29">
        <f t="shared" si="26"/>
        <v>9.3583775217988115E-6</v>
      </c>
      <c r="U183" s="29"/>
      <c r="V183" s="29"/>
      <c r="W183" s="29"/>
      <c r="X183" s="29"/>
      <c r="Y183" s="29"/>
    </row>
    <row r="184" spans="1:25" x14ac:dyDescent="0.2">
      <c r="A184" s="28" t="s">
        <v>117</v>
      </c>
      <c r="B184" s="28"/>
      <c r="C184" s="25">
        <v>40184.419000000002</v>
      </c>
      <c r="D184" s="25"/>
      <c r="E184" s="28">
        <f t="shared" si="20"/>
        <v>-1276.9989862244145</v>
      </c>
      <c r="F184" s="29">
        <f t="shared" si="21"/>
        <v>-1277</v>
      </c>
      <c r="G184" s="29">
        <f t="shared" si="24"/>
        <v>1.4480000027106144E-3</v>
      </c>
      <c r="H184" s="29"/>
      <c r="I184" s="29">
        <f>G184</f>
        <v>1.4480000027106144E-3</v>
      </c>
      <c r="J184" s="29"/>
      <c r="K184" s="29"/>
      <c r="L184" s="29"/>
      <c r="M184" s="29"/>
      <c r="N184" s="29"/>
      <c r="O184" s="29"/>
      <c r="P184" s="29">
        <f t="shared" si="22"/>
        <v>3.5883497194076569E-3</v>
      </c>
      <c r="Q184" s="31">
        <f t="shared" si="23"/>
        <v>25165.919000000002</v>
      </c>
      <c r="R184" s="31"/>
      <c r="S184" s="31"/>
      <c r="T184" s="29">
        <f t="shared" si="26"/>
        <v>4.5810969097651102E-6</v>
      </c>
      <c r="U184" s="29"/>
      <c r="V184" s="29"/>
      <c r="W184" s="29"/>
      <c r="X184" s="29"/>
      <c r="Y184" s="29"/>
    </row>
    <row r="185" spans="1:25" x14ac:dyDescent="0.2">
      <c r="A185" s="33" t="s">
        <v>91</v>
      </c>
      <c r="B185" s="38"/>
      <c r="C185" s="34">
        <v>40204.413</v>
      </c>
      <c r="D185" s="34"/>
      <c r="E185" s="28">
        <f t="shared" si="20"/>
        <v>-1263.0007617319332</v>
      </c>
      <c r="F185" s="29">
        <f t="shared" si="21"/>
        <v>-1263</v>
      </c>
      <c r="G185" s="29">
        <f t="shared" si="24"/>
        <v>-1.0880000045290217E-3</v>
      </c>
      <c r="H185" s="29"/>
      <c r="I185" s="29"/>
      <c r="J185" s="29">
        <f>G185</f>
        <v>-1.0880000045290217E-3</v>
      </c>
      <c r="K185" s="29"/>
      <c r="L185" s="29"/>
      <c r="M185" s="29"/>
      <c r="N185" s="29"/>
      <c r="O185" s="29">
        <f ca="1">+C$11+C$12*F185</f>
        <v>-0.13594827031093779</v>
      </c>
      <c r="P185" s="29">
        <f t="shared" si="22"/>
        <v>3.5725203716929022E-3</v>
      </c>
      <c r="Q185" s="31">
        <f t="shared" si="23"/>
        <v>25185.913</v>
      </c>
      <c r="R185" s="31"/>
      <c r="S185" s="31"/>
      <c r="T185" s="29">
        <f t="shared" si="26"/>
        <v>2.1720450177179743E-5</v>
      </c>
      <c r="U185" s="29"/>
      <c r="V185" s="29"/>
      <c r="W185" s="29"/>
      <c r="X185" s="29"/>
      <c r="Y185" s="29"/>
    </row>
    <row r="186" spans="1:25" x14ac:dyDescent="0.2">
      <c r="A186" s="28" t="s">
        <v>91</v>
      </c>
      <c r="B186" s="28"/>
      <c r="C186" s="25">
        <v>40204.413</v>
      </c>
      <c r="D186" s="25"/>
      <c r="E186" s="28">
        <f t="shared" si="20"/>
        <v>-1263.0007617319332</v>
      </c>
      <c r="F186" s="29">
        <f t="shared" si="21"/>
        <v>-1263</v>
      </c>
      <c r="G186" s="29">
        <f t="shared" si="24"/>
        <v>-1.0880000045290217E-3</v>
      </c>
      <c r="H186" s="29"/>
      <c r="I186" s="29"/>
      <c r="J186" s="29">
        <f>G186</f>
        <v>-1.0880000045290217E-3</v>
      </c>
      <c r="K186" s="29"/>
      <c r="L186" s="29"/>
      <c r="M186" s="29"/>
      <c r="N186" s="29"/>
      <c r="O186" s="29"/>
      <c r="P186" s="29">
        <f t="shared" si="22"/>
        <v>3.5725203716929022E-3</v>
      </c>
      <c r="Q186" s="31">
        <f t="shared" si="23"/>
        <v>25185.913</v>
      </c>
      <c r="R186" s="31"/>
      <c r="S186" s="31"/>
      <c r="T186" s="29">
        <f t="shared" si="26"/>
        <v>2.1720450177179743E-5</v>
      </c>
      <c r="U186" s="29"/>
      <c r="V186" s="29"/>
      <c r="W186" s="29"/>
      <c r="X186" s="29"/>
      <c r="Y186" s="29"/>
    </row>
    <row r="187" spans="1:25" x14ac:dyDescent="0.2">
      <c r="A187" s="28" t="s">
        <v>117</v>
      </c>
      <c r="B187" s="28"/>
      <c r="C187" s="25">
        <v>40207.269999999997</v>
      </c>
      <c r="D187" s="25"/>
      <c r="E187" s="28">
        <f t="shared" si="20"/>
        <v>-1261.000515289252</v>
      </c>
      <c r="F187" s="29">
        <f t="shared" si="21"/>
        <v>-1261</v>
      </c>
      <c r="G187" s="29">
        <f t="shared" si="24"/>
        <v>-7.3600000905571505E-4</v>
      </c>
      <c r="H187" s="29"/>
      <c r="I187" s="29">
        <f>G187</f>
        <v>-7.3600000905571505E-4</v>
      </c>
      <c r="J187" s="29"/>
      <c r="K187" s="29"/>
      <c r="L187" s="29"/>
      <c r="M187" s="29"/>
      <c r="N187" s="29"/>
      <c r="O187" s="29"/>
      <c r="P187" s="29">
        <f t="shared" si="22"/>
        <v>3.5702547866829442E-3</v>
      </c>
      <c r="Q187" s="31">
        <f t="shared" si="23"/>
        <v>25188.769999999997</v>
      </c>
      <c r="R187" s="31"/>
      <c r="S187" s="31"/>
      <c r="T187" s="29">
        <f t="shared" si="26"/>
        <v>1.8543830365822206E-5</v>
      </c>
      <c r="U187" s="29"/>
      <c r="V187" s="29"/>
      <c r="W187" s="29"/>
      <c r="X187" s="29"/>
      <c r="Y187" s="29"/>
    </row>
    <row r="188" spans="1:25" x14ac:dyDescent="0.2">
      <c r="A188" s="34" t="s">
        <v>92</v>
      </c>
      <c r="B188" s="38"/>
      <c r="C188" s="34">
        <v>40534.356</v>
      </c>
      <c r="D188" s="34"/>
      <c r="E188" s="28">
        <f t="shared" si="20"/>
        <v>-1032.000652513017</v>
      </c>
      <c r="F188" s="29">
        <f t="shared" si="21"/>
        <v>-1032</v>
      </c>
      <c r="G188" s="29">
        <f t="shared" ref="G188:G214" si="27">+C188-(C$7+F188*C$8)</f>
        <v>-9.3200000264914706E-4</v>
      </c>
      <c r="H188" s="29"/>
      <c r="I188" s="29"/>
      <c r="J188" s="29">
        <f>G188</f>
        <v>-9.3200000264914706E-4</v>
      </c>
      <c r="K188" s="29"/>
      <c r="L188" s="29"/>
      <c r="M188" s="29"/>
      <c r="N188" s="29"/>
      <c r="O188" s="29">
        <f ca="1">+C$11+C$12*F188</f>
        <v>-0.1331969233168924</v>
      </c>
      <c r="P188" s="29">
        <f t="shared" si="22"/>
        <v>3.3038202792495695E-3</v>
      </c>
      <c r="Q188" s="31">
        <f t="shared" si="23"/>
        <v>25515.856</v>
      </c>
      <c r="R188" s="31"/>
      <c r="S188" s="31"/>
      <c r="T188" s="29">
        <f t="shared" ref="T188:T214" si="28">+(P188-G188)^2</f>
        <v>1.7942173460544524E-5</v>
      </c>
      <c r="U188" s="29"/>
      <c r="V188" s="29"/>
      <c r="W188" s="29"/>
      <c r="X188" s="29"/>
      <c r="Y188" s="29"/>
    </row>
    <row r="189" spans="1:25" x14ac:dyDescent="0.2">
      <c r="A189" s="28" t="s">
        <v>92</v>
      </c>
      <c r="B189" s="28"/>
      <c r="C189" s="25">
        <v>40534.356</v>
      </c>
      <c r="D189" s="25"/>
      <c r="E189" s="28">
        <f t="shared" si="20"/>
        <v>-1032.000652513017</v>
      </c>
      <c r="F189" s="29">
        <f t="shared" si="21"/>
        <v>-1032</v>
      </c>
      <c r="G189" s="29">
        <f t="shared" si="27"/>
        <v>-9.3200000264914706E-4</v>
      </c>
      <c r="H189" s="29"/>
      <c r="I189" s="29"/>
      <c r="J189" s="29">
        <f>G189</f>
        <v>-9.3200000264914706E-4</v>
      </c>
      <c r="K189" s="29"/>
      <c r="L189" s="29"/>
      <c r="M189" s="29"/>
      <c r="N189" s="29"/>
      <c r="O189" s="29"/>
      <c r="P189" s="29">
        <f t="shared" si="22"/>
        <v>3.3038202792495695E-3</v>
      </c>
      <c r="Q189" s="31">
        <f t="shared" si="23"/>
        <v>25515.856</v>
      </c>
      <c r="R189" s="31"/>
      <c r="S189" s="31"/>
      <c r="T189" s="29">
        <f t="shared" si="28"/>
        <v>1.7942173460544524E-5</v>
      </c>
      <c r="U189" s="29"/>
      <c r="V189" s="29"/>
      <c r="W189" s="29"/>
      <c r="X189" s="29"/>
      <c r="Y189" s="29"/>
    </row>
    <row r="190" spans="1:25" x14ac:dyDescent="0.2">
      <c r="A190" s="34" t="s">
        <v>92</v>
      </c>
      <c r="B190" s="38"/>
      <c r="C190" s="34">
        <v>40751.461000000003</v>
      </c>
      <c r="D190" s="34"/>
      <c r="E190" s="28">
        <f t="shared" si="20"/>
        <v>-880.00082614308747</v>
      </c>
      <c r="F190" s="29">
        <f t="shared" si="21"/>
        <v>-880</v>
      </c>
      <c r="G190" s="29">
        <f t="shared" si="27"/>
        <v>-1.1799999992945231E-3</v>
      </c>
      <c r="H190" s="29"/>
      <c r="I190" s="29"/>
      <c r="J190" s="29">
        <f>G190</f>
        <v>-1.1799999992945231E-3</v>
      </c>
      <c r="K190" s="29"/>
      <c r="L190" s="29"/>
      <c r="M190" s="29"/>
      <c r="N190" s="29"/>
      <c r="O190" s="29">
        <f ca="1">+C$11+C$12*F190</f>
        <v>-0.13138651317362443</v>
      </c>
      <c r="P190" s="29">
        <f t="shared" si="22"/>
        <v>3.1192821669429114E-3</v>
      </c>
      <c r="Q190" s="31">
        <f t="shared" si="23"/>
        <v>25732.961000000003</v>
      </c>
      <c r="R190" s="31"/>
      <c r="S190" s="31"/>
      <c r="T190" s="29">
        <f t="shared" si="28"/>
        <v>1.8483827144927251E-5</v>
      </c>
      <c r="U190" s="29"/>
      <c r="V190" s="29"/>
      <c r="W190" s="29"/>
      <c r="X190" s="29"/>
      <c r="Y190" s="29"/>
    </row>
    <row r="191" spans="1:25" x14ac:dyDescent="0.2">
      <c r="A191" s="28" t="s">
        <v>92</v>
      </c>
      <c r="B191" s="28"/>
      <c r="C191" s="25">
        <v>40751.461000000003</v>
      </c>
      <c r="D191" s="25"/>
      <c r="E191" s="28">
        <f t="shared" si="20"/>
        <v>-880.00082614308747</v>
      </c>
      <c r="F191" s="29">
        <f t="shared" si="21"/>
        <v>-880</v>
      </c>
      <c r="G191" s="29">
        <f t="shared" si="27"/>
        <v>-1.1799999992945231E-3</v>
      </c>
      <c r="H191" s="29"/>
      <c r="I191" s="29"/>
      <c r="J191" s="29">
        <f>G191</f>
        <v>-1.1799999992945231E-3</v>
      </c>
      <c r="K191" s="29"/>
      <c r="L191" s="29"/>
      <c r="M191" s="29"/>
      <c r="N191" s="29"/>
      <c r="O191" s="29"/>
      <c r="P191" s="29">
        <f t="shared" si="22"/>
        <v>3.1192821669429114E-3</v>
      </c>
      <c r="Q191" s="31">
        <f t="shared" si="23"/>
        <v>25732.961000000003</v>
      </c>
      <c r="R191" s="31"/>
      <c r="S191" s="31"/>
      <c r="T191" s="29">
        <f t="shared" si="28"/>
        <v>1.8483827144927251E-5</v>
      </c>
      <c r="U191" s="29"/>
      <c r="V191" s="29"/>
      <c r="W191" s="29"/>
      <c r="X191" s="29"/>
      <c r="Y191" s="29"/>
    </row>
    <row r="192" spans="1:25" x14ac:dyDescent="0.2">
      <c r="A192" s="28" t="s">
        <v>87</v>
      </c>
      <c r="B192" s="28"/>
      <c r="C192" s="25">
        <v>40751.491000000002</v>
      </c>
      <c r="D192" s="25"/>
      <c r="E192" s="28">
        <f t="shared" si="20"/>
        <v>-879.9798225052582</v>
      </c>
      <c r="F192" s="29">
        <f t="shared" si="21"/>
        <v>-880</v>
      </c>
      <c r="G192" s="29">
        <f t="shared" si="27"/>
        <v>2.8819999999541324E-2</v>
      </c>
      <c r="H192" s="29">
        <f>G192</f>
        <v>2.8819999999541324E-2</v>
      </c>
      <c r="I192" s="29"/>
      <c r="J192" s="29"/>
      <c r="K192" s="29"/>
      <c r="L192" s="29"/>
      <c r="M192" s="29"/>
      <c r="N192" s="29"/>
      <c r="O192" s="29"/>
      <c r="P192" s="29">
        <f t="shared" si="22"/>
        <v>3.1192821669429114E-3</v>
      </c>
      <c r="Q192" s="31">
        <f t="shared" si="23"/>
        <v>25732.991000000002</v>
      </c>
      <c r="R192" s="31"/>
      <c r="S192" s="31"/>
      <c r="T192" s="29">
        <f t="shared" si="28"/>
        <v>6.6052689711084203E-4</v>
      </c>
      <c r="U192" s="29"/>
      <c r="V192" s="29"/>
      <c r="W192" s="29"/>
      <c r="X192" s="29"/>
      <c r="Y192" s="29"/>
    </row>
    <row r="193" spans="1:35" x14ac:dyDescent="0.2">
      <c r="A193" s="28" t="s">
        <v>29</v>
      </c>
      <c r="B193" s="28"/>
      <c r="C193" s="25">
        <v>40801.457999999999</v>
      </c>
      <c r="D193" s="25"/>
      <c r="E193" s="28">
        <f t="shared" si="20"/>
        <v>-844.9968634567532</v>
      </c>
      <c r="F193" s="29">
        <f t="shared" si="21"/>
        <v>-845</v>
      </c>
      <c r="G193" s="29">
        <f t="shared" si="27"/>
        <v>4.4799999959650449E-3</v>
      </c>
      <c r="H193" s="29"/>
      <c r="I193" s="29">
        <f>G193</f>
        <v>4.4799999959650449E-3</v>
      </c>
      <c r="J193" s="29"/>
      <c r="K193" s="29"/>
      <c r="L193" s="29"/>
      <c r="M193" s="29"/>
      <c r="N193" s="29"/>
      <c r="O193" s="29"/>
      <c r="P193" s="29">
        <f t="shared" si="22"/>
        <v>3.0759206579237092E-3</v>
      </c>
      <c r="Q193" s="31">
        <f t="shared" si="23"/>
        <v>25782.957999999999</v>
      </c>
      <c r="R193" s="31"/>
      <c r="S193" s="31"/>
      <c r="T193" s="29">
        <f t="shared" si="28"/>
        <v>1.9714387875145955E-6</v>
      </c>
      <c r="U193" s="29"/>
      <c r="V193" s="29"/>
      <c r="W193" s="29"/>
      <c r="X193" s="29"/>
      <c r="Y193" s="29"/>
      <c r="AE193">
        <v>9</v>
      </c>
      <c r="AG193" t="s">
        <v>28</v>
      </c>
      <c r="AI193" t="s">
        <v>30</v>
      </c>
    </row>
    <row r="194" spans="1:35" x14ac:dyDescent="0.2">
      <c r="A194" s="28" t="s">
        <v>31</v>
      </c>
      <c r="B194" s="28"/>
      <c r="C194" s="25">
        <v>40844.32</v>
      </c>
      <c r="D194" s="25"/>
      <c r="E194" s="28">
        <f t="shared" si="20"/>
        <v>-814.9882659676673</v>
      </c>
      <c r="F194" s="29">
        <f t="shared" si="21"/>
        <v>-815</v>
      </c>
      <c r="G194" s="29">
        <f t="shared" si="27"/>
        <v>1.6759999998612329E-2</v>
      </c>
      <c r="H194" s="29"/>
      <c r="I194" s="29">
        <f>G194</f>
        <v>1.6759999998612329E-2</v>
      </c>
      <c r="J194" s="29"/>
      <c r="K194" s="29"/>
      <c r="L194" s="29"/>
      <c r="M194" s="29"/>
      <c r="N194" s="29"/>
      <c r="O194" s="29"/>
      <c r="P194" s="29">
        <f t="shared" si="22"/>
        <v>3.0384946888440422E-3</v>
      </c>
      <c r="Q194" s="31">
        <f t="shared" si="23"/>
        <v>25825.82</v>
      </c>
      <c r="R194" s="31"/>
      <c r="S194" s="31"/>
      <c r="T194" s="29">
        <f t="shared" si="28"/>
        <v>1.8827970796599932E-4</v>
      </c>
      <c r="U194" s="29"/>
      <c r="V194" s="29"/>
      <c r="W194" s="29"/>
      <c r="X194" s="29"/>
      <c r="Y194" s="29"/>
      <c r="AE194">
        <v>7</v>
      </c>
      <c r="AG194" t="s">
        <v>28</v>
      </c>
      <c r="AI194" t="s">
        <v>30</v>
      </c>
    </row>
    <row r="195" spans="1:35" x14ac:dyDescent="0.2">
      <c r="A195" s="28" t="s">
        <v>116</v>
      </c>
      <c r="B195" s="28"/>
      <c r="C195" s="25">
        <v>40904.293400000002</v>
      </c>
      <c r="D195" s="25"/>
      <c r="E195" s="28">
        <f t="shared" si="20"/>
        <v>-772.99961353306389</v>
      </c>
      <c r="F195" s="29">
        <f t="shared" si="21"/>
        <v>-773</v>
      </c>
      <c r="G195" s="29">
        <f t="shared" si="27"/>
        <v>5.5199999769683927E-4</v>
      </c>
      <c r="H195" s="29"/>
      <c r="I195" s="29"/>
      <c r="J195" s="29">
        <f>G195</f>
        <v>5.5199999769683927E-4</v>
      </c>
      <c r="K195" s="29"/>
      <c r="L195" s="29"/>
      <c r="M195" s="29"/>
      <c r="N195" s="29"/>
      <c r="O195" s="29"/>
      <c r="P195" s="29">
        <f t="shared" si="22"/>
        <v>2.9856967428406401E-3</v>
      </c>
      <c r="Q195" s="31">
        <f t="shared" si="23"/>
        <v>25885.793400000002</v>
      </c>
      <c r="R195" s="31"/>
      <c r="S195" s="31"/>
      <c r="T195" s="29">
        <f t="shared" si="28"/>
        <v>5.9228798473235301E-6</v>
      </c>
      <c r="U195" s="29"/>
      <c r="V195" s="29"/>
      <c r="W195" s="29"/>
      <c r="X195" s="29"/>
      <c r="Y195" s="29"/>
    </row>
    <row r="196" spans="1:35" x14ac:dyDescent="0.2">
      <c r="A196" s="28" t="s">
        <v>117</v>
      </c>
      <c r="B196" s="28"/>
      <c r="C196" s="25">
        <v>40907.148000000001</v>
      </c>
      <c r="D196" s="25"/>
      <c r="E196" s="28">
        <f t="shared" si="20"/>
        <v>-771.00104738140726</v>
      </c>
      <c r="F196" s="29">
        <f t="shared" si="21"/>
        <v>-771</v>
      </c>
      <c r="G196" s="29">
        <f t="shared" si="27"/>
        <v>-1.4960000044084154E-3</v>
      </c>
      <c r="H196" s="29"/>
      <c r="I196" s="29">
        <f>G196</f>
        <v>-1.4960000044084154E-3</v>
      </c>
      <c r="J196" s="29"/>
      <c r="K196" s="29"/>
      <c r="L196" s="29"/>
      <c r="M196" s="29"/>
      <c r="N196" s="29"/>
      <c r="O196" s="29"/>
      <c r="P196" s="29">
        <f t="shared" si="22"/>
        <v>2.9831708684748422E-3</v>
      </c>
      <c r="Q196" s="31">
        <f t="shared" si="23"/>
        <v>25888.648000000001</v>
      </c>
      <c r="R196" s="31"/>
      <c r="S196" s="31"/>
      <c r="T196" s="29">
        <f t="shared" si="28"/>
        <v>2.0062971708485769E-5</v>
      </c>
      <c r="U196" s="29"/>
      <c r="V196" s="29"/>
      <c r="W196" s="29"/>
      <c r="X196" s="29"/>
      <c r="Y196" s="29"/>
    </row>
    <row r="197" spans="1:35" x14ac:dyDescent="0.2">
      <c r="A197" s="28" t="s">
        <v>115</v>
      </c>
      <c r="B197" s="28"/>
      <c r="C197" s="25">
        <v>40914.287700000001</v>
      </c>
      <c r="D197" s="25"/>
      <c r="E197" s="28">
        <f t="shared" si="20"/>
        <v>-766.0023916142286</v>
      </c>
      <c r="F197" s="29">
        <f t="shared" si="21"/>
        <v>-766</v>
      </c>
      <c r="G197" s="29">
        <f t="shared" si="27"/>
        <v>-3.4159999995608814E-3</v>
      </c>
      <c r="H197" s="29"/>
      <c r="J197" s="29">
        <f>G197</f>
        <v>-3.4159999995608814E-3</v>
      </c>
      <c r="K197" s="29"/>
      <c r="L197" s="29"/>
      <c r="M197" s="29"/>
      <c r="N197" s="29"/>
      <c r="O197" s="29"/>
      <c r="P197" s="29">
        <f t="shared" si="22"/>
        <v>2.9768515345361345E-3</v>
      </c>
      <c r="Q197" s="31">
        <f t="shared" si="23"/>
        <v>25895.787700000001</v>
      </c>
      <c r="R197" s="31"/>
      <c r="S197" s="31"/>
      <c r="T197" s="29">
        <f t="shared" si="28"/>
        <v>4.0868550737006573E-5</v>
      </c>
      <c r="U197" s="29"/>
      <c r="V197" s="29"/>
      <c r="W197" s="29"/>
      <c r="X197" s="29"/>
      <c r="Y197" s="29"/>
    </row>
    <row r="198" spans="1:35" x14ac:dyDescent="0.2">
      <c r="A198" s="28" t="s">
        <v>117</v>
      </c>
      <c r="B198" s="28"/>
      <c r="C198" s="25">
        <v>40914.290999999997</v>
      </c>
      <c r="D198" s="25"/>
      <c r="E198" s="28">
        <f t="shared" si="20"/>
        <v>-766.00008121406961</v>
      </c>
      <c r="F198" s="29">
        <f t="shared" si="21"/>
        <v>-766</v>
      </c>
      <c r="G198" s="29">
        <f t="shared" si="27"/>
        <v>-1.1600000289035961E-4</v>
      </c>
      <c r="H198" s="29"/>
      <c r="I198" s="29">
        <f>G198</f>
        <v>-1.1600000289035961E-4</v>
      </c>
      <c r="J198" s="29"/>
      <c r="K198" s="29"/>
      <c r="L198" s="29"/>
      <c r="M198" s="29"/>
      <c r="N198" s="29"/>
      <c r="O198" s="29"/>
      <c r="P198" s="29">
        <f t="shared" si="22"/>
        <v>2.9768515345361345E-3</v>
      </c>
      <c r="Q198" s="31">
        <f t="shared" si="23"/>
        <v>25895.790999999997</v>
      </c>
      <c r="R198" s="31"/>
      <c r="S198" s="31"/>
      <c r="T198" s="29">
        <f t="shared" si="28"/>
        <v>9.5657306325614277E-6</v>
      </c>
      <c r="U198" s="29"/>
      <c r="V198" s="29"/>
      <c r="W198" s="29"/>
      <c r="X198" s="29"/>
      <c r="Y198" s="29"/>
    </row>
    <row r="199" spans="1:35" x14ac:dyDescent="0.2">
      <c r="A199" s="28" t="s">
        <v>115</v>
      </c>
      <c r="B199" s="28"/>
      <c r="C199" s="25">
        <v>40918.573499999999</v>
      </c>
      <c r="D199" s="25"/>
      <c r="E199" s="28">
        <f t="shared" si="20"/>
        <v>-763.00181191382603</v>
      </c>
      <c r="F199" s="29">
        <f t="shared" si="21"/>
        <v>-763</v>
      </c>
      <c r="G199" s="29">
        <f t="shared" si="27"/>
        <v>-2.5880000030156225E-3</v>
      </c>
      <c r="H199" s="29"/>
      <c r="J199" s="29">
        <f>G199</f>
        <v>-2.5880000030156225E-3</v>
      </c>
      <c r="K199" s="29"/>
      <c r="L199" s="29"/>
      <c r="M199" s="29"/>
      <c r="N199" s="29"/>
      <c r="O199" s="29"/>
      <c r="P199" s="29">
        <f t="shared" si="22"/>
        <v>2.9730567469563084E-3</v>
      </c>
      <c r="Q199" s="31">
        <f t="shared" si="23"/>
        <v>25900.073499999999</v>
      </c>
      <c r="R199" s="31"/>
      <c r="S199" s="31"/>
      <c r="T199" s="29">
        <f t="shared" si="28"/>
        <v>3.0925352176408376E-5</v>
      </c>
      <c r="U199" s="29"/>
      <c r="V199" s="29"/>
      <c r="W199" s="29"/>
      <c r="X199" s="29"/>
      <c r="Y199" s="29"/>
    </row>
    <row r="200" spans="1:35" x14ac:dyDescent="0.2">
      <c r="A200" s="28" t="s">
        <v>116</v>
      </c>
      <c r="B200" s="28"/>
      <c r="C200" s="25">
        <v>40964.281999999999</v>
      </c>
      <c r="D200" s="25"/>
      <c r="E200" s="28">
        <f t="shared" si="20"/>
        <v>-731.00031925529709</v>
      </c>
      <c r="F200" s="29">
        <f t="shared" si="21"/>
        <v>-731</v>
      </c>
      <c r="G200" s="29">
        <f t="shared" si="27"/>
        <v>-4.5600000157719478E-4</v>
      </c>
      <c r="H200" s="29"/>
      <c r="I200" s="29"/>
      <c r="J200" s="29">
        <f>G200</f>
        <v>-4.5600000157719478E-4</v>
      </c>
      <c r="K200" s="29"/>
      <c r="L200" s="29"/>
      <c r="M200" s="29"/>
      <c r="N200" s="29"/>
      <c r="O200" s="29"/>
      <c r="P200" s="29">
        <f t="shared" si="22"/>
        <v>2.9324302759967265E-3</v>
      </c>
      <c r="Q200" s="31">
        <f t="shared" si="23"/>
        <v>25945.781999999999</v>
      </c>
      <c r="R200" s="31"/>
      <c r="S200" s="31"/>
      <c r="T200" s="29">
        <f t="shared" si="28"/>
        <v>1.1481459745979682E-5</v>
      </c>
      <c r="U200" s="29"/>
      <c r="V200" s="29"/>
      <c r="W200" s="29"/>
      <c r="X200" s="29"/>
      <c r="Y200" s="29"/>
    </row>
    <row r="201" spans="1:35" x14ac:dyDescent="0.2">
      <c r="A201" s="28" t="s">
        <v>33</v>
      </c>
      <c r="B201" s="28"/>
      <c r="C201" s="25">
        <v>41051.411</v>
      </c>
      <c r="D201" s="25"/>
      <c r="E201" s="28">
        <f t="shared" si="20"/>
        <v>-669.99945390541791</v>
      </c>
      <c r="F201" s="29">
        <f t="shared" si="21"/>
        <v>-670</v>
      </c>
      <c r="G201" s="29">
        <f t="shared" si="27"/>
        <v>7.7999999484745786E-4</v>
      </c>
      <c r="H201" s="29"/>
      <c r="I201" s="29">
        <f>G201</f>
        <v>7.7999999484745786E-4</v>
      </c>
      <c r="J201" s="29"/>
      <c r="K201" s="29"/>
      <c r="L201" s="29"/>
      <c r="M201" s="29"/>
      <c r="N201" s="29"/>
      <c r="O201" s="29"/>
      <c r="P201" s="29">
        <f t="shared" si="22"/>
        <v>2.854232687405697E-3</v>
      </c>
      <c r="Q201" s="31">
        <f t="shared" si="23"/>
        <v>26032.911</v>
      </c>
      <c r="R201" s="31"/>
      <c r="S201" s="31"/>
      <c r="T201" s="29">
        <f t="shared" si="28"/>
        <v>4.3024412628774029E-6</v>
      </c>
      <c r="U201" s="29"/>
      <c r="V201" s="29"/>
      <c r="W201" s="29"/>
      <c r="X201" s="29"/>
      <c r="Y201" s="29"/>
      <c r="AE201">
        <v>10</v>
      </c>
      <c r="AG201" t="s">
        <v>32</v>
      </c>
      <c r="AI201" t="s">
        <v>30</v>
      </c>
    </row>
    <row r="202" spans="1:35" x14ac:dyDescent="0.2">
      <c r="A202" s="28" t="s">
        <v>34</v>
      </c>
      <c r="B202" s="28"/>
      <c r="C202" s="25">
        <v>41141.406000000003</v>
      </c>
      <c r="D202" s="25"/>
      <c r="E202" s="28">
        <f t="shared" si="20"/>
        <v>-606.99204102150463</v>
      </c>
      <c r="F202" s="29">
        <f t="shared" si="21"/>
        <v>-607</v>
      </c>
      <c r="G202" s="29">
        <f t="shared" si="27"/>
        <v>1.1367999999492895E-2</v>
      </c>
      <c r="H202" s="29"/>
      <c r="I202" s="29">
        <f>G202</f>
        <v>1.1367999999492895E-2</v>
      </c>
      <c r="J202" s="29"/>
      <c r="K202" s="29"/>
      <c r="L202" s="29"/>
      <c r="M202" s="29"/>
      <c r="N202" s="29"/>
      <c r="O202" s="29"/>
      <c r="P202" s="29">
        <f t="shared" si="22"/>
        <v>2.7724338044470354E-3</v>
      </c>
      <c r="Q202" s="31">
        <f t="shared" si="23"/>
        <v>26122.906000000003</v>
      </c>
      <c r="R202" s="31"/>
      <c r="S202" s="31"/>
      <c r="T202" s="29">
        <f t="shared" si="28"/>
        <v>7.3883758213415173E-5</v>
      </c>
      <c r="U202" s="29"/>
      <c r="V202" s="29"/>
      <c r="W202" s="29"/>
      <c r="X202" s="29"/>
      <c r="Y202" s="29"/>
      <c r="AE202">
        <v>10</v>
      </c>
      <c r="AG202" t="s">
        <v>32</v>
      </c>
      <c r="AI202" t="s">
        <v>30</v>
      </c>
    </row>
    <row r="203" spans="1:35" x14ac:dyDescent="0.2">
      <c r="A203" s="28" t="s">
        <v>34</v>
      </c>
      <c r="B203" s="28"/>
      <c r="C203" s="25">
        <v>41181.402000000002</v>
      </c>
      <c r="D203" s="25"/>
      <c r="E203" s="28">
        <f t="shared" si="20"/>
        <v>-578.98999106645294</v>
      </c>
      <c r="F203" s="29">
        <f t="shared" si="21"/>
        <v>-579</v>
      </c>
      <c r="G203" s="29">
        <f t="shared" si="27"/>
        <v>1.4296000001195353E-2</v>
      </c>
      <c r="H203" s="29"/>
      <c r="I203" s="29">
        <f>G203</f>
        <v>1.4296000001195353E-2</v>
      </c>
      <c r="J203" s="29"/>
      <c r="K203" s="29"/>
      <c r="L203" s="29"/>
      <c r="M203" s="29"/>
      <c r="N203" s="29"/>
      <c r="O203" s="29"/>
      <c r="P203" s="29">
        <f t="shared" si="22"/>
        <v>2.7357403691917054E-3</v>
      </c>
      <c r="Q203" s="31">
        <f t="shared" si="23"/>
        <v>26162.902000000002</v>
      </c>
      <c r="R203" s="31"/>
      <c r="S203" s="31"/>
      <c r="T203" s="29">
        <f t="shared" si="28"/>
        <v>1.336396027593331E-4</v>
      </c>
      <c r="U203" s="29"/>
      <c r="V203" s="29"/>
      <c r="W203" s="29"/>
      <c r="X203" s="29"/>
      <c r="Y203" s="29"/>
      <c r="AE203">
        <v>11</v>
      </c>
      <c r="AG203" t="s">
        <v>28</v>
      </c>
      <c r="AI203" t="s">
        <v>30</v>
      </c>
    </row>
    <row r="204" spans="1:35" x14ac:dyDescent="0.2">
      <c r="A204" s="28" t="s">
        <v>116</v>
      </c>
      <c r="B204" s="28"/>
      <c r="C204" s="25">
        <v>41201.3842</v>
      </c>
      <c r="D204" s="25"/>
      <c r="E204" s="28">
        <f t="shared" si="20"/>
        <v>-565.00002800485163</v>
      </c>
      <c r="F204" s="29">
        <f t="shared" si="21"/>
        <v>-565</v>
      </c>
      <c r="G204" s="29">
        <f t="shared" si="27"/>
        <v>-3.9999998989515007E-5</v>
      </c>
      <c r="H204" s="29"/>
      <c r="I204" s="29"/>
      <c r="J204" s="29">
        <f>G204</f>
        <v>-3.9999998989515007E-5</v>
      </c>
      <c r="K204" s="29"/>
      <c r="L204" s="29"/>
      <c r="M204" s="29"/>
      <c r="N204" s="29"/>
      <c r="O204" s="29"/>
      <c r="P204" s="29">
        <f t="shared" si="22"/>
        <v>2.7173155647572879E-3</v>
      </c>
      <c r="Q204" s="31">
        <f t="shared" si="23"/>
        <v>26182.8842</v>
      </c>
      <c r="R204" s="31"/>
      <c r="S204" s="31"/>
      <c r="T204" s="29">
        <f t="shared" si="28"/>
        <v>7.6027891180803495E-6</v>
      </c>
      <c r="U204" s="29"/>
      <c r="V204" s="29"/>
      <c r="W204" s="29"/>
      <c r="X204" s="29"/>
      <c r="Y204" s="29"/>
    </row>
    <row r="205" spans="1:35" x14ac:dyDescent="0.2">
      <c r="A205" s="28" t="s">
        <v>35</v>
      </c>
      <c r="B205" s="28"/>
      <c r="C205" s="25">
        <v>41211.385999999999</v>
      </c>
      <c r="D205" s="25"/>
      <c r="E205" s="28">
        <f t="shared" si="20"/>
        <v>-557.9975551765591</v>
      </c>
      <c r="F205" s="29">
        <f t="shared" si="21"/>
        <v>-558</v>
      </c>
      <c r="G205" s="29">
        <f t="shared" si="27"/>
        <v>3.4919999961857684E-3</v>
      </c>
      <c r="H205" s="29"/>
      <c r="I205" s="29">
        <f>G205</f>
        <v>3.4919999961857684E-3</v>
      </c>
      <c r="J205" s="29"/>
      <c r="K205" s="29"/>
      <c r="L205" s="29"/>
      <c r="M205" s="29"/>
      <c r="N205" s="29"/>
      <c r="O205" s="29"/>
      <c r="P205" s="29">
        <f t="shared" si="22"/>
        <v>2.7080836408383915E-3</v>
      </c>
      <c r="Q205" s="31">
        <f t="shared" si="23"/>
        <v>26192.885999999999</v>
      </c>
      <c r="R205" s="31"/>
      <c r="S205" s="31"/>
      <c r="T205" s="29">
        <f t="shared" si="28"/>
        <v>6.1452485218111486E-7</v>
      </c>
      <c r="U205" s="29"/>
      <c r="V205" s="29"/>
      <c r="W205" s="29"/>
      <c r="X205" s="29"/>
      <c r="Y205" s="29"/>
      <c r="AE205">
        <v>11</v>
      </c>
      <c r="AG205" t="s">
        <v>32</v>
      </c>
      <c r="AI205" t="s">
        <v>30</v>
      </c>
    </row>
    <row r="206" spans="1:35" x14ac:dyDescent="0.2">
      <c r="A206" s="28" t="s">
        <v>115</v>
      </c>
      <c r="B206" s="28"/>
      <c r="C206" s="25">
        <v>41218.514199999998</v>
      </c>
      <c r="D206" s="25"/>
      <c r="E206" s="28">
        <f t="shared" si="20"/>
        <v>-553.00695080388232</v>
      </c>
      <c r="F206" s="29">
        <f t="shared" si="21"/>
        <v>-553</v>
      </c>
      <c r="G206" s="29">
        <f t="shared" si="27"/>
        <v>-9.9280000067665242E-3</v>
      </c>
      <c r="H206" s="29"/>
      <c r="I206" s="29"/>
      <c r="J206" s="29">
        <f>G206</f>
        <v>-9.9280000067665242E-3</v>
      </c>
      <c r="K206" s="29"/>
      <c r="L206" s="29"/>
      <c r="M206" s="29"/>
      <c r="N206" s="29"/>
      <c r="O206" s="29"/>
      <c r="P206" s="29">
        <f t="shared" si="22"/>
        <v>2.7014814414262453E-3</v>
      </c>
      <c r="Q206" s="31">
        <f t="shared" si="23"/>
        <v>26200.014199999998</v>
      </c>
      <c r="R206" s="31"/>
      <c r="S206" s="31"/>
      <c r="T206" s="29">
        <f t="shared" si="28"/>
        <v>1.5950380165024531E-4</v>
      </c>
      <c r="U206" s="29"/>
      <c r="V206" s="29"/>
      <c r="W206" s="29"/>
      <c r="X206" s="29"/>
      <c r="Y206" s="29"/>
    </row>
    <row r="207" spans="1:35" x14ac:dyDescent="0.2">
      <c r="A207" s="28" t="s">
        <v>36</v>
      </c>
      <c r="B207" s="28"/>
      <c r="C207" s="25">
        <v>41248.523999999998</v>
      </c>
      <c r="D207" s="25"/>
      <c r="E207" s="28">
        <f t="shared" si="20"/>
        <v>-531.99645178545245</v>
      </c>
      <c r="F207" s="29">
        <f t="shared" si="21"/>
        <v>-532</v>
      </c>
      <c r="G207" s="29">
        <f t="shared" si="27"/>
        <v>5.0679999985732138E-3</v>
      </c>
      <c r="H207" s="29"/>
      <c r="I207" s="29">
        <f t="shared" ref="I207:I212" si="29">G207</f>
        <v>5.0679999985732138E-3</v>
      </c>
      <c r="J207" s="29"/>
      <c r="K207" s="29"/>
      <c r="L207" s="29"/>
      <c r="M207" s="29"/>
      <c r="N207" s="29"/>
      <c r="O207" s="29"/>
      <c r="P207" s="29">
        <f t="shared" si="22"/>
        <v>2.6736796947175352E-3</v>
      </c>
      <c r="Q207" s="31">
        <f t="shared" si="23"/>
        <v>26230.023999999998</v>
      </c>
      <c r="R207" s="31"/>
      <c r="S207" s="31"/>
      <c r="T207" s="29">
        <f t="shared" si="28"/>
        <v>5.7327697174555493E-6</v>
      </c>
      <c r="U207" s="29"/>
      <c r="V207" s="29"/>
      <c r="W207" s="29"/>
      <c r="X207" s="29"/>
      <c r="Y207" s="29"/>
      <c r="AE207">
        <v>11</v>
      </c>
      <c r="AG207" t="s">
        <v>28</v>
      </c>
      <c r="AI207" t="s">
        <v>30</v>
      </c>
    </row>
    <row r="208" spans="1:35" x14ac:dyDescent="0.2">
      <c r="A208" s="28" t="s">
        <v>38</v>
      </c>
      <c r="B208" s="28"/>
      <c r="C208" s="25">
        <v>41271.366999999998</v>
      </c>
      <c r="D208" s="25"/>
      <c r="E208" s="28">
        <f t="shared" si="20"/>
        <v>-516.00358182037394</v>
      </c>
      <c r="F208" s="29">
        <f t="shared" si="21"/>
        <v>-516</v>
      </c>
      <c r="G208" s="29">
        <f t="shared" si="27"/>
        <v>-5.1160000002710149E-3</v>
      </c>
      <c r="H208" s="29"/>
      <c r="I208" s="29">
        <f t="shared" si="29"/>
        <v>-5.1160000002710149E-3</v>
      </c>
      <c r="J208" s="29"/>
      <c r="K208" s="29"/>
      <c r="L208" s="29"/>
      <c r="M208" s="29"/>
      <c r="N208" s="29"/>
      <c r="O208" s="29"/>
      <c r="P208" s="29">
        <f t="shared" si="22"/>
        <v>2.6524187935013793E-3</v>
      </c>
      <c r="Q208" s="31">
        <f t="shared" si="23"/>
        <v>26252.866999999998</v>
      </c>
      <c r="R208" s="31"/>
      <c r="S208" s="31"/>
      <c r="T208" s="29">
        <f t="shared" si="28"/>
        <v>6.0348330555436138E-5</v>
      </c>
      <c r="U208" s="29"/>
      <c r="V208" s="29"/>
      <c r="W208" s="29"/>
      <c r="X208" s="29"/>
      <c r="Y208" s="29"/>
      <c r="AE208">
        <v>12</v>
      </c>
      <c r="AG208" t="s">
        <v>37</v>
      </c>
      <c r="AI208" t="s">
        <v>30</v>
      </c>
    </row>
    <row r="209" spans="1:35" x14ac:dyDescent="0.2">
      <c r="A209" s="28" t="s">
        <v>114</v>
      </c>
      <c r="B209" s="28"/>
      <c r="C209" s="25">
        <v>41391.345000000001</v>
      </c>
      <c r="D209" s="25"/>
      <c r="E209" s="28">
        <f t="shared" si="20"/>
        <v>-432.00443316782537</v>
      </c>
      <c r="F209" s="29">
        <f t="shared" si="21"/>
        <v>-432</v>
      </c>
      <c r="G209" s="29">
        <f t="shared" si="27"/>
        <v>-6.3320000044768676E-3</v>
      </c>
      <c r="H209" s="29"/>
      <c r="I209" s="29">
        <f t="shared" si="29"/>
        <v>-6.3320000044768676E-3</v>
      </c>
      <c r="J209" s="29"/>
      <c r="K209" s="29"/>
      <c r="L209" s="29"/>
      <c r="M209" s="29"/>
      <c r="N209" s="29"/>
      <c r="O209" s="29"/>
      <c r="P209" s="29">
        <f t="shared" si="22"/>
        <v>2.5396835363058188E-3</v>
      </c>
      <c r="Q209" s="31">
        <f t="shared" si="23"/>
        <v>26372.845000000001</v>
      </c>
      <c r="R209" s="31"/>
      <c r="S209" s="31"/>
      <c r="T209" s="29">
        <f t="shared" si="28"/>
        <v>7.8706768847794419E-5</v>
      </c>
      <c r="U209" s="29"/>
      <c r="V209" s="29"/>
      <c r="W209" s="29"/>
      <c r="X209" s="29"/>
      <c r="Y209" s="29"/>
    </row>
    <row r="210" spans="1:35" x14ac:dyDescent="0.2">
      <c r="A210" s="28" t="s">
        <v>39</v>
      </c>
      <c r="B210" s="28"/>
      <c r="C210" s="25">
        <v>41581.330999999998</v>
      </c>
      <c r="D210" s="25"/>
      <c r="E210" s="28">
        <f t="shared" si="20"/>
        <v>-298.99119527502432</v>
      </c>
      <c r="F210" s="29">
        <f t="shared" si="21"/>
        <v>-299</v>
      </c>
      <c r="G210" s="29">
        <f t="shared" si="27"/>
        <v>1.2575999993714504E-2</v>
      </c>
      <c r="H210" s="29"/>
      <c r="I210" s="29">
        <f t="shared" si="29"/>
        <v>1.2575999993714504E-2</v>
      </c>
      <c r="J210" s="29"/>
      <c r="K210" s="29"/>
      <c r="L210" s="29"/>
      <c r="M210" s="29"/>
      <c r="N210" s="29"/>
      <c r="O210" s="29"/>
      <c r="P210" s="29">
        <f t="shared" si="22"/>
        <v>2.357353284981436E-3</v>
      </c>
      <c r="Q210" s="31">
        <f t="shared" si="23"/>
        <v>26562.830999999998</v>
      </c>
      <c r="R210" s="31"/>
      <c r="S210" s="31"/>
      <c r="T210" s="29">
        <f t="shared" si="28"/>
        <v>1.0442074055790117E-4</v>
      </c>
      <c r="U210" s="29"/>
      <c r="V210" s="29"/>
      <c r="W210" s="29"/>
      <c r="X210" s="29"/>
      <c r="Y210" s="29"/>
      <c r="AE210">
        <v>15</v>
      </c>
      <c r="AG210" t="s">
        <v>32</v>
      </c>
      <c r="AI210" t="s">
        <v>30</v>
      </c>
    </row>
    <row r="211" spans="1:35" x14ac:dyDescent="0.2">
      <c r="A211" s="28" t="s">
        <v>113</v>
      </c>
      <c r="B211" s="28"/>
      <c r="C211" s="25">
        <v>41598.436000000002</v>
      </c>
      <c r="D211" s="25"/>
      <c r="E211" s="28">
        <f t="shared" si="20"/>
        <v>-287.01562110557592</v>
      </c>
      <c r="F211" s="29">
        <f t="shared" si="21"/>
        <v>-287</v>
      </c>
      <c r="G211" s="29">
        <f t="shared" si="27"/>
        <v>-2.2312000000965782E-2</v>
      </c>
      <c r="H211" s="29"/>
      <c r="I211" s="29">
        <f t="shared" si="29"/>
        <v>-2.2312000000965782E-2</v>
      </c>
      <c r="J211" s="29"/>
      <c r="K211" s="29"/>
      <c r="L211" s="29"/>
      <c r="M211" s="29"/>
      <c r="N211" s="29"/>
      <c r="O211" s="29"/>
      <c r="P211" s="29">
        <f t="shared" si="22"/>
        <v>2.3406713620342289E-3</v>
      </c>
      <c r="Q211" s="31">
        <f t="shared" si="23"/>
        <v>26579.936000000002</v>
      </c>
      <c r="R211" s="31"/>
      <c r="S211" s="31"/>
      <c r="T211" s="29">
        <f t="shared" si="28"/>
        <v>6.0775420533208072E-4</v>
      </c>
      <c r="U211" s="29"/>
      <c r="V211" s="29"/>
      <c r="W211" s="29"/>
      <c r="X211" s="29"/>
      <c r="Y211" s="29"/>
    </row>
    <row r="212" spans="1:35" x14ac:dyDescent="0.2">
      <c r="A212" s="28" t="s">
        <v>113</v>
      </c>
      <c r="B212" s="28"/>
      <c r="C212" s="25">
        <v>41601.300999999999</v>
      </c>
      <c r="D212" s="25"/>
      <c r="E212" s="28">
        <f t="shared" si="20"/>
        <v>-285.00977369280548</v>
      </c>
      <c r="F212" s="29">
        <f t="shared" si="21"/>
        <v>-285</v>
      </c>
      <c r="G212" s="29">
        <f t="shared" si="27"/>
        <v>-1.396000000386266E-2</v>
      </c>
      <c r="H212" s="29"/>
      <c r="I212" s="29">
        <f t="shared" si="29"/>
        <v>-1.396000000386266E-2</v>
      </c>
      <c r="J212" s="29"/>
      <c r="K212" s="29"/>
      <c r="L212" s="29"/>
      <c r="M212" s="29"/>
      <c r="N212" s="29"/>
      <c r="O212" s="29"/>
      <c r="P212" s="29">
        <f t="shared" si="22"/>
        <v>2.3378873231236588E-3</v>
      </c>
      <c r="Q212" s="31">
        <f t="shared" si="23"/>
        <v>26582.800999999999</v>
      </c>
      <c r="R212" s="31"/>
      <c r="S212" s="31"/>
      <c r="T212" s="29">
        <f t="shared" si="28"/>
        <v>2.6562113132314134E-4</v>
      </c>
      <c r="U212" s="29"/>
      <c r="V212" s="29"/>
      <c r="W212" s="29"/>
      <c r="X212" s="29"/>
      <c r="Y212" s="29"/>
    </row>
    <row r="213" spans="1:35" x14ac:dyDescent="0.2">
      <c r="A213" s="34" t="s">
        <v>93</v>
      </c>
      <c r="B213" s="38"/>
      <c r="C213" s="34">
        <v>41671.300000000003</v>
      </c>
      <c r="D213" s="34"/>
      <c r="E213" s="28">
        <f t="shared" ref="E213:E276" si="30">+(C213-C$7)/C$8</f>
        <v>-236.00198554389567</v>
      </c>
      <c r="F213" s="29">
        <f t="shared" ref="F213:F276" si="31">ROUND(2*E213,0)/2</f>
        <v>-236</v>
      </c>
      <c r="G213" s="29">
        <f t="shared" si="27"/>
        <v>-2.8359999996609986E-3</v>
      </c>
      <c r="H213" s="29"/>
      <c r="I213" s="29"/>
      <c r="J213" s="29">
        <f>G213</f>
        <v>-2.8359999996609986E-3</v>
      </c>
      <c r="K213" s="29"/>
      <c r="L213" s="29"/>
      <c r="M213" s="29"/>
      <c r="N213" s="29"/>
      <c r="O213" s="29"/>
      <c r="P213" s="29">
        <f t="shared" ref="P213:P276" si="32">+D$11+D$12*F213+D$13*F213^2</f>
        <v>2.2693465008859887E-3</v>
      </c>
      <c r="Q213" s="31">
        <f t="shared" ref="Q213:Q276" si="33">+C213-15018.5</f>
        <v>26652.800000000003</v>
      </c>
      <c r="R213" s="31"/>
      <c r="S213" s="31"/>
      <c r="T213" s="29">
        <f t="shared" si="28"/>
        <v>2.6064562890647372E-5</v>
      </c>
      <c r="U213" s="29"/>
      <c r="V213" s="29"/>
      <c r="W213" s="29"/>
      <c r="X213" s="29"/>
      <c r="Y213" s="29"/>
    </row>
    <row r="214" spans="1:35" x14ac:dyDescent="0.2">
      <c r="A214" s="34" t="s">
        <v>93</v>
      </c>
      <c r="B214" s="38"/>
      <c r="C214" s="34">
        <v>41671.300999999999</v>
      </c>
      <c r="D214" s="34"/>
      <c r="E214" s="28">
        <f t="shared" si="30"/>
        <v>-236.00128542263707</v>
      </c>
      <c r="F214" s="29">
        <f t="shared" si="31"/>
        <v>-236</v>
      </c>
      <c r="G214" s="29">
        <f t="shared" si="27"/>
        <v>-1.8360000030952506E-3</v>
      </c>
      <c r="H214" s="29"/>
      <c r="I214" s="29"/>
      <c r="J214" s="29">
        <f>G214</f>
        <v>-1.8360000030952506E-3</v>
      </c>
      <c r="K214" s="29"/>
      <c r="L214" s="29"/>
      <c r="M214" s="29"/>
      <c r="N214" s="29"/>
      <c r="O214" s="29"/>
      <c r="P214" s="29">
        <f t="shared" si="32"/>
        <v>2.2693465008859887E-3</v>
      </c>
      <c r="Q214" s="31">
        <f t="shared" si="33"/>
        <v>26652.800999999999</v>
      </c>
      <c r="R214" s="31"/>
      <c r="S214" s="31"/>
      <c r="T214" s="29">
        <f t="shared" si="28"/>
        <v>1.6853869917750986E-5</v>
      </c>
      <c r="U214" s="29"/>
      <c r="V214" s="29"/>
      <c r="W214" s="29"/>
      <c r="X214" s="29"/>
      <c r="Y214" s="29"/>
    </row>
    <row r="215" spans="1:35" x14ac:dyDescent="0.2">
      <c r="A215" s="34" t="s">
        <v>94</v>
      </c>
      <c r="B215" s="38"/>
      <c r="C215" s="34">
        <v>41904.293400000002</v>
      </c>
      <c r="D215" s="34"/>
      <c r="E215" s="28">
        <f t="shared" si="30"/>
        <v>-72.878352530658205</v>
      </c>
      <c r="F215" s="29">
        <f t="shared" si="31"/>
        <v>-73</v>
      </c>
      <c r="H215" s="29"/>
      <c r="I215" s="29"/>
      <c r="J215" s="29"/>
      <c r="K215" s="29"/>
      <c r="L215" s="32"/>
      <c r="M215" s="29"/>
      <c r="N215" s="29"/>
      <c r="O215" s="29"/>
      <c r="P215" s="29">
        <f t="shared" si="32"/>
        <v>2.0367542968196526E-3</v>
      </c>
      <c r="Q215" s="31">
        <f t="shared" si="33"/>
        <v>26885.793400000002</v>
      </c>
      <c r="R215" s="31"/>
      <c r="S215" s="31"/>
      <c r="T215" s="29"/>
      <c r="U215" s="29">
        <f>+C215-(C$7+F215*C$8)</f>
        <v>0.1737520000024233</v>
      </c>
      <c r="V215" s="29"/>
      <c r="W215" s="29"/>
      <c r="X215" s="29"/>
      <c r="Y215" s="29"/>
    </row>
    <row r="216" spans="1:35" x14ac:dyDescent="0.2">
      <c r="A216" s="34" t="s">
        <v>94</v>
      </c>
      <c r="B216" s="38"/>
      <c r="C216" s="34">
        <v>41964.281999999999</v>
      </c>
      <c r="D216" s="34"/>
      <c r="E216" s="28">
        <f t="shared" si="30"/>
        <v>-30.879058252891433</v>
      </c>
      <c r="F216" s="29">
        <f t="shared" si="31"/>
        <v>-31</v>
      </c>
      <c r="H216" s="29"/>
      <c r="I216" s="29"/>
      <c r="J216" s="29"/>
      <c r="K216" s="29"/>
      <c r="L216" s="32"/>
      <c r="M216" s="29"/>
      <c r="N216" s="29"/>
      <c r="O216" s="29"/>
      <c r="P216" s="29">
        <f t="shared" si="32"/>
        <v>1.9756791493005356E-3</v>
      </c>
      <c r="Q216" s="31">
        <f t="shared" si="33"/>
        <v>26945.781999999999</v>
      </c>
      <c r="R216" s="31"/>
      <c r="S216" s="31"/>
      <c r="T216" s="29"/>
      <c r="U216" s="29">
        <f>+C216-(C$7+F216*C$8)</f>
        <v>0.17274399999587331</v>
      </c>
      <c r="V216" s="29"/>
      <c r="W216" s="29"/>
      <c r="X216" s="29"/>
      <c r="Y216" s="29"/>
    </row>
    <row r="217" spans="1:35" x14ac:dyDescent="0.2">
      <c r="A217" s="34" t="s">
        <v>95</v>
      </c>
      <c r="B217" s="38"/>
      <c r="C217" s="34">
        <v>41988.389499999997</v>
      </c>
      <c r="D217" s="34"/>
      <c r="E217" s="28">
        <f t="shared" si="30"/>
        <v>-14.00088495327716</v>
      </c>
      <c r="F217" s="29">
        <f t="shared" si="31"/>
        <v>-14</v>
      </c>
      <c r="G217" s="29">
        <f t="shared" ref="G217:G258" si="34">+C217-(C$7+F217*C$8)</f>
        <v>-1.2640000059036538E-3</v>
      </c>
      <c r="H217" s="29"/>
      <c r="I217" s="29"/>
      <c r="J217" s="29">
        <f>G217</f>
        <v>-1.2640000059036538E-3</v>
      </c>
      <c r="K217" s="29"/>
      <c r="L217" s="29"/>
      <c r="M217" s="29"/>
      <c r="N217" s="29"/>
      <c r="O217" s="29"/>
      <c r="P217" s="29">
        <f t="shared" si="32"/>
        <v>1.9508250571632533E-3</v>
      </c>
      <c r="Q217" s="31">
        <f t="shared" si="33"/>
        <v>26969.889499999997</v>
      </c>
      <c r="R217" s="31"/>
      <c r="S217" s="31"/>
      <c r="T217" s="29">
        <f>+(P217-G217)^2</f>
        <v>1.0335100186123142E-5</v>
      </c>
      <c r="U217" s="29"/>
      <c r="V217" s="29"/>
      <c r="W217" s="29"/>
      <c r="X217" s="29"/>
      <c r="Y217" s="29"/>
    </row>
    <row r="218" spans="1:35" x14ac:dyDescent="0.2">
      <c r="A218" s="34" t="s">
        <v>95</v>
      </c>
      <c r="B218" s="38"/>
      <c r="C218" s="34">
        <v>41991.245499999997</v>
      </c>
      <c r="D218" s="34"/>
      <c r="E218" s="28">
        <f t="shared" si="30"/>
        <v>-12.001338631854452</v>
      </c>
      <c r="F218" s="29">
        <f t="shared" si="31"/>
        <v>-12</v>
      </c>
      <c r="G218" s="29">
        <f t="shared" si="34"/>
        <v>-1.9120000069960952E-3</v>
      </c>
      <c r="H218" s="29"/>
      <c r="I218" s="29"/>
      <c r="J218" s="29">
        <f>G218</f>
        <v>-1.9120000069960952E-3</v>
      </c>
      <c r="K218" s="29"/>
      <c r="L218" s="29"/>
      <c r="M218" s="29"/>
      <c r="N218" s="29"/>
      <c r="O218" s="29"/>
      <c r="P218" s="29">
        <f t="shared" si="32"/>
        <v>1.9478959998972863E-3</v>
      </c>
      <c r="Q218" s="31">
        <f t="shared" si="33"/>
        <v>26972.745499999997</v>
      </c>
      <c r="R218" s="31"/>
      <c r="S218" s="31"/>
      <c r="T218" s="29">
        <f>+(P218-G218)^2</f>
        <v>1.4898797184031471E-5</v>
      </c>
      <c r="U218" s="29"/>
      <c r="V218" s="29"/>
      <c r="W218" s="29"/>
      <c r="X218" s="29"/>
      <c r="Y218" s="29"/>
    </row>
    <row r="219" spans="1:35" x14ac:dyDescent="0.2">
      <c r="A219" s="34" t="s">
        <v>95</v>
      </c>
      <c r="B219" s="38"/>
      <c r="C219" s="34">
        <v>42008.385000000002</v>
      </c>
      <c r="D219" s="34"/>
      <c r="E219" s="28">
        <f t="shared" si="30"/>
        <v>-1.6102789003788873E-3</v>
      </c>
      <c r="F219" s="29">
        <f t="shared" si="31"/>
        <v>0</v>
      </c>
      <c r="G219" s="29">
        <f t="shared" si="34"/>
        <v>-2.3000000001047738E-3</v>
      </c>
      <c r="H219" s="29"/>
      <c r="I219" s="29"/>
      <c r="J219" s="29">
        <f>G219</f>
        <v>-2.3000000001047738E-3</v>
      </c>
      <c r="K219" s="29"/>
      <c r="L219" s="29"/>
      <c r="M219" s="29"/>
      <c r="N219" s="29"/>
      <c r="O219" s="29"/>
      <c r="P219" s="29">
        <f t="shared" si="32"/>
        <v>1.9302993457852695E-3</v>
      </c>
      <c r="Q219" s="31">
        <f t="shared" si="33"/>
        <v>26989.885000000002</v>
      </c>
      <c r="R219" s="31"/>
      <c r="S219" s="31"/>
      <c r="T219" s="29">
        <f>+(P219-G219)^2</f>
        <v>1.7895432555837727E-5</v>
      </c>
      <c r="U219" s="29"/>
      <c r="V219" s="29"/>
      <c r="W219" s="29"/>
      <c r="X219" s="29"/>
      <c r="Y219" s="29"/>
    </row>
    <row r="220" spans="1:35" x14ac:dyDescent="0.2">
      <c r="A220" s="28" t="s">
        <v>14</v>
      </c>
      <c r="B220" s="28"/>
      <c r="C220" s="25">
        <v>42008.387300000002</v>
      </c>
      <c r="D220" s="25" t="s">
        <v>16</v>
      </c>
      <c r="E220" s="28">
        <f t="shared" si="30"/>
        <v>0</v>
      </c>
      <c r="F220" s="29">
        <f t="shared" si="31"/>
        <v>0</v>
      </c>
      <c r="G220" s="29">
        <f t="shared" si="34"/>
        <v>0</v>
      </c>
      <c r="H220" s="29"/>
      <c r="J220" s="29">
        <f>G220</f>
        <v>0</v>
      </c>
      <c r="K220" s="29"/>
      <c r="L220" s="29"/>
      <c r="M220" s="29"/>
      <c r="N220" s="29"/>
      <c r="O220" s="29"/>
      <c r="P220" s="29">
        <f t="shared" si="32"/>
        <v>1.9302993457852695E-3</v>
      </c>
      <c r="Q220" s="31">
        <f t="shared" si="33"/>
        <v>26989.887300000002</v>
      </c>
      <c r="R220" s="31"/>
      <c r="S220" s="31"/>
      <c r="T220" s="29">
        <f>+(P220-G220)^2</f>
        <v>3.7260555643390393E-6</v>
      </c>
      <c r="U220" s="29"/>
      <c r="V220" s="29"/>
      <c r="W220" s="29"/>
      <c r="X220" s="29"/>
      <c r="Y220" s="29"/>
    </row>
    <row r="221" spans="1:35" x14ac:dyDescent="0.2">
      <c r="A221" s="34" t="s">
        <v>94</v>
      </c>
      <c r="B221" s="38"/>
      <c r="C221" s="34">
        <v>42201.3842</v>
      </c>
      <c r="D221" s="34"/>
      <c r="E221" s="28">
        <f t="shared" si="30"/>
        <v>135.12123299755399</v>
      </c>
      <c r="F221" s="29">
        <f t="shared" si="31"/>
        <v>135</v>
      </c>
      <c r="G221" s="29">
        <f t="shared" si="34"/>
        <v>0.17315999999846099</v>
      </c>
      <c r="H221" s="29"/>
      <c r="I221" s="29"/>
      <c r="J221" s="29">
        <f>G221</f>
        <v>0.17315999999846099</v>
      </c>
      <c r="K221" s="29"/>
      <c r="L221" s="32"/>
      <c r="M221" s="29"/>
      <c r="N221" s="29"/>
      <c r="O221" s="29"/>
      <c r="P221" s="29">
        <f t="shared" si="32"/>
        <v>1.7297015572971996E-3</v>
      </c>
      <c r="Q221" s="31">
        <f t="shared" si="33"/>
        <v>27182.8842</v>
      </c>
      <c r="R221" s="31"/>
      <c r="S221" s="31"/>
      <c r="T221" s="29"/>
      <c r="U221" s="29"/>
      <c r="V221" s="29"/>
      <c r="W221" s="29"/>
      <c r="X221" s="29"/>
      <c r="Y221" s="29"/>
    </row>
    <row r="222" spans="1:35" x14ac:dyDescent="0.2">
      <c r="A222" s="28" t="s">
        <v>40</v>
      </c>
      <c r="B222" s="28"/>
      <c r="C222" s="25">
        <v>42255.483999999997</v>
      </c>
      <c r="D222" s="25"/>
      <c r="E222" s="28">
        <f t="shared" si="30"/>
        <v>172.99765319352935</v>
      </c>
      <c r="F222" s="29">
        <f t="shared" si="31"/>
        <v>173</v>
      </c>
      <c r="G222" s="29">
        <f t="shared" si="34"/>
        <v>-3.3520000069984235E-3</v>
      </c>
      <c r="H222" s="29"/>
      <c r="I222" s="29">
        <f>G222</f>
        <v>-3.3520000069984235E-3</v>
      </c>
      <c r="J222" s="29"/>
      <c r="K222" s="29"/>
      <c r="L222" s="29"/>
      <c r="M222" s="29"/>
      <c r="N222" s="29"/>
      <c r="O222" s="29"/>
      <c r="P222" s="29">
        <f t="shared" si="32"/>
        <v>1.6723639628640704E-3</v>
      </c>
      <c r="Q222" s="31">
        <f t="shared" si="33"/>
        <v>27236.983999999997</v>
      </c>
      <c r="R222" s="31"/>
      <c r="S222" s="31"/>
      <c r="T222" s="29">
        <f t="shared" ref="T222:T257" si="35">+(P222-G222)^2</f>
        <v>2.5244233301652398E-5</v>
      </c>
      <c r="U222" s="29"/>
      <c r="V222" s="29"/>
      <c r="W222" s="29"/>
      <c r="X222" s="29"/>
      <c r="Y222" s="29"/>
      <c r="AE222">
        <v>8</v>
      </c>
      <c r="AG222" t="s">
        <v>28</v>
      </c>
      <c r="AI222" t="s">
        <v>30</v>
      </c>
    </row>
    <row r="223" spans="1:35" x14ac:dyDescent="0.2">
      <c r="A223" s="34" t="s">
        <v>96</v>
      </c>
      <c r="B223" s="38" t="s">
        <v>97</v>
      </c>
      <c r="C223" s="34">
        <v>42265.482199999999</v>
      </c>
      <c r="D223" s="34"/>
      <c r="E223" s="28">
        <f t="shared" si="30"/>
        <v>179.99760558528487</v>
      </c>
      <c r="F223" s="29">
        <f t="shared" si="31"/>
        <v>180</v>
      </c>
      <c r="G223" s="29">
        <f t="shared" si="34"/>
        <v>-3.4200000009150244E-3</v>
      </c>
      <c r="H223" s="29"/>
      <c r="I223" s="29"/>
      <c r="J223" s="29">
        <f>G223</f>
        <v>-3.4200000009150244E-3</v>
      </c>
      <c r="K223" s="29"/>
      <c r="L223" s="29"/>
      <c r="M223" s="29"/>
      <c r="N223" s="29"/>
      <c r="O223" s="29"/>
      <c r="P223" s="29">
        <f t="shared" si="32"/>
        <v>1.6617599421979595E-3</v>
      </c>
      <c r="Q223" s="31">
        <f t="shared" si="33"/>
        <v>27246.982199999999</v>
      </c>
      <c r="R223" s="31"/>
      <c r="S223" s="31"/>
      <c r="T223" s="29">
        <f t="shared" si="35"/>
        <v>2.5824284119427674E-5</v>
      </c>
      <c r="U223" s="29"/>
      <c r="V223" s="29"/>
      <c r="W223" s="29"/>
      <c r="X223" s="29"/>
      <c r="Y223" s="29"/>
    </row>
    <row r="224" spans="1:35" x14ac:dyDescent="0.2">
      <c r="A224" s="34" t="s">
        <v>96</v>
      </c>
      <c r="B224" s="38" t="s">
        <v>97</v>
      </c>
      <c r="C224" s="34">
        <v>42265.4836</v>
      </c>
      <c r="D224" s="34"/>
      <c r="E224" s="28">
        <f t="shared" si="30"/>
        <v>179.99858575505098</v>
      </c>
      <c r="F224" s="29">
        <f t="shared" si="31"/>
        <v>180</v>
      </c>
      <c r="G224" s="29">
        <f t="shared" si="34"/>
        <v>-2.0199999999022111E-3</v>
      </c>
      <c r="H224" s="29"/>
      <c r="I224" s="29"/>
      <c r="J224" s="29">
        <f>G224</f>
        <v>-2.0199999999022111E-3</v>
      </c>
      <c r="K224" s="29"/>
      <c r="L224" s="29"/>
      <c r="M224" s="29"/>
      <c r="N224" s="29"/>
      <c r="O224" s="29"/>
      <c r="P224" s="29">
        <f t="shared" si="32"/>
        <v>1.6617599421979595E-3</v>
      </c>
      <c r="Q224" s="31">
        <f t="shared" si="33"/>
        <v>27246.9836</v>
      </c>
      <c r="R224" s="31"/>
      <c r="S224" s="31"/>
      <c r="T224" s="29">
        <f t="shared" si="35"/>
        <v>1.3555356271253452E-5</v>
      </c>
      <c r="U224" s="29"/>
      <c r="V224" s="29"/>
      <c r="W224" s="29"/>
      <c r="X224" s="29"/>
      <c r="Y224" s="29"/>
    </row>
    <row r="225" spans="1:35" x14ac:dyDescent="0.2">
      <c r="A225" s="28" t="s">
        <v>41</v>
      </c>
      <c r="B225" s="28"/>
      <c r="C225" s="25">
        <v>42405.462</v>
      </c>
      <c r="D225" s="25"/>
      <c r="E225" s="28">
        <f t="shared" si="30"/>
        <v>278.00043967615011</v>
      </c>
      <c r="F225" s="29">
        <f t="shared" si="31"/>
        <v>278</v>
      </c>
      <c r="G225" s="29">
        <f t="shared" si="34"/>
        <v>6.2799999432172626E-4</v>
      </c>
      <c r="H225" s="29"/>
      <c r="I225" s="29">
        <f>G225</f>
        <v>6.2799999432172626E-4</v>
      </c>
      <c r="J225" s="29"/>
      <c r="K225" s="29"/>
      <c r="L225" s="29"/>
      <c r="M225" s="29"/>
      <c r="N225" s="29"/>
      <c r="O225" s="29"/>
      <c r="P225" s="29">
        <f t="shared" si="32"/>
        <v>1.5119371337542467E-3</v>
      </c>
      <c r="Q225" s="31">
        <f t="shared" si="33"/>
        <v>27386.962</v>
      </c>
      <c r="R225" s="31"/>
      <c r="S225" s="31"/>
      <c r="T225" s="29">
        <f t="shared" si="35"/>
        <v>7.8134486646814712E-7</v>
      </c>
      <c r="U225" s="29"/>
      <c r="V225" s="29"/>
      <c r="W225" s="29"/>
      <c r="X225" s="29"/>
      <c r="Y225" s="29"/>
      <c r="AE225">
        <v>11</v>
      </c>
      <c r="AG225" t="s">
        <v>32</v>
      </c>
      <c r="AI225" t="s">
        <v>30</v>
      </c>
    </row>
    <row r="226" spans="1:35" x14ac:dyDescent="0.2">
      <c r="A226" s="34" t="s">
        <v>98</v>
      </c>
      <c r="B226" s="38"/>
      <c r="C226" s="34">
        <v>42666.839500000002</v>
      </c>
      <c r="D226" s="34">
        <v>1.4E-3</v>
      </c>
      <c r="E226" s="28">
        <f t="shared" si="30"/>
        <v>460.99638457380803</v>
      </c>
      <c r="F226" s="29">
        <f t="shared" si="31"/>
        <v>461</v>
      </c>
      <c r="G226" s="29">
        <f t="shared" si="34"/>
        <v>-5.1640000019688159E-3</v>
      </c>
      <c r="H226" s="29"/>
      <c r="I226" s="29"/>
      <c r="J226" s="29">
        <f>G226</f>
        <v>-5.1640000019688159E-3</v>
      </c>
      <c r="K226" s="29"/>
      <c r="L226" s="29"/>
      <c r="M226" s="29"/>
      <c r="N226" s="29"/>
      <c r="O226" s="29"/>
      <c r="P226" s="29">
        <f t="shared" si="32"/>
        <v>1.2253369610760049E-3</v>
      </c>
      <c r="Q226" s="31">
        <f t="shared" si="33"/>
        <v>27648.339500000002</v>
      </c>
      <c r="R226" s="31"/>
      <c r="S226" s="31"/>
      <c r="T226" s="29">
        <f t="shared" si="35"/>
        <v>4.0823626827330816E-5</v>
      </c>
      <c r="U226" s="29"/>
      <c r="V226" s="29"/>
      <c r="W226" s="29"/>
      <c r="X226" s="29"/>
      <c r="Y226" s="29"/>
    </row>
    <row r="227" spans="1:35" x14ac:dyDescent="0.2">
      <c r="A227" s="28" t="s">
        <v>87</v>
      </c>
      <c r="B227" s="28"/>
      <c r="C227" s="25">
        <v>42666.844700000001</v>
      </c>
      <c r="D227" s="25"/>
      <c r="E227" s="28">
        <f t="shared" si="30"/>
        <v>461.00002520436493</v>
      </c>
      <c r="F227" s="29">
        <f t="shared" si="31"/>
        <v>461</v>
      </c>
      <c r="G227" s="29">
        <f t="shared" si="34"/>
        <v>3.5999997635371983E-5</v>
      </c>
      <c r="H227" s="29">
        <f>G227</f>
        <v>3.5999997635371983E-5</v>
      </c>
      <c r="I227" s="29"/>
      <c r="J227" s="29"/>
      <c r="K227" s="29"/>
      <c r="L227" s="29"/>
      <c r="M227" s="29"/>
      <c r="N227" s="29"/>
      <c r="O227" s="29"/>
      <c r="P227" s="29">
        <f t="shared" si="32"/>
        <v>1.2253369610760049E-3</v>
      </c>
      <c r="Q227" s="31">
        <f t="shared" si="33"/>
        <v>27648.344700000001</v>
      </c>
      <c r="R227" s="31"/>
      <c r="S227" s="31"/>
      <c r="T227" s="29">
        <f t="shared" si="35"/>
        <v>1.4145224126061852E-6</v>
      </c>
      <c r="U227" s="29"/>
      <c r="V227" s="29"/>
      <c r="W227" s="29"/>
      <c r="X227" s="29"/>
      <c r="Y227" s="29"/>
    </row>
    <row r="228" spans="1:35" x14ac:dyDescent="0.2">
      <c r="A228" s="34" t="s">
        <v>99</v>
      </c>
      <c r="B228" s="38"/>
      <c r="C228" s="34">
        <v>42742.546000000002</v>
      </c>
      <c r="D228" s="34"/>
      <c r="E228" s="28">
        <f t="shared" si="30"/>
        <v>514.00011481988679</v>
      </c>
      <c r="F228" s="29">
        <f t="shared" si="31"/>
        <v>514</v>
      </c>
      <c r="G228" s="29">
        <f t="shared" si="34"/>
        <v>1.6399999731220305E-4</v>
      </c>
      <c r="H228" s="29"/>
      <c r="I228" s="29"/>
      <c r="J228" s="29">
        <f>G228</f>
        <v>1.6399999731220305E-4</v>
      </c>
      <c r="K228" s="29"/>
      <c r="L228" s="29"/>
      <c r="M228" s="29"/>
      <c r="N228" s="29"/>
      <c r="O228" s="29"/>
      <c r="P228" s="29">
        <f t="shared" si="32"/>
        <v>1.1406714684281936E-3</v>
      </c>
      <c r="Q228" s="31">
        <f t="shared" si="33"/>
        <v>27724.046000000002</v>
      </c>
      <c r="R228" s="31"/>
      <c r="S228" s="31"/>
      <c r="T228" s="29">
        <f t="shared" si="35"/>
        <v>9.538871624918732E-7</v>
      </c>
      <c r="U228" s="29"/>
      <c r="V228" s="29"/>
      <c r="W228" s="29"/>
      <c r="X228" s="29"/>
      <c r="Y228" s="29"/>
    </row>
    <row r="229" spans="1:35" x14ac:dyDescent="0.2">
      <c r="A229" s="34" t="s">
        <v>99</v>
      </c>
      <c r="B229" s="38"/>
      <c r="C229" s="34">
        <v>42775.394200000002</v>
      </c>
      <c r="D229" s="34"/>
      <c r="E229" s="28">
        <f t="shared" si="30"/>
        <v>536.99783802554623</v>
      </c>
      <c r="F229" s="29">
        <f t="shared" si="31"/>
        <v>537</v>
      </c>
      <c r="G229" s="29">
        <f t="shared" si="34"/>
        <v>-3.0879999976605177E-3</v>
      </c>
      <c r="H229" s="29"/>
      <c r="I229" s="29"/>
      <c r="J229" s="29">
        <f>G229</f>
        <v>-3.0879999976605177E-3</v>
      </c>
      <c r="K229" s="29"/>
      <c r="L229" s="29"/>
      <c r="M229" s="29"/>
      <c r="N229" s="29"/>
      <c r="O229" s="29"/>
      <c r="P229" s="29">
        <f t="shared" si="32"/>
        <v>1.1036977039341062E-3</v>
      </c>
      <c r="Q229" s="31">
        <f t="shared" si="33"/>
        <v>27756.894200000002</v>
      </c>
      <c r="R229" s="31"/>
      <c r="S229" s="31"/>
      <c r="T229" s="29">
        <f t="shared" si="35"/>
        <v>1.7570329621553654E-5</v>
      </c>
      <c r="U229" s="29"/>
      <c r="V229" s="29"/>
      <c r="W229" s="29"/>
      <c r="X229" s="29"/>
      <c r="Y229" s="29"/>
    </row>
    <row r="230" spans="1:35" x14ac:dyDescent="0.2">
      <c r="A230" s="63" t="s">
        <v>659</v>
      </c>
      <c r="B230" s="65" t="s">
        <v>103</v>
      </c>
      <c r="C230" s="63">
        <v>43069.635000000002</v>
      </c>
      <c r="D230" s="63" t="s">
        <v>150</v>
      </c>
      <c r="E230" s="28">
        <f t="shared" si="30"/>
        <v>743.00207795990264</v>
      </c>
      <c r="F230" s="29">
        <f t="shared" si="31"/>
        <v>743</v>
      </c>
      <c r="G230" s="29">
        <f t="shared" si="34"/>
        <v>2.9680000006919727E-3</v>
      </c>
      <c r="H230" s="29"/>
      <c r="I230" s="29">
        <f>G230</f>
        <v>2.9680000006919727E-3</v>
      </c>
      <c r="J230" s="29"/>
      <c r="K230" s="29"/>
      <c r="L230" s="29"/>
      <c r="M230" s="29"/>
      <c r="N230" s="29"/>
      <c r="O230" s="29">
        <f ca="1">+C$11+C$12*F230</f>
        <v>-0.11205562065701991</v>
      </c>
      <c r="P230" s="29">
        <f t="shared" si="32"/>
        <v>7.6627663863246709E-4</v>
      </c>
      <c r="Q230" s="31">
        <f t="shared" si="33"/>
        <v>28051.135000000002</v>
      </c>
      <c r="R230" s="31"/>
      <c r="S230" s="31"/>
      <c r="T230" s="29">
        <f t="shared" si="35"/>
        <v>4.8475857630386129E-6</v>
      </c>
      <c r="U230" s="29"/>
      <c r="V230" s="29"/>
      <c r="W230" s="29"/>
      <c r="X230" s="29"/>
      <c r="Y230" s="29"/>
    </row>
    <row r="231" spans="1:35" x14ac:dyDescent="0.2">
      <c r="A231" s="34" t="s">
        <v>98</v>
      </c>
      <c r="B231" s="38"/>
      <c r="C231" s="34">
        <v>43096.763599999998</v>
      </c>
      <c r="D231" s="34">
        <v>2.9999999999999997E-4</v>
      </c>
      <c r="E231" s="28">
        <f t="shared" si="30"/>
        <v>761.99538760112989</v>
      </c>
      <c r="F231" s="29">
        <f t="shared" si="31"/>
        <v>762</v>
      </c>
      <c r="G231" s="29">
        <f t="shared" si="34"/>
        <v>-6.5880000038305297E-3</v>
      </c>
      <c r="H231" s="29"/>
      <c r="I231" s="29"/>
      <c r="J231" s="29">
        <f>G231</f>
        <v>-6.5880000038305297E-3</v>
      </c>
      <c r="K231" s="29"/>
      <c r="L231" s="29"/>
      <c r="M231" s="29"/>
      <c r="N231" s="29"/>
      <c r="O231" s="29"/>
      <c r="P231" s="29">
        <f t="shared" si="32"/>
        <v>7.3458755528331518E-4</v>
      </c>
      <c r="Q231" s="31">
        <f t="shared" si="33"/>
        <v>28078.263599999998</v>
      </c>
      <c r="R231" s="31"/>
      <c r="S231" s="31"/>
      <c r="T231" s="29">
        <f t="shared" si="35"/>
        <v>5.3620288560888859E-5</v>
      </c>
      <c r="U231" s="29"/>
      <c r="V231" s="29"/>
      <c r="W231" s="29"/>
      <c r="X231" s="29"/>
      <c r="Y231" s="29"/>
    </row>
    <row r="232" spans="1:35" x14ac:dyDescent="0.2">
      <c r="A232" s="28" t="s">
        <v>87</v>
      </c>
      <c r="B232" s="28"/>
      <c r="C232" s="25">
        <v>43096.767500000002</v>
      </c>
      <c r="D232" s="25"/>
      <c r="E232" s="28">
        <f t="shared" si="30"/>
        <v>761.99811807405024</v>
      </c>
      <c r="F232" s="29">
        <f t="shared" si="31"/>
        <v>762</v>
      </c>
      <c r="G232" s="29">
        <f t="shared" si="34"/>
        <v>-2.68800000048941E-3</v>
      </c>
      <c r="H232" s="29">
        <f>G232</f>
        <v>-2.68800000048941E-3</v>
      </c>
      <c r="I232" s="29"/>
      <c r="J232" s="29"/>
      <c r="K232" s="29"/>
      <c r="L232" s="29"/>
      <c r="M232" s="29"/>
      <c r="N232" s="29"/>
      <c r="O232" s="29"/>
      <c r="P232" s="29">
        <f t="shared" si="32"/>
        <v>7.3458755528331518E-4</v>
      </c>
      <c r="Q232" s="31">
        <f t="shared" si="33"/>
        <v>28078.267500000002</v>
      </c>
      <c r="R232" s="31"/>
      <c r="S232" s="31"/>
      <c r="T232" s="29">
        <f t="shared" si="35"/>
        <v>1.1714105576930316E-5</v>
      </c>
      <c r="U232" s="29"/>
      <c r="V232" s="29"/>
      <c r="W232" s="29"/>
      <c r="X232" s="29"/>
      <c r="Y232" s="29"/>
    </row>
    <row r="233" spans="1:35" x14ac:dyDescent="0.2">
      <c r="A233" s="34" t="s">
        <v>98</v>
      </c>
      <c r="B233" s="38"/>
      <c r="C233" s="34">
        <v>43103.913999999997</v>
      </c>
      <c r="D233" s="34">
        <v>4.0000000000000002E-4</v>
      </c>
      <c r="E233" s="28">
        <f t="shared" si="30"/>
        <v>767.00153466580059</v>
      </c>
      <c r="F233" s="29">
        <f t="shared" si="31"/>
        <v>767</v>
      </c>
      <c r="G233" s="29">
        <f t="shared" si="34"/>
        <v>2.1919999926467426E-3</v>
      </c>
      <c r="H233" s="29"/>
      <c r="I233" s="29"/>
      <c r="J233" s="29">
        <f>G233</f>
        <v>2.1919999926467426E-3</v>
      </c>
      <c r="K233" s="29"/>
      <c r="L233" s="29"/>
      <c r="M233" s="29"/>
      <c r="N233" s="29"/>
      <c r="O233" s="29"/>
      <c r="P233" s="29">
        <f t="shared" si="32"/>
        <v>7.2623238674000151E-4</v>
      </c>
      <c r="Q233" s="31">
        <f t="shared" si="33"/>
        <v>28085.413999999997</v>
      </c>
      <c r="R233" s="31"/>
      <c r="S233" s="31"/>
      <c r="T233" s="29">
        <f t="shared" si="35"/>
        <v>2.1484746745255798E-6</v>
      </c>
      <c r="U233" s="29"/>
      <c r="V233" s="29"/>
      <c r="W233" s="29"/>
      <c r="X233" s="29"/>
      <c r="Y233" s="29"/>
    </row>
    <row r="234" spans="1:35" x14ac:dyDescent="0.2">
      <c r="A234" s="28" t="s">
        <v>87</v>
      </c>
      <c r="B234" s="28"/>
      <c r="C234" s="25">
        <v>43103.9179</v>
      </c>
      <c r="D234" s="25"/>
      <c r="E234" s="28">
        <f t="shared" si="30"/>
        <v>767.00426513872083</v>
      </c>
      <c r="F234" s="29">
        <f t="shared" si="31"/>
        <v>767</v>
      </c>
      <c r="G234" s="29">
        <f t="shared" si="34"/>
        <v>6.0919999959878623E-3</v>
      </c>
      <c r="H234" s="29">
        <f>G234</f>
        <v>6.0919999959878623E-3</v>
      </c>
      <c r="I234" s="29"/>
      <c r="J234" s="29"/>
      <c r="K234" s="29"/>
      <c r="L234" s="29"/>
      <c r="M234" s="29"/>
      <c r="N234" s="29"/>
      <c r="O234" s="29"/>
      <c r="P234" s="29">
        <f t="shared" si="32"/>
        <v>7.2623238674000151E-4</v>
      </c>
      <c r="Q234" s="31">
        <f t="shared" si="33"/>
        <v>28085.4179</v>
      </c>
      <c r="R234" s="31"/>
      <c r="S234" s="31"/>
      <c r="T234" s="29">
        <f t="shared" si="35"/>
        <v>2.8791462036453506E-5</v>
      </c>
      <c r="U234" s="29"/>
      <c r="V234" s="29"/>
      <c r="W234" s="29"/>
      <c r="X234" s="29"/>
      <c r="Y234" s="29"/>
    </row>
    <row r="235" spans="1:35" x14ac:dyDescent="0.2">
      <c r="A235" s="28" t="s">
        <v>111</v>
      </c>
      <c r="B235" s="28"/>
      <c r="C235" s="25">
        <v>43142.472000000002</v>
      </c>
      <c r="D235" s="25"/>
      <c r="E235" s="28">
        <f t="shared" si="30"/>
        <v>793.99681024753454</v>
      </c>
      <c r="F235" s="29">
        <f t="shared" si="31"/>
        <v>794</v>
      </c>
      <c r="G235" s="29">
        <f t="shared" si="34"/>
        <v>-4.5559999998658895E-3</v>
      </c>
      <c r="H235" s="29"/>
      <c r="I235" s="29">
        <f>G235</f>
        <v>-4.5559999998658895E-3</v>
      </c>
      <c r="J235" s="29"/>
      <c r="K235" s="29"/>
      <c r="L235" s="29"/>
      <c r="M235" s="29"/>
      <c r="N235" s="29"/>
      <c r="O235" s="29"/>
      <c r="P235" s="29">
        <f t="shared" si="32"/>
        <v>6.8099973680843062E-4</v>
      </c>
      <c r="Q235" s="31">
        <f t="shared" si="33"/>
        <v>28123.972000000002</v>
      </c>
      <c r="R235" s="31"/>
      <c r="S235" s="31"/>
      <c r="T235" s="29">
        <f t="shared" si="35"/>
        <v>2.7426166241926903E-5</v>
      </c>
      <c r="U235" s="29"/>
      <c r="V235" s="29"/>
      <c r="W235" s="29"/>
      <c r="X235" s="29"/>
      <c r="Y235" s="29"/>
    </row>
    <row r="236" spans="1:35" x14ac:dyDescent="0.2">
      <c r="A236" s="28" t="s">
        <v>111</v>
      </c>
      <c r="B236" s="28"/>
      <c r="C236" s="25">
        <v>43175.34</v>
      </c>
      <c r="D236" s="25"/>
      <c r="E236" s="28">
        <f t="shared" si="30"/>
        <v>817.00839585415804</v>
      </c>
      <c r="F236" s="29">
        <f t="shared" si="31"/>
        <v>817</v>
      </c>
      <c r="G236" s="29">
        <f t="shared" si="34"/>
        <v>1.1991999992460478E-2</v>
      </c>
      <c r="H236" s="29"/>
      <c r="I236" s="29">
        <f>G236</f>
        <v>1.1991999992460478E-2</v>
      </c>
      <c r="J236" s="29"/>
      <c r="K236" s="29"/>
      <c r="L236" s="29"/>
      <c r="M236" s="29"/>
      <c r="N236" s="29"/>
      <c r="O236" s="29"/>
      <c r="P236" s="29">
        <f t="shared" si="32"/>
        <v>6.42315499404537E-4</v>
      </c>
      <c r="Q236" s="31">
        <f t="shared" si="33"/>
        <v>28156.839999999997</v>
      </c>
      <c r="R236" s="31"/>
      <c r="S236" s="31"/>
      <c r="T236" s="29">
        <f t="shared" si="35"/>
        <v>1.2881533809191447E-4</v>
      </c>
      <c r="U236" s="29"/>
      <c r="V236" s="29"/>
      <c r="W236" s="29"/>
      <c r="X236" s="29"/>
      <c r="Y236" s="29"/>
    </row>
    <row r="237" spans="1:35" x14ac:dyDescent="0.2">
      <c r="A237" s="28" t="s">
        <v>112</v>
      </c>
      <c r="B237" s="28"/>
      <c r="C237" s="25">
        <v>43759.512000000002</v>
      </c>
      <c r="D237" s="25"/>
      <c r="E237" s="28">
        <f t="shared" si="30"/>
        <v>1225.9996331364596</v>
      </c>
      <c r="F237" s="29">
        <f t="shared" si="31"/>
        <v>1226</v>
      </c>
      <c r="G237" s="29">
        <f t="shared" si="34"/>
        <v>-5.2400000276975334E-4</v>
      </c>
      <c r="H237" s="29"/>
      <c r="I237" s="29">
        <f>G237</f>
        <v>-5.2400000276975334E-4</v>
      </c>
      <c r="J237" s="29"/>
      <c r="K237" s="29"/>
      <c r="L237" s="29"/>
      <c r="M237" s="29"/>
      <c r="N237" s="29"/>
      <c r="O237" s="29"/>
      <c r="P237" s="29">
        <f t="shared" si="32"/>
        <v>-6.9055445663449147E-5</v>
      </c>
      <c r="Q237" s="31">
        <f t="shared" si="33"/>
        <v>28741.012000000002</v>
      </c>
      <c r="R237" s="31"/>
      <c r="S237" s="31"/>
      <c r="T237" s="29">
        <f t="shared" si="35"/>
        <v>2.069745500406513E-7</v>
      </c>
      <c r="U237" s="29"/>
      <c r="V237" s="29"/>
      <c r="W237" s="29"/>
      <c r="X237" s="29"/>
      <c r="Y237" s="29"/>
    </row>
    <row r="238" spans="1:35" x14ac:dyDescent="0.2">
      <c r="A238" s="28" t="s">
        <v>112</v>
      </c>
      <c r="B238" s="28"/>
      <c r="C238" s="25">
        <v>43769.521999999997</v>
      </c>
      <c r="D238" s="25"/>
      <c r="E238" s="28">
        <f t="shared" si="30"/>
        <v>1233.0078469590899</v>
      </c>
      <c r="F238" s="29">
        <f t="shared" si="31"/>
        <v>1233</v>
      </c>
      <c r="G238" s="29">
        <f t="shared" si="34"/>
        <v>1.1207999996258877E-2</v>
      </c>
      <c r="H238" s="29"/>
      <c r="I238" s="29">
        <f>G238</f>
        <v>1.1207999996258877E-2</v>
      </c>
      <c r="J238" s="29"/>
      <c r="K238" s="29"/>
      <c r="L238" s="29"/>
      <c r="M238" s="29"/>
      <c r="N238" s="29"/>
      <c r="O238" s="29"/>
      <c r="P238" s="29">
        <f t="shared" si="32"/>
        <v>-8.1617214127414586E-5</v>
      </c>
      <c r="Q238" s="31">
        <f t="shared" si="33"/>
        <v>28751.021999999997</v>
      </c>
      <c r="R238" s="31"/>
      <c r="S238" s="31"/>
      <c r="T238" s="29">
        <f t="shared" si="35"/>
        <v>1.2745545675705035E-4</v>
      </c>
      <c r="U238" s="29"/>
      <c r="V238" s="29"/>
      <c r="W238" s="29"/>
      <c r="X238" s="29"/>
      <c r="Y238" s="29"/>
    </row>
    <row r="239" spans="1:35" x14ac:dyDescent="0.2">
      <c r="A239" s="28" t="s">
        <v>112</v>
      </c>
      <c r="B239" s="28"/>
      <c r="C239" s="25">
        <v>43772.379000000001</v>
      </c>
      <c r="D239" s="25"/>
      <c r="E239" s="28">
        <f t="shared" si="30"/>
        <v>1235.0080934017763</v>
      </c>
      <c r="F239" s="29">
        <f t="shared" si="31"/>
        <v>1235</v>
      </c>
      <c r="G239" s="29">
        <f t="shared" si="34"/>
        <v>1.1559999999008141E-2</v>
      </c>
      <c r="H239" s="29"/>
      <c r="I239" s="29">
        <f>G239</f>
        <v>1.1559999999008141E-2</v>
      </c>
      <c r="J239" s="29"/>
      <c r="K239" s="29"/>
      <c r="L239" s="29"/>
      <c r="M239" s="29"/>
      <c r="N239" s="29"/>
      <c r="O239" s="29"/>
      <c r="P239" s="29">
        <f t="shared" si="32"/>
        <v>-8.5208681243856223E-5</v>
      </c>
      <c r="Q239" s="31">
        <f t="shared" si="33"/>
        <v>28753.879000000001</v>
      </c>
      <c r="R239" s="31"/>
      <c r="S239" s="31"/>
      <c r="T239" s="29">
        <f t="shared" si="35"/>
        <v>1.3561088520661649E-4</v>
      </c>
      <c r="U239" s="29"/>
      <c r="V239" s="29"/>
      <c r="W239" s="29"/>
      <c r="X239" s="29"/>
      <c r="Y239" s="29"/>
    </row>
    <row r="240" spans="1:35" x14ac:dyDescent="0.2">
      <c r="A240" s="34" t="s">
        <v>100</v>
      </c>
      <c r="B240" s="38"/>
      <c r="C240" s="34">
        <v>43803.790399999998</v>
      </c>
      <c r="D240" s="34">
        <v>5.0000000000000001E-4</v>
      </c>
      <c r="E240" s="28">
        <f t="shared" si="30"/>
        <v>1256.9998823796254</v>
      </c>
      <c r="F240" s="29">
        <f t="shared" si="31"/>
        <v>1257</v>
      </c>
      <c r="G240" s="29">
        <f t="shared" si="34"/>
        <v>-1.6800000594230369E-4</v>
      </c>
      <c r="H240" s="29"/>
      <c r="I240" s="29"/>
      <c r="J240" s="29">
        <f>G240</f>
        <v>-1.6800000594230369E-4</v>
      </c>
      <c r="K240" s="29"/>
      <c r="L240" s="29"/>
      <c r="M240" s="29"/>
      <c r="N240" s="29"/>
      <c r="O240" s="29"/>
      <c r="P240" s="29">
        <f t="shared" si="32"/>
        <v>-1.2478493828996161E-4</v>
      </c>
      <c r="Q240" s="31">
        <f t="shared" si="33"/>
        <v>28785.290399999998</v>
      </c>
      <c r="R240" s="31"/>
      <c r="S240" s="31"/>
      <c r="T240" s="29">
        <f t="shared" si="35"/>
        <v>1.8675420721965023E-9</v>
      </c>
      <c r="U240" s="29"/>
      <c r="V240" s="29"/>
      <c r="W240" s="29"/>
      <c r="X240" s="29"/>
      <c r="Y240" s="29"/>
    </row>
    <row r="241" spans="1:35" x14ac:dyDescent="0.2">
      <c r="A241" s="28" t="s">
        <v>87</v>
      </c>
      <c r="B241" s="28"/>
      <c r="C241" s="25">
        <v>43803.795899999997</v>
      </c>
      <c r="D241" s="25"/>
      <c r="E241" s="28">
        <f t="shared" si="30"/>
        <v>1257.0037330465605</v>
      </c>
      <c r="F241" s="29">
        <f t="shared" si="31"/>
        <v>1257</v>
      </c>
      <c r="G241" s="29">
        <f t="shared" si="34"/>
        <v>5.3319999933592044E-3</v>
      </c>
      <c r="H241" s="29">
        <f>G241</f>
        <v>5.3319999933592044E-3</v>
      </c>
      <c r="I241" s="29"/>
      <c r="J241" s="29"/>
      <c r="K241" s="29"/>
      <c r="L241" s="29"/>
      <c r="M241" s="29"/>
      <c r="N241" s="29"/>
      <c r="O241" s="29"/>
      <c r="P241" s="29">
        <f t="shared" si="32"/>
        <v>-1.2478493828996161E-4</v>
      </c>
      <c r="Q241" s="31">
        <f t="shared" si="33"/>
        <v>28785.295899999997</v>
      </c>
      <c r="R241" s="31"/>
      <c r="S241" s="31"/>
      <c r="T241" s="29">
        <f t="shared" si="35"/>
        <v>2.9776501790273393E-5</v>
      </c>
      <c r="U241" s="29"/>
      <c r="V241" s="29"/>
      <c r="W241" s="29"/>
      <c r="X241" s="29"/>
      <c r="Y241" s="29"/>
    </row>
    <row r="242" spans="1:35" x14ac:dyDescent="0.2">
      <c r="A242" s="34" t="s">
        <v>101</v>
      </c>
      <c r="B242" s="38" t="s">
        <v>97</v>
      </c>
      <c r="C242" s="34">
        <v>43832.353600000002</v>
      </c>
      <c r="D242" s="34"/>
      <c r="E242" s="28">
        <f t="shared" si="30"/>
        <v>1276.9975859818921</v>
      </c>
      <c r="F242" s="29">
        <f t="shared" si="31"/>
        <v>1277</v>
      </c>
      <c r="G242" s="29">
        <f t="shared" si="34"/>
        <v>-3.448000003118068E-3</v>
      </c>
      <c r="H242" s="29"/>
      <c r="I242" s="29"/>
      <c r="J242" s="29">
        <f>G242</f>
        <v>-3.448000003118068E-3</v>
      </c>
      <c r="K242" s="29"/>
      <c r="L242" s="29"/>
      <c r="M242" s="29"/>
      <c r="N242" s="29"/>
      <c r="O242" s="29"/>
      <c r="P242" s="29">
        <f t="shared" si="32"/>
        <v>-1.608749063674952E-4</v>
      </c>
      <c r="Q242" s="31">
        <f t="shared" si="33"/>
        <v>28813.853600000002</v>
      </c>
      <c r="R242" s="31"/>
      <c r="S242" s="31"/>
      <c r="T242" s="29">
        <f t="shared" si="35"/>
        <v>1.0805191401687464E-5</v>
      </c>
      <c r="U242" s="29"/>
      <c r="V242" s="29"/>
      <c r="W242" s="29"/>
      <c r="X242" s="29"/>
      <c r="Y242" s="29"/>
    </row>
    <row r="243" spans="1:35" x14ac:dyDescent="0.2">
      <c r="A243" s="34" t="s">
        <v>44</v>
      </c>
      <c r="B243" s="38"/>
      <c r="C243" s="34">
        <v>44110.872900000002</v>
      </c>
      <c r="D243" s="34"/>
      <c r="E243" s="28">
        <f t="shared" si="30"/>
        <v>1471.9948695113994</v>
      </c>
      <c r="F243" s="29">
        <f t="shared" si="31"/>
        <v>1472</v>
      </c>
      <c r="G243" s="29">
        <f t="shared" si="34"/>
        <v>-7.3279999996884726E-3</v>
      </c>
      <c r="H243" s="29"/>
      <c r="I243" s="29"/>
      <c r="J243" s="29">
        <f>G243</f>
        <v>-7.3279999996884726E-3</v>
      </c>
      <c r="K243" s="29"/>
      <c r="L243" s="29"/>
      <c r="M243" s="29"/>
      <c r="N243" s="29"/>
      <c r="O243" s="29"/>
      <c r="P243" s="29">
        <f t="shared" si="32"/>
        <v>-5.1831976412528361E-4</v>
      </c>
      <c r="Q243" s="31">
        <f t="shared" si="33"/>
        <v>29092.372900000002</v>
      </c>
      <c r="R243" s="31"/>
      <c r="S243" s="31"/>
      <c r="T243" s="29">
        <f t="shared" si="35"/>
        <v>4.637174491061993E-5</v>
      </c>
      <c r="U243" s="29"/>
      <c r="V243" s="29"/>
      <c r="W243" s="29"/>
      <c r="X243" s="29"/>
      <c r="Y243" s="29"/>
    </row>
    <row r="244" spans="1:35" x14ac:dyDescent="0.2">
      <c r="A244" s="28" t="s">
        <v>87</v>
      </c>
      <c r="B244" s="28"/>
      <c r="C244" s="25">
        <v>44110.876900000003</v>
      </c>
      <c r="D244" s="25"/>
      <c r="E244" s="28">
        <f t="shared" si="30"/>
        <v>1471.9976699964441</v>
      </c>
      <c r="F244" s="29">
        <f t="shared" si="31"/>
        <v>1472</v>
      </c>
      <c r="G244" s="29">
        <f t="shared" si="34"/>
        <v>-3.3279999988735653E-3</v>
      </c>
      <c r="H244" s="29">
        <f>G244</f>
        <v>-3.3279999988735653E-3</v>
      </c>
      <c r="I244" s="29"/>
      <c r="J244" s="29"/>
      <c r="K244" s="29"/>
      <c r="L244" s="29"/>
      <c r="M244" s="29"/>
      <c r="N244" s="29"/>
      <c r="O244" s="29"/>
      <c r="P244" s="29">
        <f t="shared" si="32"/>
        <v>-5.1831976412528361E-4</v>
      </c>
      <c r="Q244" s="31">
        <f t="shared" si="33"/>
        <v>29092.376900000003</v>
      </c>
      <c r="R244" s="31"/>
      <c r="S244" s="31"/>
      <c r="T244" s="29">
        <f t="shared" si="35"/>
        <v>7.8943030215351603E-6</v>
      </c>
      <c r="U244" s="29"/>
      <c r="V244" s="29"/>
      <c r="W244" s="29"/>
      <c r="X244" s="29"/>
      <c r="Y244" s="29"/>
    </row>
    <row r="245" spans="1:35" x14ac:dyDescent="0.2">
      <c r="A245" s="28" t="s">
        <v>44</v>
      </c>
      <c r="B245" s="28"/>
      <c r="C245" s="25">
        <v>44123.729599999999</v>
      </c>
      <c r="D245" s="25"/>
      <c r="E245" s="28">
        <f t="shared" si="30"/>
        <v>1480.9961185277266</v>
      </c>
      <c r="F245" s="29">
        <f t="shared" si="31"/>
        <v>1481</v>
      </c>
      <c r="G245" s="29">
        <f t="shared" si="34"/>
        <v>-5.5440000069211237E-3</v>
      </c>
      <c r="H245" s="29"/>
      <c r="I245" s="29"/>
      <c r="J245" s="29">
        <f>G245</f>
        <v>-5.5440000069211237E-3</v>
      </c>
      <c r="K245" s="29"/>
      <c r="L245" s="29"/>
      <c r="M245" s="29"/>
      <c r="N245" s="29"/>
      <c r="O245" s="29"/>
      <c r="P245" s="29">
        <f t="shared" si="32"/>
        <v>-5.3506104116878245E-4</v>
      </c>
      <c r="Q245" s="31">
        <f t="shared" si="33"/>
        <v>29105.229599999999</v>
      </c>
      <c r="R245" s="31"/>
      <c r="S245" s="31"/>
      <c r="T245" s="29">
        <f t="shared" si="35"/>
        <v>2.5089469562632131E-5</v>
      </c>
      <c r="U245" s="29"/>
      <c r="V245" s="29"/>
      <c r="W245" s="29"/>
      <c r="X245" s="29"/>
      <c r="Y245" s="29"/>
      <c r="AC245" t="s">
        <v>42</v>
      </c>
      <c r="AD245" t="s">
        <v>43</v>
      </c>
      <c r="AI245" t="s">
        <v>45</v>
      </c>
    </row>
    <row r="246" spans="1:35" x14ac:dyDescent="0.2">
      <c r="A246" s="63" t="s">
        <v>44</v>
      </c>
      <c r="B246" s="65" t="s">
        <v>103</v>
      </c>
      <c r="C246" s="63">
        <v>44123.734499999999</v>
      </c>
      <c r="D246" s="63" t="s">
        <v>150</v>
      </c>
      <c r="E246" s="28">
        <f t="shared" si="30"/>
        <v>1480.9995491219056</v>
      </c>
      <c r="F246" s="29">
        <f t="shared" si="31"/>
        <v>1481</v>
      </c>
      <c r="G246" s="29">
        <f t="shared" si="34"/>
        <v>-6.4400000701425597E-4</v>
      </c>
      <c r="H246" s="29"/>
      <c r="I246" s="29"/>
      <c r="J246" s="29">
        <f>G246</f>
        <v>-6.4400000701425597E-4</v>
      </c>
      <c r="K246" s="29"/>
      <c r="L246" s="29"/>
      <c r="M246" s="29"/>
      <c r="N246" s="29"/>
      <c r="O246" s="29">
        <f ca="1">+C$11+C$12*F246</f>
        <v>-0.10326560298773207</v>
      </c>
      <c r="P246" s="29">
        <f t="shared" si="32"/>
        <v>-5.3506104116878245E-4</v>
      </c>
      <c r="Q246" s="31">
        <f t="shared" si="33"/>
        <v>29105.234499999999</v>
      </c>
      <c r="R246" s="31"/>
      <c r="S246" s="31"/>
      <c r="T246" s="29">
        <f t="shared" si="35"/>
        <v>1.1867698279481248E-8</v>
      </c>
      <c r="U246" s="29"/>
      <c r="V246" s="29"/>
      <c r="W246" s="29"/>
      <c r="X246" s="29"/>
      <c r="Y246" s="29"/>
    </row>
    <row r="247" spans="1:35" x14ac:dyDescent="0.2">
      <c r="A247" s="34" t="s">
        <v>44</v>
      </c>
      <c r="B247" s="38"/>
      <c r="C247" s="34">
        <v>44130.869399999996</v>
      </c>
      <c r="D247" s="34"/>
      <c r="E247" s="28">
        <f t="shared" si="30"/>
        <v>1485.9948443070298</v>
      </c>
      <c r="F247" s="29">
        <f t="shared" si="31"/>
        <v>1486</v>
      </c>
      <c r="G247" s="29">
        <f t="shared" si="34"/>
        <v>-7.3640000045998022E-3</v>
      </c>
      <c r="H247" s="29"/>
      <c r="I247" s="29"/>
      <c r="J247" s="29">
        <f>G247</f>
        <v>-7.3640000045998022E-3</v>
      </c>
      <c r="K247" s="29"/>
      <c r="L247" s="29"/>
      <c r="M247" s="29"/>
      <c r="N247" s="29"/>
      <c r="O247" s="29"/>
      <c r="P247" s="29">
        <f t="shared" si="32"/>
        <v>-5.44371046685816E-4</v>
      </c>
      <c r="Q247" s="31">
        <f t="shared" si="33"/>
        <v>29112.369399999996</v>
      </c>
      <c r="R247" s="31"/>
      <c r="S247" s="31"/>
      <c r="T247" s="29">
        <f t="shared" si="35"/>
        <v>4.6507339123619005E-5</v>
      </c>
      <c r="U247" s="29"/>
      <c r="V247" s="29"/>
      <c r="W247" s="29"/>
      <c r="X247" s="29"/>
      <c r="Y247" s="29"/>
    </row>
    <row r="248" spans="1:35" x14ac:dyDescent="0.2">
      <c r="A248" s="28" t="s">
        <v>44</v>
      </c>
      <c r="B248" s="28"/>
      <c r="C248" s="25">
        <v>44130.869400000003</v>
      </c>
      <c r="D248" s="25"/>
      <c r="E248" s="28">
        <f t="shared" si="30"/>
        <v>1485.9948443070348</v>
      </c>
      <c r="F248" s="29">
        <f t="shared" si="31"/>
        <v>1486</v>
      </c>
      <c r="G248" s="29">
        <f t="shared" si="34"/>
        <v>-7.3639999973238446E-3</v>
      </c>
      <c r="H248" s="29"/>
      <c r="I248" s="29"/>
      <c r="J248" s="29">
        <f>G248</f>
        <v>-7.3639999973238446E-3</v>
      </c>
      <c r="K248" s="29"/>
      <c r="L248" s="29"/>
      <c r="M248" s="29"/>
      <c r="N248" s="29"/>
      <c r="O248" s="29"/>
      <c r="P248" s="29">
        <f t="shared" si="32"/>
        <v>-5.44371046685816E-4</v>
      </c>
      <c r="Q248" s="31">
        <f t="shared" si="33"/>
        <v>29112.369400000003</v>
      </c>
      <c r="R248" s="31"/>
      <c r="S248" s="31"/>
      <c r="T248" s="29">
        <f t="shared" si="35"/>
        <v>4.650733902438034E-5</v>
      </c>
      <c r="U248" s="29"/>
      <c r="V248" s="29"/>
      <c r="W248" s="29"/>
      <c r="X248" s="29"/>
      <c r="Y248" s="29"/>
      <c r="AC248" t="s">
        <v>42</v>
      </c>
      <c r="AI248" t="s">
        <v>45</v>
      </c>
    </row>
    <row r="249" spans="1:35" x14ac:dyDescent="0.2">
      <c r="A249" s="28" t="s">
        <v>87</v>
      </c>
      <c r="B249" s="28"/>
      <c r="C249" s="25">
        <v>44130.874499999998</v>
      </c>
      <c r="D249" s="25"/>
      <c r="E249" s="28">
        <f t="shared" si="30"/>
        <v>1485.9984149254624</v>
      </c>
      <c r="F249" s="29">
        <f t="shared" si="31"/>
        <v>1486</v>
      </c>
      <c r="G249" s="29">
        <f t="shared" si="34"/>
        <v>-2.2640000024694018E-3</v>
      </c>
      <c r="H249" s="29">
        <f>G249</f>
        <v>-2.2640000024694018E-3</v>
      </c>
      <c r="I249" s="29"/>
      <c r="J249" s="29"/>
      <c r="K249" s="29"/>
      <c r="L249" s="29"/>
      <c r="M249" s="29"/>
      <c r="N249" s="29"/>
      <c r="O249" s="29"/>
      <c r="P249" s="29">
        <f t="shared" si="32"/>
        <v>-5.44371046685816E-4</v>
      </c>
      <c r="Q249" s="31">
        <f t="shared" si="33"/>
        <v>29112.374499999998</v>
      </c>
      <c r="R249" s="31"/>
      <c r="S249" s="31"/>
      <c r="T249" s="29">
        <f t="shared" si="35"/>
        <v>2.957123745569346E-6</v>
      </c>
      <c r="U249" s="29"/>
      <c r="V249" s="29"/>
      <c r="W249" s="29"/>
      <c r="X249" s="29"/>
      <c r="Y249" s="29"/>
    </row>
    <row r="250" spans="1:35" x14ac:dyDescent="0.2">
      <c r="A250" s="63" t="s">
        <v>44</v>
      </c>
      <c r="B250" s="65" t="s">
        <v>103</v>
      </c>
      <c r="C250" s="64">
        <v>44130.874799999998</v>
      </c>
      <c r="D250" s="64" t="s">
        <v>150</v>
      </c>
      <c r="E250" s="28">
        <f t="shared" si="30"/>
        <v>1485.9986249618405</v>
      </c>
      <c r="F250" s="29">
        <f t="shared" si="31"/>
        <v>1486</v>
      </c>
      <c r="G250" s="29">
        <f t="shared" si="34"/>
        <v>-1.9640000027720816E-3</v>
      </c>
      <c r="H250" s="29"/>
      <c r="I250" s="29"/>
      <c r="J250" s="29">
        <f>G250</f>
        <v>-1.9640000027720816E-3</v>
      </c>
      <c r="K250" s="29"/>
      <c r="L250" s="29"/>
      <c r="M250" s="29"/>
      <c r="N250" s="29"/>
      <c r="O250" s="29">
        <f ca="1">+C$11+C$12*F250</f>
        <v>-0.10320605002249299</v>
      </c>
      <c r="P250" s="29">
        <f t="shared" si="32"/>
        <v>-5.44371046685816E-4</v>
      </c>
      <c r="Q250" s="31">
        <f t="shared" si="33"/>
        <v>29112.374799999998</v>
      </c>
      <c r="R250" s="31"/>
      <c r="S250" s="31"/>
      <c r="T250" s="29">
        <f t="shared" si="35"/>
        <v>2.0153463729585805E-6</v>
      </c>
      <c r="U250" s="29"/>
      <c r="V250" s="29"/>
      <c r="W250" s="29"/>
      <c r="X250" s="29"/>
      <c r="Y250" s="29"/>
    </row>
    <row r="251" spans="1:35" x14ac:dyDescent="0.2">
      <c r="A251" s="64" t="s">
        <v>659</v>
      </c>
      <c r="B251" s="65" t="s">
        <v>103</v>
      </c>
      <c r="C251" s="64">
        <v>44133.748</v>
      </c>
      <c r="D251" s="64" t="s">
        <v>150</v>
      </c>
      <c r="E251" s="28">
        <f t="shared" si="30"/>
        <v>1488.0102133689538</v>
      </c>
      <c r="F251" s="29">
        <f t="shared" si="31"/>
        <v>1488</v>
      </c>
      <c r="G251" s="29">
        <f t="shared" si="34"/>
        <v>1.4587999998184387E-2</v>
      </c>
      <c r="H251" s="29"/>
      <c r="I251" s="29">
        <f t="shared" ref="I251:I256" si="36">G251</f>
        <v>1.4587999998184387E-2</v>
      </c>
      <c r="J251" s="29"/>
      <c r="K251" s="29"/>
      <c r="L251" s="29"/>
      <c r="M251" s="29"/>
      <c r="N251" s="29"/>
      <c r="O251" s="29">
        <f ca="1">+C$11+C$12*F251</f>
        <v>-0.10318222883639735</v>
      </c>
      <c r="P251" s="29">
        <f t="shared" si="32"/>
        <v>-5.4809690810231392E-4</v>
      </c>
      <c r="Q251" s="31">
        <f t="shared" si="33"/>
        <v>29115.248</v>
      </c>
      <c r="R251" s="31"/>
      <c r="S251" s="31"/>
      <c r="T251" s="29">
        <f t="shared" si="35"/>
        <v>2.2910142955650181E-4</v>
      </c>
      <c r="U251" s="29"/>
      <c r="V251" s="29"/>
      <c r="W251" s="29"/>
      <c r="X251" s="29"/>
      <c r="Y251" s="29"/>
    </row>
    <row r="252" spans="1:35" x14ac:dyDescent="0.2">
      <c r="A252" s="28" t="s">
        <v>47</v>
      </c>
      <c r="B252" s="28"/>
      <c r="C252" s="25">
        <v>44166.59</v>
      </c>
      <c r="D252" s="25"/>
      <c r="E252" s="28">
        <f t="shared" si="30"/>
        <v>1511.0035958227927</v>
      </c>
      <c r="F252" s="29">
        <f t="shared" si="31"/>
        <v>1511</v>
      </c>
      <c r="G252" s="29">
        <f t="shared" si="34"/>
        <v>5.1359999924898148E-3</v>
      </c>
      <c r="H252" s="29"/>
      <c r="I252" s="29">
        <f t="shared" si="36"/>
        <v>5.1359999924898148E-3</v>
      </c>
      <c r="J252" s="29"/>
      <c r="K252" s="29"/>
      <c r="L252" s="29"/>
      <c r="M252" s="29"/>
      <c r="N252" s="29"/>
      <c r="O252" s="29"/>
      <c r="P252" s="29">
        <f t="shared" si="32"/>
        <v>-5.9102067478979873E-4</v>
      </c>
      <c r="Q252" s="31">
        <f t="shared" si="33"/>
        <v>29148.089999999997</v>
      </c>
      <c r="R252" s="31"/>
      <c r="S252" s="31"/>
      <c r="T252" s="29">
        <f t="shared" si="35"/>
        <v>3.2798765723447831E-5</v>
      </c>
      <c r="U252" s="29"/>
      <c r="V252" s="29"/>
      <c r="W252" s="29"/>
      <c r="X252" s="29"/>
      <c r="Y252" s="29"/>
      <c r="AC252" t="s">
        <v>46</v>
      </c>
      <c r="AI252" t="s">
        <v>45</v>
      </c>
    </row>
    <row r="253" spans="1:35" x14ac:dyDescent="0.2">
      <c r="A253" s="28" t="s">
        <v>48</v>
      </c>
      <c r="B253" s="28"/>
      <c r="C253" s="25">
        <v>44172.273000000001</v>
      </c>
      <c r="D253" s="25"/>
      <c r="E253" s="28">
        <f t="shared" si="30"/>
        <v>1514.9823849490724</v>
      </c>
      <c r="F253" s="29">
        <f t="shared" si="31"/>
        <v>1515</v>
      </c>
      <c r="G253" s="29">
        <f t="shared" si="34"/>
        <v>-2.5160000004689209E-2</v>
      </c>
      <c r="H253" s="29"/>
      <c r="I253" s="29">
        <f t="shared" si="36"/>
        <v>-2.5160000004689209E-2</v>
      </c>
      <c r="K253" s="29"/>
      <c r="L253" s="29"/>
      <c r="M253" s="29"/>
      <c r="N253" s="29"/>
      <c r="O253" s="29"/>
      <c r="P253" s="29">
        <f t="shared" si="32"/>
        <v>-5.985000201666796E-4</v>
      </c>
      <c r="Q253" s="31">
        <f t="shared" si="33"/>
        <v>29153.773000000001</v>
      </c>
      <c r="R253" s="31"/>
      <c r="S253" s="31"/>
      <c r="T253" s="29">
        <f t="shared" si="35"/>
        <v>6.0326728148970025E-4</v>
      </c>
      <c r="U253" s="29"/>
      <c r="V253" s="29"/>
      <c r="W253" s="29"/>
      <c r="X253" s="29"/>
      <c r="Y253" s="29"/>
      <c r="AC253" t="s">
        <v>46</v>
      </c>
      <c r="AI253" t="s">
        <v>45</v>
      </c>
    </row>
    <row r="254" spans="1:35" x14ac:dyDescent="0.2">
      <c r="A254" s="28" t="s">
        <v>51</v>
      </c>
      <c r="B254" s="28"/>
      <c r="C254" s="25">
        <v>44242.29</v>
      </c>
      <c r="D254" s="25" t="s">
        <v>49</v>
      </c>
      <c r="E254" s="28">
        <f t="shared" si="30"/>
        <v>1564.0027752806777</v>
      </c>
      <c r="F254" s="29">
        <f t="shared" si="31"/>
        <v>1564</v>
      </c>
      <c r="G254" s="29">
        <f t="shared" si="34"/>
        <v>3.9639999959035777E-3</v>
      </c>
      <c r="H254" s="29"/>
      <c r="I254" s="29">
        <f t="shared" si="36"/>
        <v>3.9639999959035777E-3</v>
      </c>
      <c r="J254" s="29"/>
      <c r="K254" s="29"/>
      <c r="L254" s="29"/>
      <c r="M254" s="29"/>
      <c r="N254" s="29"/>
      <c r="O254" s="29"/>
      <c r="P254" s="29">
        <f t="shared" si="32"/>
        <v>-6.9046688442995878E-4</v>
      </c>
      <c r="Q254" s="31">
        <f t="shared" si="33"/>
        <v>29223.79</v>
      </c>
      <c r="R254" s="31"/>
      <c r="S254" s="31"/>
      <c r="T254" s="29">
        <f t="shared" si="35"/>
        <v>2.1664061940121802E-5</v>
      </c>
      <c r="U254" s="29"/>
      <c r="V254" s="29"/>
      <c r="W254" s="29"/>
      <c r="X254" s="29"/>
      <c r="Y254" s="29"/>
      <c r="AC254" t="s">
        <v>46</v>
      </c>
      <c r="AE254">
        <v>10</v>
      </c>
      <c r="AG254" t="s">
        <v>50</v>
      </c>
      <c r="AI254" t="s">
        <v>30</v>
      </c>
    </row>
    <row r="255" spans="1:35" x14ac:dyDescent="0.2">
      <c r="A255" s="64" t="s">
        <v>659</v>
      </c>
      <c r="B255" s="65" t="s">
        <v>103</v>
      </c>
      <c r="C255" s="64">
        <v>44473.684000000001</v>
      </c>
      <c r="D255" s="64" t="s">
        <v>150</v>
      </c>
      <c r="E255" s="28">
        <f t="shared" si="30"/>
        <v>1726.0066343490687</v>
      </c>
      <c r="F255" s="29">
        <f t="shared" si="31"/>
        <v>1726</v>
      </c>
      <c r="G255" s="29">
        <f t="shared" si="34"/>
        <v>9.4759999992675148E-3</v>
      </c>
      <c r="H255" s="29"/>
      <c r="I255" s="29">
        <f t="shared" si="36"/>
        <v>9.4759999992675148E-3</v>
      </c>
      <c r="J255" s="29"/>
      <c r="K255" s="29"/>
      <c r="L255" s="29"/>
      <c r="M255" s="29"/>
      <c r="N255" s="29"/>
      <c r="O255" s="29">
        <f ca="1">+C$11+C$12*F255</f>
        <v>-0.10034750769101727</v>
      </c>
      <c r="P255" s="29">
        <f t="shared" si="32"/>
        <v>-9.9905999217861884E-4</v>
      </c>
      <c r="Q255" s="31">
        <f t="shared" si="33"/>
        <v>29455.184000000001</v>
      </c>
      <c r="R255" s="31"/>
      <c r="S255" s="31"/>
      <c r="T255" s="29">
        <f t="shared" si="35"/>
        <v>1.0972688182439547E-4</v>
      </c>
      <c r="U255" s="29"/>
      <c r="V255" s="29"/>
      <c r="W255" s="29"/>
      <c r="X255" s="29"/>
      <c r="Y255" s="29"/>
    </row>
    <row r="256" spans="1:35" x14ac:dyDescent="0.2">
      <c r="A256" s="64" t="s">
        <v>659</v>
      </c>
      <c r="B256" s="65" t="s">
        <v>103</v>
      </c>
      <c r="C256" s="64">
        <v>44473.688999999998</v>
      </c>
      <c r="D256" s="64" t="s">
        <v>150</v>
      </c>
      <c r="E256" s="28">
        <f t="shared" si="30"/>
        <v>1726.0101349553718</v>
      </c>
      <c r="F256" s="29">
        <f t="shared" si="31"/>
        <v>1726</v>
      </c>
      <c r="G256" s="29">
        <f t="shared" si="34"/>
        <v>1.447599999664817E-2</v>
      </c>
      <c r="H256" s="29"/>
      <c r="I256" s="29">
        <f t="shared" si="36"/>
        <v>1.447599999664817E-2</v>
      </c>
      <c r="J256" s="29"/>
      <c r="K256" s="29"/>
      <c r="L256" s="29"/>
      <c r="M256" s="29"/>
      <c r="N256" s="29"/>
      <c r="O256" s="29">
        <f ca="1">+C$11+C$12*F256</f>
        <v>-0.10034750769101727</v>
      </c>
      <c r="P256" s="29">
        <f t="shared" si="32"/>
        <v>-9.9905999217861884E-4</v>
      </c>
      <c r="Q256" s="31">
        <f t="shared" si="33"/>
        <v>29455.188999999998</v>
      </c>
      <c r="R256" s="31"/>
      <c r="S256" s="31"/>
      <c r="T256" s="29">
        <f t="shared" si="35"/>
        <v>2.3947748165778778E-4</v>
      </c>
      <c r="U256" s="29"/>
      <c r="V256" s="29"/>
      <c r="W256" s="29"/>
      <c r="X256" s="29"/>
      <c r="Y256" s="29"/>
    </row>
    <row r="257" spans="1:35" x14ac:dyDescent="0.2">
      <c r="A257" s="28" t="s">
        <v>52</v>
      </c>
      <c r="B257" s="28"/>
      <c r="C257" s="25">
        <v>44500.8105</v>
      </c>
      <c r="D257" s="25"/>
      <c r="E257" s="28">
        <f t="shared" si="30"/>
        <v>1744.9984737356492</v>
      </c>
      <c r="F257" s="29">
        <f t="shared" si="31"/>
        <v>1745</v>
      </c>
      <c r="G257" s="29">
        <f t="shared" si="34"/>
        <v>-2.1800000031362288E-3</v>
      </c>
      <c r="H257" s="29"/>
      <c r="I257" s="29"/>
      <c r="J257" s="29">
        <f>G257</f>
        <v>-2.1800000031362288E-3</v>
      </c>
      <c r="K257" s="29"/>
      <c r="L257" s="29"/>
      <c r="M257" s="29"/>
      <c r="N257" s="29"/>
      <c r="O257" s="29"/>
      <c r="P257" s="29">
        <f t="shared" si="32"/>
        <v>-1.0357097125675927E-3</v>
      </c>
      <c r="Q257" s="31">
        <f t="shared" si="33"/>
        <v>29482.3105</v>
      </c>
      <c r="R257" s="31"/>
      <c r="S257" s="31"/>
      <c r="T257" s="29">
        <f t="shared" si="35"/>
        <v>1.3094002690896535E-6</v>
      </c>
      <c r="U257" s="29"/>
      <c r="V257" s="29"/>
      <c r="W257" s="29"/>
      <c r="X257" s="29"/>
      <c r="Y257" s="29"/>
      <c r="AC257" t="s">
        <v>42</v>
      </c>
      <c r="AI257" t="s">
        <v>45</v>
      </c>
    </row>
    <row r="258" spans="1:35" x14ac:dyDescent="0.2">
      <c r="A258" s="28" t="s">
        <v>53</v>
      </c>
      <c r="B258" s="28"/>
      <c r="C258" s="25">
        <v>44539.398999999998</v>
      </c>
      <c r="D258" s="25"/>
      <c r="E258" s="28">
        <f t="shared" si="30"/>
        <v>1772.0151030158393</v>
      </c>
      <c r="F258" s="29">
        <f t="shared" si="31"/>
        <v>1772</v>
      </c>
      <c r="G258" s="29">
        <f t="shared" si="34"/>
        <v>2.1571999997831881E-2</v>
      </c>
      <c r="H258" s="29"/>
      <c r="I258" s="29">
        <f>G258</f>
        <v>2.1571999997831881E-2</v>
      </c>
      <c r="J258" s="32"/>
      <c r="K258" s="29"/>
      <c r="L258" s="29"/>
      <c r="M258" s="29"/>
      <c r="N258" s="29"/>
      <c r="O258" s="29"/>
      <c r="P258" s="29">
        <f t="shared" si="32"/>
        <v>-1.0879558326321365E-3</v>
      </c>
      <c r="Q258" s="31">
        <f t="shared" si="33"/>
        <v>29520.898999999998</v>
      </c>
      <c r="R258" s="31"/>
      <c r="S258" s="31"/>
      <c r="T258" s="29"/>
      <c r="U258" s="29"/>
      <c r="V258" s="29"/>
      <c r="W258" s="29"/>
      <c r="X258" s="29"/>
      <c r="Y258" s="29"/>
      <c r="AC258" t="s">
        <v>46</v>
      </c>
      <c r="AE258">
        <v>15</v>
      </c>
      <c r="AG258" t="s">
        <v>50</v>
      </c>
      <c r="AI258" t="s">
        <v>30</v>
      </c>
    </row>
    <row r="259" spans="1:35" x14ac:dyDescent="0.2">
      <c r="A259" s="28" t="s">
        <v>55</v>
      </c>
      <c r="B259" s="28"/>
      <c r="C259" s="25">
        <v>44543.781300000002</v>
      </c>
      <c r="D259" s="25"/>
      <c r="E259" s="28">
        <f t="shared" si="30"/>
        <v>1775.0832444179334</v>
      </c>
      <c r="F259" s="29">
        <f t="shared" si="31"/>
        <v>1775</v>
      </c>
      <c r="H259" s="29"/>
      <c r="I259" s="29"/>
      <c r="J259" s="29"/>
      <c r="K259" s="29"/>
      <c r="L259" s="29"/>
      <c r="M259" s="29"/>
      <c r="N259" s="29"/>
      <c r="O259" s="29"/>
      <c r="P259" s="29">
        <f t="shared" si="32"/>
        <v>-1.0937729091460107E-3</v>
      </c>
      <c r="Q259" s="31">
        <f t="shared" si="33"/>
        <v>29525.281300000002</v>
      </c>
      <c r="R259" s="31"/>
      <c r="S259" s="31"/>
      <c r="T259" s="29"/>
      <c r="U259" s="29">
        <f>+C259-(C$7+F259*C$8)</f>
        <v>0.11890000000130385</v>
      </c>
      <c r="V259" s="29"/>
      <c r="W259" s="29"/>
      <c r="X259" s="29"/>
      <c r="Y259" s="29"/>
      <c r="AC259" t="s">
        <v>42</v>
      </c>
      <c r="AD259" t="s">
        <v>54</v>
      </c>
      <c r="AI259" t="s">
        <v>45</v>
      </c>
    </row>
    <row r="260" spans="1:35" x14ac:dyDescent="0.2">
      <c r="A260" s="64" t="s">
        <v>659</v>
      </c>
      <c r="B260" s="65" t="s">
        <v>103</v>
      </c>
      <c r="C260" s="64">
        <v>44593.671000000002</v>
      </c>
      <c r="D260" s="64" t="s">
        <v>150</v>
      </c>
      <c r="E260" s="28">
        <f t="shared" si="30"/>
        <v>1810.0120840929649</v>
      </c>
      <c r="F260" s="29">
        <f t="shared" si="31"/>
        <v>1810</v>
      </c>
      <c r="G260" s="29">
        <f t="shared" ref="G260:G291" si="37">+C260-(C$7+F260*C$8)</f>
        <v>1.7260000000533182E-2</v>
      </c>
      <c r="H260" s="29"/>
      <c r="I260" s="29">
        <f>G260</f>
        <v>1.7260000000533182E-2</v>
      </c>
      <c r="J260" s="29"/>
      <c r="K260" s="29"/>
      <c r="L260" s="29"/>
      <c r="M260" s="29"/>
      <c r="N260" s="29"/>
      <c r="O260" s="29">
        <f ca="1">+C$11+C$12*F260</f>
        <v>-9.9347017875000776E-2</v>
      </c>
      <c r="P260" s="29">
        <f t="shared" si="32"/>
        <v>-1.1618154267279079E-3</v>
      </c>
      <c r="Q260" s="31">
        <f t="shared" si="33"/>
        <v>29575.171000000002</v>
      </c>
      <c r="R260" s="31"/>
      <c r="S260" s="31"/>
      <c r="T260" s="29">
        <f t="shared" ref="T260:T291" si="38">+(P260-G260)^2</f>
        <v>3.3936328363607467E-4</v>
      </c>
      <c r="U260" s="29"/>
      <c r="V260" s="29"/>
      <c r="W260" s="29"/>
      <c r="X260" s="29"/>
      <c r="Y260" s="29"/>
    </row>
    <row r="261" spans="1:35" x14ac:dyDescent="0.2">
      <c r="A261" s="64" t="s">
        <v>659</v>
      </c>
      <c r="B261" s="65" t="s">
        <v>103</v>
      </c>
      <c r="C261" s="64">
        <v>44623.650999999998</v>
      </c>
      <c r="D261" s="64" t="s">
        <v>150</v>
      </c>
      <c r="E261" s="28">
        <f t="shared" si="30"/>
        <v>1831.0017194978143</v>
      </c>
      <c r="F261" s="29">
        <f t="shared" si="31"/>
        <v>1831</v>
      </c>
      <c r="G261" s="29">
        <f t="shared" si="37"/>
        <v>2.4559999947086908E-3</v>
      </c>
      <c r="H261" s="29"/>
      <c r="I261" s="29">
        <f>G261</f>
        <v>2.4559999947086908E-3</v>
      </c>
      <c r="J261" s="29"/>
      <c r="K261" s="29"/>
      <c r="L261" s="29"/>
      <c r="M261" s="29"/>
      <c r="N261" s="29"/>
      <c r="O261" s="29">
        <f ca="1">+C$11+C$12*F261</f>
        <v>-9.9096895420996645E-2</v>
      </c>
      <c r="P261" s="29">
        <f t="shared" si="32"/>
        <v>-1.2027971108905502E-3</v>
      </c>
      <c r="Q261" s="31">
        <f t="shared" si="33"/>
        <v>29605.150999999998</v>
      </c>
      <c r="R261" s="31"/>
      <c r="S261" s="31"/>
      <c r="T261" s="29">
        <f t="shared" si="38"/>
        <v>1.3386796259941385E-5</v>
      </c>
      <c r="U261" s="29"/>
      <c r="V261" s="29"/>
      <c r="W261" s="29"/>
      <c r="X261" s="29"/>
      <c r="Y261" s="29"/>
    </row>
    <row r="262" spans="1:35" x14ac:dyDescent="0.2">
      <c r="A262" s="28" t="s">
        <v>56</v>
      </c>
      <c r="B262" s="28"/>
      <c r="C262" s="25">
        <v>44709.343800000002</v>
      </c>
      <c r="D262" s="25"/>
      <c r="E262" s="28">
        <f t="shared" si="30"/>
        <v>1890.9970706926442</v>
      </c>
      <c r="F262" s="29">
        <f t="shared" si="31"/>
        <v>1891</v>
      </c>
      <c r="G262" s="29">
        <f t="shared" si="37"/>
        <v>-4.1839999976218678E-3</v>
      </c>
      <c r="H262" s="29"/>
      <c r="J262" s="29">
        <f>G262</f>
        <v>-4.1839999976218678E-3</v>
      </c>
      <c r="K262" s="29"/>
      <c r="L262" s="29"/>
      <c r="M262" s="29"/>
      <c r="N262" s="29"/>
      <c r="O262" s="29"/>
      <c r="P262" s="29">
        <f t="shared" si="32"/>
        <v>-1.320533048431459E-3</v>
      </c>
      <c r="Q262" s="31">
        <f t="shared" si="33"/>
        <v>29690.843800000002</v>
      </c>
      <c r="R262" s="31"/>
      <c r="S262" s="31"/>
      <c r="T262" s="29">
        <f t="shared" si="38"/>
        <v>8.1994429691058276E-6</v>
      </c>
      <c r="U262" s="29"/>
      <c r="V262" s="29"/>
      <c r="W262" s="29"/>
      <c r="X262" s="29"/>
      <c r="Y262" s="29"/>
      <c r="AC262" t="s">
        <v>42</v>
      </c>
      <c r="AI262" t="s">
        <v>45</v>
      </c>
    </row>
    <row r="263" spans="1:35" x14ac:dyDescent="0.2">
      <c r="A263" s="28" t="s">
        <v>57</v>
      </c>
      <c r="B263" s="28"/>
      <c r="C263" s="25">
        <v>44827.895400000001</v>
      </c>
      <c r="D263" s="25"/>
      <c r="E263" s="28">
        <f t="shared" si="30"/>
        <v>1973.9975663784962</v>
      </c>
      <c r="F263" s="29">
        <f t="shared" si="31"/>
        <v>1974</v>
      </c>
      <c r="G263" s="29">
        <f t="shared" si="37"/>
        <v>-3.4759999980451539E-3</v>
      </c>
      <c r="H263" s="29"/>
      <c r="I263" s="29"/>
      <c r="J263" s="29">
        <f>G263</f>
        <v>-3.4759999980451539E-3</v>
      </c>
      <c r="K263" s="29"/>
      <c r="L263" s="29"/>
      <c r="M263" s="29"/>
      <c r="N263" s="29"/>
      <c r="O263" s="29"/>
      <c r="P263" s="29">
        <f t="shared" si="32"/>
        <v>-1.4849773067734905E-3</v>
      </c>
      <c r="Q263" s="31">
        <f t="shared" si="33"/>
        <v>29809.395400000001</v>
      </c>
      <c r="R263" s="31"/>
      <c r="S263" s="31"/>
      <c r="T263" s="29">
        <f t="shared" si="38"/>
        <v>3.964171357158658E-6</v>
      </c>
      <c r="U263" s="29"/>
      <c r="V263" s="29"/>
      <c r="W263" s="29"/>
      <c r="X263" s="29"/>
      <c r="Y263" s="29"/>
      <c r="AC263" t="s">
        <v>42</v>
      </c>
      <c r="AI263" t="s">
        <v>45</v>
      </c>
    </row>
    <row r="264" spans="1:35" x14ac:dyDescent="0.2">
      <c r="A264" s="34" t="s">
        <v>102</v>
      </c>
      <c r="B264" s="38"/>
      <c r="C264" s="34">
        <v>44886.4548</v>
      </c>
      <c r="D264" s="34"/>
      <c r="E264" s="28">
        <f t="shared" si="30"/>
        <v>2014.9962473500393</v>
      </c>
      <c r="F264" s="29">
        <f t="shared" si="31"/>
        <v>2015</v>
      </c>
      <c r="G264" s="29">
        <f t="shared" si="37"/>
        <v>-5.3600000028382055E-3</v>
      </c>
      <c r="H264" s="29"/>
      <c r="I264" s="29"/>
      <c r="J264" s="29">
        <f>G264</f>
        <v>-5.3600000028382055E-3</v>
      </c>
      <c r="K264" s="29"/>
      <c r="L264" s="29"/>
      <c r="M264" s="29"/>
      <c r="N264" s="29"/>
      <c r="O264" s="29"/>
      <c r="P264" s="29">
        <f t="shared" si="32"/>
        <v>-1.5668839665990883E-3</v>
      </c>
      <c r="Q264" s="31">
        <f t="shared" si="33"/>
        <v>29867.9548</v>
      </c>
      <c r="R264" s="31"/>
      <c r="S264" s="31"/>
      <c r="T264" s="29">
        <f t="shared" si="38"/>
        <v>1.4387729264374352E-5</v>
      </c>
      <c r="U264" s="29"/>
      <c r="V264" s="29"/>
      <c r="W264" s="29"/>
      <c r="X264" s="29"/>
      <c r="Y264" s="29"/>
    </row>
    <row r="265" spans="1:35" x14ac:dyDescent="0.2">
      <c r="A265" s="28" t="s">
        <v>58</v>
      </c>
      <c r="B265" s="28"/>
      <c r="C265" s="25">
        <v>44906.457000000002</v>
      </c>
      <c r="D265" s="25"/>
      <c r="E265" s="28">
        <f t="shared" si="30"/>
        <v>2029.0002128368635</v>
      </c>
      <c r="F265" s="29">
        <f t="shared" si="31"/>
        <v>2029</v>
      </c>
      <c r="G265" s="29">
        <f t="shared" si="37"/>
        <v>3.0400000105146319E-4</v>
      </c>
      <c r="H265" s="29"/>
      <c r="I265" s="29">
        <f>G265</f>
        <v>3.0400000105146319E-4</v>
      </c>
      <c r="J265" s="29"/>
      <c r="K265" s="29"/>
      <c r="L265" s="29"/>
      <c r="M265" s="29"/>
      <c r="N265" s="29"/>
      <c r="O265" s="29"/>
      <c r="P265" s="29">
        <f t="shared" si="32"/>
        <v>-1.5949543508770661E-3</v>
      </c>
      <c r="Q265" s="31">
        <f t="shared" si="33"/>
        <v>29887.957000000002</v>
      </c>
      <c r="R265" s="31"/>
      <c r="S265" s="31"/>
      <c r="T265" s="29">
        <f t="shared" si="38"/>
        <v>3.6060276307083007E-6</v>
      </c>
      <c r="U265" s="29"/>
      <c r="V265" s="29"/>
      <c r="W265" s="29"/>
      <c r="X265" s="29"/>
      <c r="Y265" s="29"/>
      <c r="AC265" t="s">
        <v>42</v>
      </c>
      <c r="AI265" t="s">
        <v>45</v>
      </c>
    </row>
    <row r="266" spans="1:35" x14ac:dyDescent="0.2">
      <c r="A266" s="34" t="s">
        <v>59</v>
      </c>
      <c r="B266" s="38" t="s">
        <v>103</v>
      </c>
      <c r="C266" s="34">
        <v>45207.830300000001</v>
      </c>
      <c r="D266" s="34">
        <v>1E-4</v>
      </c>
      <c r="E266" s="28">
        <f t="shared" si="30"/>
        <v>2239.9980676653195</v>
      </c>
      <c r="F266" s="29">
        <f t="shared" si="31"/>
        <v>2240</v>
      </c>
      <c r="G266" s="29">
        <f t="shared" si="37"/>
        <v>-2.7600000030361116E-3</v>
      </c>
      <c r="H266" s="29"/>
      <c r="I266" s="29"/>
      <c r="J266" s="29">
        <f>G266</f>
        <v>-2.7600000030361116E-3</v>
      </c>
      <c r="K266" s="29"/>
      <c r="L266" s="29"/>
      <c r="M266" s="29"/>
      <c r="N266" s="29"/>
      <c r="O266" s="29"/>
      <c r="P266" s="29">
        <f t="shared" si="32"/>
        <v>-2.0243198553362316E-3</v>
      </c>
      <c r="Q266" s="31">
        <f t="shared" si="33"/>
        <v>30189.330300000001</v>
      </c>
      <c r="R266" s="31"/>
      <c r="S266" s="31"/>
      <c r="T266" s="29">
        <f t="shared" si="38"/>
        <v>5.4122527971971713E-7</v>
      </c>
      <c r="U266" s="29"/>
      <c r="V266" s="29"/>
      <c r="W266" s="29"/>
      <c r="X266" s="29"/>
      <c r="Y266" s="29"/>
    </row>
    <row r="267" spans="1:35" x14ac:dyDescent="0.2">
      <c r="A267" s="28" t="s">
        <v>60</v>
      </c>
      <c r="B267" s="28"/>
      <c r="C267" s="25">
        <v>45216.397100000002</v>
      </c>
      <c r="D267" s="25"/>
      <c r="E267" s="28">
        <f t="shared" si="30"/>
        <v>2245.9958664840751</v>
      </c>
      <c r="F267" s="29">
        <f t="shared" si="31"/>
        <v>2246</v>
      </c>
      <c r="G267" s="29">
        <f t="shared" si="37"/>
        <v>-5.9039999978267588E-3</v>
      </c>
      <c r="H267" s="29"/>
      <c r="J267" s="29">
        <f>G267</f>
        <v>-5.9039999978267588E-3</v>
      </c>
      <c r="K267" s="29"/>
      <c r="L267" s="29"/>
      <c r="M267" s="29"/>
      <c r="N267" s="29"/>
      <c r="O267" s="29"/>
      <c r="P267" s="29">
        <f t="shared" si="32"/>
        <v>-2.0367022074613281E-3</v>
      </c>
      <c r="Q267" s="31">
        <f t="shared" si="33"/>
        <v>30197.897100000002</v>
      </c>
      <c r="R267" s="31"/>
      <c r="S267" s="31"/>
      <c r="T267" s="29">
        <f t="shared" si="38"/>
        <v>1.4955992199365342E-5</v>
      </c>
      <c r="U267" s="29"/>
      <c r="V267" s="29"/>
      <c r="W267" s="29"/>
      <c r="X267" s="29"/>
      <c r="Y267" s="29"/>
      <c r="AC267" t="s">
        <v>42</v>
      </c>
      <c r="AD267" t="s">
        <v>43</v>
      </c>
      <c r="AI267" t="s">
        <v>45</v>
      </c>
    </row>
    <row r="268" spans="1:35" x14ac:dyDescent="0.2">
      <c r="A268" s="28" t="s">
        <v>61</v>
      </c>
      <c r="B268" s="28"/>
      <c r="C268" s="25">
        <v>45636.34</v>
      </c>
      <c r="D268" s="25"/>
      <c r="E268" s="28">
        <f t="shared" si="30"/>
        <v>2540.0068191810783</v>
      </c>
      <c r="F268" s="29">
        <f t="shared" si="31"/>
        <v>2540</v>
      </c>
      <c r="G268" s="29">
        <f t="shared" si="37"/>
        <v>9.7399999940535054E-3</v>
      </c>
      <c r="H268" s="29"/>
      <c r="I268" s="29">
        <f>G268</f>
        <v>9.7399999940535054E-3</v>
      </c>
      <c r="J268" s="29"/>
      <c r="K268" s="29"/>
      <c r="L268" s="29"/>
      <c r="M268" s="29"/>
      <c r="N268" s="29"/>
      <c r="O268" s="29"/>
      <c r="P268" s="29">
        <f t="shared" si="32"/>
        <v>-2.655150482603859E-3</v>
      </c>
      <c r="Q268" s="31">
        <f t="shared" si="33"/>
        <v>30617.839999999997</v>
      </c>
      <c r="R268" s="31"/>
      <c r="S268" s="31"/>
      <c r="T268" s="29">
        <f t="shared" si="38"/>
        <v>1.5363975533897925E-4</v>
      </c>
      <c r="U268" s="29"/>
      <c r="V268" s="29"/>
      <c r="W268" s="29"/>
      <c r="X268" s="29"/>
      <c r="Y268" s="29"/>
      <c r="AC268" t="s">
        <v>46</v>
      </c>
      <c r="AI268" t="s">
        <v>45</v>
      </c>
    </row>
    <row r="269" spans="1:35" x14ac:dyDescent="0.2">
      <c r="A269" s="28" t="s">
        <v>62</v>
      </c>
      <c r="B269" s="28"/>
      <c r="C269" s="25">
        <v>46170.514000000003</v>
      </c>
      <c r="D269" s="25"/>
      <c r="E269" s="28">
        <f t="shared" si="30"/>
        <v>2913.9933936557818</v>
      </c>
      <c r="F269" s="29">
        <f t="shared" si="31"/>
        <v>2914</v>
      </c>
      <c r="G269" s="29">
        <f t="shared" si="37"/>
        <v>-9.4360000002779998E-3</v>
      </c>
      <c r="H269" s="29"/>
      <c r="I269" s="29">
        <f>G269</f>
        <v>-9.4360000002779998E-3</v>
      </c>
      <c r="J269" s="29"/>
      <c r="K269" s="29"/>
      <c r="L269" s="29"/>
      <c r="M269" s="29"/>
      <c r="N269" s="29"/>
      <c r="O269" s="29"/>
      <c r="P269" s="29">
        <f t="shared" si="32"/>
        <v>-3.4750618651057069E-3</v>
      </c>
      <c r="Q269" s="31">
        <f t="shared" si="33"/>
        <v>31152.014000000003</v>
      </c>
      <c r="R269" s="31"/>
      <c r="S269" s="31"/>
      <c r="T269" s="29">
        <f t="shared" si="38"/>
        <v>3.5532783451351325E-5</v>
      </c>
      <c r="U269" s="29"/>
      <c r="V269" s="29"/>
      <c r="W269" s="29"/>
      <c r="X269" s="29"/>
      <c r="Y269" s="29"/>
      <c r="AC269" t="s">
        <v>42</v>
      </c>
      <c r="AI269" t="s">
        <v>45</v>
      </c>
    </row>
    <row r="270" spans="1:35" x14ac:dyDescent="0.2">
      <c r="A270" s="28" t="s">
        <v>64</v>
      </c>
      <c r="B270" s="28"/>
      <c r="C270" s="25">
        <v>46330.48</v>
      </c>
      <c r="D270" s="25"/>
      <c r="E270" s="28">
        <f t="shared" si="30"/>
        <v>3025.9889912932931</v>
      </c>
      <c r="F270" s="29">
        <f t="shared" si="31"/>
        <v>3026</v>
      </c>
      <c r="G270" s="29">
        <f t="shared" si="37"/>
        <v>-1.5723999997135252E-2</v>
      </c>
      <c r="H270" s="29"/>
      <c r="I270" s="29">
        <f>G270</f>
        <v>-1.5723999997135252E-2</v>
      </c>
      <c r="J270" s="29"/>
      <c r="K270" s="29"/>
      <c r="L270" s="29"/>
      <c r="M270" s="29"/>
      <c r="N270" s="29"/>
      <c r="O270" s="29"/>
      <c r="P270" s="29">
        <f t="shared" si="32"/>
        <v>-3.727825431825117E-3</v>
      </c>
      <c r="Q270" s="31">
        <f t="shared" si="33"/>
        <v>31311.980000000003</v>
      </c>
      <c r="R270" s="31"/>
      <c r="S270" s="31"/>
      <c r="T270" s="29">
        <f t="shared" si="38"/>
        <v>1.4390820420139377E-4</v>
      </c>
      <c r="U270" s="29"/>
      <c r="V270" s="29"/>
      <c r="W270" s="29"/>
      <c r="X270" s="29"/>
      <c r="Y270" s="29"/>
      <c r="AC270" t="s">
        <v>46</v>
      </c>
      <c r="AE270">
        <v>14</v>
      </c>
      <c r="AG270" t="s">
        <v>63</v>
      </c>
      <c r="AI270" t="s">
        <v>30</v>
      </c>
    </row>
    <row r="271" spans="1:35" x14ac:dyDescent="0.2">
      <c r="A271" s="28" t="s">
        <v>64</v>
      </c>
      <c r="B271" s="28"/>
      <c r="C271" s="25">
        <v>46333.37</v>
      </c>
      <c r="D271" s="25"/>
      <c r="E271" s="28">
        <f t="shared" si="30"/>
        <v>3028.0123417375894</v>
      </c>
      <c r="F271" s="29">
        <f t="shared" si="31"/>
        <v>3028</v>
      </c>
      <c r="G271" s="29">
        <f t="shared" si="37"/>
        <v>1.7628000001423061E-2</v>
      </c>
      <c r="H271" s="29"/>
      <c r="I271" s="29">
        <f>G271</f>
        <v>1.7628000001423061E-2</v>
      </c>
      <c r="J271" s="29"/>
      <c r="K271" s="29"/>
      <c r="L271" s="29"/>
      <c r="M271" s="29"/>
      <c r="N271" s="29"/>
      <c r="O271" s="29"/>
      <c r="P271" s="29">
        <f t="shared" si="32"/>
        <v>-3.732369345502827E-3</v>
      </c>
      <c r="Q271" s="31">
        <f t="shared" si="33"/>
        <v>31314.870000000003</v>
      </c>
      <c r="R271" s="31"/>
      <c r="S271" s="31"/>
      <c r="T271" s="29">
        <f t="shared" si="38"/>
        <v>4.5626537863709111E-4</v>
      </c>
      <c r="U271" s="29"/>
      <c r="V271" s="29"/>
      <c r="W271" s="29"/>
      <c r="X271" s="29"/>
      <c r="Y271" s="29"/>
      <c r="AC271" t="s">
        <v>46</v>
      </c>
      <c r="AE271">
        <v>8</v>
      </c>
      <c r="AG271" t="s">
        <v>63</v>
      </c>
      <c r="AI271" t="s">
        <v>30</v>
      </c>
    </row>
    <row r="272" spans="1:35" x14ac:dyDescent="0.2">
      <c r="A272" s="28" t="s">
        <v>62</v>
      </c>
      <c r="B272" s="28"/>
      <c r="C272" s="25">
        <v>46343.350400000003</v>
      </c>
      <c r="D272" s="25"/>
      <c r="E272" s="28">
        <f t="shared" si="30"/>
        <v>3034.999831970898</v>
      </c>
      <c r="F272" s="29">
        <f t="shared" si="31"/>
        <v>3035</v>
      </c>
      <c r="G272" s="29">
        <f t="shared" si="37"/>
        <v>-2.4000000121304765E-4</v>
      </c>
      <c r="H272" s="29"/>
      <c r="J272" s="29">
        <f>G272</f>
        <v>-2.4000000121304765E-4</v>
      </c>
      <c r="K272" s="29"/>
      <c r="L272" s="29"/>
      <c r="M272" s="29"/>
      <c r="N272" s="29"/>
      <c r="O272" s="29"/>
      <c r="P272" s="29">
        <f t="shared" si="32"/>
        <v>-3.7482814098183919E-3</v>
      </c>
      <c r="Q272" s="31">
        <f t="shared" si="33"/>
        <v>31324.850400000003</v>
      </c>
      <c r="R272" s="31"/>
      <c r="S272" s="31"/>
      <c r="T272" s="29">
        <f t="shared" si="38"/>
        <v>1.2308038441965899E-5</v>
      </c>
      <c r="U272" s="29"/>
      <c r="V272" s="29"/>
      <c r="W272" s="29"/>
      <c r="X272" s="29"/>
      <c r="Y272" s="29"/>
      <c r="AC272" t="s">
        <v>42</v>
      </c>
      <c r="AI272" t="s">
        <v>45</v>
      </c>
    </row>
    <row r="273" spans="1:35" x14ac:dyDescent="0.2">
      <c r="A273" s="28" t="s">
        <v>65</v>
      </c>
      <c r="B273" s="28"/>
      <c r="C273" s="25">
        <v>46630.436999999998</v>
      </c>
      <c r="D273" s="25" t="s">
        <v>49</v>
      </c>
      <c r="E273" s="28">
        <f t="shared" si="30"/>
        <v>3235.9952643797878</v>
      </c>
      <c r="F273" s="29">
        <f t="shared" si="31"/>
        <v>3236</v>
      </c>
      <c r="G273" s="29">
        <f t="shared" si="37"/>
        <v>-6.7640000052051619E-3</v>
      </c>
      <c r="H273" s="29"/>
      <c r="I273" s="29">
        <f>G273</f>
        <v>-6.7640000052051619E-3</v>
      </c>
      <c r="J273" s="29"/>
      <c r="K273" s="29"/>
      <c r="L273" s="29"/>
      <c r="M273" s="29"/>
      <c r="N273" s="29"/>
      <c r="O273" s="29"/>
      <c r="P273" s="29">
        <f t="shared" si="32"/>
        <v>-4.2107371022004954E-3</v>
      </c>
      <c r="Q273" s="31">
        <f t="shared" si="33"/>
        <v>31611.936999999998</v>
      </c>
      <c r="R273" s="31"/>
      <c r="S273" s="31"/>
      <c r="T273" s="29">
        <f t="shared" si="38"/>
        <v>6.5191514518598167E-6</v>
      </c>
      <c r="U273" s="29"/>
      <c r="V273" s="29"/>
      <c r="W273" s="29"/>
      <c r="X273" s="29"/>
      <c r="Y273" s="29"/>
      <c r="AC273" t="s">
        <v>46</v>
      </c>
      <c r="AI273" t="s">
        <v>45</v>
      </c>
    </row>
    <row r="274" spans="1:35" x14ac:dyDescent="0.2">
      <c r="A274" s="28" t="s">
        <v>66</v>
      </c>
      <c r="B274" s="28"/>
      <c r="C274" s="25">
        <v>46640.44</v>
      </c>
      <c r="D274" s="25"/>
      <c r="E274" s="28">
        <f t="shared" si="30"/>
        <v>3242.9985773535977</v>
      </c>
      <c r="F274" s="29">
        <f t="shared" si="31"/>
        <v>3243</v>
      </c>
      <c r="G274" s="29">
        <f t="shared" si="37"/>
        <v>-2.0319999966886826E-3</v>
      </c>
      <c r="H274" s="29"/>
      <c r="I274" s="29">
        <f>G274</f>
        <v>-2.0319999966886826E-3</v>
      </c>
      <c r="J274" s="29"/>
      <c r="K274" s="29"/>
      <c r="L274" s="29"/>
      <c r="M274" s="29"/>
      <c r="N274" s="29"/>
      <c r="O274" s="29"/>
      <c r="P274" s="29">
        <f t="shared" si="32"/>
        <v>-4.2270358821304508E-3</v>
      </c>
      <c r="Q274" s="31">
        <f t="shared" si="33"/>
        <v>31621.940000000002</v>
      </c>
      <c r="R274" s="31"/>
      <c r="S274" s="31"/>
      <c r="T274" s="29">
        <f t="shared" si="38"/>
        <v>4.8181825383771277E-6</v>
      </c>
      <c r="U274" s="29"/>
      <c r="V274" s="29"/>
      <c r="W274" s="29"/>
      <c r="X274" s="29"/>
      <c r="Y274" s="29"/>
      <c r="AC274" t="s">
        <v>46</v>
      </c>
      <c r="AI274" t="s">
        <v>45</v>
      </c>
    </row>
    <row r="275" spans="1:35" x14ac:dyDescent="0.2">
      <c r="A275" s="28" t="s">
        <v>66</v>
      </c>
      <c r="B275" s="28"/>
      <c r="C275" s="25">
        <v>46650.436000000002</v>
      </c>
      <c r="D275" s="25"/>
      <c r="E275" s="28">
        <f t="shared" si="30"/>
        <v>3249.9969894785772</v>
      </c>
      <c r="F275" s="29">
        <f t="shared" si="31"/>
        <v>3250</v>
      </c>
      <c r="G275" s="29">
        <f t="shared" si="37"/>
        <v>-4.3000000005122274E-3</v>
      </c>
      <c r="H275" s="29"/>
      <c r="I275" s="29">
        <f>G275</f>
        <v>-4.3000000005122274E-3</v>
      </c>
      <c r="J275" s="29"/>
      <c r="K275" s="29"/>
      <c r="L275" s="29"/>
      <c r="M275" s="29"/>
      <c r="N275" s="29"/>
      <c r="O275" s="29"/>
      <c r="P275" s="29">
        <f t="shared" si="32"/>
        <v>-4.2433476765281978E-3</v>
      </c>
      <c r="Q275" s="31">
        <f t="shared" si="33"/>
        <v>31631.936000000002</v>
      </c>
      <c r="R275" s="31"/>
      <c r="S275" s="31"/>
      <c r="T275" s="29">
        <f t="shared" si="38"/>
        <v>3.2094858127914583E-9</v>
      </c>
      <c r="U275" s="29"/>
      <c r="V275" s="29"/>
      <c r="W275" s="29"/>
      <c r="X275" s="29"/>
      <c r="Y275" s="29"/>
      <c r="AC275" t="s">
        <v>46</v>
      </c>
      <c r="AI275" t="s">
        <v>45</v>
      </c>
    </row>
    <row r="276" spans="1:35" x14ac:dyDescent="0.2">
      <c r="A276" s="28" t="s">
        <v>67</v>
      </c>
      <c r="B276" s="28"/>
      <c r="C276" s="25">
        <v>46680.432999999997</v>
      </c>
      <c r="D276" s="25"/>
      <c r="E276" s="28">
        <f t="shared" si="30"/>
        <v>3270.9985269448634</v>
      </c>
      <c r="F276" s="29">
        <f t="shared" si="31"/>
        <v>3271</v>
      </c>
      <c r="G276" s="29">
        <f t="shared" si="37"/>
        <v>-2.1040000065113418E-3</v>
      </c>
      <c r="H276" s="29"/>
      <c r="I276" s="29">
        <f>G276</f>
        <v>-2.1040000065113418E-3</v>
      </c>
      <c r="J276" s="29"/>
      <c r="K276" s="29"/>
      <c r="L276" s="29"/>
      <c r="M276" s="29"/>
      <c r="N276" s="29"/>
      <c r="O276" s="29"/>
      <c r="P276" s="29">
        <f t="shared" si="32"/>
        <v>-4.2923611465281921E-3</v>
      </c>
      <c r="Q276" s="31">
        <f t="shared" si="33"/>
        <v>31661.932999999997</v>
      </c>
      <c r="R276" s="31"/>
      <c r="S276" s="31"/>
      <c r="T276" s="29">
        <f t="shared" si="38"/>
        <v>4.7889244791358484E-6</v>
      </c>
      <c r="U276" s="29"/>
      <c r="V276" s="29"/>
      <c r="W276" s="29"/>
      <c r="X276" s="29"/>
      <c r="Y276" s="29"/>
      <c r="AC276" t="s">
        <v>46</v>
      </c>
      <c r="AI276" t="s">
        <v>45</v>
      </c>
    </row>
    <row r="277" spans="1:35" x14ac:dyDescent="0.2">
      <c r="A277" s="64" t="s">
        <v>659</v>
      </c>
      <c r="B277" s="65" t="s">
        <v>103</v>
      </c>
      <c r="C277" s="64">
        <v>46714.720000000001</v>
      </c>
      <c r="D277" s="64" t="s">
        <v>150</v>
      </c>
      <c r="E277" s="28">
        <f t="shared" ref="E277:E340" si="39">+(C277-C$7)/C$8</f>
        <v>3295.0035846208557</v>
      </c>
      <c r="F277" s="29">
        <f t="shared" ref="F277:F340" si="40">ROUND(2*E277,0)/2</f>
        <v>3295</v>
      </c>
      <c r="G277" s="29">
        <f t="shared" si="37"/>
        <v>5.1200000016251579E-3</v>
      </c>
      <c r="H277" s="29"/>
      <c r="I277" s="29">
        <f>G277</f>
        <v>5.1200000016251579E-3</v>
      </c>
      <c r="J277" s="29"/>
      <c r="K277" s="29"/>
      <c r="L277" s="29"/>
      <c r="M277" s="29"/>
      <c r="N277" s="29"/>
      <c r="O277" s="29">
        <f ca="1">+C$11+C$12*F277</f>
        <v>-8.1659787198994777E-2</v>
      </c>
      <c r="P277" s="29">
        <f t="shared" ref="P277:P340" si="41">+D$11+D$12*F277+D$13*F277^2</f>
        <v>-4.3485199655609943E-3</v>
      </c>
      <c r="Q277" s="31">
        <f t="shared" ref="Q277:Q340" si="42">+C277-15018.5</f>
        <v>31696.22</v>
      </c>
      <c r="R277" s="31"/>
      <c r="S277" s="31"/>
      <c r="T277" s="29">
        <f t="shared" si="38"/>
        <v>8.9652870369002851E-5</v>
      </c>
      <c r="U277" s="29"/>
      <c r="V277" s="29"/>
      <c r="W277" s="29"/>
      <c r="X277" s="29"/>
      <c r="Y277" s="29"/>
    </row>
    <row r="278" spans="1:35" x14ac:dyDescent="0.2">
      <c r="A278" s="28" t="s">
        <v>67</v>
      </c>
      <c r="B278" s="28"/>
      <c r="C278" s="25">
        <v>46770.414299999997</v>
      </c>
      <c r="D278" s="25"/>
      <c r="E278" s="28">
        <f t="shared" si="39"/>
        <v>3333.996348167499</v>
      </c>
      <c r="F278" s="29">
        <f t="shared" si="40"/>
        <v>3334</v>
      </c>
      <c r="G278" s="29">
        <f t="shared" si="37"/>
        <v>-5.21600000502076E-3</v>
      </c>
      <c r="H278" s="29"/>
      <c r="J278" s="29">
        <f>G278</f>
        <v>-5.21600000502076E-3</v>
      </c>
      <c r="K278" s="29"/>
      <c r="L278" s="29"/>
      <c r="M278" s="29"/>
      <c r="N278" s="29"/>
      <c r="O278" s="29"/>
      <c r="P278" s="29">
        <f t="shared" si="41"/>
        <v>-4.4401043377889429E-3</v>
      </c>
      <c r="Q278" s="31">
        <f t="shared" si="42"/>
        <v>31751.914299999997</v>
      </c>
      <c r="R278" s="31"/>
      <c r="S278" s="31"/>
      <c r="T278" s="29">
        <f t="shared" si="38"/>
        <v>6.0201408642910665E-7</v>
      </c>
      <c r="U278" s="29"/>
      <c r="V278" s="29"/>
      <c r="W278" s="29"/>
      <c r="X278" s="29"/>
      <c r="Y278" s="29"/>
      <c r="AC278" t="s">
        <v>42</v>
      </c>
      <c r="AI278" t="s">
        <v>45</v>
      </c>
    </row>
    <row r="279" spans="1:35" x14ac:dyDescent="0.2">
      <c r="A279" s="28" t="s">
        <v>67</v>
      </c>
      <c r="B279" s="28"/>
      <c r="C279" s="25">
        <v>46910.383999999998</v>
      </c>
      <c r="D279" s="25"/>
      <c r="E279" s="28">
        <f t="shared" si="39"/>
        <v>3431.9921110336286</v>
      </c>
      <c r="F279" s="29">
        <f t="shared" si="40"/>
        <v>3432</v>
      </c>
      <c r="G279" s="29">
        <f t="shared" si="37"/>
        <v>-1.1268000002019107E-2</v>
      </c>
      <c r="H279" s="29"/>
      <c r="I279" s="29">
        <f>G279</f>
        <v>-1.1268000002019107E-2</v>
      </c>
      <c r="J279" s="29"/>
      <c r="K279" s="29"/>
      <c r="L279" s="29"/>
      <c r="M279" s="29"/>
      <c r="N279" s="29"/>
      <c r="O279" s="29"/>
      <c r="P279" s="29">
        <f t="shared" si="41"/>
        <v>-4.6720224090646221E-3</v>
      </c>
      <c r="Q279" s="31">
        <f t="shared" si="42"/>
        <v>31891.883999999998</v>
      </c>
      <c r="R279" s="31"/>
      <c r="S279" s="31"/>
      <c r="T279" s="29">
        <f t="shared" si="38"/>
        <v>4.3506920406757645E-5</v>
      </c>
      <c r="U279" s="29"/>
      <c r="V279" s="29"/>
      <c r="W279" s="29"/>
      <c r="X279" s="29"/>
      <c r="Y279" s="29"/>
      <c r="AC279" t="s">
        <v>46</v>
      </c>
      <c r="AI279" t="s">
        <v>45</v>
      </c>
    </row>
    <row r="280" spans="1:35" x14ac:dyDescent="0.2">
      <c r="A280" s="28" t="s">
        <v>68</v>
      </c>
      <c r="B280" s="28"/>
      <c r="C280" s="25">
        <v>47070.356599999999</v>
      </c>
      <c r="D280" s="25"/>
      <c r="E280" s="28">
        <f t="shared" si="39"/>
        <v>3543.9923294714627</v>
      </c>
      <c r="F280" s="29">
        <f t="shared" si="40"/>
        <v>3544</v>
      </c>
      <c r="G280" s="29">
        <f t="shared" si="37"/>
        <v>-1.0956000005535316E-2</v>
      </c>
      <c r="H280" s="29"/>
      <c r="J280" s="29">
        <f>G280</f>
        <v>-1.0956000005535316E-2</v>
      </c>
      <c r="K280" s="29"/>
      <c r="L280" s="29"/>
      <c r="M280" s="29"/>
      <c r="N280" s="29"/>
      <c r="O280" s="29"/>
      <c r="P280" s="29">
        <f t="shared" si="41"/>
        <v>-4.9401951056497664E-3</v>
      </c>
      <c r="Q280" s="31">
        <f t="shared" si="42"/>
        <v>32051.856599999999</v>
      </c>
      <c r="R280" s="31"/>
      <c r="S280" s="31"/>
      <c r="T280" s="29">
        <f t="shared" si="38"/>
        <v>3.6189908593486983E-5</v>
      </c>
      <c r="U280" s="29"/>
      <c r="V280" s="29"/>
      <c r="W280" s="29"/>
      <c r="X280" s="29"/>
      <c r="Y280" s="29"/>
      <c r="AC280" t="s">
        <v>42</v>
      </c>
      <c r="AD280" t="s">
        <v>30</v>
      </c>
      <c r="AI280" t="s">
        <v>45</v>
      </c>
    </row>
    <row r="281" spans="1:35" x14ac:dyDescent="0.2">
      <c r="A281" s="28" t="s">
        <v>68</v>
      </c>
      <c r="B281" s="28"/>
      <c r="C281" s="25">
        <v>47070.356599999999</v>
      </c>
      <c r="D281" s="25"/>
      <c r="E281" s="28">
        <f t="shared" si="39"/>
        <v>3543.9923294714627</v>
      </c>
      <c r="F281" s="29">
        <f t="shared" si="40"/>
        <v>3544</v>
      </c>
      <c r="G281" s="29">
        <f t="shared" si="37"/>
        <v>-1.0956000005535316E-2</v>
      </c>
      <c r="H281" s="29"/>
      <c r="J281" s="29">
        <f>G281</f>
        <v>-1.0956000005535316E-2</v>
      </c>
      <c r="K281" s="29"/>
      <c r="L281" s="29"/>
      <c r="M281" s="29"/>
      <c r="N281" s="29"/>
      <c r="O281" s="29"/>
      <c r="P281" s="29">
        <f t="shared" si="41"/>
        <v>-4.9401951056497664E-3</v>
      </c>
      <c r="Q281" s="31">
        <f t="shared" si="42"/>
        <v>32051.856599999999</v>
      </c>
      <c r="R281" s="31"/>
      <c r="S281" s="31"/>
      <c r="T281" s="29">
        <f t="shared" si="38"/>
        <v>3.6189908593486983E-5</v>
      </c>
      <c r="U281" s="29"/>
      <c r="V281" s="29"/>
      <c r="W281" s="29"/>
      <c r="X281" s="29"/>
      <c r="Y281" s="29"/>
      <c r="AC281" t="s">
        <v>42</v>
      </c>
      <c r="AD281" t="s">
        <v>43</v>
      </c>
      <c r="AI281" t="s">
        <v>45</v>
      </c>
    </row>
    <row r="282" spans="1:35" x14ac:dyDescent="0.2">
      <c r="A282" s="28" t="s">
        <v>68</v>
      </c>
      <c r="B282" s="28"/>
      <c r="C282" s="25">
        <v>47090.341</v>
      </c>
      <c r="D282" s="25" t="s">
        <v>49</v>
      </c>
      <c r="E282" s="28">
        <f t="shared" si="39"/>
        <v>3557.98383279984</v>
      </c>
      <c r="F282" s="29">
        <f t="shared" si="40"/>
        <v>3558</v>
      </c>
      <c r="G282" s="29">
        <f t="shared" si="37"/>
        <v>-2.3092000003089197E-2</v>
      </c>
      <c r="H282" s="29"/>
      <c r="I282" s="29">
        <f t="shared" ref="I282:I287" si="43">G282</f>
        <v>-2.3092000003089197E-2</v>
      </c>
      <c r="J282" s="29"/>
      <c r="K282" s="29"/>
      <c r="L282" s="29"/>
      <c r="M282" s="29"/>
      <c r="N282" s="29"/>
      <c r="O282" s="29"/>
      <c r="P282" s="29">
        <f t="shared" si="41"/>
        <v>-4.9739509531431655E-3</v>
      </c>
      <c r="Q282" s="31">
        <f t="shared" si="42"/>
        <v>32071.841</v>
      </c>
      <c r="R282" s="31"/>
      <c r="S282" s="31"/>
      <c r="T282" s="29">
        <f t="shared" si="38"/>
        <v>3.2826370137625029E-4</v>
      </c>
      <c r="U282" s="29"/>
      <c r="V282" s="29"/>
      <c r="W282" s="29"/>
      <c r="X282" s="29"/>
      <c r="Y282" s="29"/>
      <c r="AC282" t="s">
        <v>46</v>
      </c>
      <c r="AI282" t="s">
        <v>45</v>
      </c>
    </row>
    <row r="283" spans="1:35" x14ac:dyDescent="0.2">
      <c r="A283" s="64" t="s">
        <v>659</v>
      </c>
      <c r="B283" s="65" t="s">
        <v>103</v>
      </c>
      <c r="C283" s="64">
        <v>47161.781000000003</v>
      </c>
      <c r="D283" s="64" t="s">
        <v>150</v>
      </c>
      <c r="E283" s="28">
        <f t="shared" si="39"/>
        <v>3608.0004956858534</v>
      </c>
      <c r="F283" s="29">
        <f t="shared" si="40"/>
        <v>3608</v>
      </c>
      <c r="G283" s="29">
        <f t="shared" si="37"/>
        <v>7.0799999957671389E-4</v>
      </c>
      <c r="H283" s="29"/>
      <c r="I283" s="29">
        <f t="shared" si="43"/>
        <v>7.0799999957671389E-4</v>
      </c>
      <c r="J283" s="29"/>
      <c r="K283" s="29"/>
      <c r="L283" s="29"/>
      <c r="M283" s="29"/>
      <c r="N283" s="29"/>
      <c r="O283" s="29">
        <f ca="1">+C$11+C$12*F283</f>
        <v>-7.7931771575028522E-2</v>
      </c>
      <c r="P283" s="29">
        <f t="shared" si="41"/>
        <v>-5.0949325135474944E-3</v>
      </c>
      <c r="Q283" s="31">
        <f t="shared" si="42"/>
        <v>32143.281000000003</v>
      </c>
      <c r="R283" s="31"/>
      <c r="S283" s="31"/>
      <c r="T283" s="29">
        <f t="shared" si="38"/>
        <v>3.3674025751874039E-5</v>
      </c>
      <c r="U283" s="29"/>
      <c r="V283" s="29"/>
      <c r="W283" s="29"/>
      <c r="X283" s="29"/>
      <c r="Y283" s="29"/>
    </row>
    <row r="284" spans="1:35" x14ac:dyDescent="0.2">
      <c r="A284" s="28" t="s">
        <v>69</v>
      </c>
      <c r="B284" s="28"/>
      <c r="C284" s="25">
        <v>47170.336000000003</v>
      </c>
      <c r="D284" s="25"/>
      <c r="E284" s="28">
        <f t="shared" si="39"/>
        <v>3613.9900330737291</v>
      </c>
      <c r="F284" s="29">
        <f t="shared" si="40"/>
        <v>3614</v>
      </c>
      <c r="G284" s="29">
        <f t="shared" si="37"/>
        <v>-1.4235999995435122E-2</v>
      </c>
      <c r="H284" s="29"/>
      <c r="I284" s="29">
        <f t="shared" si="43"/>
        <v>-1.4235999995435122E-2</v>
      </c>
      <c r="J284" s="29"/>
      <c r="K284" s="29"/>
      <c r="L284" s="29"/>
      <c r="M284" s="29"/>
      <c r="N284" s="29"/>
      <c r="O284" s="29"/>
      <c r="P284" s="29">
        <f t="shared" si="41"/>
        <v>-5.1094949218284426E-3</v>
      </c>
      <c r="Q284" s="31">
        <f t="shared" si="42"/>
        <v>32151.836000000003</v>
      </c>
      <c r="R284" s="31"/>
      <c r="S284" s="31"/>
      <c r="T284" s="29">
        <f t="shared" si="38"/>
        <v>8.3293094858568473E-5</v>
      </c>
      <c r="U284" s="29"/>
      <c r="V284" s="29"/>
      <c r="W284" s="29"/>
      <c r="X284" s="29"/>
      <c r="Y284" s="29"/>
      <c r="AC284" t="s">
        <v>46</v>
      </c>
      <c r="AI284" t="s">
        <v>45</v>
      </c>
    </row>
    <row r="285" spans="1:35" x14ac:dyDescent="0.2">
      <c r="A285" s="28" t="s">
        <v>69</v>
      </c>
      <c r="B285" s="28"/>
      <c r="C285" s="25">
        <v>47387.451000000001</v>
      </c>
      <c r="D285" s="25"/>
      <c r="E285" s="28">
        <f t="shared" si="39"/>
        <v>3765.9968606562652</v>
      </c>
      <c r="F285" s="29">
        <f t="shared" si="40"/>
        <v>3766</v>
      </c>
      <c r="G285" s="29">
        <f t="shared" si="37"/>
        <v>-4.4840000045951456E-3</v>
      </c>
      <c r="H285" s="29"/>
      <c r="I285" s="29">
        <f t="shared" si="43"/>
        <v>-4.4840000045951456E-3</v>
      </c>
      <c r="J285" s="29"/>
      <c r="K285" s="29"/>
      <c r="L285" s="29"/>
      <c r="M285" s="29"/>
      <c r="N285" s="29"/>
      <c r="O285" s="29"/>
      <c r="P285" s="29">
        <f t="shared" si="41"/>
        <v>-5.4815986063590106E-3</v>
      </c>
      <c r="Q285" s="31">
        <f t="shared" si="42"/>
        <v>32368.951000000001</v>
      </c>
      <c r="R285" s="31"/>
      <c r="S285" s="31"/>
      <c r="T285" s="29">
        <f t="shared" si="38"/>
        <v>9.9520297024121846E-7</v>
      </c>
      <c r="U285" s="29"/>
      <c r="V285" s="29"/>
      <c r="W285" s="29"/>
      <c r="X285" s="29"/>
      <c r="Y285" s="29"/>
      <c r="AC285" t="s">
        <v>46</v>
      </c>
      <c r="AI285" t="s">
        <v>45</v>
      </c>
    </row>
    <row r="286" spans="1:35" x14ac:dyDescent="0.2">
      <c r="A286" s="28" t="s">
        <v>69</v>
      </c>
      <c r="B286" s="28"/>
      <c r="C286" s="25">
        <v>47387.470999999998</v>
      </c>
      <c r="D286" s="25"/>
      <c r="E286" s="28">
        <f t="shared" si="39"/>
        <v>3766.010863081483</v>
      </c>
      <c r="F286" s="29">
        <f t="shared" si="40"/>
        <v>3766</v>
      </c>
      <c r="G286" s="29">
        <f t="shared" si="37"/>
        <v>1.5515999992203433E-2</v>
      </c>
      <c r="H286" s="29"/>
      <c r="I286" s="29">
        <f t="shared" si="43"/>
        <v>1.5515999992203433E-2</v>
      </c>
      <c r="J286" s="29"/>
      <c r="K286" s="29"/>
      <c r="L286" s="29"/>
      <c r="M286" s="29"/>
      <c r="N286" s="29"/>
      <c r="O286" s="29"/>
      <c r="P286" s="29">
        <f t="shared" si="41"/>
        <v>-5.4815986063590106E-3</v>
      </c>
      <c r="Q286" s="31">
        <f t="shared" si="42"/>
        <v>32368.970999999998</v>
      </c>
      <c r="R286" s="31"/>
      <c r="S286" s="31"/>
      <c r="T286" s="29">
        <f t="shared" si="38"/>
        <v>4.4089914690635142E-4</v>
      </c>
      <c r="U286" s="29"/>
      <c r="V286" s="29"/>
      <c r="W286" s="29"/>
      <c r="X286" s="29"/>
      <c r="Y286" s="29"/>
      <c r="AC286" t="s">
        <v>46</v>
      </c>
      <c r="AI286" t="s">
        <v>45</v>
      </c>
    </row>
    <row r="287" spans="1:35" x14ac:dyDescent="0.2">
      <c r="A287" s="28" t="s">
        <v>70</v>
      </c>
      <c r="B287" s="28"/>
      <c r="C287" s="25">
        <v>47450.303999999996</v>
      </c>
      <c r="D287" s="25"/>
      <c r="E287" s="28">
        <f t="shared" si="39"/>
        <v>3810.0015822740461</v>
      </c>
      <c r="F287" s="29">
        <f t="shared" si="40"/>
        <v>3810</v>
      </c>
      <c r="G287" s="29">
        <f t="shared" si="37"/>
        <v>2.2599999938393012E-3</v>
      </c>
      <c r="H287" s="29"/>
      <c r="I287" s="29">
        <f t="shared" si="43"/>
        <v>2.2599999938393012E-3</v>
      </c>
      <c r="J287" s="29"/>
      <c r="K287" s="29"/>
      <c r="L287" s="29"/>
      <c r="M287" s="29"/>
      <c r="N287" s="29"/>
      <c r="O287" s="29"/>
      <c r="P287" s="29">
        <f t="shared" si="41"/>
        <v>-5.590458103994082E-3</v>
      </c>
      <c r="Q287" s="31">
        <f t="shared" si="42"/>
        <v>32431.803999999996</v>
      </c>
      <c r="R287" s="31"/>
      <c r="S287" s="31"/>
      <c r="T287" s="29">
        <f t="shared" si="38"/>
        <v>6.162969234583774E-5</v>
      </c>
      <c r="U287" s="29"/>
      <c r="V287" s="29"/>
      <c r="W287" s="29"/>
      <c r="X287" s="29"/>
      <c r="Y287" s="29"/>
      <c r="AC287" t="s">
        <v>46</v>
      </c>
      <c r="AI287" t="s">
        <v>45</v>
      </c>
    </row>
    <row r="288" spans="1:35" x14ac:dyDescent="0.2">
      <c r="A288" s="28" t="s">
        <v>71</v>
      </c>
      <c r="B288" s="28"/>
      <c r="C288" s="25">
        <v>47464.577899999997</v>
      </c>
      <c r="D288" s="25"/>
      <c r="E288" s="28">
        <f t="shared" si="39"/>
        <v>3819.9950431414686</v>
      </c>
      <c r="F288" s="29">
        <f t="shared" si="40"/>
        <v>3820</v>
      </c>
      <c r="G288" s="29">
        <f t="shared" si="37"/>
        <v>-7.0800000030430965E-3</v>
      </c>
      <c r="H288" s="29"/>
      <c r="J288" s="29">
        <f>G288</f>
        <v>-7.0800000030430965E-3</v>
      </c>
      <c r="K288" s="29"/>
      <c r="L288" s="29"/>
      <c r="M288" s="29"/>
      <c r="N288" s="29"/>
      <c r="O288" s="29"/>
      <c r="P288" s="29">
        <f t="shared" si="41"/>
        <v>-5.6152706112846916E-3</v>
      </c>
      <c r="Q288" s="31">
        <f t="shared" si="42"/>
        <v>32446.077899999997</v>
      </c>
      <c r="R288" s="31"/>
      <c r="S288" s="31"/>
      <c r="T288" s="29">
        <f t="shared" si="38"/>
        <v>2.1454321910809469E-6</v>
      </c>
      <c r="U288" s="29"/>
      <c r="V288" s="29"/>
      <c r="W288" s="29"/>
      <c r="X288" s="29"/>
      <c r="Y288" s="29"/>
      <c r="AC288" t="s">
        <v>42</v>
      </c>
      <c r="AI288" t="s">
        <v>45</v>
      </c>
    </row>
    <row r="289" spans="1:35" x14ac:dyDescent="0.2">
      <c r="A289" s="28" t="s">
        <v>72</v>
      </c>
      <c r="B289" s="28"/>
      <c r="C289" s="25">
        <v>47467.435799999999</v>
      </c>
      <c r="D289" s="25" t="s">
        <v>49</v>
      </c>
      <c r="E289" s="28">
        <f t="shared" si="39"/>
        <v>3821.9959196932891</v>
      </c>
      <c r="F289" s="29">
        <f t="shared" si="40"/>
        <v>3822</v>
      </c>
      <c r="G289" s="29">
        <f t="shared" si="37"/>
        <v>-5.8280000012018718E-3</v>
      </c>
      <c r="H289" s="29"/>
      <c r="I289" s="29"/>
      <c r="J289" s="29">
        <f>G289</f>
        <v>-5.8280000012018718E-3</v>
      </c>
      <c r="K289" s="29"/>
      <c r="L289" s="29"/>
      <c r="M289" s="29"/>
      <c r="N289" s="29"/>
      <c r="O289" s="29"/>
      <c r="P289" s="29">
        <f t="shared" si="41"/>
        <v>-5.6202362999594148E-3</v>
      </c>
      <c r="Q289" s="31">
        <f t="shared" si="42"/>
        <v>32448.935799999999</v>
      </c>
      <c r="R289" s="31"/>
      <c r="S289" s="31"/>
      <c r="T289" s="29">
        <f t="shared" si="38"/>
        <v>4.3165755553964943E-8</v>
      </c>
      <c r="U289" s="29"/>
      <c r="V289" s="29"/>
      <c r="W289" s="29"/>
      <c r="X289" s="29"/>
      <c r="Y289" s="29"/>
      <c r="AC289" t="s">
        <v>42</v>
      </c>
      <c r="AD289" t="s">
        <v>43</v>
      </c>
      <c r="AI289" t="s">
        <v>45</v>
      </c>
    </row>
    <row r="290" spans="1:35" x14ac:dyDescent="0.2">
      <c r="A290" s="28" t="s">
        <v>70</v>
      </c>
      <c r="B290" s="28"/>
      <c r="C290" s="25">
        <v>47470.289100000002</v>
      </c>
      <c r="D290" s="25"/>
      <c r="E290" s="28">
        <f t="shared" si="39"/>
        <v>3823.9935756873092</v>
      </c>
      <c r="F290" s="29">
        <f t="shared" si="40"/>
        <v>3824</v>
      </c>
      <c r="G290" s="29">
        <f t="shared" si="37"/>
        <v>-9.1759999995701946E-3</v>
      </c>
      <c r="H290" s="29"/>
      <c r="J290" s="29">
        <f>G290</f>
        <v>-9.1759999995701946E-3</v>
      </c>
      <c r="K290" s="29"/>
      <c r="L290" s="29"/>
      <c r="M290" s="29"/>
      <c r="N290" s="29"/>
      <c r="O290" s="29"/>
      <c r="P290" s="29">
        <f t="shared" si="41"/>
        <v>-5.625203051039673E-3</v>
      </c>
      <c r="Q290" s="31">
        <f t="shared" si="42"/>
        <v>32451.789100000002</v>
      </c>
      <c r="R290" s="31"/>
      <c r="S290" s="31"/>
      <c r="T290" s="29">
        <f t="shared" si="38"/>
        <v>1.2608158969693664E-5</v>
      </c>
      <c r="U290" s="29"/>
      <c r="V290" s="29"/>
      <c r="W290" s="29"/>
      <c r="X290" s="29"/>
      <c r="Y290" s="29"/>
      <c r="AC290" t="s">
        <v>42</v>
      </c>
      <c r="AD290" t="s">
        <v>43</v>
      </c>
      <c r="AI290" t="s">
        <v>45</v>
      </c>
    </row>
    <row r="291" spans="1:35" x14ac:dyDescent="0.2">
      <c r="A291" s="64" t="s">
        <v>822</v>
      </c>
      <c r="B291" s="65" t="s">
        <v>103</v>
      </c>
      <c r="C291" s="64">
        <v>47470.289499999999</v>
      </c>
      <c r="D291" s="64" t="s">
        <v>150</v>
      </c>
      <c r="E291" s="28">
        <f t="shared" si="39"/>
        <v>3823.9938557358114</v>
      </c>
      <c r="F291" s="29">
        <f t="shared" si="40"/>
        <v>3824</v>
      </c>
      <c r="G291" s="29">
        <f t="shared" si="37"/>
        <v>-8.776000002399087E-3</v>
      </c>
      <c r="H291" s="29"/>
      <c r="J291" s="29">
        <f>G291</f>
        <v>-8.776000002399087E-3</v>
      </c>
      <c r="K291" s="29"/>
      <c r="L291" s="29"/>
      <c r="M291" s="29"/>
      <c r="N291" s="29"/>
      <c r="O291" s="29">
        <f ca="1">+C$11+C$12*F291</f>
        <v>-7.5359083476700367E-2</v>
      </c>
      <c r="P291" s="29">
        <f t="shared" si="41"/>
        <v>-5.625203051039673E-3</v>
      </c>
      <c r="Q291" s="31">
        <f t="shared" si="42"/>
        <v>32451.789499999999</v>
      </c>
      <c r="R291" s="31"/>
      <c r="S291" s="31"/>
      <c r="T291" s="29">
        <f t="shared" si="38"/>
        <v>9.927521428695777E-6</v>
      </c>
      <c r="U291" s="29"/>
      <c r="V291" s="29"/>
      <c r="W291" s="29"/>
      <c r="X291" s="29"/>
      <c r="Y291" s="29"/>
    </row>
    <row r="292" spans="1:35" x14ac:dyDescent="0.2">
      <c r="A292" s="28" t="s">
        <v>70</v>
      </c>
      <c r="B292" s="28"/>
      <c r="C292" s="25">
        <v>47470.289799999999</v>
      </c>
      <c r="D292" s="25"/>
      <c r="E292" s="28">
        <f t="shared" si="39"/>
        <v>3823.9940657721895</v>
      </c>
      <c r="F292" s="29">
        <f t="shared" si="40"/>
        <v>3824</v>
      </c>
      <c r="G292" s="29">
        <f t="shared" ref="G292:G323" si="44">+C292-(C$7+F292*C$8)</f>
        <v>-8.4760000027017668E-3</v>
      </c>
      <c r="H292" s="29"/>
      <c r="J292" s="29">
        <f>G292</f>
        <v>-8.4760000027017668E-3</v>
      </c>
      <c r="K292" s="29"/>
      <c r="L292" s="29"/>
      <c r="M292" s="29"/>
      <c r="N292" s="29"/>
      <c r="O292" s="29"/>
      <c r="P292" s="29">
        <f t="shared" si="41"/>
        <v>-5.625203051039673E-3</v>
      </c>
      <c r="Q292" s="31">
        <f t="shared" si="42"/>
        <v>32451.789799999999</v>
      </c>
      <c r="R292" s="31"/>
      <c r="S292" s="31"/>
      <c r="T292" s="29">
        <f t="shared" ref="T292:T323" si="45">+(P292-G292)^2</f>
        <v>8.1270432596058858E-6</v>
      </c>
      <c r="U292" s="29"/>
      <c r="V292" s="29"/>
      <c r="W292" s="29"/>
      <c r="X292" s="29"/>
      <c r="Y292" s="29"/>
      <c r="AC292" t="s">
        <v>42</v>
      </c>
      <c r="AD292" t="s">
        <v>30</v>
      </c>
      <c r="AI292" t="s">
        <v>45</v>
      </c>
    </row>
    <row r="293" spans="1:35" x14ac:dyDescent="0.2">
      <c r="A293" s="28" t="s">
        <v>73</v>
      </c>
      <c r="B293" s="28"/>
      <c r="C293" s="25">
        <v>47540.284</v>
      </c>
      <c r="D293" s="25"/>
      <c r="E293" s="28">
        <f t="shared" si="39"/>
        <v>3872.9984933390447</v>
      </c>
      <c r="F293" s="29">
        <f t="shared" si="40"/>
        <v>3873</v>
      </c>
      <c r="G293" s="29">
        <f t="shared" si="44"/>
        <v>-2.1520000009331852E-3</v>
      </c>
      <c r="H293" s="29"/>
      <c r="I293" s="29">
        <f>G293</f>
        <v>-2.1520000009331852E-3</v>
      </c>
      <c r="J293" s="29"/>
      <c r="K293" s="29"/>
      <c r="L293" s="29"/>
      <c r="M293" s="29"/>
      <c r="N293" s="29"/>
      <c r="O293" s="29"/>
      <c r="P293" s="29">
        <f t="shared" si="41"/>
        <v>-5.7472203214346922E-3</v>
      </c>
      <c r="Q293" s="31">
        <f t="shared" si="42"/>
        <v>32521.784</v>
      </c>
      <c r="R293" s="31"/>
      <c r="S293" s="31"/>
      <c r="T293" s="29">
        <f t="shared" si="45"/>
        <v>1.2925609152946959E-5</v>
      </c>
      <c r="U293" s="29"/>
      <c r="V293" s="29"/>
      <c r="W293" s="29"/>
      <c r="X293" s="29"/>
      <c r="Y293" s="29"/>
      <c r="AC293" t="s">
        <v>42</v>
      </c>
      <c r="AD293" t="s">
        <v>30</v>
      </c>
      <c r="AE293">
        <v>6</v>
      </c>
      <c r="AG293" t="s">
        <v>28</v>
      </c>
      <c r="AI293" t="s">
        <v>30</v>
      </c>
    </row>
    <row r="294" spans="1:35" x14ac:dyDescent="0.2">
      <c r="A294" s="28" t="s">
        <v>74</v>
      </c>
      <c r="B294" s="28"/>
      <c r="C294" s="25">
        <v>47777.377999999997</v>
      </c>
      <c r="D294" s="25"/>
      <c r="E294" s="28">
        <f t="shared" si="39"/>
        <v>4038.9930435951474</v>
      </c>
      <c r="F294" s="29">
        <f t="shared" si="40"/>
        <v>4039</v>
      </c>
      <c r="G294" s="29">
        <f t="shared" si="44"/>
        <v>-9.9360000021988526E-3</v>
      </c>
      <c r="H294" s="29"/>
      <c r="I294" s="29">
        <f>G294</f>
        <v>-9.9360000021988526E-3</v>
      </c>
      <c r="J294" s="29"/>
      <c r="K294" s="29"/>
      <c r="L294" s="29"/>
      <c r="M294" s="29"/>
      <c r="N294" s="29"/>
      <c r="O294" s="29"/>
      <c r="P294" s="29">
        <f t="shared" si="41"/>
        <v>-6.1653246084412503E-3</v>
      </c>
      <c r="Q294" s="31">
        <f t="shared" si="42"/>
        <v>32758.877999999997</v>
      </c>
      <c r="R294" s="31"/>
      <c r="S294" s="31"/>
      <c r="T294" s="29">
        <f t="shared" si="45"/>
        <v>1.4217992925089049E-5</v>
      </c>
      <c r="U294" s="29"/>
      <c r="V294" s="29"/>
      <c r="W294" s="29"/>
      <c r="X294" s="29"/>
      <c r="Y294" s="29"/>
      <c r="AC294" t="s">
        <v>46</v>
      </c>
      <c r="AI294" t="s">
        <v>45</v>
      </c>
    </row>
    <row r="295" spans="1:35" x14ac:dyDescent="0.2">
      <c r="A295" s="28" t="s">
        <v>75</v>
      </c>
      <c r="B295" s="28"/>
      <c r="C295" s="25">
        <v>47817.392999999996</v>
      </c>
      <c r="D295" s="25"/>
      <c r="E295" s="28">
        <f t="shared" si="39"/>
        <v>4067.0083958541582</v>
      </c>
      <c r="F295" s="29">
        <f t="shared" si="40"/>
        <v>4067</v>
      </c>
      <c r="G295" s="29">
        <f t="shared" si="44"/>
        <v>1.1991999992460478E-2</v>
      </c>
      <c r="H295" s="29"/>
      <c r="I295" s="29">
        <f>G295</f>
        <v>1.1991999992460478E-2</v>
      </c>
      <c r="J295" s="29"/>
      <c r="K295" s="29"/>
      <c r="L295" s="29"/>
      <c r="M295" s="29"/>
      <c r="N295" s="29"/>
      <c r="O295" s="29"/>
      <c r="P295" s="29">
        <f t="shared" si="41"/>
        <v>-6.2365695964746691E-3</v>
      </c>
      <c r="Q295" s="31">
        <f t="shared" si="42"/>
        <v>32798.892999999996</v>
      </c>
      <c r="R295" s="31"/>
      <c r="S295" s="31"/>
      <c r="T295" s="29">
        <f t="shared" si="45"/>
        <v>3.3228074925865128E-4</v>
      </c>
      <c r="U295" s="29"/>
      <c r="V295" s="29"/>
      <c r="W295" s="29"/>
      <c r="X295" s="29"/>
      <c r="Y295" s="29"/>
      <c r="AC295" t="s">
        <v>46</v>
      </c>
      <c r="AE295">
        <v>9</v>
      </c>
      <c r="AG295" t="s">
        <v>32</v>
      </c>
      <c r="AI295" t="s">
        <v>30</v>
      </c>
    </row>
    <row r="296" spans="1:35" x14ac:dyDescent="0.2">
      <c r="A296" s="28" t="s">
        <v>75</v>
      </c>
      <c r="B296" s="28"/>
      <c r="C296" s="25">
        <v>47870.247000000003</v>
      </c>
      <c r="D296" s="25"/>
      <c r="E296" s="28">
        <f t="shared" si="39"/>
        <v>4104.0126049831842</v>
      </c>
      <c r="F296" s="29">
        <f t="shared" si="40"/>
        <v>4104</v>
      </c>
      <c r="G296" s="29">
        <f t="shared" si="44"/>
        <v>1.8003999997745268E-2</v>
      </c>
      <c r="H296" s="29"/>
      <c r="I296" s="29">
        <f>G296</f>
        <v>1.8003999997745268E-2</v>
      </c>
      <c r="J296" s="29"/>
      <c r="K296" s="29"/>
      <c r="L296" s="29"/>
      <c r="M296" s="29"/>
      <c r="N296" s="29"/>
      <c r="O296" s="29"/>
      <c r="P296" s="29">
        <f t="shared" si="41"/>
        <v>-6.3310341448967874E-3</v>
      </c>
      <c r="Q296" s="31">
        <f t="shared" si="42"/>
        <v>32851.747000000003</v>
      </c>
      <c r="R296" s="31"/>
      <c r="S296" s="31"/>
      <c r="T296" s="29">
        <f t="shared" si="45"/>
        <v>5.9219388672355458E-4</v>
      </c>
      <c r="U296" s="29"/>
      <c r="V296" s="29"/>
      <c r="W296" s="29"/>
      <c r="X296" s="29"/>
      <c r="Y296" s="29"/>
      <c r="AC296" t="s">
        <v>46</v>
      </c>
      <c r="AE296">
        <v>8</v>
      </c>
      <c r="AG296" t="s">
        <v>32</v>
      </c>
      <c r="AI296" t="s">
        <v>30</v>
      </c>
    </row>
    <row r="297" spans="1:35" x14ac:dyDescent="0.2">
      <c r="A297" s="28" t="s">
        <v>87</v>
      </c>
      <c r="B297" s="28"/>
      <c r="C297" s="25">
        <v>48003.058199999999</v>
      </c>
      <c r="D297" s="25"/>
      <c r="E297" s="28">
        <f t="shared" si="39"/>
        <v>4196.9965498024239</v>
      </c>
      <c r="F297" s="29">
        <f t="shared" si="40"/>
        <v>4197</v>
      </c>
      <c r="G297" s="29">
        <f t="shared" si="44"/>
        <v>-4.9280000021099113E-3</v>
      </c>
      <c r="H297" s="29">
        <f>G297</f>
        <v>-4.9280000021099113E-3</v>
      </c>
      <c r="I297" s="29"/>
      <c r="J297" s="29"/>
      <c r="K297" s="29"/>
      <c r="L297" s="29"/>
      <c r="M297" s="29"/>
      <c r="N297" s="29"/>
      <c r="O297" s="29"/>
      <c r="P297" s="29">
        <f t="shared" si="41"/>
        <v>-6.5700776242670518E-3</v>
      </c>
      <c r="Q297" s="31">
        <f t="shared" si="42"/>
        <v>32984.558199999999</v>
      </c>
      <c r="R297" s="31"/>
      <c r="S297" s="31"/>
      <c r="T297" s="29">
        <f t="shared" si="45"/>
        <v>2.6964189171892488E-6</v>
      </c>
      <c r="U297" s="29"/>
      <c r="V297" s="29"/>
      <c r="W297" s="29"/>
      <c r="X297" s="29"/>
      <c r="Y297" s="29"/>
    </row>
    <row r="298" spans="1:35" x14ac:dyDescent="0.2">
      <c r="A298" s="28" t="s">
        <v>76</v>
      </c>
      <c r="B298" s="28"/>
      <c r="C298" s="25">
        <v>48167.315999999999</v>
      </c>
      <c r="D298" s="25"/>
      <c r="E298" s="28">
        <f t="shared" si="39"/>
        <v>4311.9969278679046</v>
      </c>
      <c r="F298" s="29">
        <f t="shared" si="40"/>
        <v>4312</v>
      </c>
      <c r="G298" s="29">
        <f t="shared" si="44"/>
        <v>-4.3880000011995435E-3</v>
      </c>
      <c r="H298" s="29"/>
      <c r="I298" s="29">
        <f>G298</f>
        <v>-4.3880000011995435E-3</v>
      </c>
      <c r="J298" s="29"/>
      <c r="K298" s="29"/>
      <c r="L298" s="29"/>
      <c r="M298" s="29"/>
      <c r="N298" s="29"/>
      <c r="O298" s="29"/>
      <c r="P298" s="29">
        <f t="shared" si="41"/>
        <v>-6.8688456160351302E-3</v>
      </c>
      <c r="Q298" s="31">
        <f t="shared" si="42"/>
        <v>33148.815999999999</v>
      </c>
      <c r="R298" s="31"/>
      <c r="S298" s="31"/>
      <c r="T298" s="29">
        <f t="shared" si="45"/>
        <v>6.1545949646489605E-6</v>
      </c>
      <c r="U298" s="29"/>
      <c r="V298" s="29"/>
      <c r="W298" s="29"/>
      <c r="X298" s="29"/>
      <c r="Y298" s="29"/>
      <c r="AC298" t="s">
        <v>46</v>
      </c>
      <c r="AE298">
        <v>8</v>
      </c>
      <c r="AG298" t="s">
        <v>32</v>
      </c>
      <c r="AI298" t="s">
        <v>30</v>
      </c>
    </row>
    <row r="299" spans="1:35" x14ac:dyDescent="0.2">
      <c r="A299" s="28" t="s">
        <v>77</v>
      </c>
      <c r="B299" s="28"/>
      <c r="C299" s="25">
        <v>48187.317999999999</v>
      </c>
      <c r="D299" s="25"/>
      <c r="E299" s="28">
        <f t="shared" si="39"/>
        <v>4326.0007533304752</v>
      </c>
      <c r="F299" s="29">
        <f t="shared" si="40"/>
        <v>4326</v>
      </c>
      <c r="G299" s="29">
        <f t="shared" si="44"/>
        <v>1.0760000004665926E-3</v>
      </c>
      <c r="H299" s="29"/>
      <c r="I299" s="29">
        <f>G299</f>
        <v>1.0760000004665926E-3</v>
      </c>
      <c r="J299" s="29"/>
      <c r="K299" s="29"/>
      <c r="L299" s="29"/>
      <c r="M299" s="29"/>
      <c r="N299" s="29"/>
      <c r="O299" s="29"/>
      <c r="P299" s="29">
        <f t="shared" si="41"/>
        <v>-6.9054572096040323E-3</v>
      </c>
      <c r="Q299" s="31">
        <f t="shared" si="42"/>
        <v>33168.817999999999</v>
      </c>
      <c r="R299" s="31"/>
      <c r="S299" s="31"/>
      <c r="T299" s="29">
        <f t="shared" si="45"/>
        <v>6.3703659196188368E-5</v>
      </c>
      <c r="U299" s="29"/>
      <c r="V299" s="29"/>
      <c r="W299" s="29"/>
      <c r="X299" s="29"/>
      <c r="Y299" s="29"/>
      <c r="AC299" t="s">
        <v>46</v>
      </c>
      <c r="AI299" t="s">
        <v>45</v>
      </c>
    </row>
    <row r="300" spans="1:35" x14ac:dyDescent="0.2">
      <c r="A300" s="28" t="s">
        <v>77</v>
      </c>
      <c r="B300" s="28"/>
      <c r="C300" s="25">
        <v>48274.435100000002</v>
      </c>
      <c r="D300" s="25"/>
      <c r="E300" s="28">
        <f t="shared" si="39"/>
        <v>4386.9932872373502</v>
      </c>
      <c r="F300" s="29">
        <f t="shared" si="40"/>
        <v>4387</v>
      </c>
      <c r="G300" s="29">
        <f t="shared" si="44"/>
        <v>-9.5880000008037314E-3</v>
      </c>
      <c r="H300" s="29"/>
      <c r="J300" s="29">
        <f>G300</f>
        <v>-9.5880000008037314E-3</v>
      </c>
      <c r="K300" s="29"/>
      <c r="L300" s="29"/>
      <c r="M300" s="29"/>
      <c r="N300" s="29"/>
      <c r="O300" s="29"/>
      <c r="P300" s="29">
        <f t="shared" si="41"/>
        <v>-7.0655867161761709E-3</v>
      </c>
      <c r="Q300" s="31">
        <f t="shared" si="42"/>
        <v>33255.935100000002</v>
      </c>
      <c r="R300" s="31"/>
      <c r="S300" s="31"/>
      <c r="T300" s="29">
        <f t="shared" si="45"/>
        <v>6.3625687784655987E-6</v>
      </c>
      <c r="U300" s="29"/>
      <c r="V300" s="29"/>
      <c r="W300" s="29"/>
      <c r="X300" s="29"/>
      <c r="Y300" s="29"/>
      <c r="AC300" t="s">
        <v>42</v>
      </c>
      <c r="AD300" t="s">
        <v>30</v>
      </c>
      <c r="AI300" t="s">
        <v>45</v>
      </c>
    </row>
    <row r="301" spans="1:35" x14ac:dyDescent="0.2">
      <c r="A301" s="64" t="s">
        <v>852</v>
      </c>
      <c r="B301" s="65" t="s">
        <v>103</v>
      </c>
      <c r="C301" s="64">
        <v>48274.4352</v>
      </c>
      <c r="D301" s="64" t="s">
        <v>150</v>
      </c>
      <c r="E301" s="28">
        <f t="shared" si="39"/>
        <v>4386.9933572494747</v>
      </c>
      <c r="F301" s="29">
        <f t="shared" si="40"/>
        <v>4387</v>
      </c>
      <c r="G301" s="29">
        <f t="shared" si="44"/>
        <v>-9.4880000033299439E-3</v>
      </c>
      <c r="H301" s="29"/>
      <c r="J301" s="29">
        <f>G301</f>
        <v>-9.4880000033299439E-3</v>
      </c>
      <c r="K301" s="29"/>
      <c r="L301" s="29"/>
      <c r="M301" s="29"/>
      <c r="N301" s="29"/>
      <c r="O301" s="29">
        <f ca="1">+C$11+C$12*F301</f>
        <v>-6.8653419590780251E-2</v>
      </c>
      <c r="P301" s="29">
        <f t="shared" si="41"/>
        <v>-7.0655867161761709E-3</v>
      </c>
      <c r="Q301" s="31">
        <f t="shared" si="42"/>
        <v>33255.9352</v>
      </c>
      <c r="R301" s="31"/>
      <c r="S301" s="31"/>
      <c r="T301" s="29">
        <f t="shared" si="45"/>
        <v>5.8680861337791477E-6</v>
      </c>
      <c r="U301" s="29"/>
      <c r="V301" s="29"/>
      <c r="W301" s="29"/>
      <c r="X301" s="29"/>
      <c r="Y301" s="29"/>
    </row>
    <row r="302" spans="1:35" x14ac:dyDescent="0.2">
      <c r="A302" s="28" t="s">
        <v>77</v>
      </c>
      <c r="B302" s="28"/>
      <c r="C302" s="25">
        <v>48274.435299999997</v>
      </c>
      <c r="D302" s="25"/>
      <c r="E302" s="28">
        <f t="shared" si="39"/>
        <v>4386.9934272615983</v>
      </c>
      <c r="F302" s="29">
        <f t="shared" si="40"/>
        <v>4387</v>
      </c>
      <c r="G302" s="29">
        <f t="shared" si="44"/>
        <v>-9.3880000058561563E-3</v>
      </c>
      <c r="H302" s="29"/>
      <c r="J302" s="29">
        <f>G302</f>
        <v>-9.3880000058561563E-3</v>
      </c>
      <c r="K302" s="29"/>
      <c r="L302" s="29"/>
      <c r="M302" s="29"/>
      <c r="N302" s="29"/>
      <c r="O302" s="29"/>
      <c r="P302" s="29">
        <f t="shared" si="41"/>
        <v>-7.0655867161761709E-3</v>
      </c>
      <c r="Q302" s="31">
        <f t="shared" si="42"/>
        <v>33255.935299999997</v>
      </c>
      <c r="R302" s="31"/>
      <c r="S302" s="31"/>
      <c r="T302" s="29">
        <f t="shared" si="45"/>
        <v>5.3936034880822125E-6</v>
      </c>
      <c r="U302" s="29"/>
      <c r="V302" s="29"/>
      <c r="W302" s="29"/>
      <c r="X302" s="29"/>
      <c r="Y302" s="29"/>
      <c r="AC302" t="s">
        <v>42</v>
      </c>
      <c r="AD302" t="s">
        <v>43</v>
      </c>
      <c r="AI302" t="s">
        <v>45</v>
      </c>
    </row>
    <row r="303" spans="1:35" x14ac:dyDescent="0.2">
      <c r="A303" s="28" t="s">
        <v>78</v>
      </c>
      <c r="B303" s="28"/>
      <c r="C303" s="25">
        <v>48444.404999999999</v>
      </c>
      <c r="D303" s="25"/>
      <c r="E303" s="28">
        <f t="shared" si="39"/>
        <v>4505.9928279577998</v>
      </c>
      <c r="F303" s="29">
        <f t="shared" si="40"/>
        <v>4506</v>
      </c>
      <c r="G303" s="29">
        <f t="shared" si="44"/>
        <v>-1.0244000004604459E-2</v>
      </c>
      <c r="H303" s="29"/>
      <c r="I303" s="29">
        <f>G303</f>
        <v>-1.0244000004604459E-2</v>
      </c>
      <c r="J303" s="29"/>
      <c r="K303" s="29"/>
      <c r="L303" s="29"/>
      <c r="M303" s="29"/>
      <c r="N303" s="29"/>
      <c r="O303" s="29"/>
      <c r="P303" s="29">
        <f t="shared" si="41"/>
        <v>-7.3808150985031473E-3</v>
      </c>
      <c r="Q303" s="31">
        <f t="shared" si="42"/>
        <v>33425.904999999999</v>
      </c>
      <c r="R303" s="31"/>
      <c r="S303" s="31"/>
      <c r="T303" s="29">
        <f t="shared" si="45"/>
        <v>8.1978278065263767E-6</v>
      </c>
      <c r="U303" s="29"/>
      <c r="V303" s="29"/>
      <c r="W303" s="29"/>
      <c r="X303" s="29"/>
      <c r="Y303" s="29"/>
      <c r="AC303" t="s">
        <v>46</v>
      </c>
      <c r="AI303" t="s">
        <v>45</v>
      </c>
    </row>
    <row r="304" spans="1:35" x14ac:dyDescent="0.2">
      <c r="A304" s="28" t="s">
        <v>87</v>
      </c>
      <c r="B304" s="28"/>
      <c r="C304" s="25">
        <v>48777.205099999999</v>
      </c>
      <c r="D304" s="25"/>
      <c r="E304" s="28">
        <f t="shared" si="39"/>
        <v>4738.9932536315273</v>
      </c>
      <c r="F304" s="29">
        <f t="shared" si="40"/>
        <v>4739</v>
      </c>
      <c r="G304" s="29">
        <f t="shared" si="44"/>
        <v>-9.6360000025015324E-3</v>
      </c>
      <c r="H304" s="29">
        <f>G304</f>
        <v>-9.6360000025015324E-3</v>
      </c>
      <c r="I304" s="29"/>
      <c r="J304" s="29"/>
      <c r="K304" s="29"/>
      <c r="L304" s="29"/>
      <c r="M304" s="29"/>
      <c r="N304" s="29"/>
      <c r="O304" s="29"/>
      <c r="P304" s="29">
        <f t="shared" si="41"/>
        <v>-8.0089187546783513E-3</v>
      </c>
      <c r="Q304" s="31">
        <f t="shared" si="42"/>
        <v>33758.705099999999</v>
      </c>
      <c r="R304" s="31"/>
      <c r="S304" s="31"/>
      <c r="T304" s="29">
        <f t="shared" si="45"/>
        <v>2.6473933870178399E-6</v>
      </c>
      <c r="U304" s="29"/>
      <c r="V304" s="29"/>
      <c r="W304" s="29"/>
      <c r="X304" s="29"/>
      <c r="Y304" s="29"/>
    </row>
    <row r="305" spans="1:35" x14ac:dyDescent="0.2">
      <c r="A305" s="64" t="s">
        <v>659</v>
      </c>
      <c r="B305" s="65" t="s">
        <v>103</v>
      </c>
      <c r="C305" s="64">
        <v>48835.775999999998</v>
      </c>
      <c r="D305" s="64" t="s">
        <v>150</v>
      </c>
      <c r="E305" s="28">
        <f t="shared" si="39"/>
        <v>4779.9999859975724</v>
      </c>
      <c r="F305" s="29">
        <f t="shared" si="40"/>
        <v>4780</v>
      </c>
      <c r="G305" s="29">
        <f t="shared" si="44"/>
        <v>-2.0000006770715117E-5</v>
      </c>
      <c r="H305" s="29"/>
      <c r="I305" s="29">
        <f>G305</f>
        <v>-2.0000006770715117E-5</v>
      </c>
      <c r="J305" s="29"/>
      <c r="K305" s="29"/>
      <c r="L305" s="29"/>
      <c r="M305" s="29"/>
      <c r="N305" s="29"/>
      <c r="O305" s="29">
        <f ca="1">+C$11+C$12*F305</f>
        <v>-6.3972556522988763E-2</v>
      </c>
      <c r="P305" s="29">
        <f t="shared" si="41"/>
        <v>-8.1209353153455961E-3</v>
      </c>
      <c r="Q305" s="31">
        <f t="shared" si="42"/>
        <v>33817.275999999998</v>
      </c>
      <c r="R305" s="31"/>
      <c r="S305" s="31"/>
      <c r="T305" s="29">
        <f t="shared" si="45"/>
        <v>6.5625152873715202E-5</v>
      </c>
      <c r="U305" s="29"/>
      <c r="V305" s="29"/>
      <c r="W305" s="29"/>
      <c r="X305" s="29"/>
      <c r="Y305" s="29"/>
    </row>
    <row r="306" spans="1:35" x14ac:dyDescent="0.2">
      <c r="A306" s="64" t="s">
        <v>659</v>
      </c>
      <c r="B306" s="65" t="s">
        <v>103</v>
      </c>
      <c r="C306" s="64">
        <v>48885.767999999996</v>
      </c>
      <c r="D306" s="64" t="s">
        <v>150</v>
      </c>
      <c r="E306" s="28">
        <f t="shared" si="39"/>
        <v>4815.0004480776033</v>
      </c>
      <c r="F306" s="29">
        <f t="shared" si="40"/>
        <v>4815</v>
      </c>
      <c r="G306" s="29">
        <f t="shared" si="44"/>
        <v>6.3999999838415533E-4</v>
      </c>
      <c r="H306" s="29"/>
      <c r="I306" s="29">
        <f>G306</f>
        <v>6.3999999838415533E-4</v>
      </c>
      <c r="J306" s="29"/>
      <c r="K306" s="29"/>
      <c r="L306" s="29"/>
      <c r="M306" s="29"/>
      <c r="N306" s="29"/>
      <c r="O306" s="29">
        <f ca="1">+C$11+C$12*F306</f>
        <v>-6.355568576631522E-2</v>
      </c>
      <c r="P306" s="29">
        <f t="shared" si="41"/>
        <v>-8.21691245843819E-3</v>
      </c>
      <c r="Q306" s="31">
        <f t="shared" si="42"/>
        <v>33867.267999999996</v>
      </c>
      <c r="R306" s="31"/>
      <c r="S306" s="31"/>
      <c r="T306" s="29">
        <f t="shared" si="45"/>
        <v>7.8444898267814836E-5</v>
      </c>
      <c r="U306" s="29"/>
      <c r="V306" s="29"/>
      <c r="W306" s="29"/>
      <c r="X306" s="29"/>
      <c r="Y306" s="29"/>
    </row>
    <row r="307" spans="1:35" x14ac:dyDescent="0.2">
      <c r="A307" s="28" t="s">
        <v>79</v>
      </c>
      <c r="B307" s="28"/>
      <c r="C307" s="25">
        <v>48934.347999999998</v>
      </c>
      <c r="D307" s="25">
        <v>4.0000000000000001E-3</v>
      </c>
      <c r="E307" s="28">
        <f t="shared" si="39"/>
        <v>4849.012338937101</v>
      </c>
      <c r="F307" s="29">
        <f t="shared" si="40"/>
        <v>4849</v>
      </c>
      <c r="G307" s="29">
        <f t="shared" si="44"/>
        <v>1.7624000000068918E-2</v>
      </c>
      <c r="H307" s="29"/>
      <c r="I307" s="29">
        <f>G307</f>
        <v>1.7624000000068918E-2</v>
      </c>
      <c r="J307" s="29"/>
      <c r="K307" s="29"/>
      <c r="L307" s="29"/>
      <c r="M307" s="29"/>
      <c r="N307" s="29"/>
      <c r="O307" s="29"/>
      <c r="P307" s="29">
        <f t="shared" si="41"/>
        <v>-8.3104589478652808E-3</v>
      </c>
      <c r="Q307" s="31">
        <f t="shared" si="42"/>
        <v>33915.847999999998</v>
      </c>
      <c r="R307" s="31"/>
      <c r="S307" s="31"/>
      <c r="T307" s="29">
        <f t="shared" si="45"/>
        <v>6.7259616092208417E-4</v>
      </c>
      <c r="U307" s="29"/>
      <c r="V307" s="29"/>
      <c r="W307" s="29"/>
      <c r="X307" s="29"/>
      <c r="Y307" s="29"/>
      <c r="AC307" t="s">
        <v>46</v>
      </c>
      <c r="AE307">
        <v>6</v>
      </c>
      <c r="AG307" t="s">
        <v>32</v>
      </c>
      <c r="AI307" t="s">
        <v>30</v>
      </c>
    </row>
    <row r="308" spans="1:35" x14ac:dyDescent="0.2">
      <c r="A308" s="28" t="s">
        <v>80</v>
      </c>
      <c r="B308" s="28"/>
      <c r="C308" s="25">
        <v>49024.305999999997</v>
      </c>
      <c r="D308" s="25">
        <v>5.9999999999999995E-4</v>
      </c>
      <c r="E308" s="28">
        <f t="shared" si="39"/>
        <v>4911.9938473343545</v>
      </c>
      <c r="F308" s="29">
        <f t="shared" si="40"/>
        <v>4912</v>
      </c>
      <c r="G308" s="29">
        <f t="shared" si="44"/>
        <v>-8.788000006461516E-3</v>
      </c>
      <c r="H308" s="29"/>
      <c r="I308" s="29">
        <f>G308</f>
        <v>-8.788000006461516E-3</v>
      </c>
      <c r="J308" s="29"/>
      <c r="K308" s="29"/>
      <c r="L308" s="29"/>
      <c r="M308" s="29"/>
      <c r="N308" s="29"/>
      <c r="O308" s="29"/>
      <c r="P308" s="29">
        <f t="shared" si="41"/>
        <v>-8.4846066350663246E-3</v>
      </c>
      <c r="Q308" s="31">
        <f t="shared" si="42"/>
        <v>34005.805999999997</v>
      </c>
      <c r="R308" s="31"/>
      <c r="S308" s="31"/>
      <c r="T308" s="29">
        <f t="shared" si="45"/>
        <v>9.2047537806540543E-8</v>
      </c>
      <c r="U308" s="29"/>
      <c r="V308" s="29"/>
      <c r="W308" s="29"/>
      <c r="X308" s="29"/>
      <c r="Y308" s="29"/>
      <c r="AE308">
        <v>14</v>
      </c>
      <c r="AG308" t="s">
        <v>28</v>
      </c>
      <c r="AI308" t="s">
        <v>30</v>
      </c>
    </row>
    <row r="309" spans="1:35" x14ac:dyDescent="0.2">
      <c r="A309" s="28" t="s">
        <v>81</v>
      </c>
      <c r="B309" s="28"/>
      <c r="C309" s="25">
        <v>49024.306600000004</v>
      </c>
      <c r="D309" s="25"/>
      <c r="E309" s="28">
        <f t="shared" si="39"/>
        <v>4911.9942674071162</v>
      </c>
      <c r="F309" s="29">
        <f t="shared" si="40"/>
        <v>4912</v>
      </c>
      <c r="G309" s="29">
        <f t="shared" si="44"/>
        <v>-8.1879999997909181E-3</v>
      </c>
      <c r="H309" s="29"/>
      <c r="J309" s="29">
        <f>G309</f>
        <v>-8.1879999997909181E-3</v>
      </c>
      <c r="K309" s="29"/>
      <c r="L309" s="29"/>
      <c r="M309" s="29"/>
      <c r="N309" s="29"/>
      <c r="O309" s="29"/>
      <c r="P309" s="29">
        <f t="shared" si="41"/>
        <v>-8.4846066350663246E-3</v>
      </c>
      <c r="Q309" s="31">
        <f t="shared" si="42"/>
        <v>34005.806600000004</v>
      </c>
      <c r="R309" s="31"/>
      <c r="S309" s="31"/>
      <c r="T309" s="29">
        <f t="shared" si="45"/>
        <v>8.7975496089398032E-8</v>
      </c>
      <c r="U309" s="29"/>
      <c r="V309" s="29"/>
      <c r="W309" s="29"/>
      <c r="X309" s="29"/>
      <c r="Y309" s="29"/>
      <c r="AC309" t="s">
        <v>42</v>
      </c>
      <c r="AD309" t="s">
        <v>30</v>
      </c>
      <c r="AI309" t="s">
        <v>45</v>
      </c>
    </row>
    <row r="310" spans="1:35" x14ac:dyDescent="0.2">
      <c r="A310" s="28" t="s">
        <v>80</v>
      </c>
      <c r="B310" s="28"/>
      <c r="C310" s="25">
        <v>49024.315999999999</v>
      </c>
      <c r="D310" s="25">
        <v>5.0000000000000001E-3</v>
      </c>
      <c r="E310" s="28">
        <f t="shared" si="39"/>
        <v>4912.0008485469662</v>
      </c>
      <c r="F310" s="29">
        <f t="shared" si="40"/>
        <v>4912</v>
      </c>
      <c r="G310" s="29">
        <f t="shared" si="44"/>
        <v>1.2119999955757521E-3</v>
      </c>
      <c r="H310" s="29"/>
      <c r="I310" s="29">
        <f t="shared" ref="I310:I332" si="46">G310</f>
        <v>1.2119999955757521E-3</v>
      </c>
      <c r="J310" s="29"/>
      <c r="K310" s="29"/>
      <c r="L310" s="29"/>
      <c r="M310" s="29"/>
      <c r="N310" s="29"/>
      <c r="O310" s="29"/>
      <c r="P310" s="29">
        <f t="shared" si="41"/>
        <v>-8.4846066350663246E-3</v>
      </c>
      <c r="Q310" s="31">
        <f t="shared" si="42"/>
        <v>34005.815999999999</v>
      </c>
      <c r="R310" s="31"/>
      <c r="S310" s="31"/>
      <c r="T310" s="29">
        <f t="shared" si="45"/>
        <v>9.4024180149411888E-5</v>
      </c>
      <c r="U310" s="29"/>
      <c r="V310" s="29"/>
      <c r="W310" s="29"/>
      <c r="X310" s="29"/>
      <c r="Y310" s="29"/>
      <c r="AC310" t="s">
        <v>46</v>
      </c>
      <c r="AE310">
        <v>7</v>
      </c>
      <c r="AG310" t="s">
        <v>32</v>
      </c>
      <c r="AI310" t="s">
        <v>30</v>
      </c>
    </row>
    <row r="311" spans="1:35" x14ac:dyDescent="0.2">
      <c r="A311" s="25" t="s">
        <v>151</v>
      </c>
      <c r="B311" s="24"/>
      <c r="C311" s="25">
        <v>49221.453000000001</v>
      </c>
      <c r="D311" s="25" t="s">
        <v>150</v>
      </c>
      <c r="E311" s="28">
        <f t="shared" si="39"/>
        <v>5050.0206535771995</v>
      </c>
      <c r="F311" s="29">
        <f t="shared" si="40"/>
        <v>5050</v>
      </c>
      <c r="G311" s="29">
        <f t="shared" si="44"/>
        <v>2.9499999996914994E-2</v>
      </c>
      <c r="H311" s="29"/>
      <c r="I311" s="29">
        <f t="shared" si="46"/>
        <v>2.9499999996914994E-2</v>
      </c>
      <c r="J311" s="29"/>
      <c r="K311" s="29"/>
      <c r="M311" s="29"/>
      <c r="N311" s="29"/>
      <c r="O311" s="29">
        <f ca="1">+C$11+C$12*F311</f>
        <v>-6.075669640007858E-2</v>
      </c>
      <c r="P311" s="29">
        <f t="shared" si="41"/>
        <v>-8.8697566230946118E-3</v>
      </c>
      <c r="Q311" s="31">
        <f t="shared" si="42"/>
        <v>34202.953000000001</v>
      </c>
      <c r="R311" s="31"/>
      <c r="S311" s="31"/>
      <c r="T311" s="29">
        <f t="shared" si="45"/>
        <v>1.4722382230787708E-3</v>
      </c>
      <c r="U311" s="29"/>
      <c r="V311" s="29"/>
      <c r="W311" s="29"/>
      <c r="X311" s="29"/>
      <c r="Y311" s="29"/>
    </row>
    <row r="312" spans="1:35" x14ac:dyDescent="0.2">
      <c r="A312" s="64" t="s">
        <v>881</v>
      </c>
      <c r="B312" s="65" t="s">
        <v>103</v>
      </c>
      <c r="C312" s="64">
        <v>49339.96</v>
      </c>
      <c r="D312" s="64" t="s">
        <v>150</v>
      </c>
      <c r="E312" s="28">
        <f t="shared" si="39"/>
        <v>5132.9899238548096</v>
      </c>
      <c r="F312" s="29">
        <f t="shared" si="40"/>
        <v>5133</v>
      </c>
      <c r="G312" s="29">
        <f t="shared" si="44"/>
        <v>-1.4392000004590955E-2</v>
      </c>
      <c r="H312" s="29"/>
      <c r="I312" s="29">
        <f t="shared" si="46"/>
        <v>-1.4392000004590955E-2</v>
      </c>
      <c r="J312" s="29"/>
      <c r="K312" s="29"/>
      <c r="L312" s="29"/>
      <c r="M312" s="29"/>
      <c r="N312" s="29"/>
      <c r="O312" s="29">
        <f ca="1">+C$11+C$12*F312</f>
        <v>-5.9768117177109892E-2</v>
      </c>
      <c r="P312" s="29">
        <f t="shared" si="41"/>
        <v>-9.1038407673888939E-3</v>
      </c>
      <c r="Q312" s="31">
        <f t="shared" si="42"/>
        <v>34321.46</v>
      </c>
      <c r="R312" s="31"/>
      <c r="S312" s="31"/>
      <c r="T312" s="29">
        <f t="shared" si="45"/>
        <v>2.7964628118005479E-5</v>
      </c>
      <c r="U312" s="29"/>
      <c r="V312" s="29"/>
      <c r="W312" s="29"/>
      <c r="X312" s="29"/>
      <c r="Y312" s="29"/>
    </row>
    <row r="313" spans="1:35" x14ac:dyDescent="0.2">
      <c r="A313" s="28" t="s">
        <v>82</v>
      </c>
      <c r="B313" s="28"/>
      <c r="C313" s="25">
        <v>49548.498</v>
      </c>
      <c r="D313" s="25"/>
      <c r="E313" s="28">
        <f t="shared" si="39"/>
        <v>5278.9918113817293</v>
      </c>
      <c r="F313" s="29">
        <f t="shared" si="40"/>
        <v>5279</v>
      </c>
      <c r="G313" s="29">
        <f t="shared" si="44"/>
        <v>-1.1696000001393259E-2</v>
      </c>
      <c r="H313" s="29"/>
      <c r="I313" s="29">
        <f t="shared" si="46"/>
        <v>-1.1696000001393259E-2</v>
      </c>
      <c r="J313" s="29"/>
      <c r="K313" s="29"/>
      <c r="L313" s="29"/>
      <c r="M313" s="29"/>
      <c r="N313" s="29"/>
      <c r="O313" s="29"/>
      <c r="P313" s="29">
        <f t="shared" si="41"/>
        <v>-9.520043296403366E-3</v>
      </c>
      <c r="Q313" s="31">
        <f t="shared" si="42"/>
        <v>34529.998</v>
      </c>
      <c r="R313" s="31"/>
      <c r="S313" s="31"/>
      <c r="T313" s="29">
        <f t="shared" si="45"/>
        <v>4.7347875819904701E-6</v>
      </c>
      <c r="U313" s="29"/>
      <c r="V313" s="29"/>
      <c r="W313" s="29"/>
      <c r="X313" s="29"/>
      <c r="Y313" s="29"/>
      <c r="AC313" t="s">
        <v>46</v>
      </c>
      <c r="AI313" t="s">
        <v>45</v>
      </c>
    </row>
    <row r="314" spans="1:35" x14ac:dyDescent="0.2">
      <c r="A314" s="28" t="s">
        <v>82</v>
      </c>
      <c r="B314" s="28"/>
      <c r="C314" s="25">
        <v>49548.499000000003</v>
      </c>
      <c r="D314" s="25"/>
      <c r="E314" s="28">
        <f t="shared" si="39"/>
        <v>5278.9925115029937</v>
      </c>
      <c r="F314" s="29">
        <f t="shared" si="40"/>
        <v>5279</v>
      </c>
      <c r="G314" s="29">
        <f t="shared" si="44"/>
        <v>-1.0695999997551553E-2</v>
      </c>
      <c r="H314" s="29"/>
      <c r="I314" s="29">
        <f t="shared" si="46"/>
        <v>-1.0695999997551553E-2</v>
      </c>
      <c r="J314" s="29"/>
      <c r="K314" s="29"/>
      <c r="L314" s="29"/>
      <c r="M314" s="29"/>
      <c r="N314" s="29"/>
      <c r="O314" s="29"/>
      <c r="P314" s="29">
        <f t="shared" si="41"/>
        <v>-9.520043296403366E-3</v>
      </c>
      <c r="Q314" s="31">
        <f t="shared" si="42"/>
        <v>34529.999000000003</v>
      </c>
      <c r="R314" s="31"/>
      <c r="S314" s="31"/>
      <c r="T314" s="29">
        <f t="shared" si="45"/>
        <v>1.3828741629753263E-6</v>
      </c>
      <c r="U314" s="29"/>
      <c r="V314" s="29"/>
      <c r="W314" s="29"/>
      <c r="X314" s="29"/>
      <c r="Y314" s="29"/>
      <c r="AC314" t="s">
        <v>46</v>
      </c>
      <c r="AI314" t="s">
        <v>45</v>
      </c>
    </row>
    <row r="315" spans="1:35" x14ac:dyDescent="0.2">
      <c r="A315" s="28" t="s">
        <v>82</v>
      </c>
      <c r="B315" s="28"/>
      <c r="C315" s="25">
        <v>49568.474000000002</v>
      </c>
      <c r="D315" s="25"/>
      <c r="E315" s="28">
        <f t="shared" si="39"/>
        <v>5292.9774336915152</v>
      </c>
      <c r="F315" s="29">
        <f t="shared" si="40"/>
        <v>5293</v>
      </c>
      <c r="G315" s="29">
        <f t="shared" si="44"/>
        <v>-3.2231999997748062E-2</v>
      </c>
      <c r="H315" s="29"/>
      <c r="I315" s="29">
        <f t="shared" si="46"/>
        <v>-3.2231999997748062E-2</v>
      </c>
      <c r="J315" s="29"/>
      <c r="K315" s="29"/>
      <c r="L315" s="29"/>
      <c r="M315" s="29"/>
      <c r="N315" s="29"/>
      <c r="O315" s="29"/>
      <c r="P315" s="29">
        <f t="shared" si="41"/>
        <v>-9.560250601502231E-3</v>
      </c>
      <c r="Q315" s="31">
        <f t="shared" si="42"/>
        <v>34549.974000000002</v>
      </c>
      <c r="R315" s="31"/>
      <c r="S315" s="31"/>
      <c r="T315" s="29">
        <f t="shared" si="45"/>
        <v>5.1400822068617326E-4</v>
      </c>
      <c r="U315" s="29"/>
      <c r="V315" s="29"/>
      <c r="W315" s="29"/>
      <c r="X315" s="29"/>
      <c r="Y315" s="29"/>
      <c r="AC315" t="s">
        <v>46</v>
      </c>
      <c r="AI315" t="s">
        <v>45</v>
      </c>
    </row>
    <row r="316" spans="1:35" x14ac:dyDescent="0.2">
      <c r="A316" s="28" t="s">
        <v>82</v>
      </c>
      <c r="B316" s="28"/>
      <c r="C316" s="25">
        <v>49568.485999999997</v>
      </c>
      <c r="D316" s="25"/>
      <c r="E316" s="28">
        <f t="shared" si="39"/>
        <v>5292.9858351466446</v>
      </c>
      <c r="F316" s="29">
        <f t="shared" si="40"/>
        <v>5293</v>
      </c>
      <c r="G316" s="29">
        <f t="shared" si="44"/>
        <v>-2.0232000002579298E-2</v>
      </c>
      <c r="H316" s="29"/>
      <c r="I316" s="29">
        <f t="shared" si="46"/>
        <v>-2.0232000002579298E-2</v>
      </c>
      <c r="J316" s="29"/>
      <c r="K316" s="29"/>
      <c r="L316" s="29"/>
      <c r="M316" s="29"/>
      <c r="N316" s="29"/>
      <c r="O316" s="29"/>
      <c r="P316" s="29">
        <f t="shared" si="41"/>
        <v>-9.560250601502231E-3</v>
      </c>
      <c r="Q316" s="31">
        <f t="shared" si="42"/>
        <v>34549.985999999997</v>
      </c>
      <c r="R316" s="31"/>
      <c r="S316" s="31"/>
      <c r="T316" s="29">
        <f t="shared" si="45"/>
        <v>1.1388623527938873E-4</v>
      </c>
      <c r="U316" s="29"/>
      <c r="V316" s="29"/>
      <c r="W316" s="29"/>
      <c r="X316" s="29"/>
      <c r="Y316" s="29"/>
      <c r="AC316" t="s">
        <v>46</v>
      </c>
      <c r="AI316" t="s">
        <v>45</v>
      </c>
    </row>
    <row r="317" spans="1:35" x14ac:dyDescent="0.2">
      <c r="A317" s="28" t="s">
        <v>82</v>
      </c>
      <c r="B317" s="28"/>
      <c r="C317" s="25">
        <v>49568.487000000001</v>
      </c>
      <c r="D317" s="25"/>
      <c r="E317" s="28">
        <f t="shared" si="39"/>
        <v>5292.986535267908</v>
      </c>
      <c r="F317" s="29">
        <f t="shared" si="40"/>
        <v>5293</v>
      </c>
      <c r="G317" s="29">
        <f t="shared" si="44"/>
        <v>-1.9231999998737592E-2</v>
      </c>
      <c r="H317" s="29"/>
      <c r="I317" s="29">
        <f t="shared" si="46"/>
        <v>-1.9231999998737592E-2</v>
      </c>
      <c r="J317" s="29"/>
      <c r="K317" s="29"/>
      <c r="L317" s="29"/>
      <c r="M317" s="29"/>
      <c r="N317" s="29"/>
      <c r="O317" s="29"/>
      <c r="P317" s="29">
        <f t="shared" si="41"/>
        <v>-9.560250601502231E-3</v>
      </c>
      <c r="Q317" s="31">
        <f t="shared" si="42"/>
        <v>34549.987000000001</v>
      </c>
      <c r="R317" s="31"/>
      <c r="S317" s="31"/>
      <c r="T317" s="29">
        <f t="shared" si="45"/>
        <v>9.3542736402922575E-5</v>
      </c>
      <c r="U317" s="29"/>
      <c r="V317" s="29"/>
      <c r="W317" s="29"/>
      <c r="X317" s="29"/>
      <c r="Y317" s="29"/>
      <c r="AC317" t="s">
        <v>46</v>
      </c>
      <c r="AI317" t="s">
        <v>45</v>
      </c>
    </row>
    <row r="318" spans="1:35" x14ac:dyDescent="0.2">
      <c r="A318" s="28" t="s">
        <v>82</v>
      </c>
      <c r="B318" s="28"/>
      <c r="C318" s="25">
        <v>49568.487999999998</v>
      </c>
      <c r="D318" s="25"/>
      <c r="E318" s="28">
        <f t="shared" si="39"/>
        <v>5292.987235389166</v>
      </c>
      <c r="F318" s="29">
        <f t="shared" si="40"/>
        <v>5293</v>
      </c>
      <c r="G318" s="29">
        <f t="shared" si="44"/>
        <v>-1.8232000002171844E-2</v>
      </c>
      <c r="H318" s="29"/>
      <c r="I318" s="29">
        <f t="shared" si="46"/>
        <v>-1.8232000002171844E-2</v>
      </c>
      <c r="J318" s="29"/>
      <c r="K318" s="29"/>
      <c r="L318" s="29"/>
      <c r="M318" s="29"/>
      <c r="N318" s="29"/>
      <c r="O318" s="29"/>
      <c r="P318" s="29">
        <f t="shared" si="41"/>
        <v>-9.560250601502231E-3</v>
      </c>
      <c r="Q318" s="31">
        <f t="shared" si="42"/>
        <v>34549.987999999998</v>
      </c>
      <c r="R318" s="31"/>
      <c r="S318" s="31"/>
      <c r="T318" s="29">
        <f t="shared" si="45"/>
        <v>7.5199237668013792E-5</v>
      </c>
      <c r="U318" s="29"/>
      <c r="V318" s="29"/>
      <c r="W318" s="29"/>
      <c r="X318" s="29"/>
      <c r="Y318" s="29"/>
      <c r="AC318" t="s">
        <v>46</v>
      </c>
      <c r="AI318" t="s">
        <v>45</v>
      </c>
    </row>
    <row r="319" spans="1:35" x14ac:dyDescent="0.2">
      <c r="A319" s="28" t="s">
        <v>82</v>
      </c>
      <c r="B319" s="28"/>
      <c r="C319" s="25">
        <v>49568.489000000001</v>
      </c>
      <c r="D319" s="25"/>
      <c r="E319" s="28">
        <f t="shared" si="39"/>
        <v>5292.9879355104304</v>
      </c>
      <c r="F319" s="29">
        <f t="shared" si="40"/>
        <v>5293</v>
      </c>
      <c r="G319" s="29">
        <f t="shared" si="44"/>
        <v>-1.7231999998330139E-2</v>
      </c>
      <c r="H319" s="29"/>
      <c r="I319" s="29">
        <f t="shared" si="46"/>
        <v>-1.7231999998330139E-2</v>
      </c>
      <c r="J319" s="29"/>
      <c r="K319" s="29"/>
      <c r="L319" s="29"/>
      <c r="M319" s="29"/>
      <c r="N319" s="29"/>
      <c r="O319" s="29"/>
      <c r="P319" s="29">
        <f t="shared" si="41"/>
        <v>-9.560250601502231E-3</v>
      </c>
      <c r="Q319" s="31">
        <f t="shared" si="42"/>
        <v>34549.989000000001</v>
      </c>
      <c r="R319" s="31"/>
      <c r="S319" s="31"/>
      <c r="T319" s="29">
        <f t="shared" si="45"/>
        <v>5.8855738807729362E-5</v>
      </c>
      <c r="U319" s="29"/>
      <c r="V319" s="29"/>
      <c r="W319" s="29"/>
      <c r="X319" s="29"/>
      <c r="Y319" s="29"/>
      <c r="AC319" t="s">
        <v>46</v>
      </c>
      <c r="AI319" t="s">
        <v>45</v>
      </c>
    </row>
    <row r="320" spans="1:35" x14ac:dyDescent="0.2">
      <c r="A320" s="28" t="s">
        <v>82</v>
      </c>
      <c r="B320" s="28"/>
      <c r="C320" s="25">
        <v>49568.489000000001</v>
      </c>
      <c r="D320" s="25"/>
      <c r="E320" s="28">
        <f t="shared" si="39"/>
        <v>5292.9879355104304</v>
      </c>
      <c r="F320" s="29">
        <f t="shared" si="40"/>
        <v>5293</v>
      </c>
      <c r="G320" s="29">
        <f t="shared" si="44"/>
        <v>-1.7231999998330139E-2</v>
      </c>
      <c r="H320" s="29"/>
      <c r="I320" s="29">
        <f t="shared" si="46"/>
        <v>-1.7231999998330139E-2</v>
      </c>
      <c r="J320" s="29"/>
      <c r="K320" s="29"/>
      <c r="L320" s="29"/>
      <c r="M320" s="29"/>
      <c r="N320" s="29"/>
      <c r="O320" s="29"/>
      <c r="P320" s="29">
        <f t="shared" si="41"/>
        <v>-9.560250601502231E-3</v>
      </c>
      <c r="Q320" s="31">
        <f t="shared" si="42"/>
        <v>34549.989000000001</v>
      </c>
      <c r="R320" s="31"/>
      <c r="S320" s="31"/>
      <c r="T320" s="29">
        <f t="shared" si="45"/>
        <v>5.8855738807729362E-5</v>
      </c>
      <c r="U320" s="29"/>
      <c r="V320" s="29"/>
      <c r="W320" s="29"/>
      <c r="X320" s="29"/>
      <c r="Y320" s="29"/>
      <c r="AC320" t="s">
        <v>46</v>
      </c>
      <c r="AI320" t="s">
        <v>45</v>
      </c>
    </row>
    <row r="321" spans="1:35" x14ac:dyDescent="0.2">
      <c r="A321" s="28" t="s">
        <v>82</v>
      </c>
      <c r="B321" s="28"/>
      <c r="C321" s="25">
        <v>49568.500999999997</v>
      </c>
      <c r="D321" s="25"/>
      <c r="E321" s="28">
        <f t="shared" si="39"/>
        <v>5292.9963369655588</v>
      </c>
      <c r="F321" s="29">
        <f t="shared" si="40"/>
        <v>5293</v>
      </c>
      <c r="G321" s="29">
        <f t="shared" si="44"/>
        <v>-5.2320000031613745E-3</v>
      </c>
      <c r="H321" s="29"/>
      <c r="I321" s="29">
        <f t="shared" si="46"/>
        <v>-5.2320000031613745E-3</v>
      </c>
      <c r="J321" s="29"/>
      <c r="K321" s="29"/>
      <c r="L321" s="29"/>
      <c r="M321" s="29"/>
      <c r="N321" s="29"/>
      <c r="O321" s="29"/>
      <c r="P321" s="29">
        <f t="shared" si="41"/>
        <v>-9.560250601502231E-3</v>
      </c>
      <c r="Q321" s="31">
        <f t="shared" si="42"/>
        <v>34550.000999999997</v>
      </c>
      <c r="R321" s="31"/>
      <c r="S321" s="31"/>
      <c r="T321" s="29">
        <f t="shared" si="45"/>
        <v>1.8733753242037982E-5</v>
      </c>
      <c r="U321" s="29"/>
      <c r="V321" s="29"/>
      <c r="W321" s="29"/>
      <c r="X321" s="29"/>
      <c r="Y321" s="29"/>
      <c r="AC321" t="s">
        <v>46</v>
      </c>
      <c r="AI321" t="s">
        <v>45</v>
      </c>
    </row>
    <row r="322" spans="1:35" x14ac:dyDescent="0.2">
      <c r="A322" s="25" t="s">
        <v>151</v>
      </c>
      <c r="B322" s="24"/>
      <c r="C322" s="25">
        <v>49568.506000000001</v>
      </c>
      <c r="D322" s="25" t="s">
        <v>150</v>
      </c>
      <c r="E322" s="28">
        <f t="shared" si="39"/>
        <v>5292.9998375718669</v>
      </c>
      <c r="F322" s="29">
        <f t="shared" si="40"/>
        <v>5293</v>
      </c>
      <c r="G322" s="29">
        <f t="shared" si="44"/>
        <v>-2.3199999850476161E-4</v>
      </c>
      <c r="H322" s="29"/>
      <c r="I322" s="29">
        <f t="shared" si="46"/>
        <v>-2.3199999850476161E-4</v>
      </c>
      <c r="J322" s="29"/>
      <c r="K322" s="29"/>
      <c r="M322" s="29"/>
      <c r="N322" s="29"/>
      <c r="O322" s="29">
        <f ca="1">+C$11+C$12*F322</f>
        <v>-5.7862422289459411E-2</v>
      </c>
      <c r="P322" s="29">
        <f t="shared" si="41"/>
        <v>-9.560250601502231E-3</v>
      </c>
      <c r="Q322" s="31">
        <f t="shared" si="42"/>
        <v>34550.006000000001</v>
      </c>
      <c r="R322" s="31"/>
      <c r="S322" s="31"/>
      <c r="T322" s="29">
        <f t="shared" si="45"/>
        <v>8.7016259312322654E-5</v>
      </c>
      <c r="U322" s="29"/>
      <c r="V322" s="29"/>
      <c r="W322" s="29"/>
      <c r="X322" s="29"/>
      <c r="Y322" s="29"/>
    </row>
    <row r="323" spans="1:35" x14ac:dyDescent="0.2">
      <c r="A323" s="64" t="s">
        <v>885</v>
      </c>
      <c r="B323" s="65" t="s">
        <v>103</v>
      </c>
      <c r="C323" s="64">
        <v>49578.474000000002</v>
      </c>
      <c r="D323" s="64" t="s">
        <v>150</v>
      </c>
      <c r="E323" s="28">
        <f t="shared" si="39"/>
        <v>5299.9786463015398</v>
      </c>
      <c r="F323" s="29">
        <f t="shared" si="40"/>
        <v>5300</v>
      </c>
      <c r="G323" s="29">
        <f t="shared" si="44"/>
        <v>-3.05000000007567E-2</v>
      </c>
      <c r="H323" s="29"/>
      <c r="I323" s="29">
        <f t="shared" si="46"/>
        <v>-3.05000000007567E-2</v>
      </c>
      <c r="J323" s="29"/>
      <c r="K323" s="29"/>
      <c r="L323" s="29"/>
      <c r="M323" s="29"/>
      <c r="N323" s="29"/>
      <c r="O323" s="29">
        <f ca="1">+C$11+C$12*F323</f>
        <v>-5.7779048138124706E-2</v>
      </c>
      <c r="P323" s="29">
        <f t="shared" si="41"/>
        <v>-9.5803737757533518E-3</v>
      </c>
      <c r="Q323" s="31">
        <f t="shared" si="42"/>
        <v>34559.974000000002</v>
      </c>
      <c r="R323" s="31"/>
      <c r="S323" s="31"/>
      <c r="T323" s="29">
        <f t="shared" si="45"/>
        <v>4.3763076139384776E-4</v>
      </c>
      <c r="U323" s="29"/>
      <c r="V323" s="29"/>
      <c r="W323" s="29"/>
      <c r="X323" s="29"/>
      <c r="Y323" s="29"/>
    </row>
    <row r="324" spans="1:35" x14ac:dyDescent="0.2">
      <c r="A324" s="28" t="s">
        <v>82</v>
      </c>
      <c r="B324" s="28"/>
      <c r="C324" s="25">
        <v>49578.474999999999</v>
      </c>
      <c r="D324" s="25"/>
      <c r="E324" s="28">
        <f t="shared" si="39"/>
        <v>5299.9793464227978</v>
      </c>
      <c r="F324" s="29">
        <f t="shared" si="40"/>
        <v>5300</v>
      </c>
      <c r="G324" s="29">
        <f t="shared" ref="G324:G355" si="47">+C324-(C$7+F324*C$8)</f>
        <v>-2.9500000004190952E-2</v>
      </c>
      <c r="H324" s="29"/>
      <c r="I324" s="29">
        <f t="shared" si="46"/>
        <v>-2.9500000004190952E-2</v>
      </c>
      <c r="J324" s="29"/>
      <c r="K324" s="29"/>
      <c r="L324" s="29"/>
      <c r="M324" s="29"/>
      <c r="N324" s="29"/>
      <c r="O324" s="29"/>
      <c r="P324" s="29">
        <f t="shared" si="41"/>
        <v>-9.5803737757533518E-3</v>
      </c>
      <c r="Q324" s="31">
        <f t="shared" si="42"/>
        <v>34559.974999999999</v>
      </c>
      <c r="R324" s="31"/>
      <c r="S324" s="31"/>
      <c r="T324" s="29">
        <f t="shared" ref="T324:T355" si="48">+(P324-G324)^2</f>
        <v>3.967915090806591E-4</v>
      </c>
      <c r="U324" s="29"/>
      <c r="V324" s="29"/>
      <c r="W324" s="29"/>
      <c r="X324" s="29"/>
      <c r="Y324" s="29"/>
      <c r="AC324" t="s">
        <v>46</v>
      </c>
      <c r="AI324" t="s">
        <v>45</v>
      </c>
    </row>
    <row r="325" spans="1:35" x14ac:dyDescent="0.2">
      <c r="A325" s="28" t="s">
        <v>84</v>
      </c>
      <c r="B325" s="28"/>
      <c r="C325" s="25">
        <v>49591.347999999998</v>
      </c>
      <c r="D325" s="25">
        <v>2E-3</v>
      </c>
      <c r="E325" s="28">
        <f t="shared" si="39"/>
        <v>5308.9920074156817</v>
      </c>
      <c r="F325" s="29">
        <f t="shared" si="40"/>
        <v>5309</v>
      </c>
      <c r="G325" s="29">
        <f t="shared" si="47"/>
        <v>-1.1416000001190696E-2</v>
      </c>
      <c r="H325" s="29"/>
      <c r="I325" s="29">
        <f t="shared" si="46"/>
        <v>-1.1416000001190696E-2</v>
      </c>
      <c r="J325" s="29"/>
      <c r="K325" s="29"/>
      <c r="L325" s="29"/>
      <c r="M325" s="29"/>
      <c r="N325" s="29"/>
      <c r="O325" s="29"/>
      <c r="P325" s="29">
        <f t="shared" si="41"/>
        <v>-9.6062655516615473E-3</v>
      </c>
      <c r="Q325" s="31">
        <f t="shared" si="42"/>
        <v>34572.847999999998</v>
      </c>
      <c r="R325" s="31"/>
      <c r="S325" s="31"/>
      <c r="T325" s="29">
        <f t="shared" si="48"/>
        <v>3.2751387778125707E-6</v>
      </c>
      <c r="U325" s="29"/>
      <c r="V325" s="29"/>
      <c r="W325" s="29"/>
      <c r="X325" s="29"/>
      <c r="Y325" s="29"/>
      <c r="AC325" t="s">
        <v>46</v>
      </c>
      <c r="AE325">
        <v>21</v>
      </c>
      <c r="AG325" t="s">
        <v>83</v>
      </c>
      <c r="AI325" t="s">
        <v>30</v>
      </c>
    </row>
    <row r="326" spans="1:35" x14ac:dyDescent="0.2">
      <c r="A326" s="25" t="s">
        <v>151</v>
      </c>
      <c r="B326" s="24"/>
      <c r="C326" s="25">
        <v>49628.453000000001</v>
      </c>
      <c r="D326" s="25" t="s">
        <v>150</v>
      </c>
      <c r="E326" s="28">
        <f t="shared" si="39"/>
        <v>5334.9700068051779</v>
      </c>
      <c r="F326" s="29">
        <f t="shared" si="40"/>
        <v>5335</v>
      </c>
      <c r="G326" s="29">
        <f t="shared" si="47"/>
        <v>-4.2840000001888257E-2</v>
      </c>
      <c r="H326" s="29"/>
      <c r="I326" s="29">
        <f t="shared" si="46"/>
        <v>-4.2840000001888257E-2</v>
      </c>
      <c r="J326" s="29"/>
      <c r="K326" s="29"/>
      <c r="M326" s="29"/>
      <c r="N326" s="29"/>
      <c r="O326" s="29">
        <f ca="1">+C$11+C$12*F326</f>
        <v>-5.7362177381451163E-2</v>
      </c>
      <c r="P326" s="29">
        <f t="shared" si="41"/>
        <v>-9.6811848640258324E-3</v>
      </c>
      <c r="Q326" s="31">
        <f t="shared" si="42"/>
        <v>34609.953000000001</v>
      </c>
      <c r="R326" s="31"/>
      <c r="S326" s="31"/>
      <c r="T326" s="29">
        <f t="shared" si="48"/>
        <v>1.0995070213469342E-3</v>
      </c>
      <c r="U326" s="29"/>
      <c r="V326" s="29"/>
      <c r="W326" s="29"/>
      <c r="X326" s="29"/>
      <c r="Y326" s="29"/>
    </row>
    <row r="327" spans="1:35" x14ac:dyDescent="0.2">
      <c r="A327" s="25" t="s">
        <v>151</v>
      </c>
      <c r="B327" s="24"/>
      <c r="C327" s="25">
        <v>49658.491999999998</v>
      </c>
      <c r="D327" s="25" t="s">
        <v>150</v>
      </c>
      <c r="E327" s="28">
        <f t="shared" si="39"/>
        <v>5356.0009493644275</v>
      </c>
      <c r="F327" s="29">
        <f t="shared" si="40"/>
        <v>5356</v>
      </c>
      <c r="G327" s="29">
        <f t="shared" si="47"/>
        <v>1.3559999933931977E-3</v>
      </c>
      <c r="H327" s="29"/>
      <c r="I327" s="29">
        <f t="shared" si="46"/>
        <v>1.3559999933931977E-3</v>
      </c>
      <c r="J327" s="29"/>
      <c r="K327" s="29"/>
      <c r="M327" s="29"/>
      <c r="N327" s="29"/>
      <c r="O327" s="29">
        <f ca="1">+C$11+C$12*F327</f>
        <v>-5.7112054927447045E-2</v>
      </c>
      <c r="P327" s="29">
        <f t="shared" si="41"/>
        <v>-9.7418276906028247E-3</v>
      </c>
      <c r="Q327" s="31">
        <f t="shared" si="42"/>
        <v>34639.991999999998</v>
      </c>
      <c r="R327" s="31"/>
      <c r="S327" s="31"/>
      <c r="T327" s="29">
        <f t="shared" si="48"/>
        <v>1.2316177930366852E-4</v>
      </c>
      <c r="U327" s="29"/>
      <c r="V327" s="29"/>
      <c r="W327" s="29"/>
      <c r="X327" s="29"/>
      <c r="Y327" s="29"/>
    </row>
    <row r="328" spans="1:35" x14ac:dyDescent="0.2">
      <c r="A328" s="25" t="s">
        <v>151</v>
      </c>
      <c r="B328" s="24"/>
      <c r="C328" s="25">
        <v>49661.341</v>
      </c>
      <c r="D328" s="25" t="s">
        <v>150</v>
      </c>
      <c r="E328" s="28">
        <f t="shared" si="39"/>
        <v>5357.9955948370252</v>
      </c>
      <c r="F328" s="29">
        <f t="shared" si="40"/>
        <v>5358</v>
      </c>
      <c r="G328" s="29">
        <f t="shared" si="47"/>
        <v>-6.2920000054873526E-3</v>
      </c>
      <c r="H328" s="29"/>
      <c r="I328" s="29">
        <f t="shared" si="46"/>
        <v>-6.2920000054873526E-3</v>
      </c>
      <c r="J328" s="29"/>
      <c r="K328" s="29"/>
      <c r="M328" s="29"/>
      <c r="N328" s="29"/>
      <c r="O328" s="29">
        <f ca="1">+C$11+C$12*F328</f>
        <v>-5.7088233741351413E-2</v>
      </c>
      <c r="P328" s="29">
        <f t="shared" si="41"/>
        <v>-9.7476093067276927E-3</v>
      </c>
      <c r="Q328" s="31">
        <f t="shared" si="42"/>
        <v>34642.841</v>
      </c>
      <c r="R328" s="31"/>
      <c r="S328" s="31"/>
      <c r="T328" s="29">
        <f t="shared" si="48"/>
        <v>1.1941235642818751E-5</v>
      </c>
      <c r="U328" s="29"/>
      <c r="V328" s="29"/>
      <c r="W328" s="29"/>
      <c r="X328" s="29"/>
      <c r="Y328" s="29"/>
    </row>
    <row r="329" spans="1:35" x14ac:dyDescent="0.2">
      <c r="A329" s="28" t="s">
        <v>82</v>
      </c>
      <c r="B329" s="28"/>
      <c r="C329" s="25">
        <v>49661.357000000004</v>
      </c>
      <c r="D329" s="25"/>
      <c r="E329" s="28">
        <f t="shared" si="39"/>
        <v>5358.0067967772029</v>
      </c>
      <c r="F329" s="29">
        <f t="shared" si="40"/>
        <v>5358</v>
      </c>
      <c r="G329" s="29">
        <f t="shared" si="47"/>
        <v>9.7079999977722764E-3</v>
      </c>
      <c r="H329" s="29"/>
      <c r="I329" s="29">
        <f t="shared" si="46"/>
        <v>9.7079999977722764E-3</v>
      </c>
      <c r="J329" s="29"/>
      <c r="K329" s="29"/>
      <c r="L329" s="29"/>
      <c r="M329" s="29"/>
      <c r="N329" s="29"/>
      <c r="O329" s="29"/>
      <c r="P329" s="29">
        <f t="shared" si="41"/>
        <v>-9.7476093067276927E-3</v>
      </c>
      <c r="Q329" s="31">
        <f t="shared" si="42"/>
        <v>34642.857000000004</v>
      </c>
      <c r="R329" s="31"/>
      <c r="S329" s="31"/>
      <c r="T329" s="29">
        <f t="shared" si="48"/>
        <v>3.7852073340934576E-4</v>
      </c>
      <c r="U329" s="29"/>
      <c r="V329" s="29"/>
      <c r="W329" s="29"/>
      <c r="X329" s="29"/>
      <c r="Y329" s="29"/>
      <c r="AC329" t="s">
        <v>46</v>
      </c>
      <c r="AI329" t="s">
        <v>45</v>
      </c>
    </row>
    <row r="330" spans="1:35" x14ac:dyDescent="0.2">
      <c r="A330" s="25" t="s">
        <v>151</v>
      </c>
      <c r="B330" s="24"/>
      <c r="C330" s="25">
        <v>49688.487000000001</v>
      </c>
      <c r="D330" s="25" t="s">
        <v>150</v>
      </c>
      <c r="E330" s="28">
        <f t="shared" si="39"/>
        <v>5377.0010865881968</v>
      </c>
      <c r="F330" s="29">
        <f t="shared" si="40"/>
        <v>5377</v>
      </c>
      <c r="G330" s="29">
        <f t="shared" si="47"/>
        <v>1.5520000015385449E-3</v>
      </c>
      <c r="H330" s="29"/>
      <c r="I330" s="29">
        <f t="shared" si="46"/>
        <v>1.5520000015385449E-3</v>
      </c>
      <c r="J330" s="29"/>
      <c r="K330" s="29"/>
      <c r="M330" s="29"/>
      <c r="N330" s="29"/>
      <c r="O330" s="29">
        <f ca="1">+C$11+C$12*F330</f>
        <v>-5.6861932473442914E-2</v>
      </c>
      <c r="P330" s="29">
        <f t="shared" si="41"/>
        <v>-9.8025876473899452E-3</v>
      </c>
      <c r="Q330" s="31">
        <f t="shared" si="42"/>
        <v>34669.987000000001</v>
      </c>
      <c r="R330" s="31"/>
      <c r="S330" s="31"/>
      <c r="T330" s="29">
        <f t="shared" si="48"/>
        <v>1.2892666067719941E-4</v>
      </c>
      <c r="U330" s="29"/>
      <c r="V330" s="29"/>
      <c r="W330" s="29"/>
      <c r="X330" s="29"/>
      <c r="Y330" s="29"/>
    </row>
    <row r="331" spans="1:35" x14ac:dyDescent="0.2">
      <c r="A331" s="25" t="s">
        <v>151</v>
      </c>
      <c r="B331" s="24"/>
      <c r="C331" s="25">
        <v>49778.461000000003</v>
      </c>
      <c r="D331" s="25" t="s">
        <v>150</v>
      </c>
      <c r="E331" s="28">
        <f t="shared" si="39"/>
        <v>5439.993796925628</v>
      </c>
      <c r="F331" s="29">
        <f t="shared" si="40"/>
        <v>5440</v>
      </c>
      <c r="G331" s="29">
        <f t="shared" si="47"/>
        <v>-8.86000000173226E-3</v>
      </c>
      <c r="H331" s="29"/>
      <c r="I331" s="29">
        <f t="shared" si="46"/>
        <v>-8.86000000173226E-3</v>
      </c>
      <c r="J331" s="29"/>
      <c r="K331" s="29"/>
      <c r="M331" s="29"/>
      <c r="N331" s="29"/>
      <c r="O331" s="29">
        <f ca="1">+C$11+C$12*F331</f>
        <v>-5.6111565111430534E-2</v>
      </c>
      <c r="P331" s="29">
        <f t="shared" si="41"/>
        <v>-9.9855702990120782E-3</v>
      </c>
      <c r="Q331" s="31">
        <f t="shared" si="42"/>
        <v>34759.961000000003</v>
      </c>
      <c r="R331" s="31"/>
      <c r="S331" s="31"/>
      <c r="T331" s="29">
        <f t="shared" si="48"/>
        <v>1.2669084941185783E-6</v>
      </c>
      <c r="U331" s="29"/>
      <c r="V331" s="29"/>
      <c r="W331" s="29"/>
      <c r="X331" s="29"/>
      <c r="Y331" s="29"/>
    </row>
    <row r="332" spans="1:35" x14ac:dyDescent="0.2">
      <c r="A332" s="64" t="s">
        <v>659</v>
      </c>
      <c r="B332" s="65" t="s">
        <v>103</v>
      </c>
      <c r="C332" s="64">
        <v>49785.603000000003</v>
      </c>
      <c r="D332" s="64" t="s">
        <v>150</v>
      </c>
      <c r="E332" s="28">
        <f t="shared" si="39"/>
        <v>5444.9940629717075</v>
      </c>
      <c r="F332" s="29">
        <f t="shared" si="40"/>
        <v>5445</v>
      </c>
      <c r="G332" s="29">
        <f t="shared" si="47"/>
        <v>-8.4799999967799522E-3</v>
      </c>
      <c r="H332" s="29"/>
      <c r="I332" s="29">
        <f t="shared" si="46"/>
        <v>-8.4799999967799522E-3</v>
      </c>
      <c r="J332" s="29"/>
      <c r="K332" s="29"/>
      <c r="L332" s="29"/>
      <c r="M332" s="29"/>
      <c r="N332" s="29"/>
      <c r="O332" s="29">
        <f ca="1">+C$11+C$12*F332</f>
        <v>-5.605201214619146E-2</v>
      </c>
      <c r="P332" s="29">
        <f t="shared" si="41"/>
        <v>-1.0000137883915697E-2</v>
      </c>
      <c r="Q332" s="31">
        <f t="shared" si="42"/>
        <v>34767.103000000003</v>
      </c>
      <c r="R332" s="31"/>
      <c r="S332" s="31"/>
      <c r="T332" s="29">
        <f t="shared" si="48"/>
        <v>2.3108191959055259E-6</v>
      </c>
      <c r="U332" s="29"/>
      <c r="V332" s="29"/>
      <c r="W332" s="29"/>
      <c r="X332" s="29"/>
      <c r="Y332" s="29"/>
    </row>
    <row r="333" spans="1:35" x14ac:dyDescent="0.2">
      <c r="A333" s="28" t="s">
        <v>106</v>
      </c>
      <c r="B333" s="28"/>
      <c r="C333" s="25">
        <v>49908.456899999997</v>
      </c>
      <c r="D333" s="25"/>
      <c r="E333" s="28">
        <f t="shared" si="39"/>
        <v>5531.0066903587667</v>
      </c>
      <c r="F333" s="29">
        <f t="shared" si="40"/>
        <v>5531</v>
      </c>
      <c r="G333" s="29">
        <f t="shared" si="47"/>
        <v>9.5559999972465448E-3</v>
      </c>
      <c r="H333" s="29"/>
      <c r="J333" s="29">
        <f t="shared" ref="J333:J338" si="49">G333</f>
        <v>9.5559999972465448E-3</v>
      </c>
      <c r="K333" s="29"/>
      <c r="L333" s="29"/>
      <c r="M333" s="29"/>
      <c r="N333" s="29"/>
      <c r="O333" s="29"/>
      <c r="P333" s="29">
        <f t="shared" si="41"/>
        <v>-1.0251739642471634E-2</v>
      </c>
      <c r="Q333" s="31">
        <f t="shared" si="42"/>
        <v>34889.956899999997</v>
      </c>
      <c r="R333" s="31"/>
      <c r="S333" s="31"/>
      <c r="T333" s="29">
        <f t="shared" si="48"/>
        <v>3.9234654963486287E-4</v>
      </c>
      <c r="U333" s="29"/>
      <c r="V333" s="29"/>
      <c r="W333" s="29"/>
      <c r="X333" s="29"/>
      <c r="Y333" s="29"/>
    </row>
    <row r="334" spans="1:35" x14ac:dyDescent="0.2">
      <c r="A334" s="28" t="s">
        <v>106</v>
      </c>
      <c r="B334" s="28"/>
      <c r="C334" s="25">
        <v>49908.465199999999</v>
      </c>
      <c r="D334" s="25"/>
      <c r="E334" s="28">
        <f t="shared" si="39"/>
        <v>5531.0125013652341</v>
      </c>
      <c r="F334" s="29">
        <f t="shared" si="40"/>
        <v>5531</v>
      </c>
      <c r="G334" s="29">
        <f t="shared" si="47"/>
        <v>1.7855999998573679E-2</v>
      </c>
      <c r="H334" s="29"/>
      <c r="I334" s="29"/>
      <c r="J334" s="29">
        <f t="shared" si="49"/>
        <v>1.7855999998573679E-2</v>
      </c>
      <c r="K334" s="29"/>
      <c r="L334" s="29"/>
      <c r="M334" s="29"/>
      <c r="N334" s="29"/>
      <c r="O334" s="29"/>
      <c r="P334" s="29">
        <f t="shared" si="41"/>
        <v>-1.0251739642471634E-2</v>
      </c>
      <c r="Q334" s="31">
        <f t="shared" si="42"/>
        <v>34889.965199999999</v>
      </c>
      <c r="R334" s="31"/>
      <c r="S334" s="31"/>
      <c r="T334" s="29">
        <f t="shared" si="48"/>
        <v>7.9004502772879015E-4</v>
      </c>
      <c r="U334" s="29"/>
      <c r="V334" s="29"/>
      <c r="W334" s="29"/>
      <c r="X334" s="29"/>
      <c r="Y334" s="29"/>
    </row>
    <row r="335" spans="1:35" x14ac:dyDescent="0.2">
      <c r="A335" s="28" t="s">
        <v>106</v>
      </c>
      <c r="B335" s="28"/>
      <c r="C335" s="25">
        <v>49928.428699999997</v>
      </c>
      <c r="D335" s="25"/>
      <c r="E335" s="28">
        <f t="shared" si="39"/>
        <v>5544.9893721592543</v>
      </c>
      <c r="F335" s="29">
        <f t="shared" si="40"/>
        <v>5545</v>
      </c>
      <c r="G335" s="29">
        <f t="shared" si="47"/>
        <v>-1.5180000002146699E-2</v>
      </c>
      <c r="H335" s="29"/>
      <c r="I335" s="29"/>
      <c r="J335" s="29">
        <f t="shared" si="49"/>
        <v>-1.5180000002146699E-2</v>
      </c>
      <c r="K335" s="29"/>
      <c r="L335" s="29"/>
      <c r="M335" s="29"/>
      <c r="N335" s="29"/>
      <c r="O335" s="29"/>
      <c r="P335" s="29">
        <f t="shared" si="41"/>
        <v>-1.0292883989251524E-2</v>
      </c>
      <c r="Q335" s="31">
        <f t="shared" si="42"/>
        <v>34909.928699999997</v>
      </c>
      <c r="R335" s="31"/>
      <c r="S335" s="31"/>
      <c r="T335" s="29">
        <f t="shared" si="48"/>
        <v>2.388390292349643E-5</v>
      </c>
      <c r="U335" s="29"/>
      <c r="V335" s="29"/>
      <c r="W335" s="29"/>
      <c r="X335" s="29"/>
      <c r="Y335" s="29"/>
    </row>
    <row r="336" spans="1:35" x14ac:dyDescent="0.2">
      <c r="A336" s="28" t="s">
        <v>106</v>
      </c>
      <c r="B336" s="28"/>
      <c r="C336" s="25">
        <v>49928.4329</v>
      </c>
      <c r="D336" s="25"/>
      <c r="E336" s="28">
        <f t="shared" si="39"/>
        <v>5544.9923126685526</v>
      </c>
      <c r="F336" s="29">
        <f t="shared" si="40"/>
        <v>5545</v>
      </c>
      <c r="G336" s="29">
        <f t="shared" si="47"/>
        <v>-1.0979999999108259E-2</v>
      </c>
      <c r="H336" s="29"/>
      <c r="I336" s="29"/>
      <c r="J336" s="29">
        <f t="shared" si="49"/>
        <v>-1.0979999999108259E-2</v>
      </c>
      <c r="K336" s="29"/>
      <c r="L336" s="29"/>
      <c r="M336" s="29"/>
      <c r="N336" s="29"/>
      <c r="O336" s="29"/>
      <c r="P336" s="29">
        <f t="shared" si="41"/>
        <v>-1.0292883989251524E-2</v>
      </c>
      <c r="Q336" s="31">
        <f t="shared" si="42"/>
        <v>34909.9329</v>
      </c>
      <c r="R336" s="31"/>
      <c r="S336" s="31"/>
      <c r="T336" s="29">
        <f t="shared" si="48"/>
        <v>4.7212841100144074E-7</v>
      </c>
      <c r="U336" s="29"/>
      <c r="V336" s="29"/>
      <c r="W336" s="29"/>
      <c r="X336" s="29"/>
      <c r="Y336" s="29"/>
    </row>
    <row r="337" spans="1:35" x14ac:dyDescent="0.2">
      <c r="A337" s="28" t="s">
        <v>106</v>
      </c>
      <c r="B337" s="28"/>
      <c r="C337" s="25">
        <v>49928.443299999999</v>
      </c>
      <c r="D337" s="25"/>
      <c r="E337" s="28">
        <f t="shared" si="39"/>
        <v>5544.9995939296668</v>
      </c>
      <c r="F337" s="29">
        <f t="shared" si="40"/>
        <v>5545</v>
      </c>
      <c r="G337" s="29">
        <f t="shared" si="47"/>
        <v>-5.7999999989988282E-4</v>
      </c>
      <c r="H337" s="29"/>
      <c r="I337" s="29"/>
      <c r="J337" s="29">
        <f t="shared" si="49"/>
        <v>-5.7999999989988282E-4</v>
      </c>
      <c r="K337" s="29"/>
      <c r="L337" s="29"/>
      <c r="M337" s="29"/>
      <c r="N337" s="29"/>
      <c r="O337" s="29"/>
      <c r="P337" s="29">
        <f t="shared" si="41"/>
        <v>-1.0292883989251524E-2</v>
      </c>
      <c r="Q337" s="31">
        <f t="shared" si="42"/>
        <v>34909.943299999999</v>
      </c>
      <c r="R337" s="31"/>
      <c r="S337" s="31"/>
      <c r="T337" s="29">
        <f t="shared" si="48"/>
        <v>9.4340115390603439E-5</v>
      </c>
      <c r="U337" s="29"/>
      <c r="V337" s="29"/>
      <c r="W337" s="29"/>
      <c r="X337" s="29"/>
      <c r="Y337" s="29"/>
    </row>
    <row r="338" spans="1:35" x14ac:dyDescent="0.2">
      <c r="A338" s="28" t="s">
        <v>106</v>
      </c>
      <c r="B338" s="28"/>
      <c r="C338" s="25">
        <v>49948.441800000001</v>
      </c>
      <c r="D338" s="25"/>
      <c r="E338" s="28">
        <f t="shared" si="39"/>
        <v>5559.0009689678245</v>
      </c>
      <c r="F338" s="29">
        <f t="shared" si="40"/>
        <v>5559</v>
      </c>
      <c r="G338" s="29">
        <f t="shared" si="47"/>
        <v>1.3839999955962412E-3</v>
      </c>
      <c r="H338" s="29"/>
      <c r="I338" s="29"/>
      <c r="J338" s="29">
        <f t="shared" si="49"/>
        <v>1.3839999955962412E-3</v>
      </c>
      <c r="K338" s="29"/>
      <c r="L338" s="29"/>
      <c r="M338" s="29"/>
      <c r="N338" s="29"/>
      <c r="O338" s="29"/>
      <c r="P338" s="29">
        <f t="shared" si="41"/>
        <v>-1.033408039390258E-2</v>
      </c>
      <c r="Q338" s="31">
        <f t="shared" si="42"/>
        <v>34929.941800000001</v>
      </c>
      <c r="R338" s="31"/>
      <c r="S338" s="31"/>
      <c r="T338" s="29">
        <f t="shared" si="48"/>
        <v>1.3731340801475685E-4</v>
      </c>
      <c r="U338" s="29"/>
      <c r="V338" s="29"/>
      <c r="W338" s="29"/>
      <c r="X338" s="29"/>
      <c r="Y338" s="29"/>
    </row>
    <row r="339" spans="1:35" x14ac:dyDescent="0.2">
      <c r="A339" s="28" t="s">
        <v>85</v>
      </c>
      <c r="B339" s="28"/>
      <c r="C339" s="25">
        <v>49958.425000000003</v>
      </c>
      <c r="D339" s="25">
        <v>3.0000000000000001E-3</v>
      </c>
      <c r="E339" s="28">
        <f t="shared" si="39"/>
        <v>5565.9904195406652</v>
      </c>
      <c r="F339" s="29">
        <f t="shared" si="40"/>
        <v>5566</v>
      </c>
      <c r="G339" s="29">
        <f t="shared" si="47"/>
        <v>-1.3683999997738283E-2</v>
      </c>
      <c r="H339" s="29"/>
      <c r="I339" s="29">
        <f>G339</f>
        <v>-1.3683999997738283E-2</v>
      </c>
      <c r="J339" s="29"/>
      <c r="K339" s="29"/>
      <c r="L339" s="29"/>
      <c r="M339" s="29"/>
      <c r="N339" s="29"/>
      <c r="O339" s="29"/>
      <c r="P339" s="29">
        <f t="shared" si="41"/>
        <v>-1.0354698117929797E-2</v>
      </c>
      <c r="Q339" s="31">
        <f t="shared" si="42"/>
        <v>34939.925000000003</v>
      </c>
      <c r="R339" s="31"/>
      <c r="S339" s="31"/>
      <c r="T339" s="29">
        <f t="shared" si="48"/>
        <v>1.108425100689632E-5</v>
      </c>
      <c r="U339" s="29"/>
      <c r="V339" s="29"/>
      <c r="W339" s="29"/>
      <c r="X339" s="29"/>
      <c r="Y339" s="29"/>
      <c r="AC339" t="s">
        <v>46</v>
      </c>
      <c r="AE339">
        <v>17</v>
      </c>
      <c r="AG339" t="s">
        <v>83</v>
      </c>
      <c r="AI339" t="s">
        <v>30</v>
      </c>
    </row>
    <row r="340" spans="1:35" x14ac:dyDescent="0.2">
      <c r="A340" s="35" t="s">
        <v>86</v>
      </c>
      <c r="B340" s="38" t="s">
        <v>103</v>
      </c>
      <c r="C340" s="34">
        <v>50088.398699999998</v>
      </c>
      <c r="D340" s="34"/>
      <c r="E340" s="28">
        <f t="shared" si="39"/>
        <v>5656.9877702818103</v>
      </c>
      <c r="F340" s="29">
        <f t="shared" si="40"/>
        <v>5657</v>
      </c>
      <c r="G340" s="29">
        <f t="shared" si="47"/>
        <v>-1.7468000005465001E-2</v>
      </c>
      <c r="H340" s="29"/>
      <c r="I340" s="29"/>
      <c r="J340" s="29">
        <f>G340</f>
        <v>-1.7468000005465001E-2</v>
      </c>
      <c r="K340" s="29"/>
      <c r="L340" s="29"/>
      <c r="M340" s="29"/>
      <c r="N340" s="29"/>
      <c r="O340" s="29"/>
      <c r="P340" s="29">
        <f t="shared" si="41"/>
        <v>-1.0623912846852681E-2</v>
      </c>
      <c r="Q340" s="31">
        <f t="shared" si="42"/>
        <v>35069.898699999998</v>
      </c>
      <c r="R340" s="31"/>
      <c r="S340" s="31"/>
      <c r="T340" s="29">
        <f t="shared" si="48"/>
        <v>4.6841529034682057E-5</v>
      </c>
      <c r="U340" s="29"/>
      <c r="V340" s="29"/>
      <c r="W340" s="29"/>
      <c r="X340" s="29"/>
      <c r="Y340" s="29"/>
    </row>
    <row r="341" spans="1:35" x14ac:dyDescent="0.2">
      <c r="A341" s="35" t="s">
        <v>86</v>
      </c>
      <c r="B341" s="38" t="s">
        <v>103</v>
      </c>
      <c r="C341" s="34">
        <v>50088.400999999998</v>
      </c>
      <c r="D341" s="34"/>
      <c r="E341" s="28">
        <f t="shared" ref="E341:E404" si="50">+(C341-C$7)/C$8</f>
        <v>5656.9893805607107</v>
      </c>
      <c r="F341" s="29">
        <f t="shared" ref="F341:F404" si="51">ROUND(2*E341,0)/2</f>
        <v>5657</v>
      </c>
      <c r="G341" s="29">
        <f t="shared" si="47"/>
        <v>-1.5168000005360227E-2</v>
      </c>
      <c r="H341" s="29"/>
      <c r="I341" s="29"/>
      <c r="J341" s="29">
        <f>G341</f>
        <v>-1.5168000005360227E-2</v>
      </c>
      <c r="K341" s="29"/>
      <c r="L341" s="29"/>
      <c r="M341" s="29"/>
      <c r="N341" s="29"/>
      <c r="O341" s="29"/>
      <c r="P341" s="29">
        <f t="shared" ref="P341:P404" si="52">+D$11+D$12*F341+D$13*F341^2</f>
        <v>-1.0623912846852681E-2</v>
      </c>
      <c r="Q341" s="31">
        <f t="shared" ref="Q341:Q404" si="53">+C341-15018.5</f>
        <v>35069.900999999998</v>
      </c>
      <c r="R341" s="31"/>
      <c r="S341" s="31"/>
      <c r="T341" s="29">
        <f t="shared" si="48"/>
        <v>2.0648728104113184E-5</v>
      </c>
      <c r="U341" s="29"/>
      <c r="V341" s="29"/>
      <c r="W341" s="29"/>
      <c r="X341" s="29"/>
      <c r="Y341" s="29"/>
    </row>
    <row r="342" spans="1:35" x14ac:dyDescent="0.2">
      <c r="A342" s="35" t="s">
        <v>86</v>
      </c>
      <c r="B342" s="38" t="s">
        <v>103</v>
      </c>
      <c r="C342" s="34">
        <v>50095.544800000003</v>
      </c>
      <c r="D342" s="34"/>
      <c r="E342" s="28">
        <f t="shared" si="50"/>
        <v>5661.9909068250636</v>
      </c>
      <c r="F342" s="29">
        <f t="shared" si="51"/>
        <v>5662</v>
      </c>
      <c r="G342" s="29">
        <f t="shared" si="47"/>
        <v>-1.2988000002223998E-2</v>
      </c>
      <c r="H342" s="29"/>
      <c r="I342" s="29"/>
      <c r="J342" s="29">
        <f>G342</f>
        <v>-1.2988000002223998E-2</v>
      </c>
      <c r="K342" s="29"/>
      <c r="L342" s="29"/>
      <c r="M342" s="29"/>
      <c r="N342" s="29"/>
      <c r="O342" s="29"/>
      <c r="P342" s="29">
        <f t="shared" si="52"/>
        <v>-1.0638768609257412E-2</v>
      </c>
      <c r="Q342" s="31">
        <f t="shared" si="53"/>
        <v>35077.044800000003</v>
      </c>
      <c r="R342" s="31"/>
      <c r="S342" s="31"/>
      <c r="T342" s="29">
        <f t="shared" si="48"/>
        <v>5.5188881376997291E-6</v>
      </c>
      <c r="U342" s="29"/>
      <c r="V342" s="29"/>
      <c r="W342" s="29"/>
      <c r="X342" s="29"/>
      <c r="Y342" s="29"/>
    </row>
    <row r="343" spans="1:35" x14ac:dyDescent="0.2">
      <c r="A343" s="35" t="s">
        <v>86</v>
      </c>
      <c r="B343" s="38" t="s">
        <v>103</v>
      </c>
      <c r="C343" s="34">
        <v>50095.545400000003</v>
      </c>
      <c r="D343" s="34"/>
      <c r="E343" s="28">
        <f t="shared" si="50"/>
        <v>5661.9913268978198</v>
      </c>
      <c r="F343" s="29">
        <f t="shared" si="51"/>
        <v>5662</v>
      </c>
      <c r="G343" s="29">
        <f t="shared" si="47"/>
        <v>-1.2388000002829358E-2</v>
      </c>
      <c r="H343" s="29"/>
      <c r="I343" s="29"/>
      <c r="J343" s="29">
        <f>G343</f>
        <v>-1.2388000002829358E-2</v>
      </c>
      <c r="K343" s="29"/>
      <c r="L343" s="29"/>
      <c r="M343" s="29"/>
      <c r="N343" s="29"/>
      <c r="O343" s="29"/>
      <c r="P343" s="29">
        <f t="shared" si="52"/>
        <v>-1.0638768609257412E-2</v>
      </c>
      <c r="Q343" s="31">
        <f t="shared" si="53"/>
        <v>35077.045400000003</v>
      </c>
      <c r="R343" s="31"/>
      <c r="S343" s="31"/>
      <c r="T343" s="29">
        <f t="shared" si="48"/>
        <v>3.0598104682576532E-6</v>
      </c>
      <c r="U343" s="29"/>
      <c r="V343" s="29"/>
      <c r="W343" s="29"/>
      <c r="X343" s="29"/>
      <c r="Y343" s="29"/>
    </row>
    <row r="344" spans="1:35" x14ac:dyDescent="0.2">
      <c r="A344" s="28" t="s">
        <v>106</v>
      </c>
      <c r="B344" s="28"/>
      <c r="C344" s="25">
        <v>50151.271200000003</v>
      </c>
      <c r="D344" s="25"/>
      <c r="E344" s="28">
        <f t="shared" si="50"/>
        <v>5701.0061442641872</v>
      </c>
      <c r="F344" s="29">
        <f t="shared" si="51"/>
        <v>5701</v>
      </c>
      <c r="G344" s="29">
        <f t="shared" si="47"/>
        <v>8.776000002399087E-3</v>
      </c>
      <c r="H344" s="29"/>
      <c r="I344" s="29"/>
      <c r="J344" s="29">
        <f>G344</f>
        <v>8.776000002399087E-3</v>
      </c>
      <c r="K344" s="29"/>
      <c r="L344" s="29"/>
      <c r="M344" s="29"/>
      <c r="N344" s="29"/>
      <c r="O344" s="29"/>
      <c r="P344" s="29">
        <f t="shared" si="52"/>
        <v>-1.0754871442001344E-2</v>
      </c>
      <c r="Q344" s="31">
        <f t="shared" si="53"/>
        <v>35132.771200000003</v>
      </c>
      <c r="R344" s="31"/>
      <c r="S344" s="31"/>
      <c r="T344" s="29">
        <f t="shared" si="48"/>
        <v>3.8145493937769622E-4</v>
      </c>
      <c r="U344" s="29"/>
      <c r="V344" s="29"/>
      <c r="W344" s="29"/>
      <c r="X344" s="29"/>
      <c r="Y344" s="29"/>
    </row>
    <row r="345" spans="1:35" x14ac:dyDescent="0.2">
      <c r="A345" s="64" t="s">
        <v>659</v>
      </c>
      <c r="B345" s="65" t="s">
        <v>103</v>
      </c>
      <c r="C345" s="64">
        <v>50442.627999999997</v>
      </c>
      <c r="D345" s="64" t="s">
        <v>150</v>
      </c>
      <c r="E345" s="28">
        <f t="shared" si="50"/>
        <v>5904.9912344818085</v>
      </c>
      <c r="F345" s="29">
        <f t="shared" si="51"/>
        <v>5905</v>
      </c>
      <c r="G345" s="29">
        <f t="shared" si="47"/>
        <v>-1.2520000003860332E-2</v>
      </c>
      <c r="H345" s="29"/>
      <c r="I345" s="29">
        <f>G345</f>
        <v>-1.2520000003860332E-2</v>
      </c>
      <c r="J345" s="29"/>
      <c r="K345" s="29"/>
      <c r="L345" s="29"/>
      <c r="M345" s="29"/>
      <c r="N345" s="29"/>
      <c r="O345" s="29">
        <f ca="1">+C$11+C$12*F345</f>
        <v>-5.0573139344196341E-2</v>
      </c>
      <c r="P345" s="29">
        <f t="shared" si="52"/>
        <v>-1.1368761763015149E-2</v>
      </c>
      <c r="Q345" s="31">
        <f t="shared" si="53"/>
        <v>35424.127999999997</v>
      </c>
      <c r="R345" s="31"/>
      <c r="S345" s="31"/>
      <c r="T345" s="29">
        <f t="shared" si="48"/>
        <v>1.3253494871843115E-6</v>
      </c>
      <c r="U345" s="29"/>
      <c r="V345" s="29"/>
      <c r="W345" s="29"/>
      <c r="X345" s="29"/>
      <c r="Y345" s="29"/>
    </row>
    <row r="346" spans="1:35" x14ac:dyDescent="0.2">
      <c r="A346" s="28" t="s">
        <v>106</v>
      </c>
      <c r="B346" s="28"/>
      <c r="C346" s="25">
        <v>50508.326099999998</v>
      </c>
      <c r="D346" s="25"/>
      <c r="E346" s="28">
        <f t="shared" si="50"/>
        <v>5950.9878710992725</v>
      </c>
      <c r="F346" s="29">
        <f t="shared" si="51"/>
        <v>5951</v>
      </c>
      <c r="G346" s="29">
        <f t="shared" si="47"/>
        <v>-1.7324000007647555E-2</v>
      </c>
      <c r="H346" s="29"/>
      <c r="I346" s="29"/>
      <c r="J346" s="29">
        <f>G346</f>
        <v>-1.7324000007647555E-2</v>
      </c>
      <c r="K346" s="29"/>
      <c r="L346" s="29"/>
      <c r="M346" s="29"/>
      <c r="N346" s="29"/>
      <c r="O346" s="29"/>
      <c r="P346" s="29">
        <f t="shared" si="52"/>
        <v>-1.1508715219826389E-2</v>
      </c>
      <c r="Q346" s="31">
        <f t="shared" si="53"/>
        <v>35489.826099999998</v>
      </c>
      <c r="R346" s="31"/>
      <c r="S346" s="31"/>
      <c r="T346" s="29">
        <f t="shared" si="48"/>
        <v>3.3817537163464268E-5</v>
      </c>
      <c r="U346" s="29"/>
      <c r="V346" s="29"/>
      <c r="W346" s="29"/>
      <c r="X346" s="29"/>
      <c r="Y346" s="29"/>
    </row>
    <row r="347" spans="1:35" x14ac:dyDescent="0.2">
      <c r="A347" s="28" t="s">
        <v>106</v>
      </c>
      <c r="B347" s="28"/>
      <c r="C347" s="25">
        <v>50665.433199999999</v>
      </c>
      <c r="D347" s="25"/>
      <c r="E347" s="28">
        <f t="shared" si="50"/>
        <v>6060.9818920637035</v>
      </c>
      <c r="F347" s="29">
        <f t="shared" si="51"/>
        <v>6061</v>
      </c>
      <c r="G347" s="29">
        <f t="shared" si="47"/>
        <v>-2.586400000291178E-2</v>
      </c>
      <c r="H347" s="29"/>
      <c r="I347" s="29"/>
      <c r="J347" s="29">
        <f>G347</f>
        <v>-2.586400000291178E-2</v>
      </c>
      <c r="K347" s="29"/>
      <c r="L347" s="29"/>
      <c r="M347" s="29"/>
      <c r="N347" s="29"/>
      <c r="O347" s="29"/>
      <c r="P347" s="29">
        <f t="shared" si="52"/>
        <v>-1.1845665389462908E-2</v>
      </c>
      <c r="Q347" s="31">
        <f t="shared" si="53"/>
        <v>35646.933199999999</v>
      </c>
      <c r="R347" s="31"/>
      <c r="S347" s="31"/>
      <c r="T347" s="29">
        <f t="shared" si="48"/>
        <v>1.9651370533461872E-4</v>
      </c>
      <c r="U347" s="29"/>
      <c r="V347" s="29"/>
      <c r="W347" s="29"/>
      <c r="X347" s="29"/>
      <c r="Y347" s="29"/>
    </row>
    <row r="348" spans="1:35" x14ac:dyDescent="0.2">
      <c r="A348" s="28" t="s">
        <v>106</v>
      </c>
      <c r="B348" s="28"/>
      <c r="C348" s="25">
        <v>50665.445</v>
      </c>
      <c r="D348" s="25"/>
      <c r="E348" s="28">
        <f t="shared" si="50"/>
        <v>6060.9901534945839</v>
      </c>
      <c r="F348" s="29">
        <f t="shared" si="51"/>
        <v>6061</v>
      </c>
      <c r="G348" s="29">
        <f t="shared" si="47"/>
        <v>-1.4064000002690591E-2</v>
      </c>
      <c r="H348" s="29"/>
      <c r="I348" s="29"/>
      <c r="J348" s="29">
        <f>G348</f>
        <v>-1.4064000002690591E-2</v>
      </c>
      <c r="K348" s="29"/>
      <c r="L348" s="29"/>
      <c r="M348" s="29"/>
      <c r="N348" s="29"/>
      <c r="O348" s="29"/>
      <c r="P348" s="29">
        <f t="shared" si="52"/>
        <v>-1.1845665389462908E-2</v>
      </c>
      <c r="Q348" s="31">
        <f t="shared" si="53"/>
        <v>35646.945</v>
      </c>
      <c r="R348" s="31"/>
      <c r="S348" s="31"/>
      <c r="T348" s="29">
        <f t="shared" si="48"/>
        <v>4.9210084562440134E-6</v>
      </c>
      <c r="U348" s="29"/>
      <c r="V348" s="29"/>
      <c r="W348" s="29"/>
      <c r="X348" s="29"/>
      <c r="Y348" s="29"/>
    </row>
    <row r="349" spans="1:35" x14ac:dyDescent="0.2">
      <c r="A349" s="28" t="s">
        <v>106</v>
      </c>
      <c r="B349" s="28"/>
      <c r="C349" s="25">
        <v>50665.445699999997</v>
      </c>
      <c r="D349" s="25"/>
      <c r="E349" s="28">
        <f t="shared" si="50"/>
        <v>6060.9906435794646</v>
      </c>
      <c r="F349" s="29">
        <f t="shared" si="51"/>
        <v>6061</v>
      </c>
      <c r="G349" s="29">
        <f t="shared" si="47"/>
        <v>-1.3364000005822163E-2</v>
      </c>
      <c r="H349" s="29"/>
      <c r="I349" s="29"/>
      <c r="J349" s="29">
        <f>G349</f>
        <v>-1.3364000005822163E-2</v>
      </c>
      <c r="K349" s="29"/>
      <c r="L349" s="29"/>
      <c r="M349" s="29"/>
      <c r="N349" s="29"/>
      <c r="O349" s="29"/>
      <c r="P349" s="29">
        <f t="shared" si="52"/>
        <v>-1.1845665389462908E-2</v>
      </c>
      <c r="Q349" s="31">
        <f t="shared" si="53"/>
        <v>35646.945699999997</v>
      </c>
      <c r="R349" s="31"/>
      <c r="S349" s="31"/>
      <c r="T349" s="29">
        <f t="shared" si="48"/>
        <v>2.3053400072348057E-6</v>
      </c>
      <c r="U349" s="29"/>
      <c r="V349" s="29"/>
      <c r="W349" s="29"/>
      <c r="X349" s="29"/>
      <c r="Y349" s="29"/>
    </row>
    <row r="350" spans="1:35" x14ac:dyDescent="0.2">
      <c r="A350" s="64" t="s">
        <v>659</v>
      </c>
      <c r="B350" s="65" t="s">
        <v>103</v>
      </c>
      <c r="C350" s="64">
        <v>50689.724999999999</v>
      </c>
      <c r="D350" s="64" t="s">
        <v>150</v>
      </c>
      <c r="E350" s="28">
        <f t="shared" si="50"/>
        <v>6077.9890977117211</v>
      </c>
      <c r="F350" s="29">
        <f t="shared" si="51"/>
        <v>6078</v>
      </c>
      <c r="G350" s="29">
        <f t="shared" si="47"/>
        <v>-1.5572000003885478E-2</v>
      </c>
      <c r="H350" s="29"/>
      <c r="I350" s="29">
        <f>G350</f>
        <v>-1.5572000003885478E-2</v>
      </c>
      <c r="J350" s="29"/>
      <c r="K350" s="29"/>
      <c r="L350" s="29"/>
      <c r="M350" s="29"/>
      <c r="N350" s="29"/>
      <c r="O350" s="29">
        <f ca="1">+C$11+C$12*F350</f>
        <v>-4.8512606746924258E-2</v>
      </c>
      <c r="P350" s="29">
        <f t="shared" si="52"/>
        <v>-1.1898026223282055E-2</v>
      </c>
      <c r="Q350" s="31">
        <f t="shared" si="53"/>
        <v>35671.224999999999</v>
      </c>
      <c r="R350" s="31"/>
      <c r="S350" s="31"/>
      <c r="T350" s="29">
        <f t="shared" si="48"/>
        <v>1.3498083340561406E-5</v>
      </c>
      <c r="U350" s="29"/>
      <c r="V350" s="29"/>
      <c r="W350" s="29"/>
      <c r="X350" s="29"/>
      <c r="Y350" s="29"/>
    </row>
    <row r="351" spans="1:35" x14ac:dyDescent="0.2">
      <c r="A351" s="28" t="s">
        <v>106</v>
      </c>
      <c r="B351" s="28"/>
      <c r="C351" s="25">
        <v>50865.421699999999</v>
      </c>
      <c r="D351" s="25"/>
      <c r="E351" s="28">
        <f t="shared" si="50"/>
        <v>6200.9980928696832</v>
      </c>
      <c r="F351" s="29">
        <f t="shared" si="51"/>
        <v>6201</v>
      </c>
      <c r="G351" s="29">
        <f t="shared" si="47"/>
        <v>-2.7240000054007396E-3</v>
      </c>
      <c r="H351" s="29"/>
      <c r="I351" s="29"/>
      <c r="J351" s="29">
        <f>G351</f>
        <v>-2.7240000054007396E-3</v>
      </c>
      <c r="K351" s="29"/>
      <c r="L351" s="29"/>
      <c r="M351" s="29"/>
      <c r="N351" s="29"/>
      <c r="O351" s="29"/>
      <c r="P351" s="29">
        <f t="shared" si="52"/>
        <v>-1.2279159084120823E-2</v>
      </c>
      <c r="Q351" s="31">
        <f t="shared" si="53"/>
        <v>35846.921699999999</v>
      </c>
      <c r="R351" s="31"/>
      <c r="S351" s="31"/>
      <c r="T351" s="29">
        <f t="shared" si="48"/>
        <v>9.1301065019646824E-5</v>
      </c>
      <c r="U351" s="29"/>
      <c r="V351" s="29"/>
      <c r="W351" s="29"/>
      <c r="X351" s="29"/>
      <c r="Y351" s="29"/>
    </row>
    <row r="352" spans="1:35" x14ac:dyDescent="0.2">
      <c r="A352" s="28" t="s">
        <v>106</v>
      </c>
      <c r="B352" s="28"/>
      <c r="C352" s="25">
        <v>51045.375200000002</v>
      </c>
      <c r="D352" s="25"/>
      <c r="E352" s="28">
        <f t="shared" si="50"/>
        <v>6326.9873642114817</v>
      </c>
      <c r="F352" s="29">
        <f t="shared" si="51"/>
        <v>6327</v>
      </c>
      <c r="G352" s="29">
        <f t="shared" si="47"/>
        <v>-1.8047999998088926E-2</v>
      </c>
      <c r="H352" s="29"/>
      <c r="I352" s="29"/>
      <c r="J352" s="29">
        <f>G352</f>
        <v>-1.8047999998088926E-2</v>
      </c>
      <c r="K352" s="29"/>
      <c r="L352" s="29"/>
      <c r="M352" s="29"/>
      <c r="N352" s="29"/>
      <c r="O352" s="29"/>
      <c r="P352" s="29">
        <f t="shared" si="52"/>
        <v>-1.2673754357297812E-2</v>
      </c>
      <c r="Q352" s="31">
        <f t="shared" si="53"/>
        <v>36026.875200000002</v>
      </c>
      <c r="R352" s="31"/>
      <c r="S352" s="31"/>
      <c r="T352" s="29">
        <f t="shared" si="48"/>
        <v>2.8882516207562294E-5</v>
      </c>
      <c r="U352" s="29"/>
      <c r="V352" s="29"/>
      <c r="W352" s="29"/>
      <c r="X352" s="29"/>
      <c r="Y352" s="29"/>
    </row>
    <row r="353" spans="1:25" x14ac:dyDescent="0.2">
      <c r="A353" s="28" t="s">
        <v>107</v>
      </c>
      <c r="B353" s="28"/>
      <c r="C353" s="25">
        <v>51045.383999999998</v>
      </c>
      <c r="D353" s="25"/>
      <c r="E353" s="28">
        <f t="shared" si="50"/>
        <v>6326.9935252785754</v>
      </c>
      <c r="F353" s="29">
        <f t="shared" si="51"/>
        <v>6327</v>
      </c>
      <c r="G353" s="29">
        <f t="shared" si="47"/>
        <v>-9.2480000021168962E-3</v>
      </c>
      <c r="H353" s="29"/>
      <c r="I353" s="29">
        <f>G353</f>
        <v>-9.2480000021168962E-3</v>
      </c>
      <c r="J353" s="29"/>
      <c r="K353" s="29"/>
      <c r="L353" s="29"/>
      <c r="M353" s="29"/>
      <c r="N353" s="29"/>
      <c r="O353" s="29"/>
      <c r="P353" s="29">
        <f t="shared" si="52"/>
        <v>-1.2673754357297812E-2</v>
      </c>
      <c r="Q353" s="31">
        <f t="shared" si="53"/>
        <v>36026.883999999998</v>
      </c>
      <c r="R353" s="31"/>
      <c r="S353" s="31"/>
      <c r="T353" s="29">
        <f t="shared" si="48"/>
        <v>1.173579290204101E-5</v>
      </c>
      <c r="U353" s="29"/>
      <c r="V353" s="29"/>
      <c r="W353" s="29"/>
      <c r="X353" s="29"/>
      <c r="Y353" s="29"/>
    </row>
    <row r="354" spans="1:25" x14ac:dyDescent="0.2">
      <c r="A354" s="28" t="s">
        <v>107</v>
      </c>
      <c r="B354" s="28"/>
      <c r="C354" s="25">
        <v>51165.353999999999</v>
      </c>
      <c r="D354" s="25"/>
      <c r="E354" s="28">
        <f t="shared" si="50"/>
        <v>6410.9870729610357</v>
      </c>
      <c r="F354" s="29">
        <f t="shared" si="51"/>
        <v>6411</v>
      </c>
      <c r="G354" s="29">
        <f t="shared" si="47"/>
        <v>-1.8464000000676606E-2</v>
      </c>
      <c r="H354" s="29"/>
      <c r="I354" s="29">
        <f>G354</f>
        <v>-1.8464000000676606E-2</v>
      </c>
      <c r="J354" s="29"/>
      <c r="K354" s="29"/>
      <c r="L354" s="29"/>
      <c r="M354" s="29"/>
      <c r="N354" s="29"/>
      <c r="O354" s="29"/>
      <c r="P354" s="29">
        <f t="shared" si="52"/>
        <v>-1.2939160476951697E-2</v>
      </c>
      <c r="Q354" s="31">
        <f t="shared" si="53"/>
        <v>36146.853999999999</v>
      </c>
      <c r="R354" s="31"/>
      <c r="S354" s="31"/>
      <c r="T354" s="29">
        <f t="shared" si="48"/>
        <v>3.0523851762912879E-5</v>
      </c>
      <c r="U354" s="29"/>
      <c r="V354" s="29"/>
      <c r="W354" s="29"/>
      <c r="X354" s="29"/>
      <c r="Y354" s="29"/>
    </row>
    <row r="355" spans="1:25" x14ac:dyDescent="0.2">
      <c r="A355" s="28" t="s">
        <v>107</v>
      </c>
      <c r="B355" s="28"/>
      <c r="C355" s="25">
        <v>51225.337</v>
      </c>
      <c r="D355" s="25"/>
      <c r="E355" s="28">
        <f t="shared" si="50"/>
        <v>6452.982446559743</v>
      </c>
      <c r="F355" s="29">
        <f t="shared" si="51"/>
        <v>6453</v>
      </c>
      <c r="G355" s="29">
        <f t="shared" si="47"/>
        <v>-2.5072000004001893E-2</v>
      </c>
      <c r="H355" s="29"/>
      <c r="I355" s="29">
        <f>G355</f>
        <v>-2.5072000004001893E-2</v>
      </c>
      <c r="J355" s="29"/>
      <c r="K355" s="29"/>
      <c r="L355" s="29"/>
      <c r="M355" s="29"/>
      <c r="N355" s="29"/>
      <c r="O355" s="29"/>
      <c r="P355" s="29">
        <f t="shared" si="52"/>
        <v>-1.3072566318039408E-2</v>
      </c>
      <c r="Q355" s="31">
        <f t="shared" si="53"/>
        <v>36206.837</v>
      </c>
      <c r="R355" s="31"/>
      <c r="S355" s="31"/>
      <c r="T355" s="29">
        <f t="shared" si="48"/>
        <v>1.4398640878381122E-4</v>
      </c>
      <c r="U355" s="29"/>
      <c r="V355" s="29"/>
      <c r="W355" s="29"/>
      <c r="X355" s="29"/>
      <c r="Y355" s="29"/>
    </row>
    <row r="356" spans="1:25" x14ac:dyDescent="0.2">
      <c r="A356" s="28" t="s">
        <v>107</v>
      </c>
      <c r="B356" s="28"/>
      <c r="C356" s="25">
        <v>51245.315999999999</v>
      </c>
      <c r="D356" s="25"/>
      <c r="E356" s="28">
        <f t="shared" si="50"/>
        <v>6466.9701692333092</v>
      </c>
      <c r="F356" s="29">
        <f t="shared" si="51"/>
        <v>6467</v>
      </c>
      <c r="G356" s="29">
        <f t="shared" ref="G356:G387" si="54">+C356-(C$7+F356*C$8)</f>
        <v>-4.2608000003383495E-2</v>
      </c>
      <c r="H356" s="29"/>
      <c r="I356" s="29">
        <f>G356</f>
        <v>-4.2608000003383495E-2</v>
      </c>
      <c r="J356" s="29"/>
      <c r="K356" s="29"/>
      <c r="L356" s="29"/>
      <c r="M356" s="29"/>
      <c r="N356" s="29"/>
      <c r="O356" s="29"/>
      <c r="P356" s="29">
        <f t="shared" si="52"/>
        <v>-1.311713904747765E-2</v>
      </c>
      <c r="Q356" s="31">
        <f t="shared" si="53"/>
        <v>36226.815999999999</v>
      </c>
      <c r="R356" s="31"/>
      <c r="S356" s="31"/>
      <c r="T356" s="29">
        <f t="shared" ref="T356:T387" si="55">+(P356-G356)^2</f>
        <v>8.6971087992057184E-4</v>
      </c>
      <c r="U356" s="29"/>
      <c r="V356" s="29"/>
      <c r="W356" s="29"/>
      <c r="X356" s="29"/>
      <c r="Y356" s="29"/>
    </row>
    <row r="357" spans="1:25" x14ac:dyDescent="0.2">
      <c r="A357" s="28" t="s">
        <v>106</v>
      </c>
      <c r="B357" s="28"/>
      <c r="C357" s="25">
        <v>51255.351799999997</v>
      </c>
      <c r="D357" s="25"/>
      <c r="E357" s="28">
        <f t="shared" si="50"/>
        <v>6473.9964461844756</v>
      </c>
      <c r="F357" s="29">
        <f t="shared" si="51"/>
        <v>6474</v>
      </c>
      <c r="G357" s="29">
        <f t="shared" si="54"/>
        <v>-5.0760000085574575E-3</v>
      </c>
      <c r="H357" s="29"/>
      <c r="I357" s="29"/>
      <c r="J357" s="29">
        <f>G357</f>
        <v>-5.0760000085574575E-3</v>
      </c>
      <c r="K357" s="29"/>
      <c r="L357" s="29"/>
      <c r="M357" s="29"/>
      <c r="N357" s="29"/>
      <c r="O357" s="29"/>
      <c r="P357" s="29">
        <f t="shared" si="52"/>
        <v>-1.3139444933898457E-2</v>
      </c>
      <c r="Q357" s="31">
        <f t="shared" si="53"/>
        <v>36236.851799999997</v>
      </c>
      <c r="R357" s="31"/>
      <c r="S357" s="31"/>
      <c r="T357" s="29">
        <f t="shared" si="55"/>
        <v>6.5019144064007518E-5</v>
      </c>
      <c r="U357" s="29"/>
      <c r="V357" s="29"/>
      <c r="W357" s="29"/>
      <c r="X357" s="29"/>
      <c r="Y357" s="29"/>
    </row>
    <row r="358" spans="1:25" x14ac:dyDescent="0.2">
      <c r="A358" s="28" t="s">
        <v>108</v>
      </c>
      <c r="B358" s="28"/>
      <c r="C358" s="25">
        <v>51432.432999999997</v>
      </c>
      <c r="D358" s="25"/>
      <c r="E358" s="28">
        <f t="shared" si="50"/>
        <v>6597.9747592282956</v>
      </c>
      <c r="F358" s="29">
        <f t="shared" si="51"/>
        <v>6598</v>
      </c>
      <c r="G358" s="29">
        <f t="shared" si="54"/>
        <v>-3.6052000003110152E-2</v>
      </c>
      <c r="H358" s="29"/>
      <c r="I358" s="29">
        <f>G358</f>
        <v>-3.6052000003110152E-2</v>
      </c>
      <c r="J358" s="29"/>
      <c r="K358" s="29"/>
      <c r="L358" s="29"/>
      <c r="M358" s="29"/>
      <c r="N358" s="29"/>
      <c r="O358" s="29"/>
      <c r="P358" s="29">
        <f t="shared" si="52"/>
        <v>-1.3536734993503927E-2</v>
      </c>
      <c r="Q358" s="31">
        <f t="shared" si="53"/>
        <v>36413.932999999997</v>
      </c>
      <c r="R358" s="31"/>
      <c r="S358" s="31"/>
      <c r="T358" s="29">
        <f t="shared" si="55"/>
        <v>5.0693715845279836E-4</v>
      </c>
      <c r="U358" s="29"/>
      <c r="V358" s="29"/>
      <c r="W358" s="29"/>
      <c r="X358" s="29"/>
      <c r="Y358" s="29"/>
    </row>
    <row r="359" spans="1:25" x14ac:dyDescent="0.2">
      <c r="A359" s="28" t="s">
        <v>106</v>
      </c>
      <c r="B359" s="28"/>
      <c r="C359" s="25">
        <v>51432.450199999999</v>
      </c>
      <c r="D359" s="25"/>
      <c r="E359" s="28">
        <f t="shared" si="50"/>
        <v>6597.9868013139858</v>
      </c>
      <c r="F359" s="29">
        <f t="shared" si="51"/>
        <v>6598</v>
      </c>
      <c r="G359" s="29">
        <f t="shared" si="54"/>
        <v>-1.8852000001061242E-2</v>
      </c>
      <c r="H359" s="29"/>
      <c r="I359" s="29"/>
      <c r="J359" s="29">
        <f>G359</f>
        <v>-1.8852000001061242E-2</v>
      </c>
      <c r="K359" s="29"/>
      <c r="L359" s="29"/>
      <c r="M359" s="29"/>
      <c r="N359" s="29"/>
      <c r="O359" s="29"/>
      <c r="P359" s="29">
        <f t="shared" si="52"/>
        <v>-1.3536734993503927E-2</v>
      </c>
      <c r="Q359" s="31">
        <f t="shared" si="53"/>
        <v>36413.950199999999</v>
      </c>
      <c r="R359" s="31"/>
      <c r="S359" s="31"/>
      <c r="T359" s="29">
        <f t="shared" si="55"/>
        <v>2.825204210056327E-5</v>
      </c>
      <c r="U359" s="29"/>
      <c r="V359" s="29"/>
      <c r="W359" s="29"/>
      <c r="X359" s="29"/>
      <c r="Y359" s="29"/>
    </row>
    <row r="360" spans="1:25" x14ac:dyDescent="0.2">
      <c r="A360" s="28" t="s">
        <v>109</v>
      </c>
      <c r="B360" s="28"/>
      <c r="C360" s="25">
        <v>51782.385000000002</v>
      </c>
      <c r="D360" s="25"/>
      <c r="E360" s="28">
        <f t="shared" si="50"/>
        <v>6842.9835947586125</v>
      </c>
      <c r="F360" s="29">
        <f t="shared" si="51"/>
        <v>6843</v>
      </c>
      <c r="G360" s="29">
        <f t="shared" si="54"/>
        <v>-2.3432000001776032E-2</v>
      </c>
      <c r="H360" s="29"/>
      <c r="I360" s="29">
        <f>G360</f>
        <v>-2.3432000001776032E-2</v>
      </c>
      <c r="J360" s="29"/>
      <c r="K360" s="29"/>
      <c r="L360" s="29"/>
      <c r="M360" s="29"/>
      <c r="N360" s="29"/>
      <c r="O360" s="29"/>
      <c r="P360" s="29">
        <f t="shared" si="52"/>
        <v>-1.4333709102972209E-2</v>
      </c>
      <c r="Q360" s="31">
        <f t="shared" si="53"/>
        <v>36763.885000000002</v>
      </c>
      <c r="R360" s="31"/>
      <c r="S360" s="31"/>
      <c r="T360" s="29">
        <f t="shared" si="55"/>
        <v>8.2778897279256483E-5</v>
      </c>
      <c r="U360" s="29"/>
      <c r="V360" s="29"/>
      <c r="W360" s="29"/>
      <c r="X360" s="29"/>
      <c r="Y360" s="29"/>
    </row>
    <row r="361" spans="1:25" x14ac:dyDescent="0.2">
      <c r="A361" s="28" t="s">
        <v>88</v>
      </c>
      <c r="B361" s="28"/>
      <c r="C361" s="25">
        <v>51902.371800000001</v>
      </c>
      <c r="D361" s="25">
        <v>1E-3</v>
      </c>
      <c r="E361" s="28">
        <f t="shared" si="50"/>
        <v>6926.9889044782549</v>
      </c>
      <c r="F361" s="29">
        <f t="shared" si="51"/>
        <v>6927</v>
      </c>
      <c r="G361" s="29">
        <f t="shared" si="54"/>
        <v>-1.5848000002733897E-2</v>
      </c>
      <c r="H361" s="29"/>
      <c r="I361" s="29"/>
      <c r="J361" s="29">
        <f>G361</f>
        <v>-1.5848000002733897E-2</v>
      </c>
      <c r="K361" s="29"/>
      <c r="L361" s="29"/>
      <c r="M361" s="29"/>
      <c r="N361" s="29"/>
      <c r="O361" s="29"/>
      <c r="P361" s="29">
        <f t="shared" si="52"/>
        <v>-1.4610627448992965E-2</v>
      </c>
      <c r="Q361" s="31">
        <f t="shared" si="53"/>
        <v>36883.871800000001</v>
      </c>
      <c r="R361" s="31"/>
      <c r="S361" s="31"/>
      <c r="T361" s="29">
        <f t="shared" si="55"/>
        <v>1.5310908367513558E-6</v>
      </c>
      <c r="U361" s="29"/>
      <c r="V361" s="29"/>
      <c r="W361" s="29"/>
      <c r="X361" s="29"/>
      <c r="Y361" s="29"/>
    </row>
    <row r="362" spans="1:25" x14ac:dyDescent="0.2">
      <c r="A362" s="28" t="s">
        <v>109</v>
      </c>
      <c r="B362" s="28"/>
      <c r="C362" s="25">
        <v>52002.351999999999</v>
      </c>
      <c r="D362" s="25"/>
      <c r="E362" s="28">
        <f t="shared" si="50"/>
        <v>6996.9871681775267</v>
      </c>
      <c r="F362" s="29">
        <f t="shared" si="51"/>
        <v>6997</v>
      </c>
      <c r="G362" s="29">
        <f t="shared" si="54"/>
        <v>-1.8328000005567446E-2</v>
      </c>
      <c r="H362" s="29"/>
      <c r="I362" s="29">
        <f>G362</f>
        <v>-1.8328000005567446E-2</v>
      </c>
      <c r="J362" s="29"/>
      <c r="K362" s="29"/>
      <c r="L362" s="29"/>
      <c r="M362" s="29"/>
      <c r="N362" s="29"/>
      <c r="O362" s="29"/>
      <c r="P362" s="29">
        <f t="shared" si="52"/>
        <v>-1.4842824328800717E-2</v>
      </c>
      <c r="Q362" s="31">
        <f t="shared" si="53"/>
        <v>36983.851999999999</v>
      </c>
      <c r="R362" s="31"/>
      <c r="S362" s="31"/>
      <c r="T362" s="29">
        <f t="shared" si="55"/>
        <v>1.2146449497926431E-5</v>
      </c>
      <c r="U362" s="29"/>
      <c r="V362" s="29"/>
      <c r="W362" s="29"/>
      <c r="X362" s="29"/>
      <c r="Y362" s="29"/>
    </row>
    <row r="363" spans="1:25" x14ac:dyDescent="0.2">
      <c r="A363" s="28" t="s">
        <v>88</v>
      </c>
      <c r="B363" s="28"/>
      <c r="C363" s="25">
        <v>52229.455300000001</v>
      </c>
      <c r="D363" s="25">
        <v>1E-3</v>
      </c>
      <c r="E363" s="28">
        <f t="shared" si="50"/>
        <v>7155.987016951336</v>
      </c>
      <c r="F363" s="29">
        <f t="shared" si="51"/>
        <v>7156</v>
      </c>
      <c r="G363" s="29">
        <f t="shared" si="54"/>
        <v>-1.8543999998655636E-2</v>
      </c>
      <c r="H363" s="29"/>
      <c r="I363" s="29"/>
      <c r="J363" s="29">
        <f>G363</f>
        <v>-1.8543999998655636E-2</v>
      </c>
      <c r="K363" s="29"/>
      <c r="L363" s="29"/>
      <c r="M363" s="29"/>
      <c r="N363" s="29"/>
      <c r="O363" s="29">
        <f t="shared" ref="O363:O394" ca="1" si="56">+C$11+C$12*F363</f>
        <v>-3.5672987441379159E-2</v>
      </c>
      <c r="P363" s="29">
        <f t="shared" si="52"/>
        <v>-1.5375078361780106E-2</v>
      </c>
      <c r="Q363" s="31">
        <f t="shared" si="53"/>
        <v>37210.955300000001</v>
      </c>
      <c r="R363" s="31"/>
      <c r="S363" s="31"/>
      <c r="T363" s="29">
        <f t="shared" si="55"/>
        <v>1.0042064340657886E-5</v>
      </c>
      <c r="U363" s="29"/>
      <c r="V363" s="29"/>
      <c r="W363" s="29"/>
      <c r="X363" s="29"/>
      <c r="Y363" s="29"/>
    </row>
    <row r="364" spans="1:25" x14ac:dyDescent="0.2">
      <c r="A364" s="28" t="s">
        <v>89</v>
      </c>
      <c r="B364" s="28"/>
      <c r="C364" s="25">
        <v>52489.406000000003</v>
      </c>
      <c r="D364" s="25">
        <v>1E-3</v>
      </c>
      <c r="E364" s="28">
        <f t="shared" si="50"/>
        <v>7337.9840288337946</v>
      </c>
      <c r="F364" s="29">
        <f t="shared" si="51"/>
        <v>7338</v>
      </c>
      <c r="G364" s="29">
        <f t="shared" si="54"/>
        <v>-2.2811999995610677E-2</v>
      </c>
      <c r="H364" s="29"/>
      <c r="I364" s="29">
        <f>G364</f>
        <v>-2.2811999995610677E-2</v>
      </c>
      <c r="K364" s="29"/>
      <c r="L364" s="29"/>
      <c r="M364" s="29"/>
      <c r="N364" s="29"/>
      <c r="O364" s="29">
        <f t="shared" ca="1" si="56"/>
        <v>-3.3505259506676738E-2</v>
      </c>
      <c r="P364" s="29">
        <f t="shared" si="52"/>
        <v>-1.5992566993042939E-2</v>
      </c>
      <c r="Q364" s="31">
        <f t="shared" si="53"/>
        <v>37470.906000000003</v>
      </c>
      <c r="R364" s="31"/>
      <c r="S364" s="31"/>
      <c r="T364" s="29">
        <f t="shared" si="55"/>
        <v>4.6504666476510029E-5</v>
      </c>
      <c r="U364" s="29"/>
      <c r="V364" s="29"/>
      <c r="W364" s="29"/>
      <c r="X364" s="29"/>
      <c r="Y364" s="29"/>
    </row>
    <row r="365" spans="1:25" x14ac:dyDescent="0.2">
      <c r="A365" s="23" t="s">
        <v>89</v>
      </c>
      <c r="B365" s="24" t="s">
        <v>103</v>
      </c>
      <c r="C365" s="49">
        <v>52489.406000000003</v>
      </c>
      <c r="D365" s="103">
        <v>0.01</v>
      </c>
      <c r="E365" s="28">
        <f t="shared" si="50"/>
        <v>7337.9840288337946</v>
      </c>
      <c r="F365" s="29">
        <f t="shared" si="51"/>
        <v>7338</v>
      </c>
      <c r="G365" s="29">
        <f t="shared" si="54"/>
        <v>-2.2811999995610677E-2</v>
      </c>
      <c r="H365" s="29"/>
      <c r="I365" s="29">
        <f>G365</f>
        <v>-2.2811999995610677E-2</v>
      </c>
      <c r="K365" s="29"/>
      <c r="L365" s="29"/>
      <c r="M365" s="29"/>
      <c r="N365" s="29"/>
      <c r="O365" s="29">
        <f t="shared" ca="1" si="56"/>
        <v>-3.3505259506676738E-2</v>
      </c>
      <c r="P365" s="29">
        <f t="shared" si="52"/>
        <v>-1.5992566993042939E-2</v>
      </c>
      <c r="Q365" s="31">
        <f t="shared" si="53"/>
        <v>37470.906000000003</v>
      </c>
      <c r="R365" s="31"/>
      <c r="S365" s="31"/>
      <c r="T365" s="29">
        <f t="shared" si="55"/>
        <v>4.6504666476510029E-5</v>
      </c>
      <c r="U365" s="29"/>
      <c r="V365" s="29"/>
      <c r="W365" s="29"/>
      <c r="X365" s="29"/>
      <c r="Y365" s="29"/>
    </row>
    <row r="366" spans="1:25" x14ac:dyDescent="0.2">
      <c r="A366" s="28" t="s">
        <v>110</v>
      </c>
      <c r="B366" s="28"/>
      <c r="C366" s="25">
        <v>52519.377</v>
      </c>
      <c r="D366" s="25"/>
      <c r="E366" s="28">
        <f t="shared" si="50"/>
        <v>7358.9673631472961</v>
      </c>
      <c r="F366" s="29">
        <f t="shared" si="51"/>
        <v>7359</v>
      </c>
      <c r="G366" s="29">
        <f t="shared" si="54"/>
        <v>-4.6615999999630731E-2</v>
      </c>
      <c r="H366" s="29"/>
      <c r="I366" s="29">
        <f>G366</f>
        <v>-4.6615999999630731E-2</v>
      </c>
      <c r="J366" s="29"/>
      <c r="K366" s="29"/>
      <c r="L366" s="29"/>
      <c r="M366" s="29"/>
      <c r="N366" s="29"/>
      <c r="O366" s="29">
        <f t="shared" ca="1" si="56"/>
        <v>-3.3255137052672606E-2</v>
      </c>
      <c r="P366" s="29">
        <f t="shared" si="52"/>
        <v>-1.6064381810614526E-2</v>
      </c>
      <c r="Q366" s="31">
        <f t="shared" si="53"/>
        <v>37500.877</v>
      </c>
      <c r="R366" s="31"/>
      <c r="S366" s="31"/>
      <c r="T366" s="29">
        <f t="shared" si="55"/>
        <v>9.3340137396742576E-4</v>
      </c>
      <c r="U366" s="29"/>
      <c r="V366" s="29"/>
      <c r="W366" s="29"/>
      <c r="X366" s="29"/>
      <c r="Y366" s="29"/>
    </row>
    <row r="367" spans="1:25" x14ac:dyDescent="0.2">
      <c r="A367" s="33" t="s">
        <v>105</v>
      </c>
      <c r="B367" s="36"/>
      <c r="C367" s="25">
        <v>52619.391799999998</v>
      </c>
      <c r="D367" s="25">
        <v>6.9999999999999999E-4</v>
      </c>
      <c r="E367" s="28">
        <f t="shared" si="50"/>
        <v>7428.9898510421981</v>
      </c>
      <c r="F367" s="29">
        <f t="shared" si="51"/>
        <v>7429</v>
      </c>
      <c r="G367" s="29">
        <f t="shared" si="54"/>
        <v>-1.4496000003418885E-2</v>
      </c>
      <c r="H367" s="29"/>
      <c r="I367" s="29"/>
      <c r="J367" s="29">
        <f>G367</f>
        <v>-1.4496000003418885E-2</v>
      </c>
      <c r="K367" s="29"/>
      <c r="L367" s="29"/>
      <c r="M367" s="29"/>
      <c r="N367" s="29"/>
      <c r="O367" s="29">
        <f t="shared" ca="1" si="56"/>
        <v>-3.2421395539325534E-2</v>
      </c>
      <c r="P367" s="29">
        <f t="shared" si="52"/>
        <v>-1.6304610476259626E-2</v>
      </c>
      <c r="Q367" s="31">
        <f t="shared" si="53"/>
        <v>37600.891799999998</v>
      </c>
      <c r="R367" s="31"/>
      <c r="S367" s="31"/>
      <c r="T367" s="29">
        <f t="shared" si="55"/>
        <v>3.2710718424692084E-6</v>
      </c>
      <c r="U367" s="29"/>
      <c r="V367" s="29"/>
      <c r="W367" s="29"/>
      <c r="X367" s="29"/>
      <c r="Y367" s="29"/>
    </row>
    <row r="368" spans="1:25" x14ac:dyDescent="0.2">
      <c r="A368" s="64" t="s">
        <v>659</v>
      </c>
      <c r="B368" s="65" t="s">
        <v>103</v>
      </c>
      <c r="C368" s="64">
        <v>52860.776599999997</v>
      </c>
      <c r="D368" s="64" t="s">
        <v>150</v>
      </c>
      <c r="E368" s="28">
        <f t="shared" si="50"/>
        <v>7597.9884816050107</v>
      </c>
      <c r="F368" s="29">
        <f t="shared" si="51"/>
        <v>7598</v>
      </c>
      <c r="G368" s="29">
        <f t="shared" si="54"/>
        <v>-1.6452000003482681E-2</v>
      </c>
      <c r="H368" s="29"/>
      <c r="J368" s="29"/>
      <c r="K368" s="29">
        <f>G368</f>
        <v>-1.6452000003482681E-2</v>
      </c>
      <c r="L368" s="29"/>
      <c r="M368" s="29"/>
      <c r="N368" s="29"/>
      <c r="O368" s="29">
        <f t="shared" ca="1" si="56"/>
        <v>-3.0408505314244716E-2</v>
      </c>
      <c r="P368" s="29">
        <f t="shared" si="52"/>
        <v>-1.6889955064629203E-2</v>
      </c>
      <c r="Q368" s="31">
        <f t="shared" si="53"/>
        <v>37842.276599999997</v>
      </c>
      <c r="R368" s="31"/>
      <c r="S368" s="31"/>
      <c r="T368" s="29">
        <f t="shared" si="55"/>
        <v>1.9180463558385398E-7</v>
      </c>
      <c r="U368" s="29"/>
      <c r="V368" s="29"/>
      <c r="W368" s="29"/>
      <c r="X368" s="29"/>
      <c r="Y368" s="29"/>
    </row>
    <row r="369" spans="1:25" x14ac:dyDescent="0.2">
      <c r="A369" s="64" t="s">
        <v>659</v>
      </c>
      <c r="B369" s="65" t="s">
        <v>103</v>
      </c>
      <c r="C369" s="64">
        <v>52919.326000000001</v>
      </c>
      <c r="D369" s="64" t="s">
        <v>150</v>
      </c>
      <c r="E369" s="28">
        <f t="shared" si="50"/>
        <v>7638.9801613639474</v>
      </c>
      <c r="F369" s="29">
        <f t="shared" si="51"/>
        <v>7639</v>
      </c>
      <c r="G369" s="29">
        <f t="shared" si="54"/>
        <v>-2.8336000003037043E-2</v>
      </c>
      <c r="H369" s="29"/>
      <c r="I369" s="29">
        <f>G369</f>
        <v>-2.8336000003037043E-2</v>
      </c>
      <c r="J369" s="29"/>
      <c r="K369" s="29"/>
      <c r="L369" s="29"/>
      <c r="M369" s="29"/>
      <c r="N369" s="29"/>
      <c r="O369" s="29">
        <f t="shared" ca="1" si="56"/>
        <v>-2.9920170999284276E-2</v>
      </c>
      <c r="P369" s="29">
        <f t="shared" si="52"/>
        <v>-1.7033105153870139E-2</v>
      </c>
      <c r="Q369" s="31">
        <f t="shared" si="53"/>
        <v>37900.826000000001</v>
      </c>
      <c r="R369" s="31"/>
      <c r="S369" s="31"/>
      <c r="T369" s="29">
        <f t="shared" si="55"/>
        <v>1.2775543197132374E-4</v>
      </c>
      <c r="U369" s="29"/>
      <c r="V369" s="29"/>
      <c r="W369" s="29"/>
      <c r="X369" s="29"/>
      <c r="Y369" s="29"/>
    </row>
    <row r="370" spans="1:25" x14ac:dyDescent="0.2">
      <c r="A370" s="34" t="s">
        <v>104</v>
      </c>
      <c r="B370" s="37" t="s">
        <v>103</v>
      </c>
      <c r="C370" s="35">
        <v>52929.3367</v>
      </c>
      <c r="D370" s="35">
        <v>1E-4</v>
      </c>
      <c r="E370" s="28">
        <f t="shared" si="50"/>
        <v>7645.9888652714635</v>
      </c>
      <c r="F370" s="29">
        <f t="shared" si="51"/>
        <v>7646</v>
      </c>
      <c r="G370" s="29">
        <f t="shared" si="54"/>
        <v>-1.5903999999864027E-2</v>
      </c>
      <c r="H370" s="29"/>
      <c r="I370" s="29"/>
      <c r="J370" s="29"/>
      <c r="K370" s="29">
        <f>G370</f>
        <v>-1.5903999999864027E-2</v>
      </c>
      <c r="L370" s="29"/>
      <c r="M370" s="29"/>
      <c r="N370" s="29"/>
      <c r="O370" s="29">
        <f t="shared" ca="1" si="56"/>
        <v>-2.983679684794957E-2</v>
      </c>
      <c r="P370" s="29">
        <f t="shared" si="52"/>
        <v>-1.7057590034041267E-2</v>
      </c>
      <c r="Q370" s="31">
        <f t="shared" si="53"/>
        <v>37910.8367</v>
      </c>
      <c r="R370" s="31"/>
      <c r="S370" s="31"/>
      <c r="T370" s="29">
        <f t="shared" si="55"/>
        <v>1.3307699669530467E-6</v>
      </c>
      <c r="U370" s="29"/>
      <c r="V370" s="29"/>
      <c r="W370" s="29"/>
      <c r="X370" s="29"/>
      <c r="Y370" s="29"/>
    </row>
    <row r="371" spans="1:25" x14ac:dyDescent="0.2">
      <c r="A371" s="64" t="s">
        <v>1073</v>
      </c>
      <c r="B371" s="65" t="s">
        <v>103</v>
      </c>
      <c r="C371" s="64">
        <v>52939.347999999998</v>
      </c>
      <c r="D371" s="64" t="s">
        <v>150</v>
      </c>
      <c r="E371" s="28">
        <f t="shared" si="50"/>
        <v>7652.9979892517358</v>
      </c>
      <c r="F371" s="29">
        <f t="shared" si="51"/>
        <v>7653</v>
      </c>
      <c r="G371" s="29">
        <f t="shared" si="54"/>
        <v>-2.8720000045723282E-3</v>
      </c>
      <c r="H371" s="29"/>
      <c r="I371" s="29">
        <f>G371</f>
        <v>-2.8720000045723282E-3</v>
      </c>
      <c r="J371" s="29"/>
      <c r="K371" s="29"/>
      <c r="L371" s="29"/>
      <c r="M371" s="29"/>
      <c r="N371" s="29"/>
      <c r="O371" s="29">
        <f t="shared" ca="1" si="56"/>
        <v>-2.9753422696614851E-2</v>
      </c>
      <c r="P371" s="29">
        <f t="shared" si="52"/>
        <v>-1.7082087928680184E-2</v>
      </c>
      <c r="Q371" s="31">
        <f t="shared" si="53"/>
        <v>37920.847999999998</v>
      </c>
      <c r="R371" s="31"/>
      <c r="S371" s="31"/>
      <c r="T371" s="29">
        <f t="shared" si="55"/>
        <v>2.0192659881087592E-4</v>
      </c>
      <c r="U371" s="29"/>
      <c r="V371" s="29"/>
      <c r="W371" s="29"/>
      <c r="X371" s="29"/>
      <c r="Y371" s="29"/>
    </row>
    <row r="372" spans="1:25" x14ac:dyDescent="0.2">
      <c r="A372" s="64" t="s">
        <v>659</v>
      </c>
      <c r="B372" s="65" t="s">
        <v>103</v>
      </c>
      <c r="C372" s="64">
        <v>52949.339</v>
      </c>
      <c r="D372" s="64" t="s">
        <v>150</v>
      </c>
      <c r="E372" s="28">
        <f t="shared" si="50"/>
        <v>7659.9929007704122</v>
      </c>
      <c r="F372" s="29">
        <f t="shared" si="51"/>
        <v>7660</v>
      </c>
      <c r="G372" s="29">
        <f t="shared" si="54"/>
        <v>-1.0140000005776528E-2</v>
      </c>
      <c r="H372" s="29"/>
      <c r="I372" s="29">
        <f>G372</f>
        <v>-1.0140000005776528E-2</v>
      </c>
      <c r="J372" s="29"/>
      <c r="K372" s="29"/>
      <c r="L372" s="29"/>
      <c r="M372" s="29"/>
      <c r="N372" s="29"/>
      <c r="O372" s="29">
        <f t="shared" ca="1" si="56"/>
        <v>-2.9670048545280145E-2</v>
      </c>
      <c r="P372" s="29">
        <f t="shared" si="52"/>
        <v>-1.7106598837786896E-2</v>
      </c>
      <c r="Q372" s="31">
        <f t="shared" si="53"/>
        <v>37930.839</v>
      </c>
      <c r="R372" s="31"/>
      <c r="S372" s="31"/>
      <c r="T372" s="29">
        <f t="shared" si="55"/>
        <v>4.853349928616822E-5</v>
      </c>
      <c r="U372" s="29"/>
      <c r="V372" s="29"/>
      <c r="W372" s="29"/>
      <c r="X372" s="29"/>
      <c r="Y372" s="29"/>
    </row>
    <row r="373" spans="1:25" x14ac:dyDescent="0.2">
      <c r="A373" s="34" t="s">
        <v>104</v>
      </c>
      <c r="B373" s="37" t="s">
        <v>103</v>
      </c>
      <c r="C373" s="35">
        <v>53032.1751</v>
      </c>
      <c r="D373" s="35">
        <v>2.0000000000000001E-4</v>
      </c>
      <c r="E373" s="28">
        <f t="shared" si="50"/>
        <v>7717.9882155589339</v>
      </c>
      <c r="F373" s="29">
        <f t="shared" si="51"/>
        <v>7718</v>
      </c>
      <c r="G373" s="29">
        <f t="shared" si="54"/>
        <v>-1.6832000001159031E-2</v>
      </c>
      <c r="H373" s="29"/>
      <c r="I373" s="29"/>
      <c r="J373" s="29"/>
      <c r="K373" s="29">
        <f>G373</f>
        <v>-1.6832000001159031E-2</v>
      </c>
      <c r="L373" s="29"/>
      <c r="M373" s="29"/>
      <c r="N373" s="29"/>
      <c r="O373" s="29">
        <f t="shared" ca="1" si="56"/>
        <v>-2.8979234148506852E-2</v>
      </c>
      <c r="P373" s="29">
        <f t="shared" si="52"/>
        <v>-1.7310189886136126E-2</v>
      </c>
      <c r="Q373" s="31">
        <f t="shared" si="53"/>
        <v>38013.6751</v>
      </c>
      <c r="R373" s="31"/>
      <c r="S373" s="31"/>
      <c r="T373" s="29">
        <f t="shared" si="55"/>
        <v>2.2866556609440778E-7</v>
      </c>
      <c r="U373" s="29"/>
      <c r="V373" s="29"/>
      <c r="W373" s="29"/>
      <c r="X373" s="29"/>
      <c r="Y373" s="29"/>
    </row>
    <row r="374" spans="1:25" x14ac:dyDescent="0.2">
      <c r="A374" s="34" t="s">
        <v>152</v>
      </c>
      <c r="B374" s="38" t="s">
        <v>103</v>
      </c>
      <c r="C374" s="34">
        <v>53256.421000000002</v>
      </c>
      <c r="D374" s="34" t="s">
        <v>150</v>
      </c>
      <c r="E374" s="28">
        <f t="shared" si="50"/>
        <v>7874.9875378415545</v>
      </c>
      <c r="F374" s="29">
        <f t="shared" si="51"/>
        <v>7875</v>
      </c>
      <c r="G374" s="29">
        <f t="shared" si="54"/>
        <v>-1.780000000144355E-2</v>
      </c>
      <c r="H374" s="29"/>
      <c r="I374" s="29">
        <f>G374</f>
        <v>-1.780000000144355E-2</v>
      </c>
      <c r="J374" s="29"/>
      <c r="K374" s="29"/>
      <c r="M374" s="29"/>
      <c r="N374" s="29"/>
      <c r="O374" s="29">
        <f t="shared" ca="1" si="56"/>
        <v>-2.7109271039999813E-2</v>
      </c>
      <c r="P374" s="29">
        <f t="shared" si="52"/>
        <v>-1.7865772480224761E-2</v>
      </c>
      <c r="Q374" s="31">
        <f t="shared" si="53"/>
        <v>38237.921000000002</v>
      </c>
      <c r="R374" s="31"/>
      <c r="S374" s="31"/>
      <c r="T374" s="29">
        <f t="shared" si="55"/>
        <v>4.3260189650248851E-9</v>
      </c>
      <c r="U374" s="29"/>
      <c r="V374" s="29"/>
      <c r="W374" s="29"/>
      <c r="X374" s="29"/>
      <c r="Y374" s="29"/>
    </row>
    <row r="375" spans="1:25" x14ac:dyDescent="0.2">
      <c r="A375" s="64" t="s">
        <v>1089</v>
      </c>
      <c r="B375" s="65" t="s">
        <v>103</v>
      </c>
      <c r="C375" s="64">
        <v>53283.558199999999</v>
      </c>
      <c r="D375" s="64" t="s">
        <v>150</v>
      </c>
      <c r="E375" s="28">
        <f t="shared" si="50"/>
        <v>7893.986868525627</v>
      </c>
      <c r="F375" s="29">
        <f t="shared" si="51"/>
        <v>7894</v>
      </c>
      <c r="G375" s="29">
        <f t="shared" si="54"/>
        <v>-1.8756000004941598E-2</v>
      </c>
      <c r="H375" s="29"/>
      <c r="I375" s="29"/>
      <c r="J375" s="29"/>
      <c r="K375" s="29">
        <f>G375</f>
        <v>-1.8756000004941598E-2</v>
      </c>
      <c r="L375" s="29"/>
      <c r="M375" s="29"/>
      <c r="N375" s="29"/>
      <c r="O375" s="29">
        <f t="shared" ca="1" si="56"/>
        <v>-2.6882969772091328E-2</v>
      </c>
      <c r="P375" s="29">
        <f t="shared" si="52"/>
        <v>-1.7933452675850628E-2</v>
      </c>
      <c r="Q375" s="31">
        <f t="shared" si="53"/>
        <v>38265.058199999999</v>
      </c>
      <c r="R375" s="31"/>
      <c r="S375" s="31"/>
      <c r="T375" s="29">
        <f t="shared" si="55"/>
        <v>6.7658410859468782E-7</v>
      </c>
      <c r="U375" s="29"/>
      <c r="V375" s="29"/>
      <c r="W375" s="29"/>
      <c r="X375" s="29"/>
      <c r="Y375" s="29"/>
    </row>
    <row r="376" spans="1:25" x14ac:dyDescent="0.2">
      <c r="A376" s="64" t="s">
        <v>1089</v>
      </c>
      <c r="B376" s="65" t="s">
        <v>103</v>
      </c>
      <c r="C376" s="64">
        <v>53353.548600000002</v>
      </c>
      <c r="D376" s="64" t="s">
        <v>150</v>
      </c>
      <c r="E376" s="28">
        <f t="shared" si="50"/>
        <v>7942.988635631692</v>
      </c>
      <c r="F376" s="29">
        <f t="shared" si="51"/>
        <v>7943</v>
      </c>
      <c r="G376" s="29">
        <f t="shared" si="54"/>
        <v>-1.6232000001764391E-2</v>
      </c>
      <c r="H376" s="29"/>
      <c r="I376" s="29"/>
      <c r="J376" s="29"/>
      <c r="K376" s="29">
        <f>G376</f>
        <v>-1.6232000001764391E-2</v>
      </c>
      <c r="L376" s="29"/>
      <c r="M376" s="29"/>
      <c r="N376" s="29"/>
      <c r="O376" s="29">
        <f t="shared" ca="1" si="56"/>
        <v>-2.6299350712748359E-2</v>
      </c>
      <c r="P376" s="29">
        <f t="shared" si="52"/>
        <v>-1.8108438830159109E-2</v>
      </c>
      <c r="Q376" s="31">
        <f t="shared" si="53"/>
        <v>38335.048600000002</v>
      </c>
      <c r="R376" s="31"/>
      <c r="S376" s="31"/>
      <c r="T376" s="29">
        <f t="shared" si="55"/>
        <v>3.521022676707344E-6</v>
      </c>
      <c r="U376" s="29"/>
      <c r="V376" s="29"/>
      <c r="W376" s="29"/>
      <c r="X376" s="29"/>
      <c r="Y376" s="29"/>
    </row>
    <row r="377" spans="1:25" x14ac:dyDescent="0.2">
      <c r="A377" s="23" t="s">
        <v>146</v>
      </c>
      <c r="B377" s="39" t="s">
        <v>103</v>
      </c>
      <c r="C377" s="40">
        <v>53404.969069999999</v>
      </c>
      <c r="D377" s="40">
        <v>9.0000000000000006E-5</v>
      </c>
      <c r="E377" s="28">
        <f t="shared" si="50"/>
        <v>7978.9891999294259</v>
      </c>
      <c r="F377" s="29">
        <f t="shared" si="51"/>
        <v>7979</v>
      </c>
      <c r="G377" s="29">
        <f t="shared" si="54"/>
        <v>-1.5426000005390961E-2</v>
      </c>
      <c r="H377" s="29"/>
      <c r="I377" s="29"/>
      <c r="J377" s="29"/>
      <c r="K377" s="29">
        <f>G377</f>
        <v>-1.5426000005390961E-2</v>
      </c>
      <c r="L377" s="29"/>
      <c r="M377" s="29"/>
      <c r="N377" s="29"/>
      <c r="O377" s="29">
        <f t="shared" ca="1" si="56"/>
        <v>-2.5870569363027007E-2</v>
      </c>
      <c r="P377" s="29">
        <f t="shared" si="52"/>
        <v>-1.8237406456502514E-2</v>
      </c>
      <c r="Q377" s="31">
        <f t="shared" si="53"/>
        <v>38386.469069999999</v>
      </c>
      <c r="R377" s="31"/>
      <c r="S377" s="31"/>
      <c r="T377" s="29">
        <f t="shared" si="55"/>
        <v>7.9040062333516585E-6</v>
      </c>
      <c r="U377" s="29"/>
      <c r="V377" s="29"/>
      <c r="W377" s="29"/>
      <c r="X377" s="29"/>
      <c r="Y377" s="29"/>
    </row>
    <row r="378" spans="1:25" x14ac:dyDescent="0.2">
      <c r="A378" s="64" t="s">
        <v>1099</v>
      </c>
      <c r="B378" s="65" t="s">
        <v>103</v>
      </c>
      <c r="C378" s="64">
        <v>53404.969100000002</v>
      </c>
      <c r="D378" s="64" t="s">
        <v>150</v>
      </c>
      <c r="E378" s="28">
        <f t="shared" si="50"/>
        <v>7978.9892209330656</v>
      </c>
      <c r="F378" s="29">
        <f t="shared" si="51"/>
        <v>7979</v>
      </c>
      <c r="G378" s="29">
        <f t="shared" si="54"/>
        <v>-1.5396000002510846E-2</v>
      </c>
      <c r="H378" s="29"/>
      <c r="I378" s="29"/>
      <c r="J378" s="29"/>
      <c r="K378" s="29">
        <f>G378</f>
        <v>-1.5396000002510846E-2</v>
      </c>
      <c r="L378" s="29"/>
      <c r="M378" s="29"/>
      <c r="N378" s="29"/>
      <c r="O378" s="29">
        <f t="shared" ca="1" si="56"/>
        <v>-2.5870569363027007E-2</v>
      </c>
      <c r="P378" s="29">
        <f t="shared" si="52"/>
        <v>-1.8237406456502514E-2</v>
      </c>
      <c r="Q378" s="31">
        <f t="shared" si="53"/>
        <v>38386.469100000002</v>
      </c>
      <c r="R378" s="31"/>
      <c r="S378" s="31"/>
      <c r="T378" s="29">
        <f t="shared" si="55"/>
        <v>8.0735906367855066E-6</v>
      </c>
      <c r="U378" s="29"/>
      <c r="V378" s="29"/>
      <c r="W378" s="29"/>
      <c r="X378" s="29"/>
      <c r="Y378" s="29"/>
    </row>
    <row r="379" spans="1:25" x14ac:dyDescent="0.2">
      <c r="A379" s="64" t="s">
        <v>1089</v>
      </c>
      <c r="B379" s="65" t="s">
        <v>103</v>
      </c>
      <c r="C379" s="64">
        <v>53630.641499999998</v>
      </c>
      <c r="D379" s="64" t="s">
        <v>150</v>
      </c>
      <c r="E379" s="28">
        <f t="shared" si="50"/>
        <v>8136.9872661945019</v>
      </c>
      <c r="F379" s="29">
        <f t="shared" si="51"/>
        <v>8137</v>
      </c>
      <c r="G379" s="29">
        <f t="shared" si="54"/>
        <v>-1.8188000001828186E-2</v>
      </c>
      <c r="H379" s="29"/>
      <c r="I379" s="29"/>
      <c r="J379" s="29"/>
      <c r="K379" s="29">
        <f>G379</f>
        <v>-1.8188000001828186E-2</v>
      </c>
      <c r="L379" s="29"/>
      <c r="M379" s="29"/>
      <c r="N379" s="29"/>
      <c r="O379" s="29">
        <f t="shared" ca="1" si="56"/>
        <v>-2.3988695661472159E-2</v>
      </c>
      <c r="P379" s="29">
        <f t="shared" si="52"/>
        <v>-1.8807501645591154E-2</v>
      </c>
      <c r="Q379" s="31">
        <f t="shared" si="53"/>
        <v>38612.141499999998</v>
      </c>
      <c r="R379" s="31"/>
      <c r="S379" s="31"/>
      <c r="T379" s="29">
        <f t="shared" si="55"/>
        <v>3.8378228662501931E-7</v>
      </c>
      <c r="U379" s="29"/>
      <c r="V379" s="29"/>
      <c r="W379" s="29"/>
      <c r="X379" s="29"/>
      <c r="Y379" s="29"/>
    </row>
    <row r="380" spans="1:25" x14ac:dyDescent="0.2">
      <c r="A380" s="23" t="s">
        <v>148</v>
      </c>
      <c r="B380" s="36"/>
      <c r="C380" s="25">
        <v>53633.4997</v>
      </c>
      <c r="D380" s="25">
        <v>2.3999999999999998E-3</v>
      </c>
      <c r="E380" s="28">
        <f t="shared" si="50"/>
        <v>8138.9883527827014</v>
      </c>
      <c r="F380" s="29">
        <f t="shared" si="51"/>
        <v>8139</v>
      </c>
      <c r="G380" s="29">
        <f t="shared" si="54"/>
        <v>-1.6636000000289641E-2</v>
      </c>
      <c r="H380" s="29"/>
      <c r="I380" s="29"/>
      <c r="J380" s="29">
        <f>G380</f>
        <v>-1.6636000000289641E-2</v>
      </c>
      <c r="K380" s="29"/>
      <c r="L380" s="29"/>
      <c r="M380" s="29"/>
      <c r="N380" s="29"/>
      <c r="O380" s="29">
        <f t="shared" ca="1" si="56"/>
        <v>-2.3964874475376527E-2</v>
      </c>
      <c r="P380" s="29">
        <f t="shared" si="52"/>
        <v>-1.8814760536611103E-2</v>
      </c>
      <c r="Q380" s="31">
        <f t="shared" si="53"/>
        <v>38614.9997</v>
      </c>
      <c r="R380" s="31"/>
      <c r="S380" s="31"/>
      <c r="T380" s="29">
        <f t="shared" si="55"/>
        <v>4.7469974746317819E-6</v>
      </c>
      <c r="U380" s="29"/>
      <c r="V380" s="29"/>
      <c r="W380" s="29"/>
      <c r="X380" s="29"/>
      <c r="Y380" s="29"/>
    </row>
    <row r="381" spans="1:25" x14ac:dyDescent="0.2">
      <c r="A381" s="64" t="s">
        <v>1114</v>
      </c>
      <c r="B381" s="65" t="s">
        <v>103</v>
      </c>
      <c r="C381" s="64">
        <v>53659.214999999997</v>
      </c>
      <c r="D381" s="64" t="s">
        <v>150</v>
      </c>
      <c r="E381" s="28">
        <f t="shared" si="50"/>
        <v>8156.9921810457536</v>
      </c>
      <c r="F381" s="29">
        <f t="shared" si="51"/>
        <v>8157</v>
      </c>
      <c r="G381" s="29">
        <f t="shared" si="54"/>
        <v>-1.116800000454532E-2</v>
      </c>
      <c r="H381" s="29"/>
      <c r="I381" s="29">
        <f>G381</f>
        <v>-1.116800000454532E-2</v>
      </c>
      <c r="J381" s="29"/>
      <c r="K381" s="29"/>
      <c r="L381" s="29"/>
      <c r="M381" s="29"/>
      <c r="N381" s="29"/>
      <c r="O381" s="29">
        <f t="shared" ca="1" si="56"/>
        <v>-2.3750483800515851E-2</v>
      </c>
      <c r="P381" s="29">
        <f t="shared" si="52"/>
        <v>-1.8880138364039706E-2</v>
      </c>
      <c r="Q381" s="31">
        <f t="shared" si="53"/>
        <v>38640.714999999997</v>
      </c>
      <c r="R381" s="31"/>
      <c r="S381" s="31"/>
      <c r="T381" s="29">
        <f t="shared" si="55"/>
        <v>5.9477078075984757E-5</v>
      </c>
      <c r="U381" s="29"/>
      <c r="V381" s="29"/>
      <c r="W381" s="29"/>
      <c r="X381" s="29"/>
      <c r="Y381" s="29"/>
    </row>
    <row r="382" spans="1:25" x14ac:dyDescent="0.2">
      <c r="A382" s="23" t="s">
        <v>148</v>
      </c>
      <c r="B382" s="36"/>
      <c r="C382" s="25">
        <v>53746.340199999999</v>
      </c>
      <c r="D382" s="25">
        <v>5.0000000000000001E-4</v>
      </c>
      <c r="E382" s="28">
        <f t="shared" si="50"/>
        <v>8217.9903859348415</v>
      </c>
      <c r="F382" s="29">
        <f t="shared" si="51"/>
        <v>8218</v>
      </c>
      <c r="G382" s="29">
        <f t="shared" si="54"/>
        <v>-1.3731999999436084E-2</v>
      </c>
      <c r="H382" s="29"/>
      <c r="I382" s="29"/>
      <c r="J382" s="29">
        <f>G382</f>
        <v>-1.3731999999436084E-2</v>
      </c>
      <c r="K382" s="29"/>
      <c r="L382" s="29"/>
      <c r="M382" s="29"/>
      <c r="N382" s="29"/>
      <c r="O382" s="29">
        <f t="shared" ca="1" si="56"/>
        <v>-2.3023937624599103E-2</v>
      </c>
      <c r="P382" s="29">
        <f t="shared" si="52"/>
        <v>-1.9102336523525748E-2</v>
      </c>
      <c r="Q382" s="31">
        <f t="shared" si="53"/>
        <v>38727.840199999999</v>
      </c>
      <c r="R382" s="31"/>
      <c r="S382" s="31"/>
      <c r="T382" s="29">
        <f t="shared" si="55"/>
        <v>2.8840514381971453E-5</v>
      </c>
      <c r="U382" s="29"/>
      <c r="V382" s="29"/>
      <c r="W382" s="29"/>
      <c r="X382" s="29"/>
      <c r="Y382" s="29"/>
    </row>
    <row r="383" spans="1:25" x14ac:dyDescent="0.2">
      <c r="A383" s="64" t="s">
        <v>1123</v>
      </c>
      <c r="B383" s="65" t="s">
        <v>103</v>
      </c>
      <c r="C383" s="64">
        <v>53993.415999999997</v>
      </c>
      <c r="D383" s="64" t="s">
        <v>150</v>
      </c>
      <c r="E383" s="28">
        <f t="shared" si="50"/>
        <v>8390.9734065940193</v>
      </c>
      <c r="F383" s="29">
        <f t="shared" si="51"/>
        <v>8391</v>
      </c>
      <c r="G383" s="29">
        <f t="shared" si="54"/>
        <v>-3.7984000002325047E-2</v>
      </c>
      <c r="H383" s="29"/>
      <c r="I383" s="29">
        <f>G383</f>
        <v>-3.7984000002325047E-2</v>
      </c>
      <c r="J383" s="29"/>
      <c r="K383" s="29"/>
      <c r="L383" s="29"/>
      <c r="M383" s="29"/>
      <c r="N383" s="29"/>
      <c r="O383" s="29">
        <f t="shared" ca="1" si="56"/>
        <v>-2.096340502732702E-2</v>
      </c>
      <c r="P383" s="29">
        <f t="shared" si="52"/>
        <v>-1.973788111180292E-2</v>
      </c>
      <c r="Q383" s="31">
        <f t="shared" si="53"/>
        <v>38974.915999999997</v>
      </c>
      <c r="R383" s="31"/>
      <c r="S383" s="31"/>
      <c r="T383" s="29">
        <f t="shared" si="55"/>
        <v>3.3292085456706843E-4</v>
      </c>
      <c r="U383" s="29"/>
      <c r="V383" s="29"/>
      <c r="W383" s="29"/>
      <c r="X383" s="29"/>
      <c r="Y383" s="29"/>
    </row>
    <row r="384" spans="1:25" x14ac:dyDescent="0.2">
      <c r="A384" s="23" t="s">
        <v>149</v>
      </c>
      <c r="B384" s="39" t="s">
        <v>103</v>
      </c>
      <c r="C384" s="40">
        <v>54013.435400000002</v>
      </c>
      <c r="D384" s="40">
        <v>5.0000000000000001E-4</v>
      </c>
      <c r="E384" s="28">
        <f t="shared" si="50"/>
        <v>8404.9894141665336</v>
      </c>
      <c r="F384" s="29">
        <f t="shared" si="51"/>
        <v>8405</v>
      </c>
      <c r="G384" s="29">
        <f t="shared" si="54"/>
        <v>-1.5119999996386468E-2</v>
      </c>
      <c r="H384" s="29"/>
      <c r="I384" s="29"/>
      <c r="J384" s="29"/>
      <c r="K384" s="29">
        <f>G384</f>
        <v>-1.5119999996386468E-2</v>
      </c>
      <c r="L384" s="29"/>
      <c r="M384" s="29"/>
      <c r="N384" s="29"/>
      <c r="O384" s="29">
        <f t="shared" ca="1" si="56"/>
        <v>-2.0796656724657608E-2</v>
      </c>
      <c r="P384" s="29">
        <f t="shared" si="52"/>
        <v>-1.978966013797856E-2</v>
      </c>
      <c r="Q384" s="31">
        <f t="shared" si="53"/>
        <v>38994.935400000002</v>
      </c>
      <c r="R384" s="31"/>
      <c r="S384" s="31"/>
      <c r="T384" s="29">
        <f t="shared" si="55"/>
        <v>2.1805725837973871E-5</v>
      </c>
      <c r="U384" s="29"/>
      <c r="V384" s="29"/>
      <c r="W384" s="29"/>
      <c r="X384" s="29"/>
      <c r="Y384" s="29"/>
    </row>
    <row r="385" spans="1:25" x14ac:dyDescent="0.2">
      <c r="A385" s="64" t="s">
        <v>1089</v>
      </c>
      <c r="B385" s="65" t="s">
        <v>103</v>
      </c>
      <c r="C385" s="64">
        <v>54100.563600000001</v>
      </c>
      <c r="D385" s="64" t="s">
        <v>150</v>
      </c>
      <c r="E385" s="28">
        <f t="shared" si="50"/>
        <v>8465.9897194194036</v>
      </c>
      <c r="F385" s="29">
        <f t="shared" si="51"/>
        <v>8466</v>
      </c>
      <c r="G385" s="29">
        <f t="shared" si="54"/>
        <v>-1.4684000001579989E-2</v>
      </c>
      <c r="H385" s="29"/>
      <c r="I385" s="29"/>
      <c r="J385" s="29"/>
      <c r="K385" s="29">
        <f>G385</f>
        <v>-1.4684000001579989E-2</v>
      </c>
      <c r="L385" s="29"/>
      <c r="M385" s="29"/>
      <c r="N385" s="29"/>
      <c r="O385" s="29">
        <f t="shared" ca="1" si="56"/>
        <v>-2.007011054874086E-2</v>
      </c>
      <c r="P385" s="29">
        <f t="shared" si="52"/>
        <v>-2.0015876315194352E-2</v>
      </c>
      <c r="Q385" s="31">
        <f t="shared" si="53"/>
        <v>39082.063600000001</v>
      </c>
      <c r="R385" s="31"/>
      <c r="S385" s="31"/>
      <c r="T385" s="29">
        <f t="shared" si="55"/>
        <v>2.8428905023681888E-5</v>
      </c>
      <c r="U385" s="29"/>
      <c r="V385" s="29"/>
      <c r="W385" s="29"/>
      <c r="X385" s="29"/>
      <c r="Y385" s="29"/>
    </row>
    <row r="386" spans="1:25" x14ac:dyDescent="0.2">
      <c r="A386" s="64" t="s">
        <v>1089</v>
      </c>
      <c r="B386" s="65" t="s">
        <v>103</v>
      </c>
      <c r="C386" s="64">
        <v>54110.563000000002</v>
      </c>
      <c r="D386" s="64" t="s">
        <v>150</v>
      </c>
      <c r="E386" s="28">
        <f t="shared" si="50"/>
        <v>8472.990511956672</v>
      </c>
      <c r="F386" s="29">
        <f t="shared" si="51"/>
        <v>8473</v>
      </c>
      <c r="G386" s="29">
        <f t="shared" si="54"/>
        <v>-1.3551999996707309E-2</v>
      </c>
      <c r="H386" s="29"/>
      <c r="I386" s="29">
        <f>G386</f>
        <v>-1.3551999996707309E-2</v>
      </c>
      <c r="J386" s="29"/>
      <c r="K386" s="29"/>
      <c r="L386" s="29"/>
      <c r="M386" s="29"/>
      <c r="N386" s="29"/>
      <c r="O386" s="29">
        <f t="shared" ca="1" si="56"/>
        <v>-1.9986736397406155E-2</v>
      </c>
      <c r="P386" s="29">
        <f t="shared" si="52"/>
        <v>-2.0041898761774618E-2</v>
      </c>
      <c r="Q386" s="31">
        <f t="shared" si="53"/>
        <v>39092.063000000002</v>
      </c>
      <c r="R386" s="31"/>
      <c r="S386" s="31"/>
      <c r="T386" s="29">
        <f t="shared" si="55"/>
        <v>4.211878598082218E-5</v>
      </c>
      <c r="U386" s="29"/>
      <c r="V386" s="29"/>
      <c r="W386" s="29"/>
      <c r="X386" s="29"/>
      <c r="Y386" s="29"/>
    </row>
    <row r="387" spans="1:25" x14ac:dyDescent="0.2">
      <c r="A387" s="23" t="s">
        <v>155</v>
      </c>
      <c r="B387" s="24" t="s">
        <v>103</v>
      </c>
      <c r="C387" s="25">
        <v>54797.588900000002</v>
      </c>
      <c r="D387" s="25">
        <v>1E-4</v>
      </c>
      <c r="E387" s="28">
        <f t="shared" si="50"/>
        <v>8953.9919514059839</v>
      </c>
      <c r="F387" s="29">
        <f t="shared" si="51"/>
        <v>8954</v>
      </c>
      <c r="G387" s="29">
        <f t="shared" si="54"/>
        <v>-1.1495999999169726E-2</v>
      </c>
      <c r="H387" s="29"/>
      <c r="I387" s="29"/>
      <c r="J387" s="29"/>
      <c r="K387" s="29">
        <f>G387</f>
        <v>-1.1495999999169726E-2</v>
      </c>
      <c r="M387" s="29"/>
      <c r="N387" s="29"/>
      <c r="O387" s="29">
        <f t="shared" ca="1" si="56"/>
        <v>-1.4257741141406904E-2</v>
      </c>
      <c r="P387" s="29">
        <f t="shared" si="52"/>
        <v>-2.1861184631850168E-2</v>
      </c>
      <c r="Q387" s="31">
        <f t="shared" si="53"/>
        <v>39779.088900000002</v>
      </c>
      <c r="R387" s="31"/>
      <c r="S387" s="31"/>
      <c r="T387" s="29">
        <f t="shared" si="55"/>
        <v>1.0743705246955479E-4</v>
      </c>
      <c r="U387" s="29"/>
      <c r="V387" s="29"/>
      <c r="W387" s="29"/>
      <c r="X387" s="29"/>
      <c r="Y387" s="29"/>
    </row>
    <row r="388" spans="1:25" x14ac:dyDescent="0.2">
      <c r="A388" s="23" t="s">
        <v>155</v>
      </c>
      <c r="B388" s="24" t="s">
        <v>103</v>
      </c>
      <c r="C388" s="25">
        <v>54847.580199999997</v>
      </c>
      <c r="D388" s="25">
        <v>2.9999999999999997E-4</v>
      </c>
      <c r="E388" s="28">
        <f t="shared" si="50"/>
        <v>8988.9919234011304</v>
      </c>
      <c r="F388" s="29">
        <f t="shared" si="51"/>
        <v>8989</v>
      </c>
      <c r="G388" s="29">
        <f t="shared" ref="G388:G419" si="57">+C388-(C$7+F388*C$8)</f>
        <v>-1.1536000005435199E-2</v>
      </c>
      <c r="H388" s="29"/>
      <c r="I388" s="29"/>
      <c r="J388" s="29"/>
      <c r="K388" s="29">
        <f>G388</f>
        <v>-1.1536000005435199E-2</v>
      </c>
      <c r="M388" s="29"/>
      <c r="N388" s="29"/>
      <c r="O388" s="29">
        <f t="shared" ca="1" si="56"/>
        <v>-1.3840870384733361E-2</v>
      </c>
      <c r="P388" s="29">
        <f t="shared" si="52"/>
        <v>-2.1995963481059783E-2</v>
      </c>
      <c r="Q388" s="31">
        <f t="shared" si="53"/>
        <v>39829.080199999997</v>
      </c>
      <c r="R388" s="31"/>
      <c r="S388" s="31"/>
      <c r="T388" s="29">
        <f t="shared" ref="T388:T419" si="58">+(P388-G388)^2</f>
        <v>1.0941083591140033E-4</v>
      </c>
      <c r="U388" s="29"/>
      <c r="V388" s="29"/>
      <c r="W388" s="29"/>
      <c r="X388" s="29"/>
      <c r="Y388" s="29"/>
    </row>
    <row r="389" spans="1:25" x14ac:dyDescent="0.2">
      <c r="A389" s="64" t="s">
        <v>1152</v>
      </c>
      <c r="B389" s="65" t="s">
        <v>103</v>
      </c>
      <c r="C389" s="64">
        <v>55070.399599999997</v>
      </c>
      <c r="D389" s="64" t="s">
        <v>150</v>
      </c>
      <c r="E389" s="28">
        <f t="shared" si="50"/>
        <v>9144.9925227049298</v>
      </c>
      <c r="F389" s="29">
        <f t="shared" si="51"/>
        <v>9145</v>
      </c>
      <c r="G389" s="29">
        <f t="shared" si="57"/>
        <v>-1.0680000006686896E-2</v>
      </c>
      <c r="H389" s="29"/>
      <c r="J389" s="29"/>
      <c r="K389" s="29">
        <f>G389</f>
        <v>-1.0680000006686896E-2</v>
      </c>
      <c r="L389" s="29"/>
      <c r="M389" s="29"/>
      <c r="N389" s="29"/>
      <c r="O389" s="29">
        <f t="shared" ca="1" si="56"/>
        <v>-1.1982817869274145E-2</v>
      </c>
      <c r="P389" s="29">
        <f t="shared" si="52"/>
        <v>-2.2600648995519886E-2</v>
      </c>
      <c r="Q389" s="31">
        <f t="shared" si="53"/>
        <v>40051.899599999997</v>
      </c>
      <c r="R389" s="31"/>
      <c r="S389" s="31"/>
      <c r="T389" s="29">
        <f t="shared" si="58"/>
        <v>1.42101872314965E-4</v>
      </c>
      <c r="U389" s="29"/>
      <c r="V389" s="29"/>
      <c r="W389" s="29"/>
      <c r="X389" s="29"/>
      <c r="Y389" s="29"/>
    </row>
    <row r="390" spans="1:25" x14ac:dyDescent="0.2">
      <c r="A390" s="23" t="s">
        <v>156</v>
      </c>
      <c r="B390" s="24" t="s">
        <v>103</v>
      </c>
      <c r="C390" s="25">
        <v>55084.682699999998</v>
      </c>
      <c r="D390" s="25">
        <v>2.0000000000000001E-4</v>
      </c>
      <c r="E390" s="28">
        <f t="shared" si="50"/>
        <v>9154.9924246879527</v>
      </c>
      <c r="F390" s="29">
        <f t="shared" si="51"/>
        <v>9155</v>
      </c>
      <c r="G390" s="29">
        <f t="shared" si="57"/>
        <v>-1.0820000003150199E-2</v>
      </c>
      <c r="H390" s="29"/>
      <c r="I390" s="29"/>
      <c r="J390" s="29"/>
      <c r="K390" s="29">
        <f>G390</f>
        <v>-1.0820000003150199E-2</v>
      </c>
      <c r="M390" s="29"/>
      <c r="N390" s="29"/>
      <c r="O390" s="29">
        <f t="shared" ca="1" si="56"/>
        <v>-1.1863711938795984E-2</v>
      </c>
      <c r="P390" s="29">
        <f t="shared" si="52"/>
        <v>-2.2639631336620773E-2</v>
      </c>
      <c r="Q390" s="31">
        <f t="shared" si="53"/>
        <v>40066.182699999998</v>
      </c>
      <c r="R390" s="31"/>
      <c r="S390" s="31"/>
      <c r="T390" s="29">
        <f t="shared" si="58"/>
        <v>1.397036848591594E-4</v>
      </c>
      <c r="U390" s="29"/>
      <c r="V390" s="29"/>
      <c r="W390" s="29"/>
      <c r="X390" s="29"/>
      <c r="Y390" s="29"/>
    </row>
    <row r="391" spans="1:25" x14ac:dyDescent="0.2">
      <c r="A391" s="64" t="s">
        <v>1163</v>
      </c>
      <c r="B391" s="65" t="s">
        <v>103</v>
      </c>
      <c r="C391" s="64">
        <v>55123.232000000004</v>
      </c>
      <c r="D391" s="64" t="s">
        <v>150</v>
      </c>
      <c r="E391" s="28">
        <f t="shared" si="50"/>
        <v>9181.9816092147175</v>
      </c>
      <c r="F391" s="29">
        <f t="shared" si="51"/>
        <v>9182</v>
      </c>
      <c r="G391" s="29">
        <f t="shared" si="57"/>
        <v>-2.6268000001437031E-2</v>
      </c>
      <c r="H391" s="29"/>
      <c r="I391" s="29">
        <f>G391</f>
        <v>-2.6268000001437031E-2</v>
      </c>
      <c r="J391" s="29"/>
      <c r="K391" s="29"/>
      <c r="L391" s="29"/>
      <c r="M391" s="29"/>
      <c r="N391" s="29"/>
      <c r="O391" s="29">
        <f t="shared" ca="1" si="56"/>
        <v>-1.154212592650497E-2</v>
      </c>
      <c r="P391" s="29">
        <f t="shared" si="52"/>
        <v>-2.2745016325484223E-2</v>
      </c>
      <c r="Q391" s="31">
        <f t="shared" si="53"/>
        <v>40104.732000000004</v>
      </c>
      <c r="R391" s="31"/>
      <c r="S391" s="31"/>
      <c r="T391" s="29">
        <f t="shared" si="58"/>
        <v>1.241141398102996E-5</v>
      </c>
      <c r="U391" s="29"/>
      <c r="V391" s="29"/>
      <c r="W391" s="29"/>
      <c r="X391" s="29"/>
      <c r="Y391" s="29"/>
    </row>
    <row r="392" spans="1:25" x14ac:dyDescent="0.2">
      <c r="A392" s="23" t="s">
        <v>156</v>
      </c>
      <c r="B392" s="24" t="s">
        <v>103</v>
      </c>
      <c r="C392" s="25">
        <v>55167.525500000003</v>
      </c>
      <c r="D392" s="25">
        <v>2.0000000000000001E-4</v>
      </c>
      <c r="E392" s="28">
        <f t="shared" si="50"/>
        <v>9212.9924302889267</v>
      </c>
      <c r="F392" s="29">
        <f t="shared" si="51"/>
        <v>9213</v>
      </c>
      <c r="G392" s="29">
        <f t="shared" si="57"/>
        <v>-1.0812000000441913E-2</v>
      </c>
      <c r="H392" s="29"/>
      <c r="I392" s="29"/>
      <c r="J392" s="29"/>
      <c r="K392" s="29">
        <f>G392</f>
        <v>-1.0812000000441913E-2</v>
      </c>
      <c r="M392" s="29"/>
      <c r="N392" s="29"/>
      <c r="O392" s="29">
        <f t="shared" ca="1" si="56"/>
        <v>-1.1172897542022692E-2</v>
      </c>
      <c r="P392" s="29">
        <f t="shared" si="52"/>
        <v>-2.2866252680934181E-2</v>
      </c>
      <c r="Q392" s="31">
        <f t="shared" si="53"/>
        <v>40149.025500000003</v>
      </c>
      <c r="R392" s="31"/>
      <c r="S392" s="31"/>
      <c r="T392" s="29">
        <f t="shared" si="58"/>
        <v>1.4530500768515504E-4</v>
      </c>
      <c r="U392" s="29"/>
      <c r="V392" s="29"/>
      <c r="W392" s="29"/>
      <c r="X392" s="29"/>
      <c r="Y392" s="29"/>
    </row>
    <row r="393" spans="1:25" x14ac:dyDescent="0.2">
      <c r="A393" s="23" t="s">
        <v>156</v>
      </c>
      <c r="B393" s="24" t="s">
        <v>103</v>
      </c>
      <c r="C393" s="25">
        <v>55174.664700000001</v>
      </c>
      <c r="D393" s="25">
        <v>6.9999999999999999E-4</v>
      </c>
      <c r="E393" s="28">
        <f t="shared" si="50"/>
        <v>9217.9907359954741</v>
      </c>
      <c r="F393" s="29">
        <f t="shared" si="51"/>
        <v>9218</v>
      </c>
      <c r="G393" s="29">
        <f t="shared" si="57"/>
        <v>-1.3232000004791189E-2</v>
      </c>
      <c r="H393" s="29"/>
      <c r="I393" s="29"/>
      <c r="J393" s="29"/>
      <c r="K393" s="29">
        <f>G393</f>
        <v>-1.3232000004791189E-2</v>
      </c>
      <c r="M393" s="29"/>
      <c r="N393" s="29"/>
      <c r="O393" s="29">
        <f t="shared" ca="1" si="56"/>
        <v>-1.1113344576783618E-2</v>
      </c>
      <c r="P393" s="29">
        <f t="shared" si="52"/>
        <v>-2.2885830835937725E-2</v>
      </c>
      <c r="Q393" s="31">
        <f t="shared" si="53"/>
        <v>40156.164700000001</v>
      </c>
      <c r="R393" s="31"/>
      <c r="S393" s="31"/>
      <c r="T393" s="29">
        <f t="shared" si="58"/>
        <v>9.319644971639541E-5</v>
      </c>
      <c r="U393" s="29"/>
      <c r="V393" s="29"/>
      <c r="W393" s="29"/>
      <c r="X393" s="29"/>
      <c r="Y393" s="29"/>
    </row>
    <row r="394" spans="1:25" x14ac:dyDescent="0.2">
      <c r="A394" s="79" t="s">
        <v>1242</v>
      </c>
      <c r="B394" s="80" t="s">
        <v>103</v>
      </c>
      <c r="C394" s="81">
        <v>55590.312299999998</v>
      </c>
      <c r="D394" s="81">
        <v>1E-4</v>
      </c>
      <c r="E394" s="28">
        <f t="shared" si="50"/>
        <v>9508.9944578400955</v>
      </c>
      <c r="F394" s="29">
        <f t="shared" si="51"/>
        <v>9509</v>
      </c>
      <c r="G394" s="29">
        <f t="shared" si="57"/>
        <v>-7.9160000022966415E-3</v>
      </c>
      <c r="H394" s="29"/>
      <c r="I394" s="29"/>
      <c r="J394" s="29"/>
      <c r="K394" s="29">
        <f>G394</f>
        <v>-7.9160000022966415E-3</v>
      </c>
      <c r="M394" s="29"/>
      <c r="N394" s="29"/>
      <c r="O394" s="29">
        <f t="shared" ca="1" si="56"/>
        <v>-7.6473619998693038E-3</v>
      </c>
      <c r="P394" s="29">
        <f t="shared" si="52"/>
        <v>-2.4036718377528875E-2</v>
      </c>
      <c r="Q394" s="31">
        <f t="shared" si="53"/>
        <v>40571.812299999998</v>
      </c>
      <c r="R394" s="31"/>
      <c r="S394" s="31"/>
      <c r="T394" s="29">
        <f t="shared" si="58"/>
        <v>2.598775609335502E-4</v>
      </c>
      <c r="U394" s="29"/>
      <c r="V394" s="29"/>
      <c r="W394" s="29"/>
      <c r="X394" s="29"/>
      <c r="Y394" s="29"/>
    </row>
    <row r="395" spans="1:25" x14ac:dyDescent="0.2">
      <c r="A395" s="64" t="s">
        <v>1177</v>
      </c>
      <c r="B395" s="65" t="s">
        <v>103</v>
      </c>
      <c r="C395" s="64">
        <v>55590.317000000003</v>
      </c>
      <c r="D395" s="64" t="s">
        <v>150</v>
      </c>
      <c r="E395" s="28">
        <f t="shared" si="50"/>
        <v>9508.9977484100255</v>
      </c>
      <c r="F395" s="29">
        <f t="shared" si="51"/>
        <v>9509</v>
      </c>
      <c r="G395" s="29">
        <f t="shared" si="57"/>
        <v>-3.2159999973373488E-3</v>
      </c>
      <c r="H395" s="29"/>
      <c r="J395" s="29"/>
      <c r="K395" s="29">
        <f>G395</f>
        <v>-3.2159999973373488E-3</v>
      </c>
      <c r="L395" s="29"/>
      <c r="M395" s="29"/>
      <c r="N395" s="29"/>
      <c r="O395" s="29">
        <f t="shared" ref="O395:O430" ca="1" si="59">+C$11+C$12*F395</f>
        <v>-7.6473619998693038E-3</v>
      </c>
      <c r="P395" s="29">
        <f t="shared" si="52"/>
        <v>-2.4036718377528875E-2</v>
      </c>
      <c r="Q395" s="31">
        <f t="shared" si="53"/>
        <v>40571.817000000003</v>
      </c>
      <c r="R395" s="31"/>
      <c r="S395" s="31"/>
      <c r="T395" s="29">
        <f t="shared" si="58"/>
        <v>4.3350231386724523E-4</v>
      </c>
      <c r="U395" s="29"/>
      <c r="V395" s="29"/>
      <c r="W395" s="29"/>
      <c r="X395" s="29"/>
      <c r="Y395" s="29"/>
    </row>
    <row r="396" spans="1:25" x14ac:dyDescent="0.2">
      <c r="A396" s="34" t="s">
        <v>153</v>
      </c>
      <c r="B396" s="38" t="s">
        <v>103</v>
      </c>
      <c r="C396" s="34">
        <v>55590.3171</v>
      </c>
      <c r="D396" s="34">
        <v>3.5000000000000001E-3</v>
      </c>
      <c r="E396" s="28">
        <f t="shared" si="50"/>
        <v>9508.9978184221491</v>
      </c>
      <c r="F396" s="29">
        <f t="shared" si="51"/>
        <v>9509</v>
      </c>
      <c r="G396" s="29">
        <f t="shared" si="57"/>
        <v>-3.1159999998635612E-3</v>
      </c>
      <c r="H396" s="29"/>
      <c r="I396" s="29"/>
      <c r="J396" s="29">
        <f>G396</f>
        <v>-3.1159999998635612E-3</v>
      </c>
      <c r="K396" s="29"/>
      <c r="L396" s="29"/>
      <c r="M396" s="29"/>
      <c r="N396" s="29"/>
      <c r="O396" s="29">
        <f t="shared" ca="1" si="59"/>
        <v>-7.6473619998693038E-3</v>
      </c>
      <c r="P396" s="29">
        <f t="shared" si="52"/>
        <v>-2.4036718377528875E-2</v>
      </c>
      <c r="Q396" s="31">
        <f t="shared" si="53"/>
        <v>40571.8171</v>
      </c>
      <c r="R396" s="31"/>
      <c r="S396" s="31"/>
      <c r="T396" s="29">
        <f t="shared" si="58"/>
        <v>4.3767645743758322E-4</v>
      </c>
      <c r="U396" s="29"/>
      <c r="V396" s="29"/>
      <c r="W396" s="29"/>
      <c r="X396" s="29"/>
      <c r="Y396" s="29"/>
    </row>
    <row r="397" spans="1:25" x14ac:dyDescent="0.2">
      <c r="A397" s="34" t="s">
        <v>153</v>
      </c>
      <c r="B397" s="38" t="s">
        <v>103</v>
      </c>
      <c r="C397" s="34">
        <v>55600.310299999997</v>
      </c>
      <c r="D397" s="34">
        <v>6.9999999999999999E-4</v>
      </c>
      <c r="E397" s="28">
        <f t="shared" si="50"/>
        <v>9515.9942702075969</v>
      </c>
      <c r="F397" s="29">
        <f t="shared" si="51"/>
        <v>9516</v>
      </c>
      <c r="G397" s="29">
        <f t="shared" si="57"/>
        <v>-8.1840000057127327E-3</v>
      </c>
      <c r="H397" s="29"/>
      <c r="I397" s="29"/>
      <c r="J397" s="29">
        <f>G397</f>
        <v>-8.1840000057127327E-3</v>
      </c>
      <c r="K397" s="29"/>
      <c r="L397" s="29"/>
      <c r="M397" s="29"/>
      <c r="N397" s="29"/>
      <c r="O397" s="29">
        <f t="shared" ca="1" si="59"/>
        <v>-7.5639878485345979E-3</v>
      </c>
      <c r="P397" s="29">
        <f t="shared" si="52"/>
        <v>-2.4064679979810148E-2</v>
      </c>
      <c r="Q397" s="31">
        <f t="shared" si="53"/>
        <v>40581.810299999997</v>
      </c>
      <c r="R397" s="31"/>
      <c r="S397" s="31"/>
      <c r="T397" s="29">
        <f t="shared" si="58"/>
        <v>2.5219599643969869E-4</v>
      </c>
      <c r="U397" s="29"/>
      <c r="V397" s="29"/>
      <c r="W397" s="29"/>
      <c r="X397" s="29"/>
      <c r="Y397" s="29"/>
    </row>
    <row r="398" spans="1:25" x14ac:dyDescent="0.2">
      <c r="A398" s="64" t="s">
        <v>1187</v>
      </c>
      <c r="B398" s="65" t="s">
        <v>103</v>
      </c>
      <c r="C398" s="64">
        <v>55807.419099999999</v>
      </c>
      <c r="D398" s="64" t="s">
        <v>150</v>
      </c>
      <c r="E398" s="28">
        <f t="shared" si="50"/>
        <v>9660.9955444282932</v>
      </c>
      <c r="F398" s="29">
        <f t="shared" si="51"/>
        <v>9661</v>
      </c>
      <c r="G398" s="29">
        <f t="shared" si="57"/>
        <v>-6.3640000007580966E-3</v>
      </c>
      <c r="H398" s="29"/>
      <c r="J398" s="29"/>
      <c r="K398" s="29">
        <f t="shared" ref="K398:K405" si="60">G398</f>
        <v>-6.3640000007580966E-3</v>
      </c>
      <c r="L398" s="29"/>
      <c r="M398" s="29"/>
      <c r="N398" s="29"/>
      <c r="O398" s="29">
        <f t="shared" ca="1" si="59"/>
        <v>-5.8369518566013523E-3</v>
      </c>
      <c r="P398" s="29">
        <f t="shared" si="52"/>
        <v>-2.4646811525740019E-2</v>
      </c>
      <c r="Q398" s="31">
        <f t="shared" si="53"/>
        <v>40788.919099999999</v>
      </c>
      <c r="R398" s="31"/>
      <c r="S398" s="31"/>
      <c r="T398" s="29">
        <f t="shared" si="58"/>
        <v>3.3426119725801177E-4</v>
      </c>
      <c r="U398" s="29"/>
      <c r="V398" s="29"/>
      <c r="W398" s="29"/>
      <c r="X398" s="29"/>
      <c r="Y398" s="29"/>
    </row>
    <row r="399" spans="1:25" x14ac:dyDescent="0.2">
      <c r="A399" s="23" t="s">
        <v>154</v>
      </c>
      <c r="B399" s="24" t="s">
        <v>103</v>
      </c>
      <c r="C399" s="25">
        <v>55844.554900000003</v>
      </c>
      <c r="D399" s="25">
        <v>2.9999999999999997E-4</v>
      </c>
      <c r="E399" s="28">
        <f t="shared" si="50"/>
        <v>9686.9951075526296</v>
      </c>
      <c r="F399" s="29">
        <f t="shared" si="51"/>
        <v>9687</v>
      </c>
      <c r="G399" s="29">
        <f t="shared" si="57"/>
        <v>-6.9880000010016374E-3</v>
      </c>
      <c r="H399" s="29"/>
      <c r="I399" s="29"/>
      <c r="J399" s="29"/>
      <c r="K399" s="29">
        <f t="shared" si="60"/>
        <v>-6.9880000010016374E-3</v>
      </c>
      <c r="M399" s="29"/>
      <c r="N399" s="29"/>
      <c r="O399" s="29">
        <f t="shared" ca="1" si="59"/>
        <v>-5.5272764373581473E-3</v>
      </c>
      <c r="P399" s="29">
        <f t="shared" si="52"/>
        <v>-2.4751784165851262E-2</v>
      </c>
      <c r="Q399" s="31">
        <f t="shared" si="53"/>
        <v>40826.054900000003</v>
      </c>
      <c r="R399" s="31"/>
      <c r="S399" s="31"/>
      <c r="T399" s="29">
        <f t="shared" si="58"/>
        <v>3.1555202785536225E-4</v>
      </c>
      <c r="U399" s="29"/>
      <c r="V399" s="29"/>
      <c r="W399" s="29"/>
      <c r="X399" s="29"/>
      <c r="Y399" s="29"/>
    </row>
    <row r="400" spans="1:25" x14ac:dyDescent="0.2">
      <c r="A400" s="23" t="s">
        <v>170</v>
      </c>
      <c r="B400" s="24" t="s">
        <v>103</v>
      </c>
      <c r="C400" s="25">
        <v>55844.554900000003</v>
      </c>
      <c r="D400" s="25">
        <v>2.9999999999999997E-4</v>
      </c>
      <c r="E400" s="28">
        <f t="shared" si="50"/>
        <v>9686.9951075526296</v>
      </c>
      <c r="F400" s="29">
        <f t="shared" si="51"/>
        <v>9687</v>
      </c>
      <c r="G400" s="29">
        <f t="shared" si="57"/>
        <v>-6.9880000010016374E-3</v>
      </c>
      <c r="H400" s="29"/>
      <c r="I400" s="29"/>
      <c r="J400" s="29"/>
      <c r="K400" s="29">
        <f t="shared" si="60"/>
        <v>-6.9880000010016374E-3</v>
      </c>
      <c r="M400" s="29"/>
      <c r="N400" s="29"/>
      <c r="O400" s="29">
        <f t="shared" ca="1" si="59"/>
        <v>-5.5272764373581473E-3</v>
      </c>
      <c r="P400" s="29">
        <f t="shared" si="52"/>
        <v>-2.4751784165851262E-2</v>
      </c>
      <c r="Q400" s="31">
        <f t="shared" si="53"/>
        <v>40826.054900000003</v>
      </c>
      <c r="R400" s="31"/>
      <c r="S400" s="31"/>
      <c r="T400" s="29">
        <f t="shared" si="58"/>
        <v>3.1555202785536225E-4</v>
      </c>
      <c r="U400" s="29"/>
      <c r="V400" s="29"/>
      <c r="W400" s="29"/>
      <c r="X400" s="29"/>
      <c r="Y400" s="29"/>
    </row>
    <row r="401" spans="1:25" x14ac:dyDescent="0.2">
      <c r="A401" s="23" t="s">
        <v>157</v>
      </c>
      <c r="B401" s="24" t="s">
        <v>103</v>
      </c>
      <c r="C401" s="25">
        <v>55857.413050000003</v>
      </c>
      <c r="D401" s="25">
        <v>2.3999999999999998E-3</v>
      </c>
      <c r="E401" s="28">
        <f t="shared" si="50"/>
        <v>9695.9973717447865</v>
      </c>
      <c r="F401" s="29">
        <f t="shared" si="51"/>
        <v>9696</v>
      </c>
      <c r="G401" s="29">
        <f t="shared" si="57"/>
        <v>-3.7539999975706451E-3</v>
      </c>
      <c r="H401" s="29"/>
      <c r="I401" s="29"/>
      <c r="J401" s="29"/>
      <c r="K401" s="29">
        <f t="shared" si="60"/>
        <v>-3.7539999975706451E-3</v>
      </c>
      <c r="M401" s="29"/>
      <c r="N401" s="29"/>
      <c r="O401" s="29">
        <f t="shared" ca="1" si="59"/>
        <v>-5.4200810999278093E-3</v>
      </c>
      <c r="P401" s="29">
        <f t="shared" si="52"/>
        <v>-2.478816268118459E-2</v>
      </c>
      <c r="Q401" s="31">
        <f t="shared" si="53"/>
        <v>40838.913050000003</v>
      </c>
      <c r="R401" s="31"/>
      <c r="S401" s="31"/>
      <c r="T401" s="29">
        <f t="shared" si="58"/>
        <v>4.424359998007374E-4</v>
      </c>
      <c r="U401" s="29"/>
      <c r="V401" s="29"/>
      <c r="W401" s="29"/>
      <c r="X401" s="29"/>
      <c r="Y401" s="29"/>
    </row>
    <row r="402" spans="1:25" x14ac:dyDescent="0.2">
      <c r="A402" s="23" t="s">
        <v>154</v>
      </c>
      <c r="B402" s="24" t="s">
        <v>103</v>
      </c>
      <c r="C402" s="25">
        <v>55864.553</v>
      </c>
      <c r="D402" s="25">
        <v>2.0000000000000001E-4</v>
      </c>
      <c r="E402" s="28">
        <f t="shared" si="50"/>
        <v>9700.9962025422792</v>
      </c>
      <c r="F402" s="29">
        <f t="shared" si="51"/>
        <v>9701</v>
      </c>
      <c r="G402" s="29">
        <f t="shared" si="57"/>
        <v>-5.4240000026766211E-3</v>
      </c>
      <c r="H402" s="29"/>
      <c r="I402" s="29"/>
      <c r="J402" s="29"/>
      <c r="K402" s="29">
        <f t="shared" si="60"/>
        <v>-5.4240000026766211E-3</v>
      </c>
      <c r="M402" s="29"/>
      <c r="N402" s="29"/>
      <c r="O402" s="29">
        <f t="shared" ca="1" si="59"/>
        <v>-5.3605281346887357E-3</v>
      </c>
      <c r="P402" s="29">
        <f t="shared" si="52"/>
        <v>-2.4808382263529313E-2</v>
      </c>
      <c r="Q402" s="31">
        <f t="shared" si="53"/>
        <v>40846.053</v>
      </c>
      <c r="R402" s="31"/>
      <c r="S402" s="31"/>
      <c r="T402" s="29">
        <f t="shared" si="58"/>
        <v>3.7575427563486054E-4</v>
      </c>
      <c r="U402" s="29"/>
      <c r="V402" s="29"/>
      <c r="W402" s="29"/>
      <c r="X402" s="29"/>
      <c r="Y402" s="29"/>
    </row>
    <row r="403" spans="1:25" x14ac:dyDescent="0.2">
      <c r="A403" s="23" t="s">
        <v>170</v>
      </c>
      <c r="B403" s="24" t="s">
        <v>103</v>
      </c>
      <c r="C403" s="25">
        <v>55864.553</v>
      </c>
      <c r="D403" s="25">
        <v>2.0000000000000001E-4</v>
      </c>
      <c r="E403" s="28">
        <f t="shared" si="50"/>
        <v>9700.9962025422792</v>
      </c>
      <c r="F403" s="29">
        <f t="shared" si="51"/>
        <v>9701</v>
      </c>
      <c r="G403" s="29">
        <f t="shared" si="57"/>
        <v>-5.4240000026766211E-3</v>
      </c>
      <c r="H403" s="29"/>
      <c r="I403" s="29"/>
      <c r="J403" s="29"/>
      <c r="K403" s="29">
        <f t="shared" si="60"/>
        <v>-5.4240000026766211E-3</v>
      </c>
      <c r="M403" s="29"/>
      <c r="N403" s="29"/>
      <c r="O403" s="29">
        <f t="shared" ca="1" si="59"/>
        <v>-5.3605281346887357E-3</v>
      </c>
      <c r="P403" s="29">
        <f t="shared" si="52"/>
        <v>-2.4808382263529313E-2</v>
      </c>
      <c r="Q403" s="31">
        <f t="shared" si="53"/>
        <v>40846.053</v>
      </c>
      <c r="R403" s="31"/>
      <c r="S403" s="31"/>
      <c r="T403" s="29">
        <f t="shared" si="58"/>
        <v>3.7575427563486054E-4</v>
      </c>
      <c r="U403" s="29"/>
      <c r="V403" s="29"/>
      <c r="W403" s="29"/>
      <c r="X403" s="29"/>
      <c r="Y403" s="29"/>
    </row>
    <row r="404" spans="1:25" x14ac:dyDescent="0.2">
      <c r="A404" s="23" t="s">
        <v>171</v>
      </c>
      <c r="B404" s="24" t="s">
        <v>103</v>
      </c>
      <c r="C404" s="25">
        <v>56528.7356</v>
      </c>
      <c r="D404" s="25">
        <v>4.0000000000000002E-4</v>
      </c>
      <c r="E404" s="28">
        <f t="shared" si="50"/>
        <v>10166.004561990136</v>
      </c>
      <c r="F404" s="29">
        <f t="shared" si="51"/>
        <v>10166</v>
      </c>
      <c r="G404" s="29">
        <f t="shared" si="57"/>
        <v>6.5160000012838282E-3</v>
      </c>
      <c r="H404" s="29"/>
      <c r="I404" s="29"/>
      <c r="J404" s="29"/>
      <c r="K404" s="29">
        <f t="shared" si="60"/>
        <v>6.5160000012838282E-3</v>
      </c>
      <c r="M404" s="29"/>
      <c r="N404" s="29"/>
      <c r="O404" s="29">
        <f t="shared" ca="1" si="59"/>
        <v>1.7789763254547064E-4</v>
      </c>
      <c r="P404" s="29">
        <f t="shared" si="52"/>
        <v>-2.6717827012771284E-2</v>
      </c>
      <c r="Q404" s="31">
        <f t="shared" si="53"/>
        <v>41510.2356</v>
      </c>
      <c r="R404" s="31"/>
      <c r="S404" s="31"/>
      <c r="T404" s="29">
        <f t="shared" si="58"/>
        <v>1.1044872580001394E-3</v>
      </c>
      <c r="U404" s="29"/>
      <c r="V404" s="29"/>
      <c r="W404" s="29"/>
      <c r="X404" s="29"/>
      <c r="Y404" s="29"/>
    </row>
    <row r="405" spans="1:25" x14ac:dyDescent="0.2">
      <c r="A405" s="41" t="s">
        <v>168</v>
      </c>
      <c r="B405" s="28"/>
      <c r="C405" s="25">
        <v>56550.866999999998</v>
      </c>
      <c r="D405" s="25">
        <v>5.0000000000000001E-3</v>
      </c>
      <c r="E405" s="28">
        <f t="shared" ref="E405:E430" si="61">+(C405-C$7)/C$8</f>
        <v>10181.499225665882</v>
      </c>
      <c r="F405" s="29">
        <f t="shared" ref="F405:F430" si="62">ROUND(2*E405,0)/2</f>
        <v>10181.5</v>
      </c>
      <c r="G405" s="29">
        <f t="shared" si="57"/>
        <v>-1.1060000033467077E-3</v>
      </c>
      <c r="H405" s="29"/>
      <c r="I405" s="29"/>
      <c r="J405" s="29"/>
      <c r="K405" s="29">
        <f t="shared" si="60"/>
        <v>-1.1060000033467077E-3</v>
      </c>
      <c r="M405" s="29"/>
      <c r="N405" s="29"/>
      <c r="O405" s="29">
        <f t="shared" ca="1" si="59"/>
        <v>3.6251182478660993E-4</v>
      </c>
      <c r="P405" s="29">
        <f t="shared" ref="P405:P430" si="63">+D$11+D$12*F405+D$13*F405^2</f>
        <v>-2.6782464237431365E-2</v>
      </c>
      <c r="Q405" s="31">
        <f t="shared" ref="Q405:Q430" si="64">+C405-15018.5</f>
        <v>41532.366999999998</v>
      </c>
      <c r="R405" s="31"/>
      <c r="S405" s="31"/>
      <c r="T405" s="29">
        <f t="shared" si="58"/>
        <v>6.5928081556422861E-4</v>
      </c>
      <c r="U405" s="29"/>
      <c r="V405" s="29"/>
      <c r="W405" s="29"/>
      <c r="X405" s="29"/>
      <c r="Y405" s="29"/>
    </row>
    <row r="406" spans="1:25" x14ac:dyDescent="0.2">
      <c r="A406" s="40" t="s">
        <v>172</v>
      </c>
      <c r="B406" s="24"/>
      <c r="C406" s="40">
        <v>56621.562700000002</v>
      </c>
      <c r="D406" s="40">
        <v>6.0000000000000001E-3</v>
      </c>
      <c r="E406" s="28">
        <f t="shared" si="61"/>
        <v>10230.994788297334</v>
      </c>
      <c r="F406" s="29">
        <f t="shared" si="62"/>
        <v>10231</v>
      </c>
      <c r="G406" s="29">
        <f t="shared" si="57"/>
        <v>-7.4439999953028746E-3</v>
      </c>
      <c r="H406" s="29"/>
      <c r="I406" s="29"/>
      <c r="J406" s="29">
        <f t="shared" ref="J406:J411" si="65">G406</f>
        <v>-7.4439999953028746E-3</v>
      </c>
      <c r="K406" s="29"/>
      <c r="L406" s="29"/>
      <c r="M406" s="29"/>
      <c r="N406" s="29"/>
      <c r="O406" s="29">
        <f t="shared" ca="1" si="59"/>
        <v>9.5208618065348305E-4</v>
      </c>
      <c r="P406" s="29">
        <f t="shared" si="63"/>
        <v>-2.6989313628216716E-2</v>
      </c>
      <c r="Q406" s="31">
        <f t="shared" si="64"/>
        <v>41603.062700000002</v>
      </c>
      <c r="R406" s="31"/>
      <c r="S406" s="31"/>
      <c r="T406" s="29">
        <f t="shared" si="58"/>
        <v>3.8201928500896764E-4</v>
      </c>
      <c r="U406" s="29"/>
      <c r="V406" s="29"/>
      <c r="W406" s="29"/>
      <c r="X406" s="29"/>
      <c r="Y406" s="29"/>
    </row>
    <row r="407" spans="1:25" x14ac:dyDescent="0.2">
      <c r="A407" s="36" t="s">
        <v>169</v>
      </c>
      <c r="B407" s="39" t="s">
        <v>103</v>
      </c>
      <c r="C407" s="25">
        <v>56644.422599999998</v>
      </c>
      <c r="D407" s="40">
        <v>2.2000000000000001E-3</v>
      </c>
      <c r="E407" s="28">
        <f t="shared" si="61"/>
        <v>10246.99949031172</v>
      </c>
      <c r="F407" s="29">
        <f t="shared" si="62"/>
        <v>10247</v>
      </c>
      <c r="G407" s="29">
        <f t="shared" si="57"/>
        <v>-7.2800000634742901E-4</v>
      </c>
      <c r="H407" s="29"/>
      <c r="I407" s="29"/>
      <c r="J407" s="29">
        <f t="shared" si="65"/>
        <v>-7.2800000634742901E-4</v>
      </c>
      <c r="K407" s="29"/>
      <c r="L407" s="29"/>
      <c r="M407" s="29"/>
      <c r="N407" s="29"/>
      <c r="O407" s="29">
        <f t="shared" ca="1" si="59"/>
        <v>1.1426556694185269E-3</v>
      </c>
      <c r="P407" s="29">
        <f t="shared" si="63"/>
        <v>-2.7056313212484411E-2</v>
      </c>
      <c r="Q407" s="31">
        <f t="shared" si="64"/>
        <v>41625.922599999998</v>
      </c>
      <c r="R407" s="31"/>
      <c r="S407" s="31"/>
      <c r="T407" s="29">
        <f t="shared" si="58"/>
        <v>6.9318007628044697E-4</v>
      </c>
      <c r="U407" s="29"/>
      <c r="V407" s="29"/>
      <c r="W407" s="29"/>
      <c r="X407" s="29"/>
      <c r="Y407" s="29"/>
    </row>
    <row r="408" spans="1:25" x14ac:dyDescent="0.2">
      <c r="A408" s="40" t="s">
        <v>172</v>
      </c>
      <c r="B408" s="24"/>
      <c r="C408" s="40">
        <v>56924.376300000004</v>
      </c>
      <c r="D408" s="40">
        <v>2.2000000000000001E-3</v>
      </c>
      <c r="E408" s="28">
        <f t="shared" si="61"/>
        <v>10443.001027778013</v>
      </c>
      <c r="F408" s="29">
        <f t="shared" si="62"/>
        <v>10443</v>
      </c>
      <c r="G408" s="29">
        <f t="shared" si="57"/>
        <v>1.4680000022053719E-3</v>
      </c>
      <c r="H408" s="29"/>
      <c r="I408" s="29"/>
      <c r="J408" s="29">
        <f t="shared" si="65"/>
        <v>1.4680000022053719E-3</v>
      </c>
      <c r="K408" s="29"/>
      <c r="L408" s="29"/>
      <c r="M408" s="29"/>
      <c r="N408" s="29"/>
      <c r="O408" s="29">
        <f t="shared" ca="1" si="59"/>
        <v>3.4771319067903594E-3</v>
      </c>
      <c r="P408" s="29">
        <f t="shared" si="63"/>
        <v>-2.7882576254107529E-2</v>
      </c>
      <c r="Q408" s="31">
        <f t="shared" si="64"/>
        <v>41905.876300000004</v>
      </c>
      <c r="R408" s="31"/>
      <c r="S408" s="31"/>
      <c r="T408" s="29">
        <f t="shared" si="58"/>
        <v>8.6145632657763866E-4</v>
      </c>
      <c r="U408" s="29"/>
      <c r="V408" s="29"/>
      <c r="W408" s="29"/>
      <c r="X408" s="29"/>
      <c r="Y408" s="29"/>
    </row>
    <row r="409" spans="1:25" x14ac:dyDescent="0.2">
      <c r="A409" s="40" t="s">
        <v>172</v>
      </c>
      <c r="B409" s="24"/>
      <c r="C409" s="40">
        <v>57074.351999999999</v>
      </c>
      <c r="D409" s="40">
        <v>3.5000000000000001E-3</v>
      </c>
      <c r="E409" s="28">
        <f t="shared" si="61"/>
        <v>10548.002203981729</v>
      </c>
      <c r="F409" s="29">
        <f t="shared" si="62"/>
        <v>10548</v>
      </c>
      <c r="G409" s="29">
        <f t="shared" si="57"/>
        <v>3.1479999961447902E-3</v>
      </c>
      <c r="H409" s="29"/>
      <c r="I409" s="29"/>
      <c r="J409" s="29">
        <f t="shared" si="65"/>
        <v>3.1479999961447902E-3</v>
      </c>
      <c r="K409" s="29"/>
      <c r="L409" s="29"/>
      <c r="M409" s="29"/>
      <c r="N409" s="29"/>
      <c r="O409" s="29">
        <f t="shared" ca="1" si="59"/>
        <v>4.7277441768109885E-3</v>
      </c>
      <c r="P409" s="29">
        <f t="shared" si="63"/>
        <v>-2.8329414335125688E-2</v>
      </c>
      <c r="Q409" s="31">
        <f t="shared" si="64"/>
        <v>42055.851999999999</v>
      </c>
      <c r="R409" s="31"/>
      <c r="S409" s="31"/>
      <c r="T409" s="29">
        <f t="shared" si="58"/>
        <v>9.9082761298247219E-4</v>
      </c>
      <c r="U409" s="29"/>
      <c r="V409" s="29"/>
      <c r="W409" s="29"/>
      <c r="X409" s="29"/>
      <c r="Y409" s="29"/>
    </row>
    <row r="410" spans="1:25" x14ac:dyDescent="0.2">
      <c r="A410" s="68" t="s">
        <v>1238</v>
      </c>
      <c r="B410" s="69" t="s">
        <v>103</v>
      </c>
      <c r="C410" s="68">
        <v>57251.465600000003</v>
      </c>
      <c r="D410" s="68">
        <v>1E-4</v>
      </c>
      <c r="E410" s="28">
        <f t="shared" si="61"/>
        <v>10672.003200954407</v>
      </c>
      <c r="F410" s="29">
        <f t="shared" si="62"/>
        <v>10672</v>
      </c>
      <c r="G410" s="29">
        <f t="shared" si="57"/>
        <v>4.571999998006504E-3</v>
      </c>
      <c r="H410" s="29"/>
      <c r="I410" s="29"/>
      <c r="J410" s="29">
        <f t="shared" si="65"/>
        <v>4.571999998006504E-3</v>
      </c>
      <c r="K410" s="29"/>
      <c r="L410" s="29"/>
      <c r="M410" s="29"/>
      <c r="N410" s="29"/>
      <c r="O410" s="29">
        <f t="shared" ca="1" si="59"/>
        <v>6.2046577147401027E-3</v>
      </c>
      <c r="P410" s="29">
        <f t="shared" si="63"/>
        <v>-2.8860879839247362E-2</v>
      </c>
      <c r="Q410" s="31">
        <f t="shared" si="64"/>
        <v>42232.965600000003</v>
      </c>
      <c r="R410" s="31"/>
      <c r="S410" s="31"/>
      <c r="T410" s="29">
        <f t="shared" si="58"/>
        <v>1.1177574542122557E-3</v>
      </c>
      <c r="U410" s="29"/>
      <c r="V410" s="29"/>
      <c r="W410" s="29"/>
      <c r="X410" s="29"/>
      <c r="Y410" s="29"/>
    </row>
    <row r="411" spans="1:25" x14ac:dyDescent="0.2">
      <c r="A411" s="68" t="s">
        <v>1238</v>
      </c>
      <c r="B411" s="69" t="s">
        <v>103</v>
      </c>
      <c r="C411" s="68">
        <v>57251.465600000003</v>
      </c>
      <c r="D411" s="68">
        <v>1E-4</v>
      </c>
      <c r="E411" s="28">
        <f t="shared" si="61"/>
        <v>10672.003200954407</v>
      </c>
      <c r="F411" s="29">
        <f t="shared" si="62"/>
        <v>10672</v>
      </c>
      <c r="G411" s="29">
        <f t="shared" si="57"/>
        <v>4.571999998006504E-3</v>
      </c>
      <c r="H411" s="29"/>
      <c r="I411" s="29"/>
      <c r="J411" s="29">
        <f t="shared" si="65"/>
        <v>4.571999998006504E-3</v>
      </c>
      <c r="K411" s="29"/>
      <c r="L411" s="29"/>
      <c r="M411" s="29"/>
      <c r="N411" s="29"/>
      <c r="O411" s="29">
        <f t="shared" ca="1" si="59"/>
        <v>6.2046577147401027E-3</v>
      </c>
      <c r="P411" s="29">
        <f t="shared" si="63"/>
        <v>-2.8860879839247362E-2</v>
      </c>
      <c r="Q411" s="31">
        <f t="shared" si="64"/>
        <v>42232.965600000003</v>
      </c>
      <c r="R411" s="31"/>
      <c r="S411" s="31"/>
      <c r="T411" s="29">
        <f t="shared" si="58"/>
        <v>1.1177574542122557E-3</v>
      </c>
      <c r="U411" s="29"/>
      <c r="V411" s="29"/>
      <c r="W411" s="29"/>
      <c r="X411" s="29"/>
      <c r="Y411" s="29"/>
    </row>
    <row r="412" spans="1:25" x14ac:dyDescent="0.2">
      <c r="A412" s="73" t="s">
        <v>2</v>
      </c>
      <c r="B412" s="74" t="s">
        <v>103</v>
      </c>
      <c r="C412" s="75">
        <v>57261.4643</v>
      </c>
      <c r="D412" s="75" t="s">
        <v>1</v>
      </c>
      <c r="E412" s="28">
        <f t="shared" si="61"/>
        <v>10679.00350340679</v>
      </c>
      <c r="F412" s="29">
        <f t="shared" si="62"/>
        <v>10679</v>
      </c>
      <c r="G412" s="29">
        <f t="shared" si="57"/>
        <v>5.0039999987347983E-3</v>
      </c>
      <c r="H412" s="29"/>
      <c r="I412" s="29"/>
      <c r="J412" s="29"/>
      <c r="K412" s="29">
        <f>G412</f>
        <v>5.0039999987347983E-3</v>
      </c>
      <c r="M412" s="29"/>
      <c r="N412" s="29"/>
      <c r="O412" s="29">
        <f t="shared" ca="1" si="59"/>
        <v>6.2880318660748225E-3</v>
      </c>
      <c r="P412" s="29">
        <f t="shared" si="63"/>
        <v>-2.8891003702391796E-2</v>
      </c>
      <c r="Q412" s="31">
        <f t="shared" si="64"/>
        <v>42242.9643</v>
      </c>
      <c r="R412" s="31"/>
      <c r="S412" s="31"/>
      <c r="T412" s="29">
        <f t="shared" si="58"/>
        <v>1.1488712758993855E-3</v>
      </c>
      <c r="U412" s="29"/>
      <c r="V412" s="29"/>
      <c r="W412" s="29"/>
      <c r="X412" s="29"/>
      <c r="Y412" s="29"/>
    </row>
    <row r="413" spans="1:25" x14ac:dyDescent="0.2">
      <c r="A413" s="68" t="s">
        <v>1238</v>
      </c>
      <c r="B413" s="69" t="s">
        <v>103</v>
      </c>
      <c r="C413" s="68">
        <v>57266.462899999999</v>
      </c>
      <c r="D413" s="68">
        <v>2.9999999999999997E-4</v>
      </c>
      <c r="E413" s="28">
        <f t="shared" si="61"/>
        <v>10682.503129542034</v>
      </c>
      <c r="F413" s="29">
        <f t="shared" si="62"/>
        <v>10682.5</v>
      </c>
      <c r="G413" s="29">
        <f t="shared" si="57"/>
        <v>4.469999999855645E-3</v>
      </c>
      <c r="H413" s="29"/>
      <c r="I413" s="29"/>
      <c r="J413" s="29">
        <f>G413</f>
        <v>4.469999999855645E-3</v>
      </c>
      <c r="K413" s="29"/>
      <c r="L413" s="29"/>
      <c r="M413" s="29"/>
      <c r="N413" s="29"/>
      <c r="O413" s="29">
        <f t="shared" ca="1" si="59"/>
        <v>6.3297189417421684E-3</v>
      </c>
      <c r="P413" s="29">
        <f t="shared" si="63"/>
        <v>-2.8906070514389433E-2</v>
      </c>
      <c r="Q413" s="31">
        <f t="shared" si="64"/>
        <v>42247.962899999999</v>
      </c>
      <c r="R413" s="31"/>
      <c r="S413" s="31"/>
      <c r="T413" s="29">
        <f t="shared" si="58"/>
        <v>1.1139620829718597E-3</v>
      </c>
      <c r="U413" s="29"/>
      <c r="V413" s="29"/>
      <c r="W413" s="29"/>
      <c r="X413" s="29"/>
      <c r="Y413" s="29"/>
    </row>
    <row r="414" spans="1:25" x14ac:dyDescent="0.2">
      <c r="A414" s="76" t="s">
        <v>1240</v>
      </c>
      <c r="B414" s="77" t="s">
        <v>103</v>
      </c>
      <c r="C414" s="78">
        <v>57328.595600000001</v>
      </c>
      <c r="D414" s="78">
        <v>1E-4</v>
      </c>
      <c r="E414" s="28">
        <f t="shared" si="61"/>
        <v>10726.003553815521</v>
      </c>
      <c r="F414" s="29">
        <f t="shared" si="62"/>
        <v>10726</v>
      </c>
      <c r="G414" s="29">
        <f t="shared" si="57"/>
        <v>5.0760000012814999E-3</v>
      </c>
      <c r="H414" s="29"/>
      <c r="I414" s="29"/>
      <c r="J414" s="29"/>
      <c r="K414" s="29">
        <f t="shared" ref="K414:K430" si="66">G414</f>
        <v>5.0760000012814999E-3</v>
      </c>
      <c r="M414" s="29"/>
      <c r="N414" s="29"/>
      <c r="O414" s="29">
        <f t="shared" ca="1" si="59"/>
        <v>6.8478297393221588E-3</v>
      </c>
      <c r="P414" s="29">
        <f t="shared" si="63"/>
        <v>-2.9093600974517235E-2</v>
      </c>
      <c r="Q414" s="31">
        <f t="shared" si="64"/>
        <v>42310.095600000001</v>
      </c>
      <c r="R414" s="31"/>
      <c r="S414" s="31"/>
      <c r="T414" s="29">
        <f t="shared" si="58"/>
        <v>1.1675616308453058E-3</v>
      </c>
      <c r="U414" s="29"/>
      <c r="V414" s="29"/>
      <c r="W414" s="29"/>
      <c r="X414" s="29"/>
      <c r="Y414" s="29"/>
    </row>
    <row r="415" spans="1:25" x14ac:dyDescent="0.2">
      <c r="A415" s="70" t="s">
        <v>1239</v>
      </c>
      <c r="B415" s="71"/>
      <c r="C415" s="72">
        <v>57619.977299999999</v>
      </c>
      <c r="D415" s="72">
        <v>2.0000000000000001E-4</v>
      </c>
      <c r="E415" s="28">
        <f t="shared" si="61"/>
        <v>10930.006077052543</v>
      </c>
      <c r="F415" s="29">
        <f t="shared" si="62"/>
        <v>10930</v>
      </c>
      <c r="G415" s="29">
        <f t="shared" si="57"/>
        <v>8.6799999990034848E-3</v>
      </c>
      <c r="H415" s="29"/>
      <c r="I415" s="29"/>
      <c r="J415" s="29"/>
      <c r="K415" s="29">
        <f t="shared" si="66"/>
        <v>8.6799999990034848E-3</v>
      </c>
      <c r="M415" s="29"/>
      <c r="N415" s="29"/>
      <c r="O415" s="29">
        <f t="shared" ca="1" si="59"/>
        <v>9.2775907210765063E-3</v>
      </c>
      <c r="P415" s="29">
        <f t="shared" si="63"/>
        <v>-2.9979759273767455E-2</v>
      </c>
      <c r="Q415" s="31">
        <f t="shared" si="64"/>
        <v>42601.477299999999</v>
      </c>
      <c r="R415" s="31"/>
      <c r="S415" s="31"/>
      <c r="T415" s="29">
        <f t="shared" si="58"/>
        <v>1.4945769870285987E-3</v>
      </c>
      <c r="U415" s="29"/>
      <c r="V415" s="29"/>
      <c r="W415" s="29"/>
      <c r="X415" s="29"/>
      <c r="Y415" s="29"/>
    </row>
    <row r="416" spans="1:25" x14ac:dyDescent="0.2">
      <c r="A416" s="76" t="s">
        <v>1241</v>
      </c>
      <c r="B416" s="77" t="s">
        <v>103</v>
      </c>
      <c r="C416" s="78">
        <v>57622.833200000001</v>
      </c>
      <c r="D416" s="78">
        <v>1E-4</v>
      </c>
      <c r="E416" s="28">
        <f t="shared" si="61"/>
        <v>10932.005553361842</v>
      </c>
      <c r="F416" s="29">
        <f t="shared" si="62"/>
        <v>10932</v>
      </c>
      <c r="G416" s="29">
        <f t="shared" si="57"/>
        <v>7.9320000004372559E-3</v>
      </c>
      <c r="H416" s="29"/>
      <c r="I416" s="29"/>
      <c r="J416" s="29"/>
      <c r="K416" s="29">
        <f t="shared" si="66"/>
        <v>7.9320000004372559E-3</v>
      </c>
      <c r="M416" s="29"/>
      <c r="N416" s="29"/>
      <c r="O416" s="29">
        <f t="shared" ca="1" si="59"/>
        <v>9.3014119071721246E-3</v>
      </c>
      <c r="P416" s="29">
        <f t="shared" si="63"/>
        <v>-2.9988501814115699E-2</v>
      </c>
      <c r="Q416" s="31">
        <f t="shared" si="64"/>
        <v>42604.333200000001</v>
      </c>
      <c r="R416" s="31"/>
      <c r="S416" s="31"/>
      <c r="T416" s="29">
        <f t="shared" si="58"/>
        <v>1.437964457867514E-3</v>
      </c>
      <c r="U416" s="29"/>
      <c r="V416" s="29"/>
      <c r="W416" s="29"/>
      <c r="X416" s="29"/>
      <c r="Y416" s="29"/>
    </row>
    <row r="417" spans="1:25" x14ac:dyDescent="0.2">
      <c r="A417" s="82" t="s">
        <v>1243</v>
      </c>
      <c r="B417" s="83" t="s">
        <v>103</v>
      </c>
      <c r="C417" s="82">
        <v>58005.628400000001</v>
      </c>
      <c r="D417" s="82">
        <v>1E-4</v>
      </c>
      <c r="E417" s="28">
        <f t="shared" si="61"/>
        <v>11200.00861149151</v>
      </c>
      <c r="F417" s="29">
        <f t="shared" si="62"/>
        <v>11200</v>
      </c>
      <c r="G417" s="29">
        <f t="shared" si="57"/>
        <v>1.2300000002142042E-2</v>
      </c>
      <c r="H417" s="29"/>
      <c r="I417" s="29"/>
      <c r="J417" s="29"/>
      <c r="K417" s="29">
        <f t="shared" si="66"/>
        <v>1.2300000002142042E-2</v>
      </c>
      <c r="M417" s="29"/>
      <c r="N417" s="29"/>
      <c r="O417" s="29">
        <f t="shared" ca="1" si="59"/>
        <v>1.2493450843986675E-2</v>
      </c>
      <c r="P417" s="29">
        <f t="shared" si="63"/>
        <v>-3.1169611678835335E-2</v>
      </c>
      <c r="Q417" s="31">
        <f t="shared" si="64"/>
        <v>42987.128400000001</v>
      </c>
      <c r="R417" s="31"/>
      <c r="S417" s="31"/>
      <c r="T417" s="29">
        <f t="shared" si="58"/>
        <v>1.8896071396949648E-3</v>
      </c>
      <c r="U417" s="29"/>
      <c r="V417" s="29"/>
      <c r="W417" s="29"/>
      <c r="X417" s="29"/>
      <c r="Y417" s="29"/>
    </row>
    <row r="418" spans="1:25" x14ac:dyDescent="0.2">
      <c r="A418" s="84" t="s">
        <v>0</v>
      </c>
      <c r="B418" s="85" t="s">
        <v>103</v>
      </c>
      <c r="C418" s="84">
        <v>58415.560700000002</v>
      </c>
      <c r="D418" s="84">
        <v>2.0000000000000001E-4</v>
      </c>
      <c r="E418" s="28">
        <f t="shared" si="61"/>
        <v>11487.010930293127</v>
      </c>
      <c r="F418" s="29">
        <f t="shared" si="62"/>
        <v>11487</v>
      </c>
      <c r="G418" s="29">
        <f t="shared" si="57"/>
        <v>1.5612000002874993E-2</v>
      </c>
      <c r="H418" s="29"/>
      <c r="I418" s="29"/>
      <c r="J418" s="29"/>
      <c r="K418" s="29">
        <f t="shared" si="66"/>
        <v>1.5612000002874993E-2</v>
      </c>
      <c r="M418" s="29"/>
      <c r="N418" s="29"/>
      <c r="O418" s="29">
        <f t="shared" ca="1" si="59"/>
        <v>1.5911791048709739E-2</v>
      </c>
      <c r="P418" s="29">
        <f t="shared" si="63"/>
        <v>-3.2455610102598183E-2</v>
      </c>
      <c r="Q418" s="31">
        <f t="shared" si="64"/>
        <v>43397.060700000002</v>
      </c>
      <c r="R418" s="31"/>
      <c r="S418" s="31"/>
      <c r="T418" s="29">
        <f t="shared" si="58"/>
        <v>2.3104951412517868E-3</v>
      </c>
      <c r="U418" s="29"/>
      <c r="V418" s="29"/>
      <c r="W418" s="29"/>
      <c r="X418" s="29"/>
      <c r="Y418" s="29"/>
    </row>
    <row r="419" spans="1:25" x14ac:dyDescent="0.2">
      <c r="A419" s="86" t="s">
        <v>1244</v>
      </c>
      <c r="B419" s="87" t="s">
        <v>103</v>
      </c>
      <c r="C419" s="88">
        <v>58462.694900000002</v>
      </c>
      <c r="D419" s="88">
        <v>1.1000000000000001E-3</v>
      </c>
      <c r="E419" s="28">
        <f t="shared" si="61"/>
        <v>11520.010585833466</v>
      </c>
      <c r="F419" s="29">
        <f t="shared" si="62"/>
        <v>11520</v>
      </c>
      <c r="G419" s="29">
        <f t="shared" si="57"/>
        <v>1.5119999996386468E-2</v>
      </c>
      <c r="H419" s="29"/>
      <c r="I419" s="29"/>
      <c r="J419" s="29"/>
      <c r="K419" s="29">
        <f t="shared" si="66"/>
        <v>1.5119999996386468E-2</v>
      </c>
      <c r="M419" s="29"/>
      <c r="N419" s="29"/>
      <c r="O419" s="29">
        <f t="shared" ca="1" si="59"/>
        <v>1.6304840619287636E-2</v>
      </c>
      <c r="P419" s="29">
        <f t="shared" si="63"/>
        <v>-3.2604879892482119E-2</v>
      </c>
      <c r="Q419" s="31">
        <f t="shared" si="64"/>
        <v>43444.194900000002</v>
      </c>
      <c r="R419" s="31"/>
      <c r="S419" s="31"/>
      <c r="T419" s="29">
        <f t="shared" si="58"/>
        <v>2.2776641604069334E-3</v>
      </c>
      <c r="U419" s="29"/>
      <c r="V419" s="29"/>
      <c r="W419" s="29"/>
      <c r="X419" s="29"/>
      <c r="Y419" s="29"/>
    </row>
    <row r="420" spans="1:25" x14ac:dyDescent="0.2">
      <c r="A420" s="89" t="s">
        <v>1245</v>
      </c>
      <c r="B420" s="90" t="s">
        <v>103</v>
      </c>
      <c r="C420" s="91">
        <v>58802.639199999998</v>
      </c>
      <c r="D420" s="91">
        <v>1E-4</v>
      </c>
      <c r="E420" s="28">
        <f t="shared" si="61"/>
        <v>11758.012817820045</v>
      </c>
      <c r="F420" s="29">
        <f t="shared" si="62"/>
        <v>11758</v>
      </c>
      <c r="G420" s="29">
        <f t="shared" ref="G420:G430" si="67">+C420-(C$7+F420*C$8)</f>
        <v>1.8307999991520774E-2</v>
      </c>
      <c r="H420" s="29"/>
      <c r="I420" s="29"/>
      <c r="J420" s="29"/>
      <c r="K420" s="29">
        <f t="shared" si="66"/>
        <v>1.8307999991520774E-2</v>
      </c>
      <c r="M420" s="29"/>
      <c r="N420" s="29"/>
      <c r="O420" s="29">
        <f t="shared" ca="1" si="59"/>
        <v>1.9139561764667745E-2</v>
      </c>
      <c r="P420" s="29">
        <f t="shared" si="63"/>
        <v>-3.3689997089449766E-2</v>
      </c>
      <c r="Q420" s="31">
        <f t="shared" si="64"/>
        <v>43784.139199999998</v>
      </c>
      <c r="R420" s="31"/>
      <c r="S420" s="31"/>
      <c r="T420" s="29">
        <f t="shared" ref="T420:T430" si="68">+(P420-G420)^2</f>
        <v>2.7037917004326209E-3</v>
      </c>
      <c r="U420" s="29"/>
      <c r="V420" s="29"/>
      <c r="W420" s="29"/>
      <c r="X420" s="29"/>
      <c r="Y420" s="29"/>
    </row>
    <row r="421" spans="1:25" x14ac:dyDescent="0.2">
      <c r="A421" s="95" t="s">
        <v>1249</v>
      </c>
      <c r="B421" s="94" t="s">
        <v>103</v>
      </c>
      <c r="C421" s="101">
        <v>59112.588900000002</v>
      </c>
      <c r="D421" s="93">
        <v>5.9999999999999995E-4</v>
      </c>
      <c r="E421" s="28">
        <f t="shared" si="61"/>
        <v>11975.015192631365</v>
      </c>
      <c r="F421" s="29">
        <f t="shared" si="62"/>
        <v>11975</v>
      </c>
      <c r="G421" s="29">
        <f t="shared" si="67"/>
        <v>2.1699999997508712E-2</v>
      </c>
      <c r="H421" s="29"/>
      <c r="I421" s="29"/>
      <c r="J421" s="29"/>
      <c r="K421" s="29">
        <f t="shared" si="66"/>
        <v>2.1699999997508712E-2</v>
      </c>
      <c r="M421" s="29"/>
      <c r="N421" s="29"/>
      <c r="O421" s="29">
        <f t="shared" ca="1" si="59"/>
        <v>2.1724160456043695E-2</v>
      </c>
      <c r="P421" s="29">
        <f t="shared" si="63"/>
        <v>-3.4692480727691308E-2</v>
      </c>
      <c r="Q421" s="31">
        <f t="shared" si="64"/>
        <v>44094.088900000002</v>
      </c>
      <c r="R421" s="31"/>
      <c r="S421" s="31"/>
      <c r="T421" s="29">
        <f t="shared" si="68"/>
        <v>3.1801118823420555E-3</v>
      </c>
      <c r="U421" s="29"/>
      <c r="V421" s="29"/>
      <c r="W421" s="29"/>
      <c r="X421" s="29"/>
      <c r="Y421" s="29"/>
    </row>
    <row r="422" spans="1:25" x14ac:dyDescent="0.2">
      <c r="A422" s="92" t="s">
        <v>1248</v>
      </c>
      <c r="B422" s="87" t="s">
        <v>103</v>
      </c>
      <c r="C422" s="88">
        <v>59152.583500000001</v>
      </c>
      <c r="D422" s="88">
        <v>2.9999999999999997E-4</v>
      </c>
      <c r="E422" s="28">
        <f t="shared" si="61"/>
        <v>12003.01626241665</v>
      </c>
      <c r="F422" s="29">
        <f t="shared" si="62"/>
        <v>12003</v>
      </c>
      <c r="G422" s="29">
        <f t="shared" si="67"/>
        <v>2.3227999998198356E-2</v>
      </c>
      <c r="H422" s="29"/>
      <c r="I422" s="29"/>
      <c r="J422" s="29"/>
      <c r="K422" s="29">
        <f t="shared" si="66"/>
        <v>2.3227999998198356E-2</v>
      </c>
      <c r="M422" s="29"/>
      <c r="N422" s="29"/>
      <c r="O422" s="29">
        <f t="shared" ca="1" si="59"/>
        <v>2.2057657061382518E-2</v>
      </c>
      <c r="P422" s="29">
        <f t="shared" si="63"/>
        <v>-3.4822744467951777E-2</v>
      </c>
      <c r="Q422" s="31">
        <f t="shared" si="64"/>
        <v>44134.083500000001</v>
      </c>
      <c r="R422" s="31"/>
      <c r="S422" s="31"/>
      <c r="T422" s="29">
        <f t="shared" si="68"/>
        <v>3.3698889330742604E-3</v>
      </c>
      <c r="U422" s="29"/>
      <c r="V422" s="29"/>
      <c r="W422" s="29"/>
      <c r="X422" s="29"/>
      <c r="Y422" s="29"/>
    </row>
    <row r="423" spans="1:25" x14ac:dyDescent="0.2">
      <c r="A423" s="95" t="s">
        <v>1249</v>
      </c>
      <c r="B423" s="94" t="s">
        <v>103</v>
      </c>
      <c r="C423" s="101">
        <v>59168.293799999999</v>
      </c>
      <c r="D423" s="93">
        <v>6.9999999999999999E-4</v>
      </c>
      <c r="E423" s="28">
        <f t="shared" si="61"/>
        <v>12014.015377463375</v>
      </c>
      <c r="F423" s="29">
        <f t="shared" si="62"/>
        <v>12014</v>
      </c>
      <c r="G423" s="29">
        <f t="shared" si="67"/>
        <v>2.196399999957066E-2</v>
      </c>
      <c r="H423" s="29"/>
      <c r="I423" s="29"/>
      <c r="J423" s="29"/>
      <c r="K423" s="29">
        <f t="shared" si="66"/>
        <v>2.196399999957066E-2</v>
      </c>
      <c r="M423" s="29"/>
      <c r="N423" s="29"/>
      <c r="O423" s="29">
        <f t="shared" ca="1" si="59"/>
        <v>2.2188673584908503E-2</v>
      </c>
      <c r="P423" s="29">
        <f t="shared" si="63"/>
        <v>-3.4873976480265162E-2</v>
      </c>
      <c r="Q423" s="31">
        <f t="shared" si="64"/>
        <v>44149.793799999999</v>
      </c>
      <c r="R423" s="31"/>
      <c r="S423" s="31"/>
      <c r="T423" s="29">
        <f t="shared" si="68"/>
        <v>3.23055557032237E-3</v>
      </c>
      <c r="U423" s="29"/>
      <c r="V423" s="29"/>
      <c r="W423" s="29"/>
      <c r="X423" s="29"/>
      <c r="Y423" s="29"/>
    </row>
    <row r="424" spans="1:25" x14ac:dyDescent="0.2">
      <c r="A424" s="89" t="s">
        <v>1246</v>
      </c>
      <c r="B424" s="90" t="s">
        <v>103</v>
      </c>
      <c r="C424" s="91">
        <v>59178.292699999998</v>
      </c>
      <c r="D424" s="91" t="s">
        <v>1247</v>
      </c>
      <c r="E424" s="28">
        <f t="shared" si="61"/>
        <v>12021.015819940012</v>
      </c>
      <c r="F424" s="29">
        <f t="shared" si="62"/>
        <v>12021</v>
      </c>
      <c r="G424" s="29">
        <f t="shared" si="67"/>
        <v>2.259599999524653E-2</v>
      </c>
      <c r="H424" s="29"/>
      <c r="I424" s="29"/>
      <c r="J424" s="29"/>
      <c r="K424" s="29">
        <f t="shared" si="66"/>
        <v>2.259599999524653E-2</v>
      </c>
      <c r="M424" s="29"/>
      <c r="N424" s="29"/>
      <c r="O424" s="29">
        <f t="shared" ca="1" si="59"/>
        <v>2.2272047736243195E-2</v>
      </c>
      <c r="P424" s="29">
        <f t="shared" si="63"/>
        <v>-3.4906595402806287E-2</v>
      </c>
      <c r="Q424" s="31">
        <f t="shared" si="64"/>
        <v>44159.792699999998</v>
      </c>
      <c r="R424" s="31"/>
      <c r="S424" s="31"/>
      <c r="T424" s="29">
        <f t="shared" si="68"/>
        <v>3.3065484775121651E-3</v>
      </c>
      <c r="U424" s="29"/>
      <c r="V424" s="29"/>
      <c r="W424" s="29"/>
      <c r="X424" s="29"/>
      <c r="Y424" s="29"/>
    </row>
    <row r="425" spans="1:25" x14ac:dyDescent="0.2">
      <c r="A425" s="95" t="s">
        <v>1250</v>
      </c>
      <c r="B425" s="94" t="s">
        <v>103</v>
      </c>
      <c r="C425" s="101">
        <v>59223.99869999988</v>
      </c>
      <c r="D425" s="93"/>
      <c r="E425" s="28">
        <f t="shared" si="61"/>
        <v>12053.015562295304</v>
      </c>
      <c r="F425" s="29">
        <f t="shared" si="62"/>
        <v>12053</v>
      </c>
      <c r="G425" s="29">
        <f t="shared" si="67"/>
        <v>2.2227999877941329E-2</v>
      </c>
      <c r="H425" s="29"/>
      <c r="I425" s="29"/>
      <c r="J425" s="29"/>
      <c r="K425" s="29">
        <f t="shared" si="66"/>
        <v>2.2227999877941329E-2</v>
      </c>
      <c r="M425" s="29"/>
      <c r="N425" s="29"/>
      <c r="O425" s="29">
        <f t="shared" ca="1" si="59"/>
        <v>2.265318671377331E-2</v>
      </c>
      <c r="P425" s="29">
        <f t="shared" si="63"/>
        <v>-3.505587621254333E-2</v>
      </c>
      <c r="Q425" s="31">
        <f t="shared" si="64"/>
        <v>44205.49869999988</v>
      </c>
      <c r="R425" s="31"/>
      <c r="S425" s="31"/>
      <c r="T425" s="29">
        <f t="shared" si="68"/>
        <v>3.2814424599499998E-3</v>
      </c>
      <c r="U425" s="29"/>
      <c r="V425" s="29"/>
      <c r="W425" s="29"/>
      <c r="X425" s="29"/>
      <c r="Y425" s="29"/>
    </row>
    <row r="426" spans="1:25" ht="12" customHeight="1" x14ac:dyDescent="0.2">
      <c r="A426" s="95" t="s">
        <v>1251</v>
      </c>
      <c r="B426" s="94" t="s">
        <v>103</v>
      </c>
      <c r="C426" s="101">
        <v>59426.822800000002</v>
      </c>
      <c r="D426" s="93">
        <v>2.0000000000000001E-4</v>
      </c>
      <c r="E426" s="28">
        <f t="shared" si="61"/>
        <v>12195.017026949068</v>
      </c>
      <c r="F426" s="29">
        <f t="shared" si="62"/>
        <v>12195</v>
      </c>
      <c r="G426" s="29">
        <f t="shared" si="67"/>
        <v>2.4320000004081521E-2</v>
      </c>
      <c r="H426" s="29"/>
      <c r="I426" s="29"/>
      <c r="J426" s="29"/>
      <c r="K426" s="29">
        <f t="shared" si="66"/>
        <v>2.4320000004081521E-2</v>
      </c>
      <c r="M426" s="29"/>
      <c r="N426" s="29"/>
      <c r="O426" s="29">
        <f t="shared" ca="1" si="59"/>
        <v>2.43444909265631E-2</v>
      </c>
      <c r="P426" s="29">
        <f t="shared" si="63"/>
        <v>-3.5721591045243362E-2</v>
      </c>
      <c r="Q426" s="31">
        <f t="shared" si="64"/>
        <v>44408.322800000002</v>
      </c>
      <c r="R426" s="31"/>
      <c r="S426" s="31"/>
      <c r="T426" s="29">
        <f t="shared" si="68"/>
        <v>3.60499265573437E-3</v>
      </c>
      <c r="U426" s="29"/>
      <c r="V426" s="29"/>
      <c r="W426" s="29"/>
      <c r="X426" s="29"/>
      <c r="Y426" s="29"/>
    </row>
    <row r="427" spans="1:25" ht="12" customHeight="1" x14ac:dyDescent="0.2">
      <c r="A427" s="95" t="s">
        <v>1253</v>
      </c>
      <c r="B427" s="94" t="s">
        <v>1254</v>
      </c>
      <c r="C427" s="101">
        <v>59507.529839999974</v>
      </c>
      <c r="D427" s="101">
        <v>2.33E-3</v>
      </c>
      <c r="E427" s="28">
        <f t="shared" si="61"/>
        <v>12251.521741565621</v>
      </c>
      <c r="F427" s="29">
        <f t="shared" si="62"/>
        <v>12251.5</v>
      </c>
      <c r="G427" s="29">
        <f t="shared" si="67"/>
        <v>3.1053999977302738E-2</v>
      </c>
      <c r="H427" s="29"/>
      <c r="I427" s="29"/>
      <c r="J427" s="29"/>
      <c r="K427" s="29">
        <f t="shared" si="66"/>
        <v>3.1053999977302738E-2</v>
      </c>
      <c r="M427" s="29"/>
      <c r="N427" s="29"/>
      <c r="O427" s="29">
        <f t="shared" ca="1" si="59"/>
        <v>2.5017439433764666E-2</v>
      </c>
      <c r="P427" s="29">
        <f t="shared" si="63"/>
        <v>-3.5987959931494187E-2</v>
      </c>
      <c r="Q427" s="31">
        <f t="shared" si="64"/>
        <v>44489.029839999974</v>
      </c>
      <c r="R427" s="31"/>
      <c r="S427" s="31"/>
      <c r="T427" s="29">
        <f t="shared" si="68"/>
        <v>4.4946243884127343E-3</v>
      </c>
      <c r="U427" s="29"/>
      <c r="V427" s="29"/>
      <c r="W427" s="29"/>
      <c r="X427" s="29"/>
      <c r="Y427" s="29"/>
    </row>
    <row r="428" spans="1:25" ht="12" customHeight="1" x14ac:dyDescent="0.2">
      <c r="A428" s="95" t="s">
        <v>1249</v>
      </c>
      <c r="B428" s="94" t="s">
        <v>103</v>
      </c>
      <c r="C428" s="101">
        <v>59512.522799999999</v>
      </c>
      <c r="D428" s="93">
        <v>8.0000000000000004E-4</v>
      </c>
      <c r="E428" s="28">
        <f t="shared" si="61"/>
        <v>12255.017419016973</v>
      </c>
      <c r="F428" s="29">
        <f t="shared" si="62"/>
        <v>12255</v>
      </c>
      <c r="G428" s="29">
        <f t="shared" si="67"/>
        <v>2.4879999997210689E-2</v>
      </c>
      <c r="H428" s="29"/>
      <c r="I428" s="29"/>
      <c r="J428" s="29"/>
      <c r="K428" s="29">
        <f t="shared" si="66"/>
        <v>2.4879999997210689E-2</v>
      </c>
      <c r="M428" s="29"/>
      <c r="N428" s="29"/>
      <c r="O428" s="29">
        <f t="shared" ca="1" si="59"/>
        <v>2.5059126509432039E-2</v>
      </c>
      <c r="P428" s="29">
        <f t="shared" si="63"/>
        <v>-3.600448854710632E-2</v>
      </c>
      <c r="Q428" s="31">
        <f t="shared" si="64"/>
        <v>44494.022799999999</v>
      </c>
      <c r="R428" s="31"/>
      <c r="S428" s="31"/>
      <c r="T428" s="29">
        <f t="shared" si="68"/>
        <v>3.7069209453030692E-3</v>
      </c>
      <c r="U428" s="29"/>
      <c r="V428" s="29"/>
      <c r="W428" s="29"/>
      <c r="X428" s="29"/>
      <c r="Y428" s="29"/>
    </row>
    <row r="429" spans="1:25" ht="12" customHeight="1" x14ac:dyDescent="0.2">
      <c r="A429" s="95" t="s">
        <v>1253</v>
      </c>
      <c r="B429" s="94" t="s">
        <v>103</v>
      </c>
      <c r="C429" s="101">
        <v>59525.378990000114</v>
      </c>
      <c r="D429" s="101">
        <v>2.4000000000000001E-4</v>
      </c>
      <c r="E429" s="28">
        <f t="shared" si="61"/>
        <v>12264.01831097154</v>
      </c>
      <c r="F429" s="29">
        <f t="shared" si="62"/>
        <v>12264</v>
      </c>
      <c r="G429" s="29">
        <f t="shared" si="67"/>
        <v>2.6154000108363107E-2</v>
      </c>
      <c r="H429" s="29"/>
      <c r="I429" s="29"/>
      <c r="J429" s="29"/>
      <c r="K429" s="29">
        <f t="shared" si="66"/>
        <v>2.6154000108363107E-2</v>
      </c>
      <c r="M429" s="29"/>
      <c r="N429" s="29"/>
      <c r="O429" s="29">
        <f t="shared" ca="1" si="59"/>
        <v>2.5166321846862377E-2</v>
      </c>
      <c r="P429" s="29">
        <f t="shared" si="63"/>
        <v>-3.6047005641615337E-2</v>
      </c>
      <c r="Q429" s="31">
        <f t="shared" si="64"/>
        <v>44506.878990000114</v>
      </c>
      <c r="R429" s="31"/>
      <c r="S429" s="31"/>
      <c r="T429" s="29">
        <f t="shared" si="68"/>
        <v>3.8689651163088513E-3</v>
      </c>
      <c r="U429" s="29"/>
      <c r="V429" s="29"/>
      <c r="W429" s="29"/>
      <c r="X429" s="29"/>
      <c r="Y429" s="29"/>
    </row>
    <row r="430" spans="1:25" ht="12" customHeight="1" x14ac:dyDescent="0.2">
      <c r="A430" s="93" t="s">
        <v>1252</v>
      </c>
      <c r="B430" s="94" t="s">
        <v>103</v>
      </c>
      <c r="C430" s="101">
        <v>59565.371299999999</v>
      </c>
      <c r="D430" s="93">
        <v>1E-4</v>
      </c>
      <c r="E430" s="28">
        <f t="shared" si="61"/>
        <v>12292.017777479057</v>
      </c>
      <c r="F430" s="29">
        <f t="shared" si="62"/>
        <v>12292</v>
      </c>
      <c r="G430" s="29">
        <f t="shared" si="67"/>
        <v>2.5391999995918013E-2</v>
      </c>
      <c r="H430" s="29"/>
      <c r="I430" s="29"/>
      <c r="J430" s="29"/>
      <c r="K430" s="29">
        <f t="shared" si="66"/>
        <v>2.5391999995918013E-2</v>
      </c>
      <c r="M430" s="29"/>
      <c r="N430" s="29"/>
      <c r="O430" s="29">
        <f t="shared" ca="1" si="59"/>
        <v>2.5499818452201201E-2</v>
      </c>
      <c r="P430" s="29">
        <f t="shared" si="63"/>
        <v>-3.617941862827119E-2</v>
      </c>
      <c r="Q430" s="31">
        <f t="shared" si="64"/>
        <v>44546.871299999999</v>
      </c>
      <c r="R430" s="31"/>
      <c r="S430" s="31"/>
      <c r="T430" s="29">
        <f t="shared" si="68"/>
        <v>3.7910395913951529E-3</v>
      </c>
      <c r="U430" s="29"/>
      <c r="V430" s="29"/>
      <c r="W430" s="29"/>
      <c r="X430" s="29"/>
      <c r="Y430" s="29"/>
    </row>
    <row r="431" spans="1:25" ht="12" customHeight="1" x14ac:dyDescent="0.2">
      <c r="A431" s="97" t="s">
        <v>1255</v>
      </c>
      <c r="B431" s="96" t="s">
        <v>103</v>
      </c>
      <c r="C431" s="101">
        <v>59879.607400000001</v>
      </c>
      <c r="D431" s="93">
        <v>2.0000000000000001E-4</v>
      </c>
      <c r="E431" s="28">
        <f t="shared" ref="E431" si="69">+(C431-C$7)/C$8</f>
        <v>12512.021152063537</v>
      </c>
      <c r="F431" s="29">
        <f t="shared" ref="F431" si="70">ROUND(2*E431,0)/2</f>
        <v>12512</v>
      </c>
      <c r="G431" s="29">
        <f t="shared" ref="G431" si="71">+C431-(C$7+F431*C$8)</f>
        <v>3.0211999997845851E-2</v>
      </c>
      <c r="H431" s="29"/>
      <c r="I431" s="29"/>
      <c r="J431" s="29"/>
      <c r="K431" s="29">
        <f t="shared" ref="K431" si="72">G431</f>
        <v>3.0211999997845851E-2</v>
      </c>
      <c r="M431" s="29"/>
      <c r="N431" s="29"/>
      <c r="O431" s="29">
        <f t="shared" ref="O431" ca="1" si="73">+C$11+C$12*F431</f>
        <v>2.8120148922720606E-2</v>
      </c>
      <c r="P431" s="29">
        <f t="shared" ref="P431" si="74">+D$11+D$12*F431+D$13*F431^2</f>
        <v>-3.7227051986309254E-2</v>
      </c>
      <c r="Q431" s="31">
        <f t="shared" ref="Q431" si="75">+C431-15018.5</f>
        <v>44861.107400000001</v>
      </c>
      <c r="R431" s="31"/>
      <c r="S431" s="31"/>
      <c r="T431" s="29">
        <f t="shared" ref="T431" si="76">+(P431-G431)^2</f>
        <v>4.5480257325215745E-3</v>
      </c>
      <c r="U431" s="29"/>
      <c r="V431" s="29"/>
      <c r="W431" s="29"/>
      <c r="X431" s="29"/>
      <c r="Y431" s="29"/>
    </row>
    <row r="432" spans="1:25" ht="12" customHeight="1" x14ac:dyDescent="0.2">
      <c r="A432" s="95" t="s">
        <v>1256</v>
      </c>
      <c r="B432" s="96" t="s">
        <v>103</v>
      </c>
      <c r="C432" s="102">
        <v>59902.459179999772</v>
      </c>
      <c r="D432" s="93">
        <v>1.1999999999999999E-3</v>
      </c>
      <c r="E432" s="28">
        <f t="shared" ref="E432" si="77">+(C432-C$7)/C$8</f>
        <v>12528.020169093126</v>
      </c>
      <c r="F432" s="29">
        <f t="shared" ref="F432" si="78">ROUND(2*E432,0)/2</f>
        <v>12528</v>
      </c>
      <c r="G432" s="29">
        <f t="shared" ref="G432" si="79">+C432-(C$7+F432*C$8)</f>
        <v>2.8807999769924209E-2</v>
      </c>
      <c r="H432" s="29"/>
      <c r="I432" s="29"/>
      <c r="J432" s="29"/>
      <c r="K432" s="29">
        <f t="shared" ref="K432" si="80">G432</f>
        <v>2.8807999769924209E-2</v>
      </c>
      <c r="M432" s="29"/>
      <c r="N432" s="29"/>
      <c r="O432" s="29">
        <f t="shared" ref="O432" ca="1" si="81">+C$11+C$12*F432</f>
        <v>2.8310718411485664E-2</v>
      </c>
      <c r="P432" s="29">
        <f t="shared" ref="P432" si="82">+D$11+D$12*F432+D$13*F432^2</f>
        <v>-3.7303744958669546E-2</v>
      </c>
      <c r="Q432" s="31">
        <f t="shared" ref="Q432" si="83">+C432-15018.5</f>
        <v>44883.959179999772</v>
      </c>
      <c r="R432" s="31"/>
      <c r="S432" s="31"/>
      <c r="T432" s="29">
        <f t="shared" ref="T432" si="84">+(P432-G432)^2</f>
        <v>4.3707627910587439E-3</v>
      </c>
      <c r="U432" s="29"/>
      <c r="V432" s="29"/>
      <c r="W432" s="29"/>
      <c r="X432" s="29"/>
      <c r="Y432" s="29"/>
    </row>
    <row r="433" spans="1:25" ht="12" customHeight="1" x14ac:dyDescent="0.2">
      <c r="A433" s="98" t="s">
        <v>1257</v>
      </c>
      <c r="B433" s="99" t="s">
        <v>103</v>
      </c>
      <c r="C433" s="93">
        <v>59982.448100000001</v>
      </c>
      <c r="D433" s="93">
        <v>2.0000000000000001E-4</v>
      </c>
      <c r="E433" s="28">
        <f t="shared" ref="E433" si="85">+(C433-C$7)/C$8</f>
        <v>12584.022112629907</v>
      </c>
      <c r="F433" s="29">
        <f t="shared" ref="F433" si="86">ROUND(2*E433,0)/2</f>
        <v>12584</v>
      </c>
      <c r="G433" s="29">
        <f t="shared" ref="G433" si="87">+C433-(C$7+F433*C$8)</f>
        <v>3.1584000003931578E-2</v>
      </c>
      <c r="H433" s="29"/>
      <c r="I433" s="29"/>
      <c r="J433" s="29"/>
      <c r="K433" s="29">
        <f t="shared" ref="K433" si="88">G433</f>
        <v>3.1584000003931578E-2</v>
      </c>
      <c r="M433" s="29"/>
      <c r="N433" s="29"/>
      <c r="O433" s="29">
        <f t="shared" ref="O433" ca="1" si="89">+C$11+C$12*F433</f>
        <v>2.8977711622163338E-2</v>
      </c>
      <c r="P433" s="29">
        <f t="shared" ref="P433" si="90">+D$11+D$12*F433+D$13*F433^2</f>
        <v>-3.7572705814319714E-2</v>
      </c>
      <c r="Q433" s="31">
        <f t="shared" ref="Q433" si="91">+C433-15018.5</f>
        <v>44963.948100000001</v>
      </c>
      <c r="R433" s="31"/>
      <c r="S433" s="31"/>
      <c r="T433" s="29">
        <f t="shared" ref="T433" si="92">+(P433-G433)^2</f>
        <v>4.7826499596321514E-3</v>
      </c>
      <c r="U433" s="29"/>
      <c r="V433" s="29"/>
      <c r="W433" s="29"/>
      <c r="X433" s="29"/>
      <c r="Y433" s="29"/>
    </row>
    <row r="434" spans="1:25" ht="12" customHeight="1" x14ac:dyDescent="0.2">
      <c r="A434" s="28"/>
      <c r="B434" s="24"/>
      <c r="C434" s="25"/>
      <c r="D434" s="25"/>
      <c r="E434" s="28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 spans="1:25" ht="12" customHeight="1" x14ac:dyDescent="0.2">
      <c r="A435" s="28"/>
      <c r="B435" s="24"/>
      <c r="C435" s="25"/>
      <c r="D435" s="25"/>
      <c r="E435" s="28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 spans="1:25" ht="12" customHeight="1" x14ac:dyDescent="0.2">
      <c r="A436" s="28"/>
      <c r="B436" s="24"/>
      <c r="C436" s="25"/>
      <c r="D436" s="25"/>
      <c r="E436" s="28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 spans="1:25" x14ac:dyDescent="0.2">
      <c r="A437" s="28"/>
      <c r="B437" s="24"/>
      <c r="C437" s="25"/>
      <c r="D437" s="25"/>
      <c r="E437" s="28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 spans="1:25" x14ac:dyDescent="0.2">
      <c r="A438" s="28"/>
      <c r="B438" s="24"/>
      <c r="C438" s="25"/>
      <c r="D438" s="25"/>
      <c r="E438" s="28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 spans="1:25" x14ac:dyDescent="0.2">
      <c r="A439" s="28"/>
      <c r="B439" s="24"/>
      <c r="C439" s="25"/>
      <c r="D439" s="25"/>
      <c r="E439" s="28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 spans="1:25" x14ac:dyDescent="0.2">
      <c r="A440" s="28"/>
      <c r="B440" s="24"/>
      <c r="C440" s="25"/>
      <c r="D440" s="25"/>
      <c r="E440" s="28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 spans="1:25" x14ac:dyDescent="0.2">
      <c r="A441" s="28"/>
      <c r="B441" s="24"/>
      <c r="C441" s="25"/>
      <c r="D441" s="25"/>
      <c r="E441" s="28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 spans="1:25" x14ac:dyDescent="0.2">
      <c r="A442" s="28"/>
      <c r="B442" s="24"/>
      <c r="C442" s="25"/>
      <c r="D442" s="25"/>
      <c r="E442" s="28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 spans="1:25" x14ac:dyDescent="0.2">
      <c r="A443" s="28"/>
      <c r="B443" s="24"/>
      <c r="C443" s="25"/>
      <c r="D443" s="25"/>
      <c r="E443" s="28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 spans="1:25" x14ac:dyDescent="0.2">
      <c r="A444" s="28"/>
      <c r="B444" s="24"/>
      <c r="C444" s="25"/>
      <c r="D444" s="25"/>
      <c r="E444" s="28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 spans="1:25" x14ac:dyDescent="0.2">
      <c r="A445" s="28"/>
      <c r="B445" s="24"/>
      <c r="C445" s="25"/>
      <c r="D445" s="25"/>
      <c r="E445" s="28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 spans="1:25" x14ac:dyDescent="0.2">
      <c r="A446" s="28"/>
      <c r="B446" s="24"/>
      <c r="C446" s="25"/>
      <c r="D446" s="25"/>
      <c r="E446" s="28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 spans="1:25" x14ac:dyDescent="0.2">
      <c r="A447" s="28"/>
      <c r="B447" s="24"/>
      <c r="C447" s="25"/>
      <c r="D447" s="25"/>
      <c r="E447" s="28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 spans="1:25" x14ac:dyDescent="0.2">
      <c r="A448" s="28"/>
      <c r="B448" s="24"/>
      <c r="C448" s="25"/>
      <c r="D448" s="25"/>
      <c r="E448" s="28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 spans="1:25" x14ac:dyDescent="0.2">
      <c r="A449" s="28"/>
      <c r="B449" s="24"/>
      <c r="C449" s="25"/>
      <c r="D449" s="25"/>
      <c r="E449" s="28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 spans="1:25" x14ac:dyDescent="0.2">
      <c r="A450" s="28"/>
      <c r="B450" s="24"/>
      <c r="C450" s="25"/>
      <c r="D450" s="25"/>
      <c r="E450" s="28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 spans="1:25" x14ac:dyDescent="0.2">
      <c r="A451" s="28"/>
      <c r="B451" s="24"/>
      <c r="C451" s="25"/>
      <c r="D451" s="25"/>
      <c r="E451" s="28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 spans="1:25" x14ac:dyDescent="0.2">
      <c r="A452" s="28"/>
      <c r="B452" s="24"/>
      <c r="C452" s="25"/>
      <c r="D452" s="25"/>
      <c r="E452" s="28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 spans="1:25" x14ac:dyDescent="0.2">
      <c r="A453" s="28"/>
      <c r="B453" s="24"/>
      <c r="C453" s="25"/>
      <c r="D453" s="25"/>
      <c r="E453" s="28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 spans="1:25" x14ac:dyDescent="0.2">
      <c r="A454" s="28"/>
      <c r="B454" s="24"/>
      <c r="C454" s="25"/>
      <c r="D454" s="25"/>
      <c r="E454" s="28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 spans="1:25" x14ac:dyDescent="0.2">
      <c r="A455" s="28"/>
      <c r="B455" s="24"/>
      <c r="C455" s="25"/>
      <c r="D455" s="25"/>
      <c r="E455" s="28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 spans="1:25" x14ac:dyDescent="0.2">
      <c r="A456" s="28"/>
      <c r="B456" s="24"/>
      <c r="C456" s="25"/>
      <c r="D456" s="25"/>
      <c r="E456" s="28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 spans="1:25" x14ac:dyDescent="0.2">
      <c r="A457" s="28"/>
      <c r="B457" s="24"/>
      <c r="C457" s="25"/>
      <c r="D457" s="25"/>
      <c r="E457" s="28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 spans="1:25" x14ac:dyDescent="0.2">
      <c r="A458" s="28"/>
      <c r="B458" s="24"/>
      <c r="C458" s="25"/>
      <c r="D458" s="25"/>
      <c r="E458" s="28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 spans="1:25" x14ac:dyDescent="0.2">
      <c r="A459" s="28"/>
      <c r="B459" s="24"/>
      <c r="C459" s="25"/>
      <c r="D459" s="25"/>
      <c r="E459" s="28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 spans="1:25" x14ac:dyDescent="0.2">
      <c r="A460" s="28"/>
      <c r="B460" s="24"/>
      <c r="C460" s="25"/>
      <c r="D460" s="25"/>
      <c r="E460" s="28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 spans="1:25" x14ac:dyDescent="0.2">
      <c r="A461" s="28"/>
      <c r="B461" s="24"/>
      <c r="C461" s="25"/>
      <c r="D461" s="25"/>
      <c r="E461" s="28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 spans="1:25" x14ac:dyDescent="0.2">
      <c r="A462" s="28"/>
      <c r="B462" s="24"/>
      <c r="C462" s="25"/>
      <c r="D462" s="25"/>
      <c r="E462" s="28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 spans="1:25" x14ac:dyDescent="0.2">
      <c r="A463" s="28"/>
      <c r="B463" s="24"/>
      <c r="C463" s="25"/>
      <c r="D463" s="25"/>
      <c r="E463" s="28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 spans="1:25" x14ac:dyDescent="0.2">
      <c r="A464" s="28"/>
      <c r="B464" s="24"/>
      <c r="C464" s="25"/>
      <c r="D464" s="25"/>
      <c r="E464" s="28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 spans="1:25" x14ac:dyDescent="0.2">
      <c r="A465" s="28"/>
      <c r="B465" s="24"/>
      <c r="C465" s="25"/>
      <c r="D465" s="25"/>
      <c r="E465" s="28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 spans="1:25" x14ac:dyDescent="0.2">
      <c r="A466" s="28"/>
      <c r="B466" s="24"/>
      <c r="C466" s="25"/>
      <c r="D466" s="25"/>
      <c r="E466" s="28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 spans="1:25" x14ac:dyDescent="0.2">
      <c r="A467" s="28"/>
      <c r="B467" s="24"/>
      <c r="C467" s="25"/>
      <c r="D467" s="25"/>
      <c r="E467" s="28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 spans="1:25" x14ac:dyDescent="0.2">
      <c r="A468" s="28"/>
      <c r="B468" s="24"/>
      <c r="C468" s="25"/>
      <c r="D468" s="25"/>
      <c r="E468" s="28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 spans="1:25" x14ac:dyDescent="0.2">
      <c r="A469" s="28"/>
      <c r="B469" s="24"/>
      <c r="C469" s="25"/>
      <c r="D469" s="25"/>
      <c r="E469" s="28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 spans="1:25" x14ac:dyDescent="0.2">
      <c r="A470" s="28"/>
      <c r="B470" s="24"/>
      <c r="C470" s="25"/>
      <c r="D470" s="25"/>
      <c r="E470" s="28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 spans="1:25" x14ac:dyDescent="0.2">
      <c r="A471" s="28"/>
      <c r="B471" s="24"/>
      <c r="C471" s="25"/>
      <c r="D471" s="25"/>
      <c r="E471" s="28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 spans="1:25" x14ac:dyDescent="0.2">
      <c r="A472" s="28"/>
      <c r="B472" s="24"/>
      <c r="C472" s="25"/>
      <c r="D472" s="25"/>
      <c r="E472" s="28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 spans="1:25" x14ac:dyDescent="0.2">
      <c r="A473" s="28"/>
      <c r="B473" s="24"/>
      <c r="C473" s="25"/>
      <c r="D473" s="25"/>
      <c r="E473" s="28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 spans="1:25" x14ac:dyDescent="0.2">
      <c r="A474" s="28"/>
      <c r="B474" s="24"/>
      <c r="C474" s="25"/>
      <c r="D474" s="25"/>
      <c r="E474" s="28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 spans="1:25" x14ac:dyDescent="0.2">
      <c r="A475" s="28"/>
      <c r="B475" s="24"/>
      <c r="C475" s="25"/>
      <c r="D475" s="25"/>
      <c r="E475" s="28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 spans="1:25" x14ac:dyDescent="0.2">
      <c r="A476" s="28"/>
      <c r="B476" s="24"/>
      <c r="C476" s="25"/>
      <c r="D476" s="25"/>
      <c r="E476" s="28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 spans="1:25" x14ac:dyDescent="0.2">
      <c r="A477" s="28"/>
      <c r="B477" s="24"/>
      <c r="C477" s="25"/>
      <c r="D477" s="25"/>
      <c r="E477" s="28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 spans="1:25" x14ac:dyDescent="0.2">
      <c r="A478" s="28"/>
      <c r="B478" s="24"/>
      <c r="C478" s="25"/>
      <c r="D478" s="25"/>
      <c r="E478" s="28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 spans="1:25" x14ac:dyDescent="0.2">
      <c r="A479" s="28"/>
      <c r="B479" s="24"/>
      <c r="C479" s="25"/>
      <c r="D479" s="25"/>
      <c r="E479" s="28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 spans="1:25" x14ac:dyDescent="0.2">
      <c r="A480" s="28"/>
      <c r="B480" s="24"/>
      <c r="C480" s="25"/>
      <c r="D480" s="25"/>
      <c r="E480" s="28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 spans="1:25" x14ac:dyDescent="0.2">
      <c r="A481" s="28"/>
      <c r="B481" s="24"/>
      <c r="C481" s="25"/>
      <c r="D481" s="25"/>
      <c r="E481" s="28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 spans="1:25" x14ac:dyDescent="0.2">
      <c r="A482" s="28"/>
      <c r="B482" s="24"/>
      <c r="C482" s="25"/>
      <c r="D482" s="25"/>
      <c r="E482" s="28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 spans="1:25" x14ac:dyDescent="0.2">
      <c r="A483" s="28"/>
      <c r="B483" s="24"/>
      <c r="C483" s="25"/>
      <c r="D483" s="25"/>
      <c r="E483" s="28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 spans="1:25" x14ac:dyDescent="0.2">
      <c r="A484" s="28"/>
      <c r="B484" s="24"/>
      <c r="C484" s="25"/>
      <c r="D484" s="25"/>
      <c r="E484" s="28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 spans="1:25" x14ac:dyDescent="0.2">
      <c r="A485" s="28"/>
      <c r="B485" s="24"/>
      <c r="C485" s="25"/>
      <c r="D485" s="25"/>
      <c r="E485" s="28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 spans="1:25" x14ac:dyDescent="0.2">
      <c r="A486" s="28"/>
      <c r="B486" s="24"/>
      <c r="C486" s="25"/>
      <c r="D486" s="25"/>
      <c r="E486" s="28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 spans="1:25" x14ac:dyDescent="0.2">
      <c r="A487" s="28"/>
      <c r="B487" s="24"/>
      <c r="C487" s="25"/>
      <c r="D487" s="25"/>
      <c r="E487" s="28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 spans="1:25" x14ac:dyDescent="0.2">
      <c r="A488" s="28"/>
      <c r="B488" s="24"/>
      <c r="C488" s="25"/>
      <c r="D488" s="25"/>
      <c r="E488" s="28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 spans="1:25" x14ac:dyDescent="0.2">
      <c r="A489" s="28"/>
      <c r="B489" s="24"/>
      <c r="C489" s="25"/>
      <c r="D489" s="25"/>
      <c r="E489" s="28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 spans="1:25" x14ac:dyDescent="0.2">
      <c r="A490" s="28"/>
      <c r="B490" s="24"/>
      <c r="C490" s="25"/>
      <c r="D490" s="25"/>
      <c r="E490" s="28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 spans="1:25" x14ac:dyDescent="0.2">
      <c r="A491" s="28"/>
      <c r="B491" s="24"/>
      <c r="C491" s="25"/>
      <c r="D491" s="25"/>
      <c r="E491" s="28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 spans="1:25" x14ac:dyDescent="0.2">
      <c r="A492" s="28"/>
      <c r="B492" s="24"/>
      <c r="C492" s="25"/>
      <c r="D492" s="25"/>
      <c r="E492" s="28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 spans="1:25" x14ac:dyDescent="0.2">
      <c r="A493" s="28"/>
      <c r="B493" s="24"/>
      <c r="C493" s="25"/>
      <c r="D493" s="25"/>
      <c r="E493" s="28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 spans="1:25" x14ac:dyDescent="0.2">
      <c r="A494" s="28"/>
      <c r="B494" s="24"/>
      <c r="C494" s="25"/>
      <c r="D494" s="25"/>
      <c r="E494" s="28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 spans="1:25" x14ac:dyDescent="0.2">
      <c r="A495" s="28"/>
      <c r="B495" s="24"/>
      <c r="C495" s="25"/>
      <c r="D495" s="25"/>
      <c r="E495" s="28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 spans="1:25" x14ac:dyDescent="0.2">
      <c r="A496" s="28"/>
      <c r="B496" s="24"/>
      <c r="C496" s="25"/>
      <c r="D496" s="25"/>
      <c r="E496" s="28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 spans="1:25" x14ac:dyDescent="0.2">
      <c r="A497" s="28"/>
      <c r="B497" s="24"/>
      <c r="C497" s="25"/>
      <c r="D497" s="25"/>
      <c r="E497" s="28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 spans="1:25" x14ac:dyDescent="0.2">
      <c r="A498" s="28"/>
      <c r="B498" s="24"/>
      <c r="C498" s="25"/>
      <c r="D498" s="25"/>
      <c r="E498" s="28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 spans="1:25" x14ac:dyDescent="0.2">
      <c r="A499" s="28"/>
      <c r="B499" s="24"/>
      <c r="C499" s="25"/>
      <c r="D499" s="25"/>
      <c r="E499" s="28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 spans="1:25" x14ac:dyDescent="0.2">
      <c r="A500" s="28"/>
      <c r="B500" s="24"/>
      <c r="C500" s="25"/>
      <c r="D500" s="25"/>
      <c r="E500" s="28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 spans="1:25" x14ac:dyDescent="0.2">
      <c r="A501" s="28"/>
      <c r="B501" s="24"/>
      <c r="C501" s="25"/>
      <c r="D501" s="25"/>
      <c r="E501" s="28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 spans="1:25" x14ac:dyDescent="0.2">
      <c r="A502" s="28"/>
      <c r="B502" s="24"/>
      <c r="C502" s="25"/>
      <c r="D502" s="25"/>
      <c r="E502" s="28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 spans="1:25" x14ac:dyDescent="0.2">
      <c r="A503" s="28"/>
      <c r="B503" s="24"/>
      <c r="C503" s="25"/>
      <c r="D503" s="25"/>
      <c r="E503" s="28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 spans="1:25" x14ac:dyDescent="0.2">
      <c r="A504" s="28"/>
      <c r="B504" s="24"/>
      <c r="C504" s="25"/>
      <c r="D504" s="25"/>
      <c r="E504" s="28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 spans="1:25" x14ac:dyDescent="0.2">
      <c r="A505" s="28"/>
      <c r="B505" s="24"/>
      <c r="C505" s="25"/>
      <c r="D505" s="25"/>
      <c r="E505" s="28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 spans="1:25" x14ac:dyDescent="0.2">
      <c r="A506" s="28"/>
      <c r="B506" s="24"/>
      <c r="C506" s="25"/>
      <c r="D506" s="25"/>
      <c r="E506" s="28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 spans="1:25" x14ac:dyDescent="0.2">
      <c r="A507" s="28"/>
      <c r="B507" s="24"/>
      <c r="C507" s="25"/>
      <c r="D507" s="25"/>
      <c r="E507" s="28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 spans="1:25" x14ac:dyDescent="0.2">
      <c r="A508" s="28"/>
      <c r="B508" s="24"/>
      <c r="C508" s="25"/>
      <c r="D508" s="25"/>
      <c r="E508" s="28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 spans="1:25" x14ac:dyDescent="0.2">
      <c r="A509" s="28"/>
      <c r="B509" s="24"/>
      <c r="C509" s="25"/>
      <c r="D509" s="25"/>
      <c r="E509" s="28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 spans="1:25" x14ac:dyDescent="0.2">
      <c r="A510" s="28"/>
      <c r="B510" s="24"/>
      <c r="C510" s="25"/>
      <c r="D510" s="25"/>
      <c r="E510" s="28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 spans="1:25" x14ac:dyDescent="0.2">
      <c r="A511" s="28"/>
      <c r="B511" s="24"/>
      <c r="C511" s="25"/>
      <c r="D511" s="25"/>
      <c r="E511" s="28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 spans="1:25" x14ac:dyDescent="0.2">
      <c r="A512" s="28"/>
      <c r="B512" s="24"/>
      <c r="C512" s="25"/>
      <c r="D512" s="25"/>
      <c r="E512" s="28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 spans="1:25" x14ac:dyDescent="0.2">
      <c r="A513" s="28"/>
      <c r="B513" s="24"/>
      <c r="C513" s="25"/>
      <c r="D513" s="25"/>
      <c r="E513" s="28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 spans="1:25" x14ac:dyDescent="0.2">
      <c r="A514" s="28"/>
      <c r="B514" s="24"/>
      <c r="C514" s="25"/>
      <c r="D514" s="25"/>
      <c r="E514" s="28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 spans="1:25" x14ac:dyDescent="0.2">
      <c r="A515" s="28"/>
      <c r="B515" s="24"/>
      <c r="C515" s="25"/>
      <c r="D515" s="25"/>
      <c r="E515" s="28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 spans="1:25" x14ac:dyDescent="0.2">
      <c r="A516" s="28"/>
      <c r="B516" s="24"/>
      <c r="C516" s="25"/>
      <c r="D516" s="25"/>
      <c r="E516" s="28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 spans="1:25" x14ac:dyDescent="0.2">
      <c r="A517" s="28"/>
      <c r="B517" s="24"/>
      <c r="C517" s="25"/>
      <c r="D517" s="25"/>
      <c r="E517" s="28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 spans="1:25" x14ac:dyDescent="0.2">
      <c r="A518" s="28"/>
      <c r="B518" s="24"/>
      <c r="C518" s="25"/>
      <c r="D518" s="25"/>
      <c r="E518" s="28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 spans="1:25" x14ac:dyDescent="0.2">
      <c r="A519" s="28"/>
      <c r="B519" s="24"/>
      <c r="C519" s="25"/>
      <c r="D519" s="25"/>
      <c r="E519" s="28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 spans="1:25" x14ac:dyDescent="0.2">
      <c r="A520" s="28"/>
      <c r="B520" s="24"/>
      <c r="C520" s="25"/>
      <c r="D520" s="25"/>
      <c r="E520" s="28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 spans="1:25" x14ac:dyDescent="0.2">
      <c r="A521" s="28"/>
      <c r="B521" s="24"/>
      <c r="C521" s="25"/>
      <c r="D521" s="25"/>
      <c r="E521" s="28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 spans="1:25" x14ac:dyDescent="0.2">
      <c r="A522" s="28"/>
      <c r="B522" s="24"/>
      <c r="C522" s="25"/>
      <c r="D522" s="25"/>
      <c r="E522" s="28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 spans="1:25" x14ac:dyDescent="0.2">
      <c r="A523" s="28"/>
      <c r="B523" s="24"/>
      <c r="C523" s="25"/>
      <c r="D523" s="25"/>
      <c r="E523" s="28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 spans="1:25" x14ac:dyDescent="0.2">
      <c r="A524" s="28"/>
      <c r="B524" s="24"/>
      <c r="C524" s="25"/>
      <c r="D524" s="25"/>
      <c r="E524" s="28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 spans="1:25" x14ac:dyDescent="0.2">
      <c r="A525" s="28"/>
      <c r="B525" s="24"/>
      <c r="C525" s="25"/>
      <c r="D525" s="25"/>
      <c r="E525" s="28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 spans="1:25" x14ac:dyDescent="0.2">
      <c r="A526" s="28"/>
      <c r="B526" s="24"/>
      <c r="C526" s="25"/>
      <c r="D526" s="25"/>
      <c r="E526" s="28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 spans="1:25" x14ac:dyDescent="0.2">
      <c r="A527" s="28"/>
      <c r="B527" s="24"/>
      <c r="C527" s="25"/>
      <c r="D527" s="25"/>
      <c r="E527" s="28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 spans="1:25" x14ac:dyDescent="0.2">
      <c r="A528" s="28"/>
      <c r="B528" s="24"/>
      <c r="C528" s="25"/>
      <c r="D528" s="25"/>
      <c r="E528" s="28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 spans="1:25" x14ac:dyDescent="0.2">
      <c r="A529" s="28"/>
      <c r="B529" s="24"/>
      <c r="C529" s="25"/>
      <c r="D529" s="25"/>
      <c r="E529" s="28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 spans="1:25" x14ac:dyDescent="0.2">
      <c r="A530" s="28"/>
      <c r="B530" s="24"/>
      <c r="C530" s="25"/>
      <c r="D530" s="25"/>
      <c r="E530" s="28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 spans="1:25" x14ac:dyDescent="0.2">
      <c r="A531" s="28"/>
      <c r="B531" s="24"/>
      <c r="C531" s="25"/>
      <c r="D531" s="25"/>
      <c r="E531" s="28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 spans="1:25" x14ac:dyDescent="0.2">
      <c r="A532" s="28"/>
      <c r="B532" s="24"/>
      <c r="C532" s="25"/>
      <c r="D532" s="25"/>
      <c r="E532" s="28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 spans="1:25" x14ac:dyDescent="0.2">
      <c r="A533" s="28"/>
      <c r="B533" s="24"/>
      <c r="C533" s="25"/>
      <c r="D533" s="25"/>
      <c r="E533" s="28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 spans="1:25" x14ac:dyDescent="0.2">
      <c r="A534" s="28"/>
      <c r="B534" s="24"/>
      <c r="C534" s="25"/>
      <c r="D534" s="25"/>
      <c r="E534" s="28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 spans="1:25" x14ac:dyDescent="0.2">
      <c r="A535" s="28"/>
      <c r="B535" s="24"/>
      <c r="C535" s="25"/>
      <c r="D535" s="25"/>
      <c r="E535" s="28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 spans="1:25" x14ac:dyDescent="0.2">
      <c r="A536" s="28"/>
      <c r="B536" s="24"/>
      <c r="C536" s="25"/>
      <c r="D536" s="25"/>
      <c r="E536" s="28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 spans="1:25" x14ac:dyDescent="0.2">
      <c r="A537" s="28"/>
      <c r="B537" s="24"/>
      <c r="C537" s="25"/>
      <c r="D537" s="25"/>
      <c r="E537" s="28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 spans="1:25" x14ac:dyDescent="0.2">
      <c r="A538" s="28"/>
      <c r="B538" s="24"/>
      <c r="C538" s="25"/>
      <c r="D538" s="25"/>
      <c r="E538" s="28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 spans="1:25" x14ac:dyDescent="0.2">
      <c r="A539" s="28"/>
      <c r="B539" s="24"/>
      <c r="C539" s="25"/>
      <c r="D539" s="25"/>
      <c r="E539" s="28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 spans="1:25" x14ac:dyDescent="0.2">
      <c r="A540" s="28"/>
      <c r="B540" s="24"/>
      <c r="C540" s="25"/>
      <c r="D540" s="25"/>
      <c r="E540" s="28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 spans="1:25" x14ac:dyDescent="0.2">
      <c r="A541" s="28"/>
      <c r="B541" s="24"/>
      <c r="C541" s="25"/>
      <c r="D541" s="25"/>
      <c r="E541" s="28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 spans="1:25" x14ac:dyDescent="0.2">
      <c r="A542" s="28"/>
      <c r="B542" s="24"/>
      <c r="C542" s="25"/>
      <c r="D542" s="25"/>
      <c r="E542" s="28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 spans="1:25" x14ac:dyDescent="0.2">
      <c r="A543" s="28"/>
      <c r="B543" s="24"/>
      <c r="C543" s="25"/>
      <c r="D543" s="25"/>
      <c r="E543" s="28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 spans="1:25" x14ac:dyDescent="0.2">
      <c r="A544" s="28"/>
      <c r="B544" s="24"/>
      <c r="C544" s="25"/>
      <c r="D544" s="25"/>
      <c r="E544" s="28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 spans="1:25" x14ac:dyDescent="0.2">
      <c r="A545" s="28"/>
      <c r="B545" s="24"/>
      <c r="C545" s="25"/>
      <c r="D545" s="25"/>
      <c r="E545" s="28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 spans="1:25" x14ac:dyDescent="0.2">
      <c r="A546" s="28"/>
      <c r="B546" s="24"/>
      <c r="C546" s="25"/>
      <c r="D546" s="25"/>
      <c r="E546" s="28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 spans="1:25" x14ac:dyDescent="0.2">
      <c r="A547" s="28"/>
      <c r="B547" s="24"/>
      <c r="C547" s="25"/>
      <c r="D547" s="25"/>
      <c r="E547" s="28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 spans="1:25" x14ac:dyDescent="0.2">
      <c r="A548" s="28"/>
      <c r="B548" s="24"/>
      <c r="C548" s="25"/>
      <c r="D548" s="25"/>
      <c r="E548" s="28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 spans="1:25" x14ac:dyDescent="0.2">
      <c r="A549" s="28"/>
      <c r="B549" s="24"/>
      <c r="C549" s="25"/>
      <c r="D549" s="25"/>
      <c r="E549" s="28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 spans="1:25" x14ac:dyDescent="0.2">
      <c r="A550" s="28"/>
      <c r="B550" s="24"/>
      <c r="C550" s="25"/>
      <c r="D550" s="25"/>
      <c r="E550" s="28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 spans="1:25" x14ac:dyDescent="0.2">
      <c r="A551" s="28"/>
      <c r="B551" s="24"/>
      <c r="C551" s="25"/>
      <c r="D551" s="25"/>
      <c r="E551" s="28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 spans="1:25" x14ac:dyDescent="0.2">
      <c r="A552" s="28"/>
      <c r="B552" s="24"/>
      <c r="C552" s="25"/>
      <c r="D552" s="25"/>
      <c r="E552" s="28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 spans="1:25" x14ac:dyDescent="0.2">
      <c r="A553" s="28"/>
      <c r="B553" s="24"/>
      <c r="C553" s="25"/>
      <c r="D553" s="25"/>
      <c r="E553" s="28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 spans="1:25" x14ac:dyDescent="0.2">
      <c r="A554" s="28"/>
      <c r="B554" s="24"/>
      <c r="C554" s="25"/>
      <c r="D554" s="25"/>
      <c r="E554" s="28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 spans="1:25" x14ac:dyDescent="0.2">
      <c r="A555" s="28"/>
      <c r="B555" s="24"/>
      <c r="C555" s="25"/>
      <c r="D555" s="25"/>
      <c r="E555" s="28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 spans="1:25" x14ac:dyDescent="0.2">
      <c r="A556" s="28"/>
      <c r="B556" s="24"/>
      <c r="C556" s="25"/>
      <c r="D556" s="25"/>
      <c r="E556" s="28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 spans="1:25" x14ac:dyDescent="0.2">
      <c r="A557" s="28"/>
      <c r="B557" s="24"/>
      <c r="C557" s="25"/>
      <c r="D557" s="25"/>
      <c r="E557" s="28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 spans="1:25" x14ac:dyDescent="0.2">
      <c r="A558" s="28"/>
      <c r="B558" s="24"/>
      <c r="C558" s="25"/>
      <c r="D558" s="25"/>
      <c r="E558" s="28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 spans="1:25" x14ac:dyDescent="0.2">
      <c r="A559" s="28"/>
      <c r="B559" s="24"/>
      <c r="C559" s="25"/>
      <c r="D559" s="25"/>
      <c r="E559" s="28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 spans="1:25" x14ac:dyDescent="0.2">
      <c r="A560" s="28"/>
      <c r="B560" s="24"/>
      <c r="C560" s="25"/>
      <c r="D560" s="25"/>
      <c r="E560" s="28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 spans="1:25" x14ac:dyDescent="0.2">
      <c r="A561" s="28"/>
      <c r="B561" s="24"/>
      <c r="C561" s="25"/>
      <c r="D561" s="25"/>
      <c r="E561" s="28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 spans="1:25" x14ac:dyDescent="0.2">
      <c r="A562" s="28"/>
      <c r="B562" s="24"/>
      <c r="C562" s="25"/>
      <c r="D562" s="25"/>
      <c r="E562" s="28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 spans="1:25" x14ac:dyDescent="0.2">
      <c r="A563" s="28"/>
      <c r="B563" s="24"/>
      <c r="C563" s="25"/>
      <c r="D563" s="25"/>
      <c r="E563" s="28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 spans="1:25" x14ac:dyDescent="0.2">
      <c r="A564" s="28"/>
      <c r="B564" s="24"/>
      <c r="C564" s="25"/>
      <c r="D564" s="25"/>
      <c r="E564" s="28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 spans="1:25" x14ac:dyDescent="0.2">
      <c r="A565" s="28"/>
      <c r="B565" s="24"/>
      <c r="C565" s="25"/>
      <c r="D565" s="25"/>
      <c r="E565" s="28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 spans="1:25" x14ac:dyDescent="0.2">
      <c r="A566" s="28"/>
      <c r="B566" s="66"/>
      <c r="C566" s="30"/>
      <c r="D566" s="30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 spans="1:25" x14ac:dyDescent="0.2">
      <c r="A567" s="28"/>
      <c r="B567" s="66"/>
      <c r="C567" s="30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 spans="1:25" x14ac:dyDescent="0.2">
      <c r="A568" s="28"/>
      <c r="B568" s="66"/>
      <c r="C568" s="30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 spans="1:25" x14ac:dyDescent="0.2">
      <c r="A569" s="28"/>
      <c r="B569" s="66"/>
      <c r="C569" s="30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 spans="1:25" x14ac:dyDescent="0.2">
      <c r="A570" s="28"/>
      <c r="B570" s="66"/>
      <c r="C570" s="30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 spans="1:25" x14ac:dyDescent="0.2">
      <c r="A571" s="28"/>
      <c r="B571" s="66"/>
      <c r="C571" s="30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 spans="1:25" x14ac:dyDescent="0.2">
      <c r="A572" s="28"/>
      <c r="B572" s="66"/>
      <c r="C572" s="30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 spans="1:25" x14ac:dyDescent="0.2">
      <c r="A573" s="28"/>
      <c r="B573" s="66"/>
      <c r="C573" s="30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 spans="1:25" x14ac:dyDescent="0.2">
      <c r="A574" s="28"/>
      <c r="B574" s="66"/>
      <c r="C574" s="30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 spans="1:25" x14ac:dyDescent="0.2">
      <c r="A575" s="28"/>
      <c r="B575" s="66"/>
      <c r="C575" s="30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 spans="1:25" x14ac:dyDescent="0.2">
      <c r="A576" s="28"/>
      <c r="B576" s="66"/>
      <c r="C576" s="30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 spans="1:25" x14ac:dyDescent="0.2">
      <c r="A577" s="28"/>
      <c r="B577" s="66"/>
      <c r="C577" s="30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 spans="1:25" x14ac:dyDescent="0.2">
      <c r="A578" s="28"/>
      <c r="B578" s="66"/>
      <c r="C578" s="30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 spans="1:25" x14ac:dyDescent="0.2">
      <c r="A579" s="28"/>
      <c r="B579" s="66"/>
      <c r="C579" s="30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 spans="1:25" x14ac:dyDescent="0.2">
      <c r="A580" s="28"/>
      <c r="B580" s="66"/>
      <c r="C580" s="30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 spans="1:25" x14ac:dyDescent="0.2">
      <c r="A581" s="28"/>
      <c r="B581" s="66"/>
      <c r="C581" s="30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 spans="1:25" x14ac:dyDescent="0.2">
      <c r="A582" s="28"/>
      <c r="B582" s="66"/>
      <c r="C582" s="30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 spans="1:25" x14ac:dyDescent="0.2">
      <c r="A583" s="28"/>
      <c r="B583" s="66"/>
      <c r="C583" s="30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 spans="1:25" x14ac:dyDescent="0.2">
      <c r="A584" s="28"/>
      <c r="B584" s="66"/>
      <c r="C584" s="30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 spans="1:25" x14ac:dyDescent="0.2">
      <c r="A585" s="28"/>
      <c r="B585" s="66"/>
      <c r="C585" s="30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 spans="1:25" x14ac:dyDescent="0.2">
      <c r="A586" s="28"/>
      <c r="B586" s="66"/>
      <c r="C586" s="30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 spans="1:25" x14ac:dyDescent="0.2">
      <c r="A587" s="28"/>
      <c r="B587" s="66"/>
      <c r="C587" s="30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 spans="1:25" x14ac:dyDescent="0.2">
      <c r="A588" s="28"/>
      <c r="B588" s="66"/>
      <c r="C588" s="30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 spans="1:25" x14ac:dyDescent="0.2">
      <c r="A589" s="28"/>
      <c r="B589" s="66"/>
      <c r="C589" s="30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 spans="1:25" x14ac:dyDescent="0.2">
      <c r="A590" s="28"/>
      <c r="B590" s="66"/>
      <c r="C590" s="30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 spans="1:25" x14ac:dyDescent="0.2">
      <c r="A591" s="15"/>
      <c r="B591" s="5"/>
      <c r="C591" s="14"/>
    </row>
    <row r="592" spans="1:25" x14ac:dyDescent="0.2">
      <c r="A592" s="15"/>
      <c r="B592" s="5"/>
      <c r="C592" s="14"/>
    </row>
    <row r="593" spans="1:3" x14ac:dyDescent="0.2">
      <c r="A593" s="15"/>
      <c r="B593" s="5"/>
      <c r="C593" s="14"/>
    </row>
    <row r="594" spans="1:3" x14ac:dyDescent="0.2">
      <c r="A594" s="15"/>
      <c r="B594" s="5"/>
      <c r="C594" s="14"/>
    </row>
    <row r="595" spans="1:3" x14ac:dyDescent="0.2">
      <c r="A595" s="15"/>
      <c r="B595" s="5"/>
      <c r="C595" s="14"/>
    </row>
    <row r="596" spans="1:3" x14ac:dyDescent="0.2">
      <c r="A596" s="15"/>
      <c r="B596" s="5"/>
      <c r="C596" s="14"/>
    </row>
    <row r="597" spans="1:3" x14ac:dyDescent="0.2">
      <c r="A597" s="15"/>
      <c r="B597" s="5"/>
      <c r="C597" s="14"/>
    </row>
    <row r="598" spans="1:3" x14ac:dyDescent="0.2">
      <c r="A598" s="15"/>
      <c r="B598" s="5"/>
      <c r="C598" s="14"/>
    </row>
    <row r="599" spans="1:3" x14ac:dyDescent="0.2">
      <c r="A599" s="15"/>
      <c r="B599" s="5"/>
      <c r="C599" s="14"/>
    </row>
    <row r="600" spans="1:3" x14ac:dyDescent="0.2">
      <c r="A600" s="15"/>
      <c r="B600" s="5"/>
      <c r="C600" s="14"/>
    </row>
    <row r="601" spans="1:3" x14ac:dyDescent="0.2">
      <c r="A601" s="15"/>
      <c r="B601" s="5"/>
      <c r="C601" s="14"/>
    </row>
    <row r="602" spans="1:3" x14ac:dyDescent="0.2">
      <c r="A602" s="15"/>
      <c r="B602" s="5"/>
      <c r="C602" s="14"/>
    </row>
    <row r="603" spans="1:3" x14ac:dyDescent="0.2">
      <c r="A603" s="15"/>
      <c r="B603" s="5"/>
      <c r="C603" s="14"/>
    </row>
    <row r="604" spans="1:3" x14ac:dyDescent="0.2">
      <c r="A604" s="15"/>
      <c r="B604" s="5"/>
      <c r="C604" s="14"/>
    </row>
    <row r="605" spans="1:3" x14ac:dyDescent="0.2">
      <c r="A605" s="15"/>
      <c r="B605" s="5"/>
      <c r="C605" s="14"/>
    </row>
    <row r="606" spans="1:3" x14ac:dyDescent="0.2">
      <c r="A606" s="15"/>
      <c r="B606" s="5"/>
      <c r="C606" s="14"/>
    </row>
    <row r="607" spans="1:3" x14ac:dyDescent="0.2">
      <c r="A607" s="15"/>
      <c r="B607" s="5"/>
      <c r="C607" s="14"/>
    </row>
    <row r="608" spans="1:3" x14ac:dyDescent="0.2">
      <c r="A608" s="15"/>
      <c r="B608" s="5"/>
      <c r="C608" s="14"/>
    </row>
    <row r="609" spans="1:3" x14ac:dyDescent="0.2">
      <c r="A609" s="15"/>
      <c r="B609" s="5"/>
      <c r="C609" s="14"/>
    </row>
    <row r="610" spans="1:3" x14ac:dyDescent="0.2">
      <c r="A610" s="15"/>
      <c r="B610" s="5"/>
      <c r="C610" s="14"/>
    </row>
    <row r="611" spans="1:3" x14ac:dyDescent="0.2">
      <c r="A611" s="15"/>
      <c r="B611" s="5"/>
      <c r="C611" s="14"/>
    </row>
    <row r="612" spans="1:3" x14ac:dyDescent="0.2">
      <c r="A612" s="15"/>
      <c r="B612" s="5"/>
      <c r="C612" s="14"/>
    </row>
    <row r="613" spans="1:3" x14ac:dyDescent="0.2">
      <c r="A613" s="15"/>
      <c r="B613" s="5"/>
      <c r="C613" s="14"/>
    </row>
    <row r="614" spans="1:3" x14ac:dyDescent="0.2">
      <c r="A614" s="15"/>
      <c r="B614" s="5"/>
      <c r="C614" s="14"/>
    </row>
    <row r="615" spans="1:3" x14ac:dyDescent="0.2">
      <c r="A615" s="15"/>
      <c r="B615" s="5"/>
      <c r="C615" s="14"/>
    </row>
    <row r="616" spans="1:3" x14ac:dyDescent="0.2">
      <c r="A616" s="15"/>
      <c r="B616" s="5"/>
      <c r="C616" s="14"/>
    </row>
    <row r="617" spans="1:3" x14ac:dyDescent="0.2">
      <c r="A617" s="15"/>
      <c r="B617" s="5"/>
      <c r="C617" s="14"/>
    </row>
    <row r="618" spans="1:3" x14ac:dyDescent="0.2">
      <c r="A618" s="15"/>
      <c r="B618" s="5"/>
      <c r="C618" s="14"/>
    </row>
    <row r="619" spans="1:3" x14ac:dyDescent="0.2">
      <c r="A619" s="15"/>
      <c r="B619" s="5"/>
      <c r="C619" s="14"/>
    </row>
    <row r="620" spans="1:3" x14ac:dyDescent="0.2">
      <c r="A620" s="15"/>
      <c r="B620" s="5"/>
      <c r="C620" s="14"/>
    </row>
    <row r="621" spans="1:3" x14ac:dyDescent="0.2">
      <c r="A621" s="15"/>
      <c r="B621" s="5"/>
      <c r="C621" s="14"/>
    </row>
    <row r="622" spans="1:3" x14ac:dyDescent="0.2">
      <c r="A622" s="15"/>
      <c r="B622" s="5"/>
      <c r="C622" s="14"/>
    </row>
    <row r="623" spans="1:3" x14ac:dyDescent="0.2">
      <c r="A623" s="15"/>
      <c r="B623" s="5"/>
      <c r="C623" s="14"/>
    </row>
    <row r="624" spans="1:3" x14ac:dyDescent="0.2">
      <c r="A624" s="15"/>
      <c r="B624" s="5"/>
      <c r="C624" s="14"/>
    </row>
    <row r="625" spans="1:3" x14ac:dyDescent="0.2">
      <c r="A625" s="15"/>
      <c r="B625" s="5"/>
      <c r="C625" s="14"/>
    </row>
    <row r="626" spans="1:3" x14ac:dyDescent="0.2">
      <c r="A626" s="15"/>
      <c r="B626" s="5"/>
      <c r="C626" s="14"/>
    </row>
    <row r="627" spans="1:3" x14ac:dyDescent="0.2">
      <c r="A627" s="15"/>
      <c r="B627" s="5"/>
      <c r="C627" s="14"/>
    </row>
    <row r="628" spans="1:3" x14ac:dyDescent="0.2">
      <c r="A628" s="15"/>
      <c r="B628" s="5"/>
      <c r="C628" s="14"/>
    </row>
    <row r="629" spans="1:3" x14ac:dyDescent="0.2">
      <c r="A629" s="15"/>
      <c r="B629" s="5"/>
      <c r="C629" s="14"/>
    </row>
    <row r="630" spans="1:3" x14ac:dyDescent="0.2">
      <c r="A630" s="15"/>
      <c r="B630" s="5"/>
      <c r="C630" s="14"/>
    </row>
    <row r="631" spans="1:3" x14ac:dyDescent="0.2">
      <c r="A631" s="15"/>
      <c r="B631" s="5"/>
      <c r="C631" s="14"/>
    </row>
    <row r="632" spans="1:3" x14ac:dyDescent="0.2">
      <c r="A632" s="15"/>
      <c r="B632" s="5"/>
      <c r="C632" s="14"/>
    </row>
    <row r="633" spans="1:3" x14ac:dyDescent="0.2">
      <c r="A633" s="15"/>
      <c r="B633" s="5"/>
      <c r="C633" s="14"/>
    </row>
    <row r="634" spans="1:3" x14ac:dyDescent="0.2">
      <c r="A634" s="15"/>
      <c r="B634" s="5"/>
      <c r="C634" s="14"/>
    </row>
    <row r="635" spans="1:3" x14ac:dyDescent="0.2">
      <c r="A635" s="15"/>
      <c r="B635" s="5"/>
      <c r="C635" s="14"/>
    </row>
    <row r="636" spans="1:3" x14ac:dyDescent="0.2">
      <c r="A636" s="15"/>
      <c r="B636" s="5"/>
      <c r="C636" s="14"/>
    </row>
    <row r="637" spans="1:3" x14ac:dyDescent="0.2">
      <c r="A637" s="15"/>
      <c r="B637" s="5"/>
      <c r="C637" s="14"/>
    </row>
    <row r="638" spans="1:3" x14ac:dyDescent="0.2">
      <c r="A638" s="15"/>
      <c r="B638" s="5"/>
      <c r="C638" s="14"/>
    </row>
    <row r="639" spans="1:3" x14ac:dyDescent="0.2">
      <c r="A639" s="15"/>
      <c r="B639" s="5"/>
      <c r="C639" s="14"/>
    </row>
    <row r="640" spans="1:3" x14ac:dyDescent="0.2">
      <c r="A640" s="15"/>
      <c r="B640" s="5"/>
      <c r="C640" s="14"/>
    </row>
    <row r="641" spans="1:3" x14ac:dyDescent="0.2">
      <c r="A641" s="15"/>
      <c r="B641" s="5"/>
      <c r="C641" s="14"/>
    </row>
    <row r="642" spans="1:3" x14ac:dyDescent="0.2">
      <c r="A642" s="15"/>
      <c r="B642" s="5"/>
      <c r="C642" s="14"/>
    </row>
    <row r="643" spans="1:3" x14ac:dyDescent="0.2">
      <c r="A643" s="15"/>
      <c r="B643" s="5"/>
      <c r="C643" s="14"/>
    </row>
    <row r="644" spans="1:3" x14ac:dyDescent="0.2">
      <c r="A644" s="15"/>
      <c r="B644" s="5"/>
      <c r="C644" s="14"/>
    </row>
    <row r="645" spans="1:3" x14ac:dyDescent="0.2">
      <c r="A645" s="15"/>
      <c r="B645" s="5"/>
      <c r="C645" s="14"/>
    </row>
    <row r="646" spans="1:3" x14ac:dyDescent="0.2">
      <c r="A646" s="15"/>
      <c r="B646" s="5"/>
      <c r="C646" s="14"/>
    </row>
    <row r="647" spans="1:3" x14ac:dyDescent="0.2">
      <c r="A647" s="15"/>
      <c r="B647" s="5"/>
      <c r="C647" s="14"/>
    </row>
    <row r="648" spans="1:3" x14ac:dyDescent="0.2">
      <c r="A648" s="15"/>
      <c r="B648" s="5"/>
      <c r="C648" s="14"/>
    </row>
    <row r="649" spans="1:3" x14ac:dyDescent="0.2">
      <c r="A649" s="15"/>
      <c r="B649" s="5"/>
      <c r="C649" s="14"/>
    </row>
    <row r="650" spans="1:3" x14ac:dyDescent="0.2">
      <c r="A650" s="15"/>
      <c r="B650" s="5"/>
      <c r="C650" s="14"/>
    </row>
    <row r="651" spans="1:3" x14ac:dyDescent="0.2">
      <c r="A651" s="15"/>
      <c r="B651" s="5"/>
      <c r="C651" s="14"/>
    </row>
    <row r="652" spans="1:3" x14ac:dyDescent="0.2">
      <c r="A652" s="15"/>
      <c r="B652" s="5"/>
      <c r="C652" s="14"/>
    </row>
    <row r="653" spans="1:3" x14ac:dyDescent="0.2">
      <c r="A653" s="15"/>
      <c r="B653" s="5"/>
      <c r="C653" s="14"/>
    </row>
    <row r="654" spans="1:3" x14ac:dyDescent="0.2">
      <c r="A654" s="15"/>
      <c r="B654" s="5"/>
      <c r="C654" s="14"/>
    </row>
    <row r="655" spans="1:3" x14ac:dyDescent="0.2">
      <c r="A655" s="15"/>
      <c r="B655" s="5"/>
      <c r="C655" s="14"/>
    </row>
    <row r="656" spans="1:3" x14ac:dyDescent="0.2">
      <c r="A656" s="15"/>
      <c r="B656" s="5"/>
      <c r="C656" s="14"/>
    </row>
    <row r="657" spans="1:3" x14ac:dyDescent="0.2">
      <c r="A657" s="15"/>
      <c r="B657" s="5"/>
      <c r="C657" s="14"/>
    </row>
    <row r="658" spans="1:3" x14ac:dyDescent="0.2">
      <c r="A658" s="15"/>
      <c r="B658" s="5"/>
      <c r="C658" s="14"/>
    </row>
    <row r="659" spans="1:3" x14ac:dyDescent="0.2">
      <c r="A659" s="15"/>
      <c r="B659" s="5"/>
      <c r="C659" s="14"/>
    </row>
    <row r="660" spans="1:3" x14ac:dyDescent="0.2">
      <c r="A660" s="15"/>
      <c r="B660" s="5"/>
      <c r="C660" s="14"/>
    </row>
    <row r="661" spans="1:3" x14ac:dyDescent="0.2">
      <c r="A661" s="15"/>
      <c r="B661" s="5"/>
      <c r="C661" s="14"/>
    </row>
    <row r="662" spans="1:3" x14ac:dyDescent="0.2">
      <c r="A662" s="15"/>
      <c r="B662" s="5"/>
      <c r="C662" s="14"/>
    </row>
    <row r="663" spans="1:3" x14ac:dyDescent="0.2">
      <c r="A663" s="15"/>
      <c r="B663" s="5"/>
      <c r="C663" s="14"/>
    </row>
    <row r="664" spans="1:3" x14ac:dyDescent="0.2">
      <c r="A664" s="15"/>
      <c r="B664" s="5"/>
      <c r="C664" s="14"/>
    </row>
    <row r="665" spans="1:3" x14ac:dyDescent="0.2">
      <c r="A665" s="15"/>
      <c r="B665" s="5"/>
      <c r="C665" s="14"/>
    </row>
    <row r="666" spans="1:3" x14ac:dyDescent="0.2">
      <c r="A666" s="15"/>
      <c r="B666" s="5"/>
      <c r="C666" s="14"/>
    </row>
    <row r="667" spans="1:3" x14ac:dyDescent="0.2">
      <c r="A667" s="15"/>
      <c r="B667" s="5"/>
      <c r="C667" s="14"/>
    </row>
    <row r="668" spans="1:3" x14ac:dyDescent="0.2">
      <c r="A668" s="15"/>
      <c r="B668" s="5"/>
      <c r="C668" s="14"/>
    </row>
    <row r="669" spans="1:3" x14ac:dyDescent="0.2">
      <c r="A669" s="15"/>
      <c r="B669" s="5"/>
      <c r="C669" s="14"/>
    </row>
    <row r="670" spans="1:3" x14ac:dyDescent="0.2">
      <c r="A670" s="15"/>
      <c r="B670" s="5"/>
      <c r="C670" s="14"/>
    </row>
    <row r="671" spans="1:3" x14ac:dyDescent="0.2">
      <c r="A671" s="15"/>
      <c r="B671" s="5"/>
      <c r="C671" s="14"/>
    </row>
    <row r="672" spans="1:3" x14ac:dyDescent="0.2">
      <c r="A672" s="15"/>
      <c r="B672" s="5"/>
      <c r="C672" s="14"/>
    </row>
    <row r="673" spans="1:3" x14ac:dyDescent="0.2">
      <c r="A673" s="15"/>
      <c r="B673" s="5"/>
      <c r="C673" s="14"/>
    </row>
    <row r="674" spans="1:3" x14ac:dyDescent="0.2">
      <c r="A674" s="15"/>
      <c r="B674" s="5"/>
      <c r="C674" s="14"/>
    </row>
    <row r="675" spans="1:3" x14ac:dyDescent="0.2">
      <c r="A675" s="15"/>
      <c r="B675" s="5"/>
      <c r="C675" s="14"/>
    </row>
    <row r="676" spans="1:3" x14ac:dyDescent="0.2">
      <c r="A676" s="15"/>
      <c r="C676" s="14"/>
    </row>
    <row r="677" spans="1:3" x14ac:dyDescent="0.2">
      <c r="A677" s="15"/>
      <c r="C677" s="14"/>
    </row>
    <row r="678" spans="1:3" x14ac:dyDescent="0.2">
      <c r="A678" s="15"/>
      <c r="C678" s="14"/>
    </row>
    <row r="679" spans="1:3" x14ac:dyDescent="0.2">
      <c r="A679" s="15"/>
      <c r="C679" s="14"/>
    </row>
    <row r="680" spans="1:3" x14ac:dyDescent="0.2">
      <c r="A680" s="15"/>
      <c r="C680" s="14"/>
    </row>
    <row r="681" spans="1:3" x14ac:dyDescent="0.2">
      <c r="A681" s="15"/>
      <c r="C681" s="14"/>
    </row>
    <row r="682" spans="1:3" x14ac:dyDescent="0.2">
      <c r="A682" s="15"/>
      <c r="C682" s="14"/>
    </row>
    <row r="683" spans="1:3" x14ac:dyDescent="0.2">
      <c r="A683" s="15"/>
      <c r="C683" s="14"/>
    </row>
    <row r="684" spans="1:3" x14ac:dyDescent="0.2">
      <c r="A684" s="15"/>
      <c r="C684" s="14"/>
    </row>
    <row r="685" spans="1:3" x14ac:dyDescent="0.2">
      <c r="A685" s="15"/>
      <c r="C685" s="14"/>
    </row>
    <row r="686" spans="1:3" x14ac:dyDescent="0.2">
      <c r="A686" s="15"/>
      <c r="C686" s="14"/>
    </row>
    <row r="687" spans="1:3" x14ac:dyDescent="0.2">
      <c r="A687" s="15"/>
      <c r="C687" s="14"/>
    </row>
    <row r="688" spans="1:3" x14ac:dyDescent="0.2">
      <c r="A688" s="15"/>
      <c r="C688" s="14"/>
    </row>
    <row r="689" spans="1:3" x14ac:dyDescent="0.2">
      <c r="A689" s="15"/>
      <c r="C689" s="14"/>
    </row>
    <row r="690" spans="1:3" x14ac:dyDescent="0.2">
      <c r="A690" s="15"/>
      <c r="C690" s="14"/>
    </row>
    <row r="691" spans="1:3" x14ac:dyDescent="0.2">
      <c r="A691" s="15"/>
      <c r="C691" s="14"/>
    </row>
    <row r="692" spans="1:3" x14ac:dyDescent="0.2">
      <c r="A692" s="15"/>
      <c r="C692" s="14"/>
    </row>
    <row r="693" spans="1:3" x14ac:dyDescent="0.2">
      <c r="A693" s="15"/>
      <c r="C693" s="14"/>
    </row>
    <row r="694" spans="1:3" x14ac:dyDescent="0.2">
      <c r="A694" s="15"/>
      <c r="C694" s="14"/>
    </row>
    <row r="695" spans="1:3" x14ac:dyDescent="0.2">
      <c r="A695" s="15"/>
      <c r="C695" s="14"/>
    </row>
    <row r="696" spans="1:3" x14ac:dyDescent="0.2">
      <c r="A696" s="15"/>
      <c r="C696" s="14"/>
    </row>
    <row r="697" spans="1:3" x14ac:dyDescent="0.2">
      <c r="A697" s="15"/>
      <c r="C697" s="14"/>
    </row>
    <row r="698" spans="1:3" x14ac:dyDescent="0.2">
      <c r="A698" s="15"/>
      <c r="C698" s="14"/>
    </row>
    <row r="699" spans="1:3" x14ac:dyDescent="0.2">
      <c r="A699" s="15"/>
      <c r="C699" s="14"/>
    </row>
    <row r="700" spans="1:3" x14ac:dyDescent="0.2">
      <c r="A700" s="15"/>
      <c r="C700" s="14"/>
    </row>
    <row r="701" spans="1:3" x14ac:dyDescent="0.2">
      <c r="A701" s="15"/>
      <c r="C701" s="14"/>
    </row>
    <row r="702" spans="1:3" x14ac:dyDescent="0.2">
      <c r="A702" s="15"/>
      <c r="C702" s="14"/>
    </row>
    <row r="703" spans="1:3" x14ac:dyDescent="0.2">
      <c r="A703" s="15"/>
      <c r="C703" s="14"/>
    </row>
    <row r="704" spans="1:3" x14ac:dyDescent="0.2">
      <c r="A704" s="15"/>
      <c r="C704" s="14"/>
    </row>
    <row r="705" spans="1:3" x14ac:dyDescent="0.2">
      <c r="A705" s="15"/>
      <c r="C705" s="14"/>
    </row>
    <row r="706" spans="1:3" x14ac:dyDescent="0.2">
      <c r="A706" s="15"/>
      <c r="C706" s="14"/>
    </row>
    <row r="707" spans="1:3" x14ac:dyDescent="0.2">
      <c r="A707" s="15"/>
      <c r="C707" s="14"/>
    </row>
    <row r="708" spans="1:3" x14ac:dyDescent="0.2">
      <c r="A708" s="15"/>
      <c r="C708" s="14"/>
    </row>
    <row r="709" spans="1:3" x14ac:dyDescent="0.2">
      <c r="A709" s="15"/>
      <c r="C709" s="14"/>
    </row>
    <row r="710" spans="1:3" x14ac:dyDescent="0.2">
      <c r="A710" s="15"/>
      <c r="C710" s="14"/>
    </row>
    <row r="711" spans="1:3" x14ac:dyDescent="0.2">
      <c r="A711" s="15"/>
      <c r="C711" s="14"/>
    </row>
    <row r="712" spans="1:3" x14ac:dyDescent="0.2">
      <c r="A712" s="15"/>
      <c r="C712" s="14"/>
    </row>
    <row r="713" spans="1:3" x14ac:dyDescent="0.2">
      <c r="A713" s="15"/>
      <c r="C713" s="14"/>
    </row>
    <row r="714" spans="1:3" x14ac:dyDescent="0.2">
      <c r="A714" s="15"/>
      <c r="C714" s="14"/>
    </row>
    <row r="715" spans="1:3" x14ac:dyDescent="0.2">
      <c r="A715" s="15"/>
      <c r="C715" s="14"/>
    </row>
    <row r="716" spans="1:3" x14ac:dyDescent="0.2">
      <c r="A716" s="15"/>
      <c r="C716" s="14"/>
    </row>
    <row r="717" spans="1:3" x14ac:dyDescent="0.2">
      <c r="A717" s="15"/>
      <c r="C717" s="14"/>
    </row>
    <row r="718" spans="1:3" x14ac:dyDescent="0.2">
      <c r="A718" s="15"/>
      <c r="C718" s="14"/>
    </row>
    <row r="719" spans="1:3" x14ac:dyDescent="0.2">
      <c r="A719" s="15"/>
      <c r="C719" s="14"/>
    </row>
    <row r="720" spans="1:3" x14ac:dyDescent="0.2">
      <c r="A720" s="15"/>
      <c r="C720" s="14"/>
    </row>
    <row r="721" spans="1:3" x14ac:dyDescent="0.2">
      <c r="A721" s="15"/>
      <c r="C721" s="14"/>
    </row>
    <row r="722" spans="1:3" x14ac:dyDescent="0.2">
      <c r="A722" s="15"/>
      <c r="C722" s="14"/>
    </row>
    <row r="723" spans="1:3" x14ac:dyDescent="0.2">
      <c r="A723" s="15"/>
      <c r="C723" s="14"/>
    </row>
    <row r="724" spans="1:3" x14ac:dyDescent="0.2">
      <c r="A724" s="15"/>
      <c r="C724" s="14"/>
    </row>
    <row r="725" spans="1:3" x14ac:dyDescent="0.2">
      <c r="A725" s="15"/>
      <c r="C725" s="14"/>
    </row>
    <row r="726" spans="1:3" x14ac:dyDescent="0.2">
      <c r="A726" s="15"/>
      <c r="C726" s="14"/>
    </row>
    <row r="727" spans="1:3" x14ac:dyDescent="0.2">
      <c r="A727" s="15"/>
      <c r="C727" s="14"/>
    </row>
    <row r="728" spans="1:3" x14ac:dyDescent="0.2">
      <c r="A728" s="15"/>
      <c r="C728" s="14"/>
    </row>
    <row r="729" spans="1:3" x14ac:dyDescent="0.2">
      <c r="A729" s="15"/>
      <c r="C729" s="14"/>
    </row>
    <row r="730" spans="1:3" x14ac:dyDescent="0.2">
      <c r="A730" s="15"/>
      <c r="C730" s="14"/>
    </row>
    <row r="731" spans="1:3" x14ac:dyDescent="0.2">
      <c r="A731" s="15"/>
      <c r="C731" s="14"/>
    </row>
    <row r="732" spans="1:3" x14ac:dyDescent="0.2">
      <c r="A732" s="15"/>
      <c r="C732" s="14"/>
    </row>
    <row r="733" spans="1:3" x14ac:dyDescent="0.2">
      <c r="A733" s="15"/>
      <c r="C733" s="14"/>
    </row>
    <row r="734" spans="1:3" x14ac:dyDescent="0.2">
      <c r="A734" s="15"/>
      <c r="C734" s="14"/>
    </row>
    <row r="735" spans="1:3" x14ac:dyDescent="0.2">
      <c r="A735" s="15"/>
      <c r="C735" s="14"/>
    </row>
    <row r="736" spans="1:3" x14ac:dyDescent="0.2">
      <c r="A736" s="15"/>
      <c r="C736" s="14"/>
    </row>
    <row r="737" spans="1:3" x14ac:dyDescent="0.2">
      <c r="A737" s="15"/>
      <c r="C737" s="14"/>
    </row>
    <row r="738" spans="1:3" x14ac:dyDescent="0.2">
      <c r="A738" s="15"/>
      <c r="C738" s="14"/>
    </row>
    <row r="739" spans="1:3" x14ac:dyDescent="0.2">
      <c r="A739" s="15"/>
      <c r="C739" s="14"/>
    </row>
    <row r="740" spans="1:3" x14ac:dyDescent="0.2">
      <c r="A740" s="15"/>
      <c r="C740" s="14"/>
    </row>
    <row r="741" spans="1:3" x14ac:dyDescent="0.2">
      <c r="A741" s="15"/>
      <c r="C741" s="14"/>
    </row>
    <row r="742" spans="1:3" x14ac:dyDescent="0.2">
      <c r="A742" s="15"/>
      <c r="C742" s="14"/>
    </row>
    <row r="743" spans="1:3" x14ac:dyDescent="0.2">
      <c r="A743" s="15"/>
      <c r="C743" s="14"/>
    </row>
    <row r="744" spans="1:3" x14ac:dyDescent="0.2">
      <c r="A744" s="15"/>
      <c r="C744" s="14"/>
    </row>
    <row r="745" spans="1:3" x14ac:dyDescent="0.2">
      <c r="A745" s="15"/>
      <c r="C745" s="14"/>
    </row>
    <row r="746" spans="1:3" x14ac:dyDescent="0.2">
      <c r="A746" s="15"/>
      <c r="C746" s="14"/>
    </row>
    <row r="747" spans="1:3" x14ac:dyDescent="0.2">
      <c r="A747" s="15"/>
      <c r="C747" s="14"/>
    </row>
    <row r="748" spans="1:3" x14ac:dyDescent="0.2">
      <c r="A748" s="15"/>
      <c r="C748" s="14"/>
    </row>
    <row r="749" spans="1:3" x14ac:dyDescent="0.2">
      <c r="A749" s="15"/>
      <c r="C749" s="14"/>
    </row>
    <row r="750" spans="1:3" x14ac:dyDescent="0.2">
      <c r="A750" s="15"/>
      <c r="C750" s="14"/>
    </row>
    <row r="751" spans="1:3" x14ac:dyDescent="0.2">
      <c r="A751" s="15"/>
      <c r="C751" s="14"/>
    </row>
    <row r="752" spans="1:3" x14ac:dyDescent="0.2">
      <c r="A752" s="15"/>
      <c r="C752" s="14"/>
    </row>
    <row r="753" spans="1:3" x14ac:dyDescent="0.2">
      <c r="A753" s="15"/>
      <c r="C753" s="14"/>
    </row>
    <row r="754" spans="1:3" x14ac:dyDescent="0.2">
      <c r="A754" s="15"/>
      <c r="C754" s="14"/>
    </row>
    <row r="755" spans="1:3" x14ac:dyDescent="0.2">
      <c r="A755" s="15"/>
      <c r="C755" s="14"/>
    </row>
    <row r="756" spans="1:3" x14ac:dyDescent="0.2">
      <c r="A756" s="15"/>
      <c r="C756" s="14"/>
    </row>
    <row r="757" spans="1:3" x14ac:dyDescent="0.2">
      <c r="A757" s="15"/>
      <c r="C757" s="14"/>
    </row>
    <row r="758" spans="1:3" x14ac:dyDescent="0.2">
      <c r="A758" s="15"/>
      <c r="C758" s="14"/>
    </row>
    <row r="759" spans="1:3" x14ac:dyDescent="0.2">
      <c r="A759" s="15"/>
      <c r="C759" s="14"/>
    </row>
    <row r="760" spans="1:3" x14ac:dyDescent="0.2">
      <c r="A760" s="15"/>
      <c r="C760" s="14"/>
    </row>
    <row r="761" spans="1:3" x14ac:dyDescent="0.2">
      <c r="A761" s="15"/>
      <c r="C761" s="14"/>
    </row>
    <row r="762" spans="1:3" x14ac:dyDescent="0.2">
      <c r="A762" s="15"/>
      <c r="C762" s="14"/>
    </row>
    <row r="763" spans="1:3" x14ac:dyDescent="0.2">
      <c r="A763" s="15"/>
      <c r="C763" s="14"/>
    </row>
    <row r="764" spans="1:3" x14ac:dyDescent="0.2">
      <c r="A764" s="15"/>
      <c r="C764" s="14"/>
    </row>
    <row r="765" spans="1:3" x14ac:dyDescent="0.2">
      <c r="A765" s="15"/>
      <c r="C765" s="14"/>
    </row>
    <row r="766" spans="1:3" x14ac:dyDescent="0.2">
      <c r="A766" s="15"/>
      <c r="C766" s="14"/>
    </row>
    <row r="767" spans="1:3" x14ac:dyDescent="0.2">
      <c r="A767" s="15"/>
      <c r="C767" s="14"/>
    </row>
    <row r="768" spans="1:3" x14ac:dyDescent="0.2">
      <c r="A768" s="15"/>
      <c r="C768" s="14"/>
    </row>
    <row r="769" spans="1:3" x14ac:dyDescent="0.2">
      <c r="A769" s="15"/>
      <c r="C769" s="14"/>
    </row>
    <row r="770" spans="1:3" x14ac:dyDescent="0.2">
      <c r="A770" s="15"/>
      <c r="C770" s="14"/>
    </row>
    <row r="771" spans="1:3" x14ac:dyDescent="0.2">
      <c r="A771" s="15"/>
      <c r="C771" s="14"/>
    </row>
    <row r="772" spans="1:3" x14ac:dyDescent="0.2">
      <c r="A772" s="15"/>
      <c r="C772" s="14"/>
    </row>
    <row r="773" spans="1:3" x14ac:dyDescent="0.2">
      <c r="A773" s="15"/>
      <c r="C773" s="14"/>
    </row>
    <row r="774" spans="1:3" x14ac:dyDescent="0.2">
      <c r="A774" s="15"/>
      <c r="C774" s="14"/>
    </row>
    <row r="775" spans="1:3" x14ac:dyDescent="0.2">
      <c r="A775" s="15"/>
      <c r="C775" s="14"/>
    </row>
    <row r="776" spans="1:3" x14ac:dyDescent="0.2">
      <c r="A776" s="15"/>
      <c r="C776" s="14"/>
    </row>
    <row r="777" spans="1:3" x14ac:dyDescent="0.2">
      <c r="A777" s="15"/>
      <c r="C777" s="14"/>
    </row>
    <row r="778" spans="1:3" x14ac:dyDescent="0.2">
      <c r="A778" s="15"/>
      <c r="C778" s="14"/>
    </row>
    <row r="779" spans="1:3" x14ac:dyDescent="0.2">
      <c r="A779" s="15"/>
      <c r="C779" s="14"/>
    </row>
    <row r="780" spans="1:3" x14ac:dyDescent="0.2">
      <c r="A780" s="15"/>
      <c r="C780" s="14"/>
    </row>
    <row r="781" spans="1:3" x14ac:dyDescent="0.2">
      <c r="A781" s="15"/>
      <c r="C781" s="14"/>
    </row>
    <row r="782" spans="1:3" x14ac:dyDescent="0.2">
      <c r="A782" s="15"/>
      <c r="C782" s="14"/>
    </row>
    <row r="783" spans="1:3" x14ac:dyDescent="0.2">
      <c r="A783" s="15"/>
      <c r="C783" s="14"/>
    </row>
    <row r="784" spans="1:3" x14ac:dyDescent="0.2">
      <c r="A784" s="15"/>
      <c r="C784" s="14"/>
    </row>
    <row r="785" spans="1:3" x14ac:dyDescent="0.2">
      <c r="A785" s="15"/>
      <c r="C785" s="14"/>
    </row>
    <row r="786" spans="1:3" x14ac:dyDescent="0.2">
      <c r="A786" s="15"/>
      <c r="C786" s="14"/>
    </row>
    <row r="787" spans="1:3" x14ac:dyDescent="0.2">
      <c r="A787" s="15"/>
      <c r="C787" s="14"/>
    </row>
    <row r="788" spans="1:3" x14ac:dyDescent="0.2">
      <c r="A788" s="15"/>
      <c r="C788" s="14"/>
    </row>
    <row r="789" spans="1:3" x14ac:dyDescent="0.2">
      <c r="A789" s="15"/>
      <c r="C789" s="14"/>
    </row>
    <row r="790" spans="1:3" x14ac:dyDescent="0.2">
      <c r="A790" s="15"/>
      <c r="C790" s="14"/>
    </row>
    <row r="791" spans="1:3" x14ac:dyDescent="0.2">
      <c r="A791" s="15"/>
      <c r="C791" s="14"/>
    </row>
    <row r="792" spans="1:3" x14ac:dyDescent="0.2">
      <c r="A792" s="15"/>
      <c r="C792" s="14"/>
    </row>
    <row r="793" spans="1:3" x14ac:dyDescent="0.2">
      <c r="A793" s="15"/>
      <c r="C793" s="14"/>
    </row>
    <row r="794" spans="1:3" x14ac:dyDescent="0.2">
      <c r="A794" s="15"/>
      <c r="C794" s="14"/>
    </row>
    <row r="795" spans="1:3" x14ac:dyDescent="0.2">
      <c r="A795" s="15"/>
      <c r="C795" s="14"/>
    </row>
    <row r="796" spans="1:3" x14ac:dyDescent="0.2">
      <c r="A796" s="15"/>
      <c r="C796" s="14"/>
    </row>
    <row r="797" spans="1:3" x14ac:dyDescent="0.2">
      <c r="A797" s="15"/>
      <c r="C797" s="14"/>
    </row>
    <row r="798" spans="1:3" x14ac:dyDescent="0.2">
      <c r="A798" s="15"/>
      <c r="C798" s="14"/>
    </row>
    <row r="799" spans="1:3" x14ac:dyDescent="0.2">
      <c r="A799" s="15"/>
      <c r="C799" s="14"/>
    </row>
    <row r="800" spans="1:3" x14ac:dyDescent="0.2">
      <c r="A800" s="15"/>
      <c r="C800" s="14"/>
    </row>
    <row r="801" spans="1:3" x14ac:dyDescent="0.2">
      <c r="A801" s="15"/>
      <c r="C801" s="14"/>
    </row>
    <row r="802" spans="1:3" x14ac:dyDescent="0.2">
      <c r="A802" s="15"/>
      <c r="C802" s="14"/>
    </row>
    <row r="803" spans="1:3" x14ac:dyDescent="0.2">
      <c r="A803" s="15"/>
      <c r="C803" s="14"/>
    </row>
    <row r="804" spans="1:3" x14ac:dyDescent="0.2">
      <c r="A804" s="15"/>
      <c r="C804" s="14"/>
    </row>
    <row r="805" spans="1:3" x14ac:dyDescent="0.2">
      <c r="A805" s="15"/>
      <c r="C805" s="14"/>
    </row>
    <row r="806" spans="1:3" x14ac:dyDescent="0.2">
      <c r="A806" s="15"/>
      <c r="C806" s="14"/>
    </row>
    <row r="807" spans="1:3" x14ac:dyDescent="0.2">
      <c r="A807" s="15"/>
      <c r="C807" s="14"/>
    </row>
    <row r="808" spans="1:3" x14ac:dyDescent="0.2">
      <c r="A808" s="15"/>
      <c r="C808" s="14"/>
    </row>
    <row r="809" spans="1:3" x14ac:dyDescent="0.2">
      <c r="A809" s="15"/>
      <c r="C809" s="14"/>
    </row>
    <row r="810" spans="1:3" x14ac:dyDescent="0.2">
      <c r="A810" s="15"/>
      <c r="C810" s="14"/>
    </row>
    <row r="811" spans="1:3" x14ac:dyDescent="0.2">
      <c r="A811" s="15"/>
      <c r="C811" s="14"/>
    </row>
    <row r="812" spans="1:3" x14ac:dyDescent="0.2">
      <c r="A812" s="15"/>
      <c r="C812" s="14"/>
    </row>
    <row r="813" spans="1:3" x14ac:dyDescent="0.2">
      <c r="A813" s="15"/>
      <c r="C813" s="14"/>
    </row>
    <row r="814" spans="1:3" x14ac:dyDescent="0.2">
      <c r="A814" s="15"/>
      <c r="C814" s="14"/>
    </row>
    <row r="815" spans="1:3" x14ac:dyDescent="0.2">
      <c r="A815" s="15"/>
      <c r="C815" s="14"/>
    </row>
    <row r="816" spans="1:3" x14ac:dyDescent="0.2">
      <c r="A816" s="15"/>
      <c r="C816" s="14"/>
    </row>
    <row r="817" spans="1:3" x14ac:dyDescent="0.2">
      <c r="A817" s="15"/>
      <c r="C817" s="14"/>
    </row>
    <row r="818" spans="1:3" x14ac:dyDescent="0.2">
      <c r="A818" s="15"/>
      <c r="C818" s="14"/>
    </row>
    <row r="819" spans="1:3" x14ac:dyDescent="0.2">
      <c r="A819" s="15"/>
      <c r="C819" s="14"/>
    </row>
    <row r="820" spans="1:3" x14ac:dyDescent="0.2">
      <c r="A820" s="15"/>
      <c r="C820" s="14"/>
    </row>
    <row r="821" spans="1:3" x14ac:dyDescent="0.2">
      <c r="A821" s="15"/>
      <c r="C821" s="14"/>
    </row>
    <row r="822" spans="1:3" x14ac:dyDescent="0.2">
      <c r="A822" s="15"/>
      <c r="C822" s="14"/>
    </row>
    <row r="823" spans="1:3" x14ac:dyDescent="0.2">
      <c r="A823" s="15"/>
      <c r="C823" s="14"/>
    </row>
    <row r="824" spans="1:3" x14ac:dyDescent="0.2">
      <c r="A824" s="15"/>
      <c r="C824" s="14"/>
    </row>
    <row r="825" spans="1:3" x14ac:dyDescent="0.2">
      <c r="A825" s="15"/>
      <c r="C825" s="14"/>
    </row>
    <row r="826" spans="1:3" x14ac:dyDescent="0.2">
      <c r="A826" s="15"/>
      <c r="C826" s="14"/>
    </row>
    <row r="827" spans="1:3" x14ac:dyDescent="0.2">
      <c r="A827" s="15"/>
      <c r="C827" s="14"/>
    </row>
    <row r="828" spans="1:3" x14ac:dyDescent="0.2">
      <c r="A828" s="15"/>
      <c r="C828" s="14"/>
    </row>
    <row r="829" spans="1:3" x14ac:dyDescent="0.2">
      <c r="A829" s="15"/>
      <c r="C829" s="14"/>
    </row>
    <row r="830" spans="1:3" x14ac:dyDescent="0.2">
      <c r="A830" s="15"/>
      <c r="C830" s="14"/>
    </row>
    <row r="831" spans="1:3" x14ac:dyDescent="0.2">
      <c r="A831" s="15"/>
      <c r="C831" s="14"/>
    </row>
    <row r="832" spans="1:3" x14ac:dyDescent="0.2">
      <c r="A832" s="15"/>
      <c r="C832" s="14"/>
    </row>
    <row r="833" spans="1:3" x14ac:dyDescent="0.2">
      <c r="A833" s="15"/>
      <c r="C833" s="14"/>
    </row>
    <row r="834" spans="1:3" x14ac:dyDescent="0.2">
      <c r="A834" s="15"/>
      <c r="C834" s="14"/>
    </row>
    <row r="835" spans="1:3" x14ac:dyDescent="0.2">
      <c r="A835" s="15"/>
      <c r="C835" s="14"/>
    </row>
    <row r="836" spans="1:3" x14ac:dyDescent="0.2">
      <c r="A836" s="15"/>
      <c r="C836" s="14"/>
    </row>
    <row r="837" spans="1:3" x14ac:dyDescent="0.2">
      <c r="A837" s="15"/>
      <c r="C837" s="14"/>
    </row>
    <row r="838" spans="1:3" x14ac:dyDescent="0.2">
      <c r="A838" s="15"/>
      <c r="C838" s="14"/>
    </row>
    <row r="839" spans="1:3" x14ac:dyDescent="0.2">
      <c r="A839" s="15"/>
      <c r="C839" s="14"/>
    </row>
    <row r="840" spans="1:3" x14ac:dyDescent="0.2">
      <c r="A840" s="15"/>
      <c r="C840" s="14"/>
    </row>
    <row r="841" spans="1:3" x14ac:dyDescent="0.2">
      <c r="A841" s="15"/>
      <c r="C841" s="14"/>
    </row>
    <row r="842" spans="1:3" x14ac:dyDescent="0.2">
      <c r="A842" s="15"/>
      <c r="C842" s="14"/>
    </row>
    <row r="843" spans="1:3" x14ac:dyDescent="0.2">
      <c r="A843" s="15"/>
      <c r="C843" s="14"/>
    </row>
    <row r="844" spans="1:3" x14ac:dyDescent="0.2">
      <c r="A844" s="15"/>
      <c r="C844" s="14"/>
    </row>
    <row r="845" spans="1:3" x14ac:dyDescent="0.2">
      <c r="A845" s="15"/>
      <c r="C845" s="14"/>
    </row>
    <row r="846" spans="1:3" x14ac:dyDescent="0.2">
      <c r="A846" s="15"/>
      <c r="C846" s="14"/>
    </row>
    <row r="847" spans="1:3" x14ac:dyDescent="0.2">
      <c r="A847" s="15"/>
      <c r="C847" s="14"/>
    </row>
    <row r="848" spans="1:3" x14ac:dyDescent="0.2">
      <c r="A848" s="15"/>
      <c r="C848" s="14"/>
    </row>
    <row r="849" spans="1:3" x14ac:dyDescent="0.2">
      <c r="A849" s="15"/>
      <c r="C849" s="14"/>
    </row>
    <row r="850" spans="1:3" x14ac:dyDescent="0.2">
      <c r="A850" s="15"/>
      <c r="C850" s="14"/>
    </row>
    <row r="851" spans="1:3" x14ac:dyDescent="0.2">
      <c r="A851" s="15"/>
      <c r="C851" s="14"/>
    </row>
    <row r="852" spans="1:3" x14ac:dyDescent="0.2">
      <c r="A852" s="15"/>
      <c r="C852" s="14"/>
    </row>
    <row r="853" spans="1:3" x14ac:dyDescent="0.2">
      <c r="A853" s="15"/>
      <c r="C853" s="14"/>
    </row>
    <row r="854" spans="1:3" x14ac:dyDescent="0.2">
      <c r="A854" s="15"/>
      <c r="C854" s="14"/>
    </row>
    <row r="855" spans="1:3" x14ac:dyDescent="0.2">
      <c r="A855" s="15"/>
      <c r="C855" s="14"/>
    </row>
    <row r="856" spans="1:3" x14ac:dyDescent="0.2">
      <c r="A856" s="15"/>
      <c r="C856" s="14"/>
    </row>
    <row r="857" spans="1:3" x14ac:dyDescent="0.2">
      <c r="A857" s="15"/>
      <c r="C857" s="14"/>
    </row>
    <row r="858" spans="1:3" x14ac:dyDescent="0.2">
      <c r="A858" s="15"/>
      <c r="C858" s="14"/>
    </row>
    <row r="859" spans="1:3" x14ac:dyDescent="0.2">
      <c r="A859" s="15"/>
      <c r="C859" s="14"/>
    </row>
    <row r="860" spans="1:3" x14ac:dyDescent="0.2">
      <c r="A860" s="15"/>
      <c r="C860" s="14"/>
    </row>
    <row r="861" spans="1:3" x14ac:dyDescent="0.2">
      <c r="A861" s="15"/>
      <c r="C861" s="14"/>
    </row>
    <row r="862" spans="1:3" x14ac:dyDescent="0.2">
      <c r="A862" s="15"/>
      <c r="C862" s="14"/>
    </row>
    <row r="863" spans="1:3" x14ac:dyDescent="0.2">
      <c r="A863" s="15"/>
      <c r="C863" s="14"/>
    </row>
    <row r="864" spans="1:3" x14ac:dyDescent="0.2">
      <c r="A864" s="15"/>
      <c r="C864" s="14"/>
    </row>
    <row r="865" spans="1:3" x14ac:dyDescent="0.2">
      <c r="A865" s="15"/>
      <c r="C865" s="14"/>
    </row>
    <row r="866" spans="1:3" x14ac:dyDescent="0.2">
      <c r="A866" s="15"/>
      <c r="C866" s="14"/>
    </row>
    <row r="867" spans="1:3" x14ac:dyDescent="0.2">
      <c r="A867" s="15"/>
      <c r="C867" s="14"/>
    </row>
    <row r="868" spans="1:3" x14ac:dyDescent="0.2">
      <c r="A868" s="15"/>
      <c r="C868" s="14"/>
    </row>
    <row r="869" spans="1:3" x14ac:dyDescent="0.2">
      <c r="A869" s="15"/>
      <c r="C869" s="14"/>
    </row>
    <row r="870" spans="1:3" x14ac:dyDescent="0.2">
      <c r="A870" s="15"/>
      <c r="C870" s="14"/>
    </row>
    <row r="871" spans="1:3" x14ac:dyDescent="0.2">
      <c r="A871" s="15"/>
      <c r="C871" s="14"/>
    </row>
    <row r="872" spans="1:3" x14ac:dyDescent="0.2">
      <c r="A872" s="15"/>
      <c r="C872" s="14"/>
    </row>
    <row r="873" spans="1:3" x14ac:dyDescent="0.2">
      <c r="A873" s="15"/>
      <c r="C873" s="14"/>
    </row>
    <row r="874" spans="1:3" x14ac:dyDescent="0.2">
      <c r="A874" s="15"/>
      <c r="C874" s="14"/>
    </row>
    <row r="875" spans="1:3" x14ac:dyDescent="0.2">
      <c r="A875" s="15"/>
      <c r="C875" s="14"/>
    </row>
    <row r="876" spans="1:3" x14ac:dyDescent="0.2">
      <c r="A876" s="15"/>
      <c r="C876" s="14"/>
    </row>
    <row r="877" spans="1:3" x14ac:dyDescent="0.2">
      <c r="A877" s="15"/>
      <c r="C877" s="14"/>
    </row>
    <row r="878" spans="1:3" x14ac:dyDescent="0.2">
      <c r="A878" s="15"/>
      <c r="C878" s="14"/>
    </row>
    <row r="879" spans="1:3" x14ac:dyDescent="0.2">
      <c r="A879" s="15"/>
      <c r="C879" s="14"/>
    </row>
    <row r="880" spans="1:3" x14ac:dyDescent="0.2">
      <c r="A880" s="15"/>
      <c r="C880" s="14"/>
    </row>
    <row r="881" spans="1:3" x14ac:dyDescent="0.2">
      <c r="A881" s="15"/>
      <c r="C881" s="14"/>
    </row>
    <row r="882" spans="1:3" x14ac:dyDescent="0.2">
      <c r="A882" s="15"/>
      <c r="C882" s="14"/>
    </row>
    <row r="883" spans="1:3" x14ac:dyDescent="0.2">
      <c r="A883" s="15"/>
      <c r="C883" s="14"/>
    </row>
    <row r="884" spans="1:3" x14ac:dyDescent="0.2">
      <c r="A884" s="15"/>
      <c r="C884" s="14"/>
    </row>
    <row r="885" spans="1:3" x14ac:dyDescent="0.2">
      <c r="A885" s="15"/>
      <c r="C885" s="14"/>
    </row>
    <row r="886" spans="1:3" x14ac:dyDescent="0.2">
      <c r="A886" s="15"/>
      <c r="C886" s="14"/>
    </row>
    <row r="887" spans="1:3" x14ac:dyDescent="0.2">
      <c r="A887" s="15"/>
      <c r="C887" s="14"/>
    </row>
    <row r="888" spans="1:3" x14ac:dyDescent="0.2">
      <c r="A888" s="15"/>
      <c r="C888" s="14"/>
    </row>
    <row r="889" spans="1:3" x14ac:dyDescent="0.2">
      <c r="A889" s="15"/>
      <c r="C889" s="14"/>
    </row>
    <row r="890" spans="1:3" x14ac:dyDescent="0.2">
      <c r="A890" s="15"/>
      <c r="C890" s="14"/>
    </row>
    <row r="891" spans="1:3" x14ac:dyDescent="0.2">
      <c r="A891" s="15"/>
      <c r="C891" s="14"/>
    </row>
    <row r="892" spans="1:3" x14ac:dyDescent="0.2">
      <c r="A892" s="15"/>
      <c r="C892" s="14"/>
    </row>
    <row r="893" spans="1:3" x14ac:dyDescent="0.2">
      <c r="A893" s="15"/>
      <c r="C893" s="14"/>
    </row>
    <row r="894" spans="1:3" x14ac:dyDescent="0.2">
      <c r="A894" s="15"/>
      <c r="C894" s="14"/>
    </row>
    <row r="895" spans="1:3" x14ac:dyDescent="0.2">
      <c r="A895" s="15"/>
      <c r="C895" s="14"/>
    </row>
    <row r="896" spans="1:3" x14ac:dyDescent="0.2">
      <c r="A896" s="15"/>
      <c r="C896" s="14"/>
    </row>
    <row r="897" spans="1:3" x14ac:dyDescent="0.2">
      <c r="A897" s="15"/>
      <c r="C897" s="14"/>
    </row>
    <row r="898" spans="1:3" x14ac:dyDescent="0.2">
      <c r="A898" s="15"/>
      <c r="C898" s="14"/>
    </row>
    <row r="899" spans="1:3" x14ac:dyDescent="0.2">
      <c r="A899" s="15"/>
      <c r="C899" s="14"/>
    </row>
    <row r="900" spans="1:3" x14ac:dyDescent="0.2">
      <c r="A900" s="15"/>
      <c r="C900" s="14"/>
    </row>
    <row r="901" spans="1:3" x14ac:dyDescent="0.2">
      <c r="A901" s="15"/>
      <c r="C901" s="14"/>
    </row>
    <row r="902" spans="1:3" x14ac:dyDescent="0.2">
      <c r="A902" s="15"/>
      <c r="C902" s="14"/>
    </row>
    <row r="903" spans="1:3" x14ac:dyDescent="0.2">
      <c r="A903" s="15"/>
      <c r="C903" s="14"/>
    </row>
    <row r="904" spans="1:3" x14ac:dyDescent="0.2">
      <c r="A904" s="15"/>
      <c r="C904" s="14"/>
    </row>
    <row r="905" spans="1:3" x14ac:dyDescent="0.2">
      <c r="A905" s="15"/>
      <c r="C905" s="14"/>
    </row>
    <row r="906" spans="1:3" x14ac:dyDescent="0.2">
      <c r="A906" s="15"/>
      <c r="C906" s="14"/>
    </row>
    <row r="907" spans="1:3" x14ac:dyDescent="0.2">
      <c r="A907" s="15"/>
      <c r="C907" s="14"/>
    </row>
    <row r="908" spans="1:3" x14ac:dyDescent="0.2">
      <c r="A908" s="15"/>
      <c r="C908" s="14"/>
    </row>
    <row r="909" spans="1:3" x14ac:dyDescent="0.2">
      <c r="A909" s="15"/>
      <c r="C909" s="14"/>
    </row>
    <row r="910" spans="1:3" x14ac:dyDescent="0.2">
      <c r="A910" s="15"/>
      <c r="C910" s="14"/>
    </row>
    <row r="911" spans="1:3" x14ac:dyDescent="0.2">
      <c r="A911" s="15"/>
      <c r="C911" s="14"/>
    </row>
    <row r="912" spans="1:3" x14ac:dyDescent="0.2">
      <c r="A912" s="15"/>
      <c r="C912" s="14"/>
    </row>
    <row r="913" spans="1:3" x14ac:dyDescent="0.2">
      <c r="A913" s="15"/>
      <c r="C913" s="14"/>
    </row>
    <row r="914" spans="1:3" x14ac:dyDescent="0.2">
      <c r="A914" s="15"/>
      <c r="C914" s="14"/>
    </row>
    <row r="915" spans="1:3" x14ac:dyDescent="0.2">
      <c r="A915" s="15"/>
      <c r="C915" s="14"/>
    </row>
    <row r="916" spans="1:3" x14ac:dyDescent="0.2">
      <c r="A916" s="15"/>
      <c r="C916" s="14"/>
    </row>
    <row r="917" spans="1:3" x14ac:dyDescent="0.2">
      <c r="A917" s="15"/>
      <c r="C917" s="14"/>
    </row>
    <row r="918" spans="1:3" x14ac:dyDescent="0.2">
      <c r="A918" s="15"/>
      <c r="C918" s="14"/>
    </row>
    <row r="919" spans="1:3" x14ac:dyDescent="0.2">
      <c r="A919" s="15"/>
      <c r="C919" s="14"/>
    </row>
    <row r="920" spans="1:3" x14ac:dyDescent="0.2">
      <c r="A920" s="15"/>
      <c r="C920" s="14"/>
    </row>
    <row r="921" spans="1:3" x14ac:dyDescent="0.2">
      <c r="A921" s="15"/>
      <c r="C921" s="14"/>
    </row>
    <row r="922" spans="1:3" x14ac:dyDescent="0.2">
      <c r="A922" s="15"/>
      <c r="C922" s="14"/>
    </row>
    <row r="923" spans="1:3" x14ac:dyDescent="0.2">
      <c r="A923" s="15"/>
      <c r="C923" s="14"/>
    </row>
    <row r="924" spans="1:3" x14ac:dyDescent="0.2">
      <c r="A924" s="15"/>
      <c r="C924" s="14"/>
    </row>
    <row r="925" spans="1:3" x14ac:dyDescent="0.2">
      <c r="A925" s="15"/>
      <c r="C925" s="14"/>
    </row>
    <row r="926" spans="1:3" x14ac:dyDescent="0.2">
      <c r="A926" s="15"/>
      <c r="C926" s="14"/>
    </row>
    <row r="927" spans="1:3" x14ac:dyDescent="0.2">
      <c r="A927" s="15"/>
      <c r="C927" s="14"/>
    </row>
    <row r="928" spans="1:3" x14ac:dyDescent="0.2">
      <c r="A928" s="15"/>
      <c r="C928" s="14"/>
    </row>
    <row r="929" spans="1:3" x14ac:dyDescent="0.2">
      <c r="A929" s="15"/>
      <c r="C929" s="14"/>
    </row>
    <row r="930" spans="1:3" x14ac:dyDescent="0.2">
      <c r="A930" s="15"/>
      <c r="C930" s="14"/>
    </row>
    <row r="931" spans="1:3" x14ac:dyDescent="0.2">
      <c r="A931" s="15"/>
      <c r="C931" s="14"/>
    </row>
    <row r="932" spans="1:3" x14ac:dyDescent="0.2">
      <c r="A932" s="15"/>
      <c r="C932" s="14"/>
    </row>
    <row r="933" spans="1:3" x14ac:dyDescent="0.2">
      <c r="A933" s="15"/>
      <c r="C933" s="14"/>
    </row>
    <row r="934" spans="1:3" x14ac:dyDescent="0.2">
      <c r="A934" s="15"/>
      <c r="C934" s="14"/>
    </row>
    <row r="935" spans="1:3" x14ac:dyDescent="0.2">
      <c r="A935" s="15"/>
      <c r="C935" s="14"/>
    </row>
    <row r="936" spans="1:3" x14ac:dyDescent="0.2">
      <c r="A936" s="15"/>
      <c r="C936" s="14"/>
    </row>
    <row r="937" spans="1:3" x14ac:dyDescent="0.2">
      <c r="A937" s="15"/>
      <c r="C937" s="14"/>
    </row>
    <row r="938" spans="1:3" x14ac:dyDescent="0.2">
      <c r="A938" s="15"/>
      <c r="C938" s="14"/>
    </row>
    <row r="939" spans="1:3" x14ac:dyDescent="0.2">
      <c r="A939" s="15"/>
      <c r="C939" s="14"/>
    </row>
    <row r="940" spans="1:3" x14ac:dyDescent="0.2">
      <c r="A940" s="15"/>
      <c r="C940" s="14"/>
    </row>
    <row r="941" spans="1:3" x14ac:dyDescent="0.2">
      <c r="A941" s="15"/>
      <c r="C941" s="14"/>
    </row>
    <row r="942" spans="1:3" x14ac:dyDescent="0.2">
      <c r="A942" s="15"/>
      <c r="C942" s="14"/>
    </row>
    <row r="943" spans="1:3" x14ac:dyDescent="0.2">
      <c r="A943" s="15"/>
      <c r="C943" s="14"/>
    </row>
    <row r="944" spans="1:3" x14ac:dyDescent="0.2">
      <c r="A944" s="15"/>
      <c r="C944" s="14"/>
    </row>
    <row r="945" spans="1:3" x14ac:dyDescent="0.2">
      <c r="A945" s="15"/>
      <c r="C945" s="14"/>
    </row>
    <row r="946" spans="1:3" x14ac:dyDescent="0.2">
      <c r="A946" s="15"/>
      <c r="C946" s="14"/>
    </row>
    <row r="947" spans="1:3" x14ac:dyDescent="0.2">
      <c r="A947" s="15"/>
      <c r="C947" s="14"/>
    </row>
    <row r="948" spans="1:3" x14ac:dyDescent="0.2">
      <c r="A948" s="15"/>
      <c r="C948" s="14"/>
    </row>
    <row r="949" spans="1:3" x14ac:dyDescent="0.2">
      <c r="A949" s="15"/>
      <c r="C949" s="14"/>
    </row>
    <row r="950" spans="1:3" x14ac:dyDescent="0.2">
      <c r="A950" s="15"/>
      <c r="C950" s="14"/>
    </row>
    <row r="951" spans="1:3" x14ac:dyDescent="0.2">
      <c r="A951" s="15"/>
      <c r="C951" s="14"/>
    </row>
    <row r="952" spans="1:3" x14ac:dyDescent="0.2">
      <c r="A952" s="15"/>
      <c r="C952" s="14"/>
    </row>
    <row r="953" spans="1:3" x14ac:dyDescent="0.2">
      <c r="A953" s="15"/>
      <c r="C953" s="14"/>
    </row>
    <row r="954" spans="1:3" x14ac:dyDescent="0.2">
      <c r="A954" s="15"/>
      <c r="C954" s="14"/>
    </row>
    <row r="955" spans="1:3" x14ac:dyDescent="0.2">
      <c r="A955" s="15"/>
      <c r="C955" s="14"/>
    </row>
    <row r="956" spans="1:3" x14ac:dyDescent="0.2">
      <c r="A956" s="15"/>
      <c r="C956" s="14"/>
    </row>
    <row r="957" spans="1:3" x14ac:dyDescent="0.2">
      <c r="A957" s="15"/>
      <c r="C957" s="14"/>
    </row>
    <row r="958" spans="1:3" x14ac:dyDescent="0.2">
      <c r="A958" s="15"/>
      <c r="C958" s="14"/>
    </row>
    <row r="959" spans="1:3" x14ac:dyDescent="0.2">
      <c r="A959" s="15"/>
      <c r="C959" s="14"/>
    </row>
    <row r="960" spans="1:3" x14ac:dyDescent="0.2">
      <c r="A960" s="15"/>
      <c r="C960" s="14"/>
    </row>
    <row r="961" spans="1:3" x14ac:dyDescent="0.2">
      <c r="A961" s="15"/>
      <c r="C961" s="14"/>
    </row>
    <row r="962" spans="1:3" x14ac:dyDescent="0.2">
      <c r="A962" s="15"/>
      <c r="C962" s="14"/>
    </row>
    <row r="963" spans="1:3" x14ac:dyDescent="0.2">
      <c r="A963" s="15"/>
      <c r="C963" s="14"/>
    </row>
    <row r="964" spans="1:3" x14ac:dyDescent="0.2">
      <c r="A964" s="15"/>
      <c r="C964" s="14"/>
    </row>
    <row r="965" spans="1:3" x14ac:dyDescent="0.2">
      <c r="A965" s="15"/>
      <c r="C965" s="14"/>
    </row>
    <row r="966" spans="1:3" x14ac:dyDescent="0.2">
      <c r="A966" s="15"/>
      <c r="C966" s="14"/>
    </row>
    <row r="967" spans="1:3" x14ac:dyDescent="0.2">
      <c r="A967" s="15"/>
      <c r="C967" s="14"/>
    </row>
    <row r="968" spans="1:3" x14ac:dyDescent="0.2">
      <c r="A968" s="15"/>
      <c r="C968" s="14"/>
    </row>
    <row r="969" spans="1:3" x14ac:dyDescent="0.2">
      <c r="A969" s="15"/>
      <c r="C969" s="14"/>
    </row>
    <row r="970" spans="1:3" x14ac:dyDescent="0.2">
      <c r="C970" s="14"/>
    </row>
    <row r="971" spans="1:3" x14ac:dyDescent="0.2">
      <c r="C971" s="14"/>
    </row>
    <row r="972" spans="1:3" x14ac:dyDescent="0.2">
      <c r="C972" s="14"/>
    </row>
    <row r="973" spans="1:3" x14ac:dyDescent="0.2">
      <c r="C973" s="14"/>
    </row>
    <row r="974" spans="1:3" x14ac:dyDescent="0.2">
      <c r="C974" s="14"/>
    </row>
    <row r="975" spans="1:3" x14ac:dyDescent="0.2">
      <c r="C975" s="14"/>
    </row>
    <row r="976" spans="1:3" x14ac:dyDescent="0.2">
      <c r="C976" s="14"/>
    </row>
    <row r="977" spans="3:3" x14ac:dyDescent="0.2">
      <c r="C977" s="14"/>
    </row>
    <row r="978" spans="3:3" x14ac:dyDescent="0.2">
      <c r="C978" s="14"/>
    </row>
    <row r="979" spans="3:3" x14ac:dyDescent="0.2">
      <c r="C979" s="14"/>
    </row>
    <row r="980" spans="3:3" x14ac:dyDescent="0.2">
      <c r="C980" s="14"/>
    </row>
    <row r="981" spans="3:3" x14ac:dyDescent="0.2">
      <c r="C981" s="14"/>
    </row>
    <row r="982" spans="3:3" x14ac:dyDescent="0.2">
      <c r="C982" s="14"/>
    </row>
    <row r="983" spans="3:3" x14ac:dyDescent="0.2">
      <c r="C983" s="14"/>
    </row>
    <row r="984" spans="3:3" x14ac:dyDescent="0.2">
      <c r="C984" s="14"/>
    </row>
    <row r="985" spans="3:3" x14ac:dyDescent="0.2">
      <c r="C985" s="14"/>
    </row>
    <row r="986" spans="3:3" x14ac:dyDescent="0.2">
      <c r="C986" s="14"/>
    </row>
    <row r="987" spans="3:3" x14ac:dyDescent="0.2">
      <c r="C987" s="14"/>
    </row>
    <row r="988" spans="3:3" x14ac:dyDescent="0.2">
      <c r="C988" s="14"/>
    </row>
    <row r="989" spans="3:3" x14ac:dyDescent="0.2">
      <c r="C989" s="14"/>
    </row>
    <row r="990" spans="3:3" x14ac:dyDescent="0.2">
      <c r="C990" s="14"/>
    </row>
    <row r="991" spans="3:3" x14ac:dyDescent="0.2">
      <c r="C991" s="14"/>
    </row>
    <row r="992" spans="3:3" x14ac:dyDescent="0.2">
      <c r="C992" s="14"/>
    </row>
    <row r="993" spans="3:3" x14ac:dyDescent="0.2">
      <c r="C993" s="14"/>
    </row>
    <row r="994" spans="3:3" x14ac:dyDescent="0.2">
      <c r="C994" s="14"/>
    </row>
    <row r="995" spans="3:3" x14ac:dyDescent="0.2">
      <c r="C995" s="14"/>
    </row>
    <row r="996" spans="3:3" x14ac:dyDescent="0.2">
      <c r="C996" s="14"/>
    </row>
    <row r="997" spans="3:3" x14ac:dyDescent="0.2">
      <c r="C997" s="14"/>
    </row>
    <row r="998" spans="3:3" x14ac:dyDescent="0.2">
      <c r="C998" s="14"/>
    </row>
    <row r="999" spans="3:3" x14ac:dyDescent="0.2">
      <c r="C999" s="14"/>
    </row>
    <row r="1000" spans="3:3" x14ac:dyDescent="0.2">
      <c r="C1000" s="14"/>
    </row>
    <row r="1001" spans="3:3" x14ac:dyDescent="0.2">
      <c r="C1001" s="14"/>
    </row>
    <row r="1002" spans="3:3" x14ac:dyDescent="0.2">
      <c r="C1002" s="14"/>
    </row>
    <row r="1003" spans="3:3" x14ac:dyDescent="0.2">
      <c r="C1003" s="14"/>
    </row>
    <row r="1004" spans="3:3" x14ac:dyDescent="0.2">
      <c r="C1004" s="14"/>
    </row>
    <row r="1005" spans="3:3" x14ac:dyDescent="0.2">
      <c r="C1005" s="14"/>
    </row>
    <row r="1006" spans="3:3" x14ac:dyDescent="0.2">
      <c r="C1006" s="14"/>
    </row>
    <row r="1007" spans="3:3" x14ac:dyDescent="0.2">
      <c r="C1007" s="14"/>
    </row>
    <row r="1008" spans="3:3" x14ac:dyDescent="0.2">
      <c r="C1008" s="14"/>
    </row>
    <row r="1009" spans="3:3" x14ac:dyDescent="0.2">
      <c r="C1009" s="14"/>
    </row>
    <row r="1010" spans="3:3" x14ac:dyDescent="0.2">
      <c r="C1010" s="14"/>
    </row>
    <row r="1011" spans="3:3" x14ac:dyDescent="0.2">
      <c r="C1011" s="14"/>
    </row>
    <row r="1012" spans="3:3" x14ac:dyDescent="0.2">
      <c r="C1012" s="14"/>
    </row>
    <row r="1013" spans="3:3" x14ac:dyDescent="0.2">
      <c r="C1013" s="14"/>
    </row>
    <row r="1014" spans="3:3" x14ac:dyDescent="0.2">
      <c r="C1014" s="14"/>
    </row>
    <row r="1015" spans="3:3" x14ac:dyDescent="0.2">
      <c r="C1015" s="14"/>
    </row>
    <row r="1016" spans="3:3" x14ac:dyDescent="0.2">
      <c r="C1016" s="14"/>
    </row>
    <row r="1017" spans="3:3" x14ac:dyDescent="0.2">
      <c r="C1017" s="14"/>
    </row>
    <row r="1018" spans="3:3" x14ac:dyDescent="0.2">
      <c r="C1018" s="14"/>
    </row>
    <row r="1019" spans="3:3" x14ac:dyDescent="0.2">
      <c r="C1019" s="14"/>
    </row>
    <row r="1020" spans="3:3" x14ac:dyDescent="0.2">
      <c r="C1020" s="14"/>
    </row>
    <row r="1021" spans="3:3" x14ac:dyDescent="0.2">
      <c r="C1021" s="14"/>
    </row>
    <row r="1022" spans="3:3" x14ac:dyDescent="0.2">
      <c r="C1022" s="14"/>
    </row>
    <row r="1023" spans="3:3" x14ac:dyDescent="0.2">
      <c r="C1023" s="14"/>
    </row>
    <row r="1024" spans="3:3" x14ac:dyDescent="0.2">
      <c r="C1024" s="14"/>
    </row>
    <row r="1025" spans="3:3" x14ac:dyDescent="0.2">
      <c r="C1025" s="14"/>
    </row>
    <row r="1026" spans="3:3" x14ac:dyDescent="0.2">
      <c r="C1026" s="14"/>
    </row>
    <row r="1027" spans="3:3" x14ac:dyDescent="0.2">
      <c r="C1027" s="14"/>
    </row>
    <row r="1028" spans="3:3" x14ac:dyDescent="0.2">
      <c r="C1028" s="14"/>
    </row>
    <row r="1029" spans="3:3" x14ac:dyDescent="0.2">
      <c r="C1029" s="14"/>
    </row>
    <row r="1030" spans="3:3" x14ac:dyDescent="0.2">
      <c r="C1030" s="14"/>
    </row>
    <row r="1031" spans="3:3" x14ac:dyDescent="0.2">
      <c r="C1031" s="14"/>
    </row>
    <row r="1032" spans="3:3" x14ac:dyDescent="0.2">
      <c r="C1032" s="14"/>
    </row>
    <row r="1033" spans="3:3" x14ac:dyDescent="0.2">
      <c r="C1033" s="14"/>
    </row>
    <row r="1034" spans="3:3" x14ac:dyDescent="0.2">
      <c r="C1034" s="14"/>
    </row>
    <row r="1035" spans="3:3" x14ac:dyDescent="0.2">
      <c r="C1035" s="14"/>
    </row>
    <row r="1036" spans="3:3" x14ac:dyDescent="0.2">
      <c r="C1036" s="14"/>
    </row>
    <row r="1037" spans="3:3" x14ac:dyDescent="0.2">
      <c r="C1037" s="14"/>
    </row>
    <row r="1038" spans="3:3" x14ac:dyDescent="0.2">
      <c r="C1038" s="14"/>
    </row>
    <row r="1039" spans="3:3" x14ac:dyDescent="0.2">
      <c r="C1039" s="14"/>
    </row>
    <row r="1040" spans="3:3" x14ac:dyDescent="0.2">
      <c r="C1040" s="14"/>
    </row>
    <row r="1041" spans="3:3" x14ac:dyDescent="0.2">
      <c r="C1041" s="14"/>
    </row>
    <row r="1042" spans="3:3" x14ac:dyDescent="0.2">
      <c r="C1042" s="14"/>
    </row>
    <row r="1043" spans="3:3" x14ac:dyDescent="0.2">
      <c r="C1043" s="14"/>
    </row>
    <row r="1044" spans="3:3" x14ac:dyDescent="0.2">
      <c r="C1044" s="14"/>
    </row>
    <row r="1045" spans="3:3" x14ac:dyDescent="0.2">
      <c r="C1045" s="14"/>
    </row>
    <row r="1046" spans="3:3" x14ac:dyDescent="0.2">
      <c r="C1046" s="14"/>
    </row>
    <row r="1047" spans="3:3" x14ac:dyDescent="0.2">
      <c r="C1047" s="14"/>
    </row>
    <row r="1048" spans="3:3" x14ac:dyDescent="0.2">
      <c r="C1048" s="14"/>
    </row>
    <row r="1049" spans="3:3" x14ac:dyDescent="0.2">
      <c r="C1049" s="14"/>
    </row>
    <row r="1050" spans="3:3" x14ac:dyDescent="0.2">
      <c r="C1050" s="14"/>
    </row>
    <row r="1051" spans="3:3" x14ac:dyDescent="0.2">
      <c r="C1051" s="14"/>
    </row>
    <row r="1052" spans="3:3" x14ac:dyDescent="0.2">
      <c r="C1052" s="14"/>
    </row>
    <row r="1053" spans="3:3" x14ac:dyDescent="0.2">
      <c r="C1053" s="14"/>
    </row>
    <row r="1054" spans="3:3" x14ac:dyDescent="0.2">
      <c r="C1054" s="14"/>
    </row>
    <row r="1055" spans="3:3" x14ac:dyDescent="0.2">
      <c r="C1055" s="14"/>
    </row>
    <row r="1056" spans="3:3" x14ac:dyDescent="0.2">
      <c r="C1056" s="14"/>
    </row>
    <row r="1057" spans="3:3" x14ac:dyDescent="0.2">
      <c r="C1057" s="14"/>
    </row>
    <row r="1058" spans="3:3" x14ac:dyDescent="0.2">
      <c r="C1058" s="14"/>
    </row>
    <row r="1059" spans="3:3" x14ac:dyDescent="0.2">
      <c r="C1059" s="14"/>
    </row>
    <row r="1060" spans="3:3" x14ac:dyDescent="0.2">
      <c r="C1060" s="14"/>
    </row>
    <row r="1061" spans="3:3" x14ac:dyDescent="0.2">
      <c r="C1061" s="14"/>
    </row>
    <row r="1062" spans="3:3" x14ac:dyDescent="0.2">
      <c r="C1062" s="14"/>
    </row>
    <row r="1063" spans="3:3" x14ac:dyDescent="0.2">
      <c r="C1063" s="14"/>
    </row>
    <row r="1064" spans="3:3" x14ac:dyDescent="0.2">
      <c r="C1064" s="14"/>
    </row>
    <row r="1065" spans="3:3" x14ac:dyDescent="0.2">
      <c r="C1065" s="14"/>
    </row>
    <row r="1066" spans="3:3" x14ac:dyDescent="0.2">
      <c r="C1066" s="14"/>
    </row>
    <row r="1067" spans="3:3" x14ac:dyDescent="0.2">
      <c r="C1067" s="14"/>
    </row>
    <row r="1068" spans="3:3" x14ac:dyDescent="0.2">
      <c r="C1068" s="14"/>
    </row>
    <row r="1069" spans="3:3" x14ac:dyDescent="0.2">
      <c r="C1069" s="14"/>
    </row>
    <row r="1070" spans="3:3" x14ac:dyDescent="0.2">
      <c r="C1070" s="14"/>
    </row>
    <row r="1071" spans="3:3" x14ac:dyDescent="0.2">
      <c r="C1071" s="14"/>
    </row>
    <row r="1072" spans="3:3" x14ac:dyDescent="0.2">
      <c r="C1072" s="14"/>
    </row>
    <row r="1073" spans="3:3" x14ac:dyDescent="0.2">
      <c r="C1073" s="14"/>
    </row>
    <row r="1074" spans="3:3" x14ac:dyDescent="0.2">
      <c r="C1074" s="14"/>
    </row>
    <row r="1075" spans="3:3" x14ac:dyDescent="0.2">
      <c r="C1075" s="14"/>
    </row>
    <row r="1076" spans="3:3" x14ac:dyDescent="0.2">
      <c r="C1076" s="14"/>
    </row>
    <row r="1077" spans="3:3" x14ac:dyDescent="0.2">
      <c r="C1077" s="14"/>
    </row>
    <row r="1078" spans="3:3" x14ac:dyDescent="0.2">
      <c r="C1078" s="14"/>
    </row>
    <row r="1079" spans="3:3" x14ac:dyDescent="0.2">
      <c r="C1079" s="14"/>
    </row>
    <row r="1080" spans="3:3" x14ac:dyDescent="0.2">
      <c r="C1080" s="14"/>
    </row>
    <row r="1081" spans="3:3" x14ac:dyDescent="0.2">
      <c r="C1081" s="14"/>
    </row>
    <row r="1082" spans="3:3" x14ac:dyDescent="0.2">
      <c r="C1082" s="14"/>
    </row>
    <row r="1083" spans="3:3" x14ac:dyDescent="0.2">
      <c r="C1083" s="14"/>
    </row>
    <row r="1084" spans="3:3" x14ac:dyDescent="0.2">
      <c r="C1084" s="14"/>
    </row>
    <row r="1085" spans="3:3" x14ac:dyDescent="0.2">
      <c r="C1085" s="14"/>
    </row>
    <row r="1086" spans="3:3" x14ac:dyDescent="0.2">
      <c r="C1086" s="14"/>
    </row>
    <row r="1087" spans="3:3" x14ac:dyDescent="0.2">
      <c r="C1087" s="14"/>
    </row>
    <row r="1088" spans="3:3" x14ac:dyDescent="0.2">
      <c r="C1088" s="14"/>
    </row>
    <row r="1089" spans="3:3" x14ac:dyDescent="0.2">
      <c r="C1089" s="14"/>
    </row>
    <row r="1090" spans="3:3" x14ac:dyDescent="0.2">
      <c r="C1090" s="14"/>
    </row>
    <row r="1091" spans="3:3" x14ac:dyDescent="0.2">
      <c r="C1091" s="14"/>
    </row>
    <row r="1092" spans="3:3" x14ac:dyDescent="0.2">
      <c r="C1092" s="14"/>
    </row>
    <row r="1093" spans="3:3" x14ac:dyDescent="0.2">
      <c r="C1093" s="14"/>
    </row>
    <row r="1094" spans="3:3" x14ac:dyDescent="0.2">
      <c r="C1094" s="14"/>
    </row>
    <row r="1095" spans="3:3" x14ac:dyDescent="0.2">
      <c r="C1095" s="14"/>
    </row>
    <row r="1096" spans="3:3" x14ac:dyDescent="0.2">
      <c r="C1096" s="14"/>
    </row>
    <row r="1097" spans="3:3" x14ac:dyDescent="0.2">
      <c r="C1097" s="14"/>
    </row>
    <row r="1098" spans="3:3" x14ac:dyDescent="0.2">
      <c r="C1098" s="14"/>
    </row>
    <row r="1099" spans="3:3" x14ac:dyDescent="0.2">
      <c r="C1099" s="14"/>
    </row>
    <row r="1100" spans="3:3" x14ac:dyDescent="0.2">
      <c r="C1100" s="14"/>
    </row>
    <row r="1101" spans="3:3" x14ac:dyDescent="0.2">
      <c r="C1101" s="14"/>
    </row>
    <row r="1102" spans="3:3" x14ac:dyDescent="0.2">
      <c r="C1102" s="14"/>
    </row>
    <row r="1103" spans="3:3" x14ac:dyDescent="0.2">
      <c r="C1103" s="14"/>
    </row>
    <row r="1104" spans="3:3" x14ac:dyDescent="0.2">
      <c r="C1104" s="14"/>
    </row>
    <row r="1105" spans="3:3" x14ac:dyDescent="0.2">
      <c r="C1105" s="14"/>
    </row>
    <row r="1106" spans="3:3" x14ac:dyDescent="0.2">
      <c r="C1106" s="14"/>
    </row>
    <row r="1107" spans="3:3" x14ac:dyDescent="0.2">
      <c r="C1107" s="14"/>
    </row>
    <row r="1108" spans="3:3" x14ac:dyDescent="0.2">
      <c r="C1108" s="14"/>
    </row>
    <row r="1109" spans="3:3" x14ac:dyDescent="0.2">
      <c r="C1109" s="14"/>
    </row>
    <row r="1110" spans="3:3" x14ac:dyDescent="0.2">
      <c r="C1110" s="14"/>
    </row>
    <row r="1111" spans="3:3" x14ac:dyDescent="0.2">
      <c r="C1111" s="14"/>
    </row>
    <row r="1112" spans="3:3" x14ac:dyDescent="0.2">
      <c r="C1112" s="14"/>
    </row>
    <row r="1113" spans="3:3" x14ac:dyDescent="0.2">
      <c r="C1113" s="14"/>
    </row>
    <row r="1114" spans="3:3" x14ac:dyDescent="0.2">
      <c r="C1114" s="14"/>
    </row>
    <row r="1115" spans="3:3" x14ac:dyDescent="0.2">
      <c r="C1115" s="14"/>
    </row>
    <row r="1116" spans="3:3" x14ac:dyDescent="0.2">
      <c r="C1116" s="14"/>
    </row>
    <row r="1117" spans="3:3" x14ac:dyDescent="0.2">
      <c r="C1117" s="14"/>
    </row>
    <row r="1118" spans="3:3" x14ac:dyDescent="0.2">
      <c r="C1118" s="14"/>
    </row>
    <row r="1119" spans="3:3" x14ac:dyDescent="0.2">
      <c r="C1119" s="14"/>
    </row>
    <row r="1120" spans="3:3" x14ac:dyDescent="0.2">
      <c r="C1120" s="14"/>
    </row>
    <row r="1121" spans="3:3" x14ac:dyDescent="0.2">
      <c r="C1121" s="14"/>
    </row>
    <row r="1122" spans="3:3" x14ac:dyDescent="0.2">
      <c r="C1122" s="14"/>
    </row>
    <row r="1123" spans="3:3" x14ac:dyDescent="0.2">
      <c r="C1123" s="14"/>
    </row>
    <row r="1124" spans="3:3" x14ac:dyDescent="0.2">
      <c r="C1124" s="14"/>
    </row>
    <row r="1125" spans="3:3" x14ac:dyDescent="0.2">
      <c r="C1125" s="14"/>
    </row>
    <row r="1126" spans="3:3" x14ac:dyDescent="0.2">
      <c r="C1126" s="14"/>
    </row>
    <row r="1127" spans="3:3" x14ac:dyDescent="0.2">
      <c r="C1127" s="14"/>
    </row>
    <row r="1128" spans="3:3" x14ac:dyDescent="0.2">
      <c r="C1128" s="14"/>
    </row>
    <row r="1129" spans="3:3" x14ac:dyDescent="0.2">
      <c r="C1129" s="14"/>
    </row>
    <row r="1130" spans="3:3" x14ac:dyDescent="0.2">
      <c r="C1130" s="14"/>
    </row>
    <row r="1131" spans="3:3" x14ac:dyDescent="0.2">
      <c r="C1131" s="14"/>
    </row>
    <row r="1132" spans="3:3" x14ac:dyDescent="0.2">
      <c r="C1132" s="14"/>
    </row>
    <row r="1133" spans="3:3" x14ac:dyDescent="0.2">
      <c r="C1133" s="14"/>
    </row>
    <row r="1134" spans="3:3" x14ac:dyDescent="0.2">
      <c r="C1134" s="14"/>
    </row>
    <row r="1135" spans="3:3" x14ac:dyDescent="0.2">
      <c r="C1135" s="14"/>
    </row>
    <row r="1136" spans="3:3" x14ac:dyDescent="0.2">
      <c r="C1136" s="14"/>
    </row>
    <row r="1137" spans="3:3" x14ac:dyDescent="0.2">
      <c r="C1137" s="14"/>
    </row>
    <row r="1138" spans="3:3" x14ac:dyDescent="0.2">
      <c r="C1138" s="14"/>
    </row>
    <row r="1139" spans="3:3" x14ac:dyDescent="0.2">
      <c r="C1139" s="14"/>
    </row>
    <row r="1140" spans="3:3" x14ac:dyDescent="0.2">
      <c r="C1140" s="14"/>
    </row>
    <row r="1141" spans="3:3" x14ac:dyDescent="0.2">
      <c r="C1141" s="14"/>
    </row>
    <row r="1142" spans="3:3" x14ac:dyDescent="0.2">
      <c r="C1142" s="14"/>
    </row>
    <row r="1143" spans="3:3" x14ac:dyDescent="0.2">
      <c r="C1143" s="14"/>
    </row>
    <row r="1144" spans="3:3" x14ac:dyDescent="0.2">
      <c r="C1144" s="14"/>
    </row>
    <row r="1145" spans="3:3" x14ac:dyDescent="0.2">
      <c r="C1145" s="14"/>
    </row>
    <row r="1146" spans="3:3" x14ac:dyDescent="0.2">
      <c r="C1146" s="14"/>
    </row>
    <row r="1147" spans="3:3" x14ac:dyDescent="0.2">
      <c r="C1147" s="14"/>
    </row>
    <row r="1148" spans="3:3" x14ac:dyDescent="0.2">
      <c r="C1148" s="14"/>
    </row>
    <row r="1149" spans="3:3" x14ac:dyDescent="0.2">
      <c r="C1149" s="14"/>
    </row>
    <row r="1150" spans="3:3" x14ac:dyDescent="0.2">
      <c r="C1150" s="14"/>
    </row>
    <row r="1151" spans="3:3" x14ac:dyDescent="0.2">
      <c r="C1151" s="14"/>
    </row>
    <row r="1152" spans="3:3" x14ac:dyDescent="0.2">
      <c r="C1152" s="14"/>
    </row>
    <row r="1153" spans="3:3" x14ac:dyDescent="0.2">
      <c r="C1153" s="14"/>
    </row>
    <row r="1154" spans="3:3" x14ac:dyDescent="0.2">
      <c r="C1154" s="14"/>
    </row>
    <row r="1155" spans="3:3" x14ac:dyDescent="0.2">
      <c r="C1155" s="14"/>
    </row>
    <row r="1156" spans="3:3" x14ac:dyDescent="0.2">
      <c r="C1156" s="14"/>
    </row>
    <row r="1157" spans="3:3" x14ac:dyDescent="0.2">
      <c r="C1157" s="14"/>
    </row>
    <row r="1158" spans="3:3" x14ac:dyDescent="0.2">
      <c r="C1158" s="14"/>
    </row>
    <row r="1159" spans="3:3" x14ac:dyDescent="0.2">
      <c r="C1159" s="14"/>
    </row>
    <row r="1160" spans="3:3" x14ac:dyDescent="0.2">
      <c r="C1160" s="14"/>
    </row>
    <row r="1161" spans="3:3" x14ac:dyDescent="0.2">
      <c r="C1161" s="14"/>
    </row>
    <row r="1162" spans="3:3" x14ac:dyDescent="0.2">
      <c r="C1162" s="14"/>
    </row>
    <row r="1163" spans="3:3" x14ac:dyDescent="0.2">
      <c r="C1163" s="14"/>
    </row>
    <row r="1164" spans="3:3" x14ac:dyDescent="0.2">
      <c r="C1164" s="14"/>
    </row>
    <row r="1165" spans="3:3" x14ac:dyDescent="0.2">
      <c r="C1165" s="14"/>
    </row>
    <row r="1166" spans="3:3" x14ac:dyDescent="0.2">
      <c r="C1166" s="14"/>
    </row>
    <row r="1167" spans="3:3" x14ac:dyDescent="0.2">
      <c r="C1167" s="14"/>
    </row>
    <row r="1168" spans="3:3" x14ac:dyDescent="0.2">
      <c r="C1168" s="14"/>
    </row>
    <row r="1169" spans="3:3" x14ac:dyDescent="0.2">
      <c r="C1169" s="14"/>
    </row>
    <row r="1170" spans="3:3" x14ac:dyDescent="0.2">
      <c r="C1170" s="14"/>
    </row>
    <row r="1171" spans="3:3" x14ac:dyDescent="0.2">
      <c r="C1171" s="14"/>
    </row>
    <row r="1172" spans="3:3" x14ac:dyDescent="0.2">
      <c r="C1172" s="14"/>
    </row>
    <row r="1173" spans="3:3" x14ac:dyDescent="0.2">
      <c r="C1173" s="14"/>
    </row>
    <row r="1174" spans="3:3" x14ac:dyDescent="0.2">
      <c r="C1174" s="14"/>
    </row>
    <row r="1175" spans="3:3" x14ac:dyDescent="0.2">
      <c r="C1175" s="14"/>
    </row>
    <row r="1176" spans="3:3" x14ac:dyDescent="0.2">
      <c r="C1176" s="14"/>
    </row>
    <row r="1177" spans="3:3" x14ac:dyDescent="0.2">
      <c r="C1177" s="14"/>
    </row>
    <row r="1178" spans="3:3" x14ac:dyDescent="0.2">
      <c r="C1178" s="14"/>
    </row>
    <row r="1179" spans="3:3" x14ac:dyDescent="0.2">
      <c r="C1179" s="14"/>
    </row>
    <row r="1180" spans="3:3" x14ac:dyDescent="0.2">
      <c r="C1180" s="14"/>
    </row>
    <row r="1181" spans="3:3" x14ac:dyDescent="0.2">
      <c r="C1181" s="14"/>
    </row>
    <row r="1182" spans="3:3" x14ac:dyDescent="0.2">
      <c r="C1182" s="14"/>
    </row>
    <row r="1183" spans="3:3" x14ac:dyDescent="0.2">
      <c r="C1183" s="14"/>
    </row>
    <row r="1184" spans="3:3" x14ac:dyDescent="0.2">
      <c r="C1184" s="14"/>
    </row>
    <row r="1185" spans="3:3" x14ac:dyDescent="0.2">
      <c r="C1185" s="14"/>
    </row>
    <row r="1186" spans="3:3" x14ac:dyDescent="0.2">
      <c r="C1186" s="14"/>
    </row>
    <row r="1187" spans="3:3" x14ac:dyDescent="0.2">
      <c r="C1187" s="14"/>
    </row>
    <row r="1188" spans="3:3" x14ac:dyDescent="0.2">
      <c r="C1188" s="14"/>
    </row>
    <row r="1189" spans="3:3" x14ac:dyDescent="0.2">
      <c r="C1189" s="14"/>
    </row>
    <row r="1190" spans="3:3" x14ac:dyDescent="0.2">
      <c r="C1190" s="14"/>
    </row>
    <row r="1191" spans="3:3" x14ac:dyDescent="0.2">
      <c r="C1191" s="14"/>
    </row>
    <row r="1192" spans="3:3" x14ac:dyDescent="0.2">
      <c r="C1192" s="14"/>
    </row>
    <row r="1193" spans="3:3" x14ac:dyDescent="0.2">
      <c r="C1193" s="14"/>
    </row>
    <row r="1194" spans="3:3" x14ac:dyDescent="0.2">
      <c r="C1194" s="14"/>
    </row>
    <row r="1195" spans="3:3" x14ac:dyDescent="0.2">
      <c r="C1195" s="14"/>
    </row>
    <row r="1196" spans="3:3" x14ac:dyDescent="0.2">
      <c r="C1196" s="14"/>
    </row>
    <row r="1197" spans="3:3" x14ac:dyDescent="0.2">
      <c r="C1197" s="14"/>
    </row>
    <row r="1198" spans="3:3" x14ac:dyDescent="0.2">
      <c r="C1198" s="14"/>
    </row>
    <row r="1199" spans="3:3" x14ac:dyDescent="0.2">
      <c r="C1199" s="14"/>
    </row>
    <row r="1200" spans="3:3" x14ac:dyDescent="0.2">
      <c r="C1200" s="14"/>
    </row>
    <row r="1201" spans="3:3" x14ac:dyDescent="0.2">
      <c r="C1201" s="14"/>
    </row>
    <row r="1202" spans="3:3" x14ac:dyDescent="0.2">
      <c r="C1202" s="14"/>
    </row>
    <row r="1203" spans="3:3" x14ac:dyDescent="0.2">
      <c r="C1203" s="14"/>
    </row>
    <row r="1204" spans="3:3" x14ac:dyDescent="0.2">
      <c r="C1204" s="14"/>
    </row>
    <row r="1205" spans="3:3" x14ac:dyDescent="0.2">
      <c r="C1205" s="14"/>
    </row>
    <row r="1206" spans="3:3" x14ac:dyDescent="0.2">
      <c r="C1206" s="14"/>
    </row>
    <row r="1207" spans="3:3" x14ac:dyDescent="0.2">
      <c r="C1207" s="14"/>
    </row>
    <row r="1208" spans="3:3" x14ac:dyDescent="0.2">
      <c r="C1208" s="14"/>
    </row>
    <row r="1209" spans="3:3" x14ac:dyDescent="0.2">
      <c r="C1209" s="14"/>
    </row>
    <row r="1210" spans="3:3" x14ac:dyDescent="0.2">
      <c r="C1210" s="14"/>
    </row>
    <row r="1211" spans="3:3" x14ac:dyDescent="0.2">
      <c r="C1211" s="14"/>
    </row>
    <row r="1212" spans="3:3" x14ac:dyDescent="0.2">
      <c r="C1212" s="14"/>
    </row>
    <row r="1213" spans="3:3" x14ac:dyDescent="0.2">
      <c r="C1213" s="14"/>
    </row>
    <row r="1214" spans="3:3" x14ac:dyDescent="0.2">
      <c r="C1214" s="14"/>
    </row>
    <row r="1215" spans="3:3" x14ac:dyDescent="0.2">
      <c r="C1215" s="14"/>
    </row>
    <row r="1216" spans="3:3" x14ac:dyDescent="0.2">
      <c r="C1216" s="14"/>
    </row>
    <row r="1217" spans="3:3" x14ac:dyDescent="0.2">
      <c r="C1217" s="14"/>
    </row>
    <row r="1218" spans="3:3" x14ac:dyDescent="0.2">
      <c r="C1218" s="14"/>
    </row>
    <row r="1219" spans="3:3" x14ac:dyDescent="0.2">
      <c r="C1219" s="14"/>
    </row>
    <row r="1220" spans="3:3" x14ac:dyDescent="0.2">
      <c r="C1220" s="14"/>
    </row>
    <row r="1221" spans="3:3" x14ac:dyDescent="0.2">
      <c r="C1221" s="14"/>
    </row>
    <row r="1222" spans="3:3" x14ac:dyDescent="0.2">
      <c r="C1222" s="14"/>
    </row>
    <row r="1223" spans="3:3" x14ac:dyDescent="0.2">
      <c r="C1223" s="14"/>
    </row>
    <row r="1224" spans="3:3" x14ac:dyDescent="0.2">
      <c r="C1224" s="14"/>
    </row>
    <row r="1225" spans="3:3" x14ac:dyDescent="0.2">
      <c r="C1225" s="14"/>
    </row>
    <row r="1226" spans="3:3" x14ac:dyDescent="0.2">
      <c r="C1226" s="14"/>
    </row>
    <row r="1227" spans="3:3" x14ac:dyDescent="0.2">
      <c r="C1227" s="14"/>
    </row>
    <row r="1228" spans="3:3" x14ac:dyDescent="0.2">
      <c r="C1228" s="14"/>
    </row>
    <row r="1229" spans="3:3" x14ac:dyDescent="0.2">
      <c r="C1229" s="14"/>
    </row>
    <row r="1230" spans="3:3" x14ac:dyDescent="0.2">
      <c r="C1230" s="14"/>
    </row>
    <row r="1231" spans="3:3" x14ac:dyDescent="0.2">
      <c r="C1231" s="14"/>
    </row>
    <row r="1232" spans="3:3" x14ac:dyDescent="0.2">
      <c r="C1232" s="14"/>
    </row>
    <row r="1233" spans="3:3" x14ac:dyDescent="0.2">
      <c r="C1233" s="14"/>
    </row>
    <row r="1234" spans="3:3" x14ac:dyDescent="0.2">
      <c r="C1234" s="14"/>
    </row>
    <row r="1235" spans="3:3" x14ac:dyDescent="0.2">
      <c r="C1235" s="14"/>
    </row>
    <row r="1236" spans="3:3" x14ac:dyDescent="0.2">
      <c r="C1236" s="14"/>
    </row>
    <row r="1237" spans="3:3" x14ac:dyDescent="0.2">
      <c r="C1237" s="14"/>
    </row>
    <row r="1238" spans="3:3" x14ac:dyDescent="0.2">
      <c r="C1238" s="14"/>
    </row>
    <row r="1239" spans="3:3" x14ac:dyDescent="0.2">
      <c r="C1239" s="14"/>
    </row>
    <row r="1240" spans="3:3" x14ac:dyDescent="0.2">
      <c r="C1240" s="14"/>
    </row>
    <row r="1241" spans="3:3" x14ac:dyDescent="0.2">
      <c r="C1241" s="14"/>
    </row>
    <row r="1242" spans="3:3" x14ac:dyDescent="0.2">
      <c r="C1242" s="14"/>
    </row>
    <row r="1243" spans="3:3" x14ac:dyDescent="0.2">
      <c r="C1243" s="14"/>
    </row>
    <row r="1244" spans="3:3" x14ac:dyDescent="0.2">
      <c r="C1244" s="14"/>
    </row>
    <row r="1245" spans="3:3" x14ac:dyDescent="0.2">
      <c r="C1245" s="14"/>
    </row>
    <row r="1246" spans="3:3" x14ac:dyDescent="0.2">
      <c r="C1246" s="14"/>
    </row>
    <row r="1247" spans="3:3" x14ac:dyDescent="0.2">
      <c r="C1247" s="14"/>
    </row>
    <row r="1248" spans="3:3" x14ac:dyDescent="0.2">
      <c r="C1248" s="14"/>
    </row>
    <row r="1249" spans="3:3" x14ac:dyDescent="0.2">
      <c r="C1249" s="14"/>
    </row>
    <row r="1250" spans="3:3" x14ac:dyDescent="0.2">
      <c r="C1250" s="14"/>
    </row>
    <row r="1251" spans="3:3" x14ac:dyDescent="0.2">
      <c r="C1251" s="14"/>
    </row>
    <row r="1252" spans="3:3" x14ac:dyDescent="0.2">
      <c r="C1252" s="14"/>
    </row>
    <row r="1253" spans="3:3" x14ac:dyDescent="0.2">
      <c r="C1253" s="14"/>
    </row>
    <row r="1254" spans="3:3" x14ac:dyDescent="0.2">
      <c r="C1254" s="14"/>
    </row>
    <row r="1255" spans="3:3" x14ac:dyDescent="0.2">
      <c r="C1255" s="14"/>
    </row>
    <row r="1256" spans="3:3" x14ac:dyDescent="0.2">
      <c r="C1256" s="14"/>
    </row>
    <row r="1257" spans="3:3" x14ac:dyDescent="0.2">
      <c r="C1257" s="14"/>
    </row>
    <row r="1258" spans="3:3" x14ac:dyDescent="0.2">
      <c r="C1258" s="14"/>
    </row>
    <row r="1259" spans="3:3" x14ac:dyDescent="0.2">
      <c r="C1259" s="14"/>
    </row>
    <row r="1260" spans="3:3" x14ac:dyDescent="0.2">
      <c r="C1260" s="14"/>
    </row>
    <row r="1261" spans="3:3" x14ac:dyDescent="0.2">
      <c r="C1261" s="14"/>
    </row>
    <row r="1262" spans="3:3" x14ac:dyDescent="0.2">
      <c r="C1262" s="14"/>
    </row>
    <row r="1263" spans="3:3" x14ac:dyDescent="0.2">
      <c r="C1263" s="14"/>
    </row>
    <row r="1264" spans="3:3" x14ac:dyDescent="0.2">
      <c r="C1264" s="14"/>
    </row>
    <row r="1265" spans="3:3" x14ac:dyDescent="0.2">
      <c r="C1265" s="14"/>
    </row>
    <row r="1266" spans="3:3" x14ac:dyDescent="0.2">
      <c r="C1266" s="14"/>
    </row>
    <row r="1267" spans="3:3" x14ac:dyDescent="0.2">
      <c r="C1267" s="14"/>
    </row>
    <row r="1268" spans="3:3" x14ac:dyDescent="0.2">
      <c r="C1268" s="14"/>
    </row>
    <row r="1269" spans="3:3" x14ac:dyDescent="0.2">
      <c r="C1269" s="14"/>
    </row>
    <row r="1270" spans="3:3" x14ac:dyDescent="0.2">
      <c r="C1270" s="14"/>
    </row>
    <row r="1271" spans="3:3" x14ac:dyDescent="0.2">
      <c r="C1271" s="14"/>
    </row>
    <row r="1272" spans="3:3" x14ac:dyDescent="0.2">
      <c r="C1272" s="14"/>
    </row>
    <row r="1273" spans="3:3" x14ac:dyDescent="0.2">
      <c r="C1273" s="14"/>
    </row>
    <row r="1274" spans="3:3" x14ac:dyDescent="0.2">
      <c r="C1274" s="14"/>
    </row>
    <row r="1275" spans="3:3" x14ac:dyDescent="0.2">
      <c r="C1275" s="14"/>
    </row>
    <row r="1276" spans="3:3" x14ac:dyDescent="0.2">
      <c r="C1276" s="14"/>
    </row>
    <row r="1277" spans="3:3" x14ac:dyDescent="0.2">
      <c r="C1277" s="14"/>
    </row>
    <row r="1278" spans="3:3" x14ac:dyDescent="0.2">
      <c r="C1278" s="14"/>
    </row>
    <row r="1279" spans="3:3" x14ac:dyDescent="0.2">
      <c r="C1279" s="14"/>
    </row>
    <row r="1280" spans="3:3" x14ac:dyDescent="0.2">
      <c r="C1280" s="14"/>
    </row>
    <row r="1281" spans="3:3" x14ac:dyDescent="0.2">
      <c r="C1281" s="14"/>
    </row>
    <row r="1282" spans="3:3" x14ac:dyDescent="0.2">
      <c r="C1282" s="14"/>
    </row>
    <row r="1283" spans="3:3" x14ac:dyDescent="0.2">
      <c r="C1283" s="14"/>
    </row>
    <row r="1284" spans="3:3" x14ac:dyDescent="0.2">
      <c r="C1284" s="14"/>
    </row>
    <row r="1285" spans="3:3" x14ac:dyDescent="0.2">
      <c r="C1285" s="14"/>
    </row>
    <row r="1286" spans="3:3" x14ac:dyDescent="0.2">
      <c r="C1286" s="14"/>
    </row>
    <row r="1287" spans="3:3" x14ac:dyDescent="0.2">
      <c r="C1287" s="14"/>
    </row>
    <row r="1288" spans="3:3" x14ac:dyDescent="0.2">
      <c r="C1288" s="14"/>
    </row>
    <row r="1289" spans="3:3" x14ac:dyDescent="0.2">
      <c r="C1289" s="14"/>
    </row>
    <row r="1290" spans="3:3" x14ac:dyDescent="0.2">
      <c r="C1290" s="14"/>
    </row>
    <row r="1291" spans="3:3" x14ac:dyDescent="0.2">
      <c r="C1291" s="14"/>
    </row>
    <row r="1292" spans="3:3" x14ac:dyDescent="0.2">
      <c r="C1292" s="14"/>
    </row>
    <row r="1293" spans="3:3" x14ac:dyDescent="0.2">
      <c r="C1293" s="14"/>
    </row>
    <row r="1294" spans="3:3" x14ac:dyDescent="0.2">
      <c r="C1294" s="14"/>
    </row>
    <row r="1295" spans="3:3" x14ac:dyDescent="0.2">
      <c r="C1295" s="14"/>
    </row>
    <row r="1296" spans="3:3" x14ac:dyDescent="0.2">
      <c r="C1296" s="14"/>
    </row>
    <row r="1297" spans="3:3" x14ac:dyDescent="0.2">
      <c r="C1297" s="14"/>
    </row>
    <row r="1298" spans="3:3" x14ac:dyDescent="0.2">
      <c r="C1298" s="14"/>
    </row>
    <row r="1299" spans="3:3" x14ac:dyDescent="0.2">
      <c r="C1299" s="14"/>
    </row>
    <row r="1300" spans="3:3" x14ac:dyDescent="0.2">
      <c r="C1300" s="14"/>
    </row>
    <row r="1301" spans="3:3" x14ac:dyDescent="0.2">
      <c r="C1301" s="14"/>
    </row>
    <row r="1302" spans="3:3" x14ac:dyDescent="0.2">
      <c r="C1302" s="14"/>
    </row>
    <row r="1303" spans="3:3" x14ac:dyDescent="0.2">
      <c r="C1303" s="14"/>
    </row>
    <row r="1304" spans="3:3" x14ac:dyDescent="0.2">
      <c r="C1304" s="14"/>
    </row>
    <row r="1305" spans="3:3" x14ac:dyDescent="0.2">
      <c r="C1305" s="14"/>
    </row>
    <row r="1306" spans="3:3" x14ac:dyDescent="0.2">
      <c r="C1306" s="14"/>
    </row>
    <row r="1307" spans="3:3" x14ac:dyDescent="0.2">
      <c r="C1307" s="14"/>
    </row>
    <row r="1308" spans="3:3" x14ac:dyDescent="0.2">
      <c r="C1308" s="14"/>
    </row>
    <row r="1309" spans="3:3" x14ac:dyDescent="0.2">
      <c r="C1309" s="14"/>
    </row>
    <row r="1310" spans="3:3" x14ac:dyDescent="0.2">
      <c r="C1310" s="14"/>
    </row>
    <row r="1311" spans="3:3" x14ac:dyDescent="0.2">
      <c r="C1311" s="14"/>
    </row>
    <row r="1312" spans="3:3" x14ac:dyDescent="0.2">
      <c r="C1312" s="14"/>
    </row>
    <row r="1313" spans="3:3" x14ac:dyDescent="0.2">
      <c r="C1313" s="14"/>
    </row>
    <row r="1314" spans="3:3" x14ac:dyDescent="0.2">
      <c r="C1314" s="14"/>
    </row>
    <row r="1315" spans="3:3" x14ac:dyDescent="0.2">
      <c r="C1315" s="14"/>
    </row>
    <row r="1316" spans="3:3" x14ac:dyDescent="0.2">
      <c r="C1316" s="14"/>
    </row>
    <row r="1317" spans="3:3" x14ac:dyDescent="0.2">
      <c r="C1317" s="14"/>
    </row>
    <row r="1318" spans="3:3" x14ac:dyDescent="0.2">
      <c r="C1318" s="14"/>
    </row>
    <row r="1319" spans="3:3" x14ac:dyDescent="0.2">
      <c r="C1319" s="14"/>
    </row>
    <row r="1320" spans="3:3" x14ac:dyDescent="0.2">
      <c r="C1320" s="14"/>
    </row>
    <row r="1321" spans="3:3" x14ac:dyDescent="0.2">
      <c r="C1321" s="14"/>
    </row>
    <row r="1322" spans="3:3" x14ac:dyDescent="0.2">
      <c r="C1322" s="14"/>
    </row>
    <row r="1323" spans="3:3" x14ac:dyDescent="0.2">
      <c r="C1323" s="14"/>
    </row>
    <row r="1324" spans="3:3" x14ac:dyDescent="0.2">
      <c r="C1324" s="14"/>
    </row>
    <row r="1325" spans="3:3" x14ac:dyDescent="0.2">
      <c r="C1325" s="14"/>
    </row>
    <row r="1326" spans="3:3" x14ac:dyDescent="0.2">
      <c r="C1326" s="14"/>
    </row>
    <row r="1327" spans="3:3" x14ac:dyDescent="0.2">
      <c r="C1327" s="14"/>
    </row>
    <row r="1328" spans="3:3" x14ac:dyDescent="0.2">
      <c r="C1328" s="14"/>
    </row>
    <row r="1329" spans="3:3" x14ac:dyDescent="0.2">
      <c r="C1329" s="14"/>
    </row>
    <row r="1330" spans="3:3" x14ac:dyDescent="0.2">
      <c r="C1330" s="14"/>
    </row>
    <row r="1331" spans="3:3" x14ac:dyDescent="0.2">
      <c r="C1331" s="14"/>
    </row>
    <row r="1332" spans="3:3" x14ac:dyDescent="0.2">
      <c r="C1332" s="14"/>
    </row>
    <row r="1333" spans="3:3" x14ac:dyDescent="0.2">
      <c r="C1333" s="14"/>
    </row>
    <row r="1334" spans="3:3" x14ac:dyDescent="0.2">
      <c r="C1334" s="14"/>
    </row>
    <row r="1335" spans="3:3" x14ac:dyDescent="0.2">
      <c r="C1335" s="14"/>
    </row>
    <row r="1336" spans="3:3" x14ac:dyDescent="0.2">
      <c r="C1336" s="14"/>
    </row>
    <row r="1337" spans="3:3" x14ac:dyDescent="0.2">
      <c r="C1337" s="14"/>
    </row>
    <row r="1338" spans="3:3" x14ac:dyDescent="0.2">
      <c r="C1338" s="14"/>
    </row>
    <row r="1339" spans="3:3" x14ac:dyDescent="0.2">
      <c r="C1339" s="14"/>
    </row>
    <row r="1340" spans="3:3" x14ac:dyDescent="0.2">
      <c r="C1340" s="14"/>
    </row>
    <row r="1341" spans="3:3" x14ac:dyDescent="0.2">
      <c r="C1341" s="14"/>
    </row>
    <row r="1342" spans="3:3" x14ac:dyDescent="0.2">
      <c r="C1342" s="14"/>
    </row>
    <row r="1343" spans="3:3" x14ac:dyDescent="0.2">
      <c r="C1343" s="14"/>
    </row>
    <row r="1344" spans="3:3" x14ac:dyDescent="0.2">
      <c r="C1344" s="14"/>
    </row>
    <row r="1345" spans="3:3" x14ac:dyDescent="0.2">
      <c r="C1345" s="14"/>
    </row>
    <row r="1346" spans="3:3" x14ac:dyDescent="0.2">
      <c r="C1346" s="14"/>
    </row>
    <row r="1347" spans="3:3" x14ac:dyDescent="0.2">
      <c r="C1347" s="14"/>
    </row>
    <row r="1348" spans="3:3" x14ac:dyDescent="0.2">
      <c r="C1348" s="14"/>
    </row>
    <row r="1349" spans="3:3" x14ac:dyDescent="0.2">
      <c r="C1349" s="14"/>
    </row>
    <row r="1350" spans="3:3" x14ac:dyDescent="0.2">
      <c r="C1350" s="14"/>
    </row>
    <row r="1351" spans="3:3" x14ac:dyDescent="0.2">
      <c r="C1351" s="14"/>
    </row>
    <row r="1352" spans="3:3" x14ac:dyDescent="0.2">
      <c r="C1352" s="14"/>
    </row>
    <row r="1353" spans="3:3" x14ac:dyDescent="0.2">
      <c r="C1353" s="14"/>
    </row>
    <row r="1354" spans="3:3" x14ac:dyDescent="0.2">
      <c r="C1354" s="14"/>
    </row>
    <row r="1355" spans="3:3" x14ac:dyDescent="0.2">
      <c r="C1355" s="14"/>
    </row>
    <row r="1356" spans="3:3" x14ac:dyDescent="0.2">
      <c r="C1356" s="14"/>
    </row>
    <row r="1357" spans="3:3" x14ac:dyDescent="0.2">
      <c r="C1357" s="14"/>
    </row>
    <row r="1358" spans="3:3" x14ac:dyDescent="0.2">
      <c r="C1358" s="14"/>
    </row>
    <row r="1359" spans="3:3" x14ac:dyDescent="0.2">
      <c r="C1359" s="14"/>
    </row>
    <row r="1360" spans="3:3" x14ac:dyDescent="0.2">
      <c r="C1360" s="14"/>
    </row>
    <row r="1361" spans="3:3" x14ac:dyDescent="0.2">
      <c r="C1361" s="14"/>
    </row>
    <row r="1362" spans="3:3" x14ac:dyDescent="0.2">
      <c r="C1362" s="14"/>
    </row>
    <row r="1363" spans="3:3" x14ac:dyDescent="0.2">
      <c r="C1363" s="14"/>
    </row>
    <row r="1364" spans="3:3" x14ac:dyDescent="0.2">
      <c r="C1364" s="14"/>
    </row>
    <row r="1365" spans="3:3" x14ac:dyDescent="0.2">
      <c r="C1365" s="14"/>
    </row>
    <row r="1366" spans="3:3" x14ac:dyDescent="0.2">
      <c r="C1366" s="14"/>
    </row>
    <row r="1367" spans="3:3" x14ac:dyDescent="0.2">
      <c r="C1367" s="14"/>
    </row>
    <row r="1368" spans="3:3" x14ac:dyDescent="0.2">
      <c r="C1368" s="14"/>
    </row>
    <row r="1369" spans="3:3" x14ac:dyDescent="0.2">
      <c r="C1369" s="14"/>
    </row>
    <row r="1370" spans="3:3" x14ac:dyDescent="0.2">
      <c r="C1370" s="14"/>
    </row>
    <row r="1371" spans="3:3" x14ac:dyDescent="0.2">
      <c r="C1371" s="14"/>
    </row>
    <row r="1372" spans="3:3" x14ac:dyDescent="0.2">
      <c r="C1372" s="14"/>
    </row>
    <row r="1373" spans="3:3" x14ac:dyDescent="0.2">
      <c r="C1373" s="14"/>
    </row>
    <row r="1374" spans="3:3" x14ac:dyDescent="0.2">
      <c r="C1374" s="14"/>
    </row>
    <row r="1375" spans="3:3" x14ac:dyDescent="0.2">
      <c r="C1375" s="14"/>
    </row>
    <row r="1376" spans="3:3" x14ac:dyDescent="0.2">
      <c r="C1376" s="14"/>
    </row>
    <row r="1377" spans="3:3" x14ac:dyDescent="0.2">
      <c r="C1377" s="14"/>
    </row>
    <row r="1378" spans="3:3" x14ac:dyDescent="0.2">
      <c r="C1378" s="14"/>
    </row>
    <row r="1379" spans="3:3" x14ac:dyDescent="0.2">
      <c r="C1379" s="14"/>
    </row>
    <row r="1380" spans="3:3" x14ac:dyDescent="0.2">
      <c r="C1380" s="14"/>
    </row>
    <row r="1381" spans="3:3" x14ac:dyDescent="0.2">
      <c r="C1381" s="14"/>
    </row>
    <row r="1382" spans="3:3" x14ac:dyDescent="0.2">
      <c r="C1382" s="14"/>
    </row>
    <row r="1383" spans="3:3" x14ac:dyDescent="0.2">
      <c r="C1383" s="14"/>
    </row>
    <row r="1384" spans="3:3" x14ac:dyDescent="0.2">
      <c r="C1384" s="14"/>
    </row>
    <row r="1385" spans="3:3" x14ac:dyDescent="0.2">
      <c r="C1385" s="14"/>
    </row>
    <row r="1386" spans="3:3" x14ac:dyDescent="0.2">
      <c r="C1386" s="14"/>
    </row>
    <row r="1387" spans="3:3" x14ac:dyDescent="0.2">
      <c r="C1387" s="14"/>
    </row>
    <row r="1388" spans="3:3" x14ac:dyDescent="0.2">
      <c r="C1388" s="14"/>
    </row>
    <row r="1389" spans="3:3" x14ac:dyDescent="0.2">
      <c r="C1389" s="14"/>
    </row>
    <row r="1390" spans="3:3" x14ac:dyDescent="0.2">
      <c r="C1390" s="14"/>
    </row>
    <row r="1391" spans="3:3" x14ac:dyDescent="0.2">
      <c r="C1391" s="14"/>
    </row>
    <row r="1392" spans="3:3" x14ac:dyDescent="0.2">
      <c r="C1392" s="14"/>
    </row>
    <row r="1393" spans="3:3" x14ac:dyDescent="0.2">
      <c r="C1393" s="14"/>
    </row>
    <row r="1394" spans="3:3" x14ac:dyDescent="0.2">
      <c r="C1394" s="14"/>
    </row>
    <row r="1395" spans="3:3" x14ac:dyDescent="0.2">
      <c r="C1395" s="14"/>
    </row>
    <row r="1396" spans="3:3" x14ac:dyDescent="0.2">
      <c r="C1396" s="14"/>
    </row>
    <row r="1397" spans="3:3" x14ac:dyDescent="0.2">
      <c r="C1397" s="14"/>
    </row>
    <row r="1398" spans="3:3" x14ac:dyDescent="0.2">
      <c r="C1398" s="14"/>
    </row>
    <row r="1399" spans="3:3" x14ac:dyDescent="0.2">
      <c r="C1399" s="14"/>
    </row>
    <row r="1400" spans="3:3" x14ac:dyDescent="0.2">
      <c r="C1400" s="14"/>
    </row>
    <row r="1401" spans="3:3" x14ac:dyDescent="0.2">
      <c r="C1401" s="14"/>
    </row>
    <row r="1402" spans="3:3" x14ac:dyDescent="0.2">
      <c r="C1402" s="14"/>
    </row>
    <row r="1403" spans="3:3" x14ac:dyDescent="0.2">
      <c r="C1403" s="14"/>
    </row>
    <row r="1404" spans="3:3" x14ac:dyDescent="0.2">
      <c r="C1404" s="14"/>
    </row>
    <row r="1405" spans="3:3" x14ac:dyDescent="0.2">
      <c r="C1405" s="14"/>
    </row>
    <row r="1406" spans="3:3" x14ac:dyDescent="0.2">
      <c r="C1406" s="14"/>
    </row>
    <row r="1407" spans="3:3" x14ac:dyDescent="0.2">
      <c r="C1407" s="14"/>
    </row>
    <row r="1408" spans="3:3" x14ac:dyDescent="0.2">
      <c r="C1408" s="14"/>
    </row>
    <row r="1409" spans="3:3" x14ac:dyDescent="0.2">
      <c r="C1409" s="14"/>
    </row>
    <row r="1410" spans="3:3" x14ac:dyDescent="0.2">
      <c r="C1410" s="14"/>
    </row>
    <row r="1411" spans="3:3" x14ac:dyDescent="0.2">
      <c r="C1411" s="14"/>
    </row>
    <row r="1412" spans="3:3" x14ac:dyDescent="0.2">
      <c r="C1412" s="14"/>
    </row>
    <row r="1413" spans="3:3" x14ac:dyDescent="0.2">
      <c r="C1413" s="14"/>
    </row>
    <row r="1414" spans="3:3" x14ac:dyDescent="0.2">
      <c r="C1414" s="14"/>
    </row>
    <row r="1415" spans="3:3" x14ac:dyDescent="0.2">
      <c r="C1415" s="14"/>
    </row>
    <row r="1416" spans="3:3" x14ac:dyDescent="0.2">
      <c r="C1416" s="14"/>
    </row>
    <row r="1417" spans="3:3" x14ac:dyDescent="0.2">
      <c r="C1417" s="14"/>
    </row>
    <row r="1418" spans="3:3" x14ac:dyDescent="0.2">
      <c r="C1418" s="14"/>
    </row>
    <row r="1419" spans="3:3" x14ac:dyDescent="0.2">
      <c r="C1419" s="14"/>
    </row>
    <row r="1420" spans="3:3" x14ac:dyDescent="0.2">
      <c r="C1420" s="14"/>
    </row>
    <row r="1421" spans="3:3" x14ac:dyDescent="0.2">
      <c r="C1421" s="14"/>
    </row>
    <row r="1422" spans="3:3" x14ac:dyDescent="0.2">
      <c r="C1422" s="14"/>
    </row>
    <row r="1423" spans="3:3" x14ac:dyDescent="0.2">
      <c r="C1423" s="14"/>
    </row>
    <row r="1424" spans="3:3" x14ac:dyDescent="0.2">
      <c r="C1424" s="14"/>
    </row>
    <row r="1425" spans="3:3" x14ac:dyDescent="0.2">
      <c r="C1425" s="14"/>
    </row>
    <row r="1426" spans="3:3" x14ac:dyDescent="0.2">
      <c r="C1426" s="14"/>
    </row>
    <row r="1427" spans="3:3" x14ac:dyDescent="0.2">
      <c r="C1427" s="14"/>
    </row>
    <row r="1428" spans="3:3" x14ac:dyDescent="0.2">
      <c r="C1428" s="14"/>
    </row>
    <row r="1429" spans="3:3" x14ac:dyDescent="0.2">
      <c r="C1429" s="14"/>
    </row>
    <row r="1430" spans="3:3" x14ac:dyDescent="0.2">
      <c r="C1430" s="14"/>
    </row>
    <row r="1431" spans="3:3" x14ac:dyDescent="0.2">
      <c r="C1431" s="14"/>
    </row>
    <row r="1432" spans="3:3" x14ac:dyDescent="0.2">
      <c r="C1432" s="14"/>
    </row>
    <row r="1433" spans="3:3" x14ac:dyDescent="0.2">
      <c r="C1433" s="14"/>
    </row>
    <row r="1434" spans="3:3" x14ac:dyDescent="0.2">
      <c r="C1434" s="14"/>
    </row>
    <row r="1435" spans="3:3" x14ac:dyDescent="0.2">
      <c r="C1435" s="14"/>
    </row>
    <row r="1436" spans="3:3" x14ac:dyDescent="0.2">
      <c r="C1436" s="14"/>
    </row>
    <row r="1437" spans="3:3" x14ac:dyDescent="0.2">
      <c r="C1437" s="14"/>
    </row>
    <row r="1438" spans="3:3" x14ac:dyDescent="0.2">
      <c r="C1438" s="14"/>
    </row>
    <row r="1439" spans="3:3" x14ac:dyDescent="0.2">
      <c r="C1439" s="14"/>
    </row>
    <row r="1440" spans="3:3" x14ac:dyDescent="0.2">
      <c r="C1440" s="14"/>
    </row>
    <row r="1441" spans="3:3" x14ac:dyDescent="0.2">
      <c r="C1441" s="14"/>
    </row>
    <row r="1442" spans="3:3" x14ac:dyDescent="0.2">
      <c r="C1442" s="14"/>
    </row>
    <row r="1443" spans="3:3" x14ac:dyDescent="0.2">
      <c r="C1443" s="14"/>
    </row>
    <row r="1444" spans="3:3" x14ac:dyDescent="0.2">
      <c r="C1444" s="14"/>
    </row>
    <row r="1445" spans="3:3" x14ac:dyDescent="0.2">
      <c r="C1445" s="14"/>
    </row>
    <row r="1446" spans="3:3" x14ac:dyDescent="0.2">
      <c r="C1446" s="14"/>
    </row>
    <row r="1447" spans="3:3" x14ac:dyDescent="0.2">
      <c r="C1447" s="14"/>
    </row>
    <row r="1448" spans="3:3" x14ac:dyDescent="0.2">
      <c r="C1448" s="14"/>
    </row>
    <row r="1449" spans="3:3" x14ac:dyDescent="0.2">
      <c r="C1449" s="14"/>
    </row>
    <row r="1450" spans="3:3" x14ac:dyDescent="0.2">
      <c r="C1450" s="14"/>
    </row>
    <row r="1451" spans="3:3" x14ac:dyDescent="0.2">
      <c r="C1451" s="14"/>
    </row>
    <row r="1452" spans="3:3" x14ac:dyDescent="0.2">
      <c r="C1452" s="14"/>
    </row>
    <row r="1453" spans="3:3" x14ac:dyDescent="0.2">
      <c r="C1453" s="14"/>
    </row>
    <row r="1454" spans="3:3" x14ac:dyDescent="0.2">
      <c r="C1454" s="14"/>
    </row>
    <row r="1455" spans="3:3" x14ac:dyDescent="0.2">
      <c r="C1455" s="14"/>
    </row>
    <row r="1456" spans="3:3" x14ac:dyDescent="0.2">
      <c r="C1456" s="14"/>
    </row>
    <row r="1457" spans="3:3" x14ac:dyDescent="0.2">
      <c r="C1457" s="14"/>
    </row>
    <row r="1458" spans="3:3" x14ac:dyDescent="0.2">
      <c r="C1458" s="14"/>
    </row>
    <row r="1459" spans="3:3" x14ac:dyDescent="0.2">
      <c r="C1459" s="14"/>
    </row>
    <row r="1460" spans="3:3" x14ac:dyDescent="0.2">
      <c r="C1460" s="14"/>
    </row>
    <row r="1461" spans="3:3" x14ac:dyDescent="0.2">
      <c r="C1461" s="14"/>
    </row>
    <row r="1462" spans="3:3" x14ac:dyDescent="0.2">
      <c r="C1462" s="14"/>
    </row>
    <row r="1463" spans="3:3" x14ac:dyDescent="0.2">
      <c r="C1463" s="14"/>
    </row>
    <row r="1464" spans="3:3" x14ac:dyDescent="0.2">
      <c r="C1464" s="14"/>
    </row>
    <row r="1465" spans="3:3" x14ac:dyDescent="0.2">
      <c r="C1465" s="14"/>
    </row>
    <row r="1466" spans="3:3" x14ac:dyDescent="0.2">
      <c r="C1466" s="14"/>
    </row>
    <row r="1467" spans="3:3" x14ac:dyDescent="0.2">
      <c r="C1467" s="14"/>
    </row>
    <row r="1468" spans="3:3" x14ac:dyDescent="0.2">
      <c r="C1468" s="14"/>
    </row>
    <row r="1469" spans="3:3" x14ac:dyDescent="0.2">
      <c r="C1469" s="14"/>
    </row>
    <row r="1470" spans="3:3" x14ac:dyDescent="0.2">
      <c r="C1470" s="14"/>
    </row>
    <row r="1471" spans="3:3" x14ac:dyDescent="0.2">
      <c r="C1471" s="14"/>
    </row>
    <row r="1472" spans="3:3" x14ac:dyDescent="0.2">
      <c r="C1472" s="14"/>
    </row>
    <row r="1473" spans="3:3" x14ac:dyDescent="0.2">
      <c r="C1473" s="14"/>
    </row>
    <row r="1474" spans="3:3" x14ac:dyDescent="0.2">
      <c r="C1474" s="14"/>
    </row>
    <row r="1475" spans="3:3" x14ac:dyDescent="0.2">
      <c r="C1475" s="14"/>
    </row>
    <row r="1476" spans="3:3" x14ac:dyDescent="0.2">
      <c r="C1476" s="14"/>
    </row>
    <row r="1477" spans="3:3" x14ac:dyDescent="0.2">
      <c r="C1477" s="14"/>
    </row>
    <row r="1478" spans="3:3" x14ac:dyDescent="0.2">
      <c r="C1478" s="14"/>
    </row>
    <row r="1479" spans="3:3" x14ac:dyDescent="0.2">
      <c r="C1479" s="14"/>
    </row>
    <row r="1480" spans="3:3" x14ac:dyDescent="0.2">
      <c r="C1480" s="14"/>
    </row>
    <row r="1481" spans="3:3" x14ac:dyDescent="0.2">
      <c r="C1481" s="14"/>
    </row>
    <row r="1482" spans="3:3" x14ac:dyDescent="0.2">
      <c r="C1482" s="14"/>
    </row>
    <row r="1483" spans="3:3" x14ac:dyDescent="0.2">
      <c r="C1483" s="14"/>
    </row>
    <row r="1484" spans="3:3" x14ac:dyDescent="0.2">
      <c r="C1484" s="14"/>
    </row>
    <row r="1485" spans="3:3" x14ac:dyDescent="0.2">
      <c r="C1485" s="14"/>
    </row>
    <row r="1486" spans="3:3" x14ac:dyDescent="0.2">
      <c r="C1486" s="14"/>
    </row>
    <row r="1487" spans="3:3" x14ac:dyDescent="0.2">
      <c r="C1487" s="14"/>
    </row>
    <row r="1488" spans="3:3" x14ac:dyDescent="0.2">
      <c r="C1488" s="14"/>
    </row>
    <row r="1489" spans="3:3" x14ac:dyDescent="0.2">
      <c r="C1489" s="14"/>
    </row>
    <row r="1490" spans="3:3" x14ac:dyDescent="0.2">
      <c r="C1490" s="14"/>
    </row>
    <row r="1491" spans="3:3" x14ac:dyDescent="0.2">
      <c r="C1491" s="14"/>
    </row>
    <row r="1492" spans="3:3" x14ac:dyDescent="0.2">
      <c r="C1492" s="14"/>
    </row>
    <row r="1493" spans="3:3" x14ac:dyDescent="0.2">
      <c r="C1493" s="14"/>
    </row>
    <row r="1494" spans="3:3" x14ac:dyDescent="0.2">
      <c r="C1494" s="14"/>
    </row>
    <row r="1495" spans="3:3" x14ac:dyDescent="0.2">
      <c r="C1495" s="14"/>
    </row>
    <row r="1496" spans="3:3" x14ac:dyDescent="0.2">
      <c r="C1496" s="14"/>
    </row>
    <row r="1497" spans="3:3" x14ac:dyDescent="0.2">
      <c r="C1497" s="14"/>
    </row>
    <row r="1498" spans="3:3" x14ac:dyDescent="0.2">
      <c r="C1498" s="14"/>
    </row>
    <row r="1499" spans="3:3" x14ac:dyDescent="0.2">
      <c r="C1499" s="14"/>
    </row>
    <row r="1500" spans="3:3" x14ac:dyDescent="0.2">
      <c r="C1500" s="14"/>
    </row>
    <row r="1501" spans="3:3" x14ac:dyDescent="0.2">
      <c r="C1501" s="14"/>
    </row>
    <row r="1502" spans="3:3" x14ac:dyDescent="0.2">
      <c r="C1502" s="14"/>
    </row>
    <row r="1503" spans="3:3" x14ac:dyDescent="0.2">
      <c r="C1503" s="14"/>
    </row>
    <row r="1504" spans="3:3" x14ac:dyDescent="0.2">
      <c r="C1504" s="14"/>
    </row>
    <row r="1505" spans="3:3" x14ac:dyDescent="0.2">
      <c r="C1505" s="14"/>
    </row>
    <row r="1506" spans="3:3" x14ac:dyDescent="0.2">
      <c r="C1506" s="14"/>
    </row>
    <row r="1507" spans="3:3" x14ac:dyDescent="0.2">
      <c r="C1507" s="14"/>
    </row>
    <row r="1508" spans="3:3" x14ac:dyDescent="0.2">
      <c r="C1508" s="14"/>
    </row>
    <row r="1509" spans="3:3" x14ac:dyDescent="0.2">
      <c r="C1509" s="14"/>
    </row>
    <row r="1510" spans="3:3" x14ac:dyDescent="0.2">
      <c r="C1510" s="14"/>
    </row>
    <row r="1511" spans="3:3" x14ac:dyDescent="0.2">
      <c r="C1511" s="14"/>
    </row>
    <row r="1512" spans="3:3" x14ac:dyDescent="0.2">
      <c r="C1512" s="14"/>
    </row>
    <row r="1513" spans="3:3" x14ac:dyDescent="0.2">
      <c r="C1513" s="14"/>
    </row>
    <row r="1514" spans="3:3" x14ac:dyDescent="0.2">
      <c r="C1514" s="14"/>
    </row>
    <row r="1515" spans="3:3" x14ac:dyDescent="0.2">
      <c r="C1515" s="14"/>
    </row>
    <row r="1516" spans="3:3" x14ac:dyDescent="0.2">
      <c r="C1516" s="14"/>
    </row>
    <row r="1517" spans="3:3" x14ac:dyDescent="0.2">
      <c r="C1517" s="14"/>
    </row>
    <row r="1518" spans="3:3" x14ac:dyDescent="0.2">
      <c r="C1518" s="14"/>
    </row>
    <row r="1519" spans="3:3" x14ac:dyDescent="0.2">
      <c r="C1519" s="14"/>
    </row>
    <row r="1520" spans="3:3" x14ac:dyDescent="0.2">
      <c r="C1520" s="14"/>
    </row>
    <row r="1521" spans="3:3" x14ac:dyDescent="0.2">
      <c r="C1521" s="14"/>
    </row>
    <row r="1522" spans="3:3" x14ac:dyDescent="0.2">
      <c r="C1522" s="14"/>
    </row>
    <row r="1523" spans="3:3" x14ac:dyDescent="0.2">
      <c r="C1523" s="14"/>
    </row>
    <row r="1524" spans="3:3" x14ac:dyDescent="0.2">
      <c r="C1524" s="14"/>
    </row>
    <row r="1525" spans="3:3" x14ac:dyDescent="0.2">
      <c r="C1525" s="14"/>
    </row>
    <row r="1526" spans="3:3" x14ac:dyDescent="0.2">
      <c r="C1526" s="14"/>
    </row>
    <row r="1527" spans="3:3" x14ac:dyDescent="0.2">
      <c r="C1527" s="14"/>
    </row>
    <row r="1528" spans="3:3" x14ac:dyDescent="0.2">
      <c r="C1528" s="14"/>
    </row>
    <row r="1529" spans="3:3" x14ac:dyDescent="0.2">
      <c r="C1529" s="14"/>
    </row>
    <row r="1530" spans="3:3" x14ac:dyDescent="0.2">
      <c r="C1530" s="14"/>
    </row>
    <row r="1531" spans="3:3" x14ac:dyDescent="0.2">
      <c r="C1531" s="14"/>
    </row>
    <row r="1532" spans="3:3" x14ac:dyDescent="0.2">
      <c r="C1532" s="14"/>
    </row>
    <row r="1533" spans="3:3" x14ac:dyDescent="0.2">
      <c r="C1533" s="14"/>
    </row>
    <row r="1534" spans="3:3" x14ac:dyDescent="0.2">
      <c r="C1534" s="14"/>
    </row>
    <row r="1535" spans="3:3" x14ac:dyDescent="0.2">
      <c r="C1535" s="14"/>
    </row>
    <row r="1536" spans="3:3" x14ac:dyDescent="0.2">
      <c r="C1536" s="14"/>
    </row>
    <row r="1537" spans="3:3" x14ac:dyDescent="0.2">
      <c r="C1537" s="14"/>
    </row>
    <row r="1538" spans="3:3" x14ac:dyDescent="0.2">
      <c r="C1538" s="14"/>
    </row>
    <row r="1539" spans="3:3" x14ac:dyDescent="0.2">
      <c r="C1539" s="14"/>
    </row>
    <row r="1540" spans="3:3" x14ac:dyDescent="0.2">
      <c r="C1540" s="14"/>
    </row>
    <row r="1541" spans="3:3" x14ac:dyDescent="0.2">
      <c r="C1541" s="14"/>
    </row>
    <row r="1542" spans="3:3" x14ac:dyDescent="0.2">
      <c r="C1542" s="14"/>
    </row>
    <row r="1543" spans="3:3" x14ac:dyDescent="0.2">
      <c r="C1543" s="14"/>
    </row>
    <row r="1544" spans="3:3" x14ac:dyDescent="0.2">
      <c r="C1544" s="14"/>
    </row>
    <row r="1545" spans="3:3" x14ac:dyDescent="0.2">
      <c r="C1545" s="14"/>
    </row>
    <row r="1546" spans="3:3" x14ac:dyDescent="0.2">
      <c r="C1546" s="14"/>
    </row>
    <row r="1547" spans="3:3" x14ac:dyDescent="0.2">
      <c r="C1547" s="14"/>
    </row>
    <row r="1548" spans="3:3" x14ac:dyDescent="0.2">
      <c r="C1548" s="14"/>
    </row>
    <row r="1549" spans="3:3" x14ac:dyDescent="0.2">
      <c r="C1549" s="14"/>
    </row>
    <row r="1550" spans="3:3" x14ac:dyDescent="0.2">
      <c r="C1550" s="14"/>
    </row>
    <row r="1551" spans="3:3" x14ac:dyDescent="0.2">
      <c r="C1551" s="14"/>
    </row>
    <row r="1552" spans="3:3" x14ac:dyDescent="0.2">
      <c r="C1552" s="14"/>
    </row>
    <row r="1553" spans="3:3" x14ac:dyDescent="0.2">
      <c r="C1553" s="14"/>
    </row>
    <row r="1554" spans="3:3" x14ac:dyDescent="0.2">
      <c r="C1554" s="14"/>
    </row>
    <row r="1555" spans="3:3" x14ac:dyDescent="0.2">
      <c r="C1555" s="14"/>
    </row>
    <row r="1556" spans="3:3" x14ac:dyDescent="0.2">
      <c r="C1556" s="14"/>
    </row>
    <row r="1557" spans="3:3" x14ac:dyDescent="0.2">
      <c r="C1557" s="14"/>
    </row>
    <row r="1558" spans="3:3" x14ac:dyDescent="0.2">
      <c r="C1558" s="14"/>
    </row>
    <row r="1559" spans="3:3" x14ac:dyDescent="0.2">
      <c r="C1559" s="14"/>
    </row>
    <row r="1560" spans="3:3" x14ac:dyDescent="0.2">
      <c r="C1560" s="14"/>
    </row>
    <row r="1561" spans="3:3" x14ac:dyDescent="0.2">
      <c r="C1561" s="14"/>
    </row>
    <row r="1562" spans="3:3" x14ac:dyDescent="0.2">
      <c r="C1562" s="14"/>
    </row>
    <row r="1563" spans="3:3" x14ac:dyDescent="0.2">
      <c r="C1563" s="14"/>
    </row>
    <row r="1564" spans="3:3" x14ac:dyDescent="0.2">
      <c r="C1564" s="14"/>
    </row>
    <row r="1565" spans="3:3" x14ac:dyDescent="0.2">
      <c r="C1565" s="14"/>
    </row>
    <row r="1566" spans="3:3" x14ac:dyDescent="0.2">
      <c r="C1566" s="14"/>
    </row>
    <row r="1567" spans="3:3" x14ac:dyDescent="0.2">
      <c r="C1567" s="14"/>
    </row>
    <row r="1568" spans="3:3" x14ac:dyDescent="0.2">
      <c r="C1568" s="14"/>
    </row>
    <row r="1569" spans="3:3" x14ac:dyDescent="0.2">
      <c r="C1569" s="14"/>
    </row>
    <row r="1570" spans="3:3" x14ac:dyDescent="0.2">
      <c r="C1570" s="14"/>
    </row>
    <row r="1571" spans="3:3" x14ac:dyDescent="0.2">
      <c r="C1571" s="14"/>
    </row>
    <row r="1572" spans="3:3" x14ac:dyDescent="0.2">
      <c r="C1572" s="14"/>
    </row>
    <row r="1573" spans="3:3" x14ac:dyDescent="0.2">
      <c r="C1573" s="14"/>
    </row>
    <row r="1574" spans="3:3" x14ac:dyDescent="0.2">
      <c r="C1574" s="14"/>
    </row>
    <row r="1575" spans="3:3" x14ac:dyDescent="0.2">
      <c r="C1575" s="14"/>
    </row>
    <row r="1576" spans="3:3" x14ac:dyDescent="0.2">
      <c r="C1576" s="14"/>
    </row>
    <row r="1577" spans="3:3" x14ac:dyDescent="0.2">
      <c r="C1577" s="14"/>
    </row>
    <row r="1578" spans="3:3" x14ac:dyDescent="0.2">
      <c r="C1578" s="14"/>
    </row>
    <row r="1579" spans="3:3" x14ac:dyDescent="0.2">
      <c r="C1579" s="14"/>
    </row>
    <row r="1580" spans="3:3" x14ac:dyDescent="0.2">
      <c r="C1580" s="14"/>
    </row>
    <row r="1581" spans="3:3" x14ac:dyDescent="0.2">
      <c r="C1581" s="14"/>
    </row>
    <row r="1582" spans="3:3" x14ac:dyDescent="0.2">
      <c r="C1582" s="14"/>
    </row>
    <row r="1583" spans="3:3" x14ac:dyDescent="0.2">
      <c r="C1583" s="14"/>
    </row>
    <row r="1584" spans="3:3" x14ac:dyDescent="0.2">
      <c r="C1584" s="14"/>
    </row>
    <row r="1585" spans="3:3" x14ac:dyDescent="0.2">
      <c r="C1585" s="14"/>
    </row>
    <row r="1586" spans="3:3" x14ac:dyDescent="0.2">
      <c r="C1586" s="14"/>
    </row>
    <row r="1587" spans="3:3" x14ac:dyDescent="0.2">
      <c r="C1587" s="14"/>
    </row>
    <row r="1588" spans="3:3" x14ac:dyDescent="0.2">
      <c r="C1588" s="14"/>
    </row>
    <row r="1589" spans="3:3" x14ac:dyDescent="0.2">
      <c r="C1589" s="14"/>
    </row>
    <row r="1590" spans="3:3" x14ac:dyDescent="0.2">
      <c r="C1590" s="14"/>
    </row>
    <row r="1591" spans="3:3" x14ac:dyDescent="0.2">
      <c r="C1591" s="14"/>
    </row>
    <row r="1592" spans="3:3" x14ac:dyDescent="0.2">
      <c r="C1592" s="14"/>
    </row>
    <row r="1593" spans="3:3" x14ac:dyDescent="0.2">
      <c r="C1593" s="14"/>
    </row>
    <row r="1594" spans="3:3" x14ac:dyDescent="0.2">
      <c r="C1594" s="14"/>
    </row>
    <row r="1595" spans="3:3" x14ac:dyDescent="0.2">
      <c r="C1595" s="14"/>
    </row>
    <row r="1596" spans="3:3" x14ac:dyDescent="0.2">
      <c r="C1596" s="14"/>
    </row>
    <row r="1597" spans="3:3" x14ac:dyDescent="0.2">
      <c r="C1597" s="14"/>
    </row>
    <row r="1598" spans="3:3" x14ac:dyDescent="0.2">
      <c r="C1598" s="14"/>
    </row>
    <row r="1599" spans="3:3" x14ac:dyDescent="0.2">
      <c r="C1599" s="14"/>
    </row>
    <row r="1600" spans="3:3" x14ac:dyDescent="0.2">
      <c r="C1600" s="14"/>
    </row>
    <row r="1601" spans="3:3" x14ac:dyDescent="0.2">
      <c r="C1601" s="14"/>
    </row>
    <row r="1602" spans="3:3" x14ac:dyDescent="0.2">
      <c r="C1602" s="14"/>
    </row>
    <row r="1603" spans="3:3" x14ac:dyDescent="0.2">
      <c r="C1603" s="14"/>
    </row>
    <row r="1604" spans="3:3" x14ac:dyDescent="0.2">
      <c r="C1604" s="14"/>
    </row>
    <row r="1605" spans="3:3" x14ac:dyDescent="0.2">
      <c r="C1605" s="14"/>
    </row>
    <row r="1606" spans="3:3" x14ac:dyDescent="0.2">
      <c r="C1606" s="14"/>
    </row>
    <row r="1607" spans="3:3" x14ac:dyDescent="0.2">
      <c r="C1607" s="14"/>
    </row>
    <row r="1608" spans="3:3" x14ac:dyDescent="0.2">
      <c r="C1608" s="14"/>
    </row>
    <row r="1609" spans="3:3" x14ac:dyDescent="0.2">
      <c r="C1609" s="14"/>
    </row>
    <row r="1610" spans="3:3" x14ac:dyDescent="0.2">
      <c r="C1610" s="14"/>
    </row>
    <row r="1611" spans="3:3" x14ac:dyDescent="0.2">
      <c r="C1611" s="14"/>
    </row>
    <row r="1612" spans="3:3" x14ac:dyDescent="0.2">
      <c r="C1612" s="14"/>
    </row>
    <row r="1613" spans="3:3" x14ac:dyDescent="0.2">
      <c r="C1613" s="14"/>
    </row>
    <row r="1614" spans="3:3" x14ac:dyDescent="0.2">
      <c r="C1614" s="14"/>
    </row>
    <row r="1615" spans="3:3" x14ac:dyDescent="0.2">
      <c r="C1615" s="14"/>
    </row>
    <row r="1616" spans="3:3" x14ac:dyDescent="0.2">
      <c r="C1616" s="14"/>
    </row>
    <row r="1617" spans="3:3" x14ac:dyDescent="0.2">
      <c r="C1617" s="14"/>
    </row>
    <row r="1618" spans="3:3" x14ac:dyDescent="0.2">
      <c r="C1618" s="14"/>
    </row>
    <row r="1619" spans="3:3" x14ac:dyDescent="0.2">
      <c r="C1619" s="14"/>
    </row>
    <row r="1620" spans="3:3" x14ac:dyDescent="0.2">
      <c r="C1620" s="14"/>
    </row>
    <row r="1621" spans="3:3" x14ac:dyDescent="0.2">
      <c r="C1621" s="14"/>
    </row>
    <row r="1622" spans="3:3" x14ac:dyDescent="0.2">
      <c r="C1622" s="14"/>
    </row>
    <row r="1623" spans="3:3" x14ac:dyDescent="0.2">
      <c r="C1623" s="14"/>
    </row>
    <row r="1624" spans="3:3" x14ac:dyDescent="0.2">
      <c r="C1624" s="14"/>
    </row>
    <row r="1625" spans="3:3" x14ac:dyDescent="0.2">
      <c r="C1625" s="14"/>
    </row>
    <row r="1626" spans="3:3" x14ac:dyDescent="0.2">
      <c r="C1626" s="14"/>
    </row>
    <row r="1627" spans="3:3" x14ac:dyDescent="0.2">
      <c r="C1627" s="14"/>
    </row>
    <row r="1628" spans="3:3" x14ac:dyDescent="0.2">
      <c r="C1628" s="14"/>
    </row>
    <row r="1629" spans="3:3" x14ac:dyDescent="0.2">
      <c r="C1629" s="14"/>
    </row>
    <row r="1630" spans="3:3" x14ac:dyDescent="0.2">
      <c r="C1630" s="14"/>
    </row>
    <row r="1631" spans="3:3" x14ac:dyDescent="0.2">
      <c r="C1631" s="14"/>
    </row>
    <row r="1632" spans="3:3" x14ac:dyDescent="0.2">
      <c r="C1632" s="14"/>
    </row>
    <row r="1633" spans="3:3" x14ac:dyDescent="0.2">
      <c r="C1633" s="14"/>
    </row>
    <row r="1634" spans="3:3" x14ac:dyDescent="0.2">
      <c r="C1634" s="14"/>
    </row>
    <row r="1635" spans="3:3" x14ac:dyDescent="0.2">
      <c r="C1635" s="14"/>
    </row>
    <row r="1636" spans="3:3" x14ac:dyDescent="0.2">
      <c r="C1636" s="14"/>
    </row>
    <row r="1637" spans="3:3" x14ac:dyDescent="0.2">
      <c r="C1637" s="14"/>
    </row>
    <row r="1638" spans="3:3" x14ac:dyDescent="0.2">
      <c r="C1638" s="14"/>
    </row>
    <row r="1639" spans="3:3" x14ac:dyDescent="0.2">
      <c r="C1639" s="14"/>
    </row>
    <row r="1640" spans="3:3" x14ac:dyDescent="0.2">
      <c r="C1640" s="14"/>
    </row>
    <row r="1641" spans="3:3" x14ac:dyDescent="0.2">
      <c r="C1641" s="14"/>
    </row>
    <row r="1642" spans="3:3" x14ac:dyDescent="0.2">
      <c r="C1642" s="14"/>
    </row>
    <row r="1643" spans="3:3" x14ac:dyDescent="0.2">
      <c r="C1643" s="14"/>
    </row>
    <row r="1644" spans="3:3" x14ac:dyDescent="0.2">
      <c r="C1644" s="14"/>
    </row>
    <row r="1645" spans="3:3" x14ac:dyDescent="0.2">
      <c r="C1645" s="14"/>
    </row>
    <row r="1646" spans="3:3" x14ac:dyDescent="0.2">
      <c r="C1646" s="14"/>
    </row>
    <row r="1647" spans="3:3" x14ac:dyDescent="0.2">
      <c r="C1647" s="14"/>
    </row>
    <row r="1648" spans="3:3" x14ac:dyDescent="0.2">
      <c r="C1648" s="14"/>
    </row>
    <row r="1649" spans="3:3" x14ac:dyDescent="0.2">
      <c r="C1649" s="14"/>
    </row>
    <row r="1650" spans="3:3" x14ac:dyDescent="0.2">
      <c r="C1650" s="14"/>
    </row>
    <row r="1651" spans="3:3" x14ac:dyDescent="0.2">
      <c r="C1651" s="14"/>
    </row>
    <row r="1652" spans="3:3" x14ac:dyDescent="0.2">
      <c r="C1652" s="14"/>
    </row>
    <row r="1653" spans="3:3" x14ac:dyDescent="0.2">
      <c r="C1653" s="14"/>
    </row>
    <row r="1654" spans="3:3" x14ac:dyDescent="0.2">
      <c r="C1654" s="14"/>
    </row>
    <row r="1655" spans="3:3" x14ac:dyDescent="0.2">
      <c r="C1655" s="14"/>
    </row>
    <row r="1656" spans="3:3" x14ac:dyDescent="0.2">
      <c r="C1656" s="14"/>
    </row>
    <row r="1657" spans="3:3" x14ac:dyDescent="0.2">
      <c r="C1657" s="14"/>
    </row>
    <row r="1658" spans="3:3" x14ac:dyDescent="0.2">
      <c r="C1658" s="14"/>
    </row>
    <row r="1659" spans="3:3" x14ac:dyDescent="0.2">
      <c r="C1659" s="14"/>
    </row>
    <row r="1660" spans="3:3" x14ac:dyDescent="0.2">
      <c r="C1660" s="14"/>
    </row>
    <row r="1661" spans="3:3" x14ac:dyDescent="0.2">
      <c r="C1661" s="14"/>
    </row>
    <row r="1662" spans="3:3" x14ac:dyDescent="0.2">
      <c r="C1662" s="14"/>
    </row>
    <row r="1663" spans="3:3" x14ac:dyDescent="0.2">
      <c r="C1663" s="14"/>
    </row>
    <row r="1664" spans="3:3" x14ac:dyDescent="0.2">
      <c r="C1664" s="14"/>
    </row>
    <row r="1665" spans="3:3" x14ac:dyDescent="0.2">
      <c r="C1665" s="14"/>
    </row>
    <row r="1666" spans="3:3" x14ac:dyDescent="0.2">
      <c r="C1666" s="14"/>
    </row>
    <row r="1667" spans="3:3" x14ac:dyDescent="0.2">
      <c r="C1667" s="14"/>
    </row>
    <row r="1668" spans="3:3" x14ac:dyDescent="0.2">
      <c r="C1668" s="14"/>
    </row>
    <row r="1669" spans="3:3" x14ac:dyDescent="0.2">
      <c r="C1669" s="14"/>
    </row>
    <row r="1670" spans="3:3" x14ac:dyDescent="0.2">
      <c r="C1670" s="14"/>
    </row>
    <row r="1671" spans="3:3" x14ac:dyDescent="0.2">
      <c r="C1671" s="14"/>
    </row>
    <row r="1672" spans="3:3" x14ac:dyDescent="0.2">
      <c r="C1672" s="14"/>
    </row>
    <row r="1673" spans="3:3" x14ac:dyDescent="0.2">
      <c r="C1673" s="14"/>
    </row>
    <row r="1674" spans="3:3" x14ac:dyDescent="0.2">
      <c r="C1674" s="14"/>
    </row>
    <row r="1675" spans="3:3" x14ac:dyDescent="0.2">
      <c r="C1675" s="14"/>
    </row>
    <row r="1676" spans="3:3" x14ac:dyDescent="0.2">
      <c r="C1676" s="14"/>
    </row>
    <row r="1677" spans="3:3" x14ac:dyDescent="0.2">
      <c r="C1677" s="14"/>
    </row>
    <row r="1678" spans="3:3" x14ac:dyDescent="0.2">
      <c r="C1678" s="14"/>
    </row>
    <row r="1679" spans="3:3" x14ac:dyDescent="0.2">
      <c r="C1679" s="14"/>
    </row>
    <row r="1680" spans="3:3" x14ac:dyDescent="0.2">
      <c r="C1680" s="14"/>
    </row>
    <row r="1681" spans="3:3" x14ac:dyDescent="0.2">
      <c r="C1681" s="14"/>
    </row>
    <row r="1682" spans="3:3" x14ac:dyDescent="0.2">
      <c r="C1682" s="14"/>
    </row>
    <row r="1683" spans="3:3" x14ac:dyDescent="0.2">
      <c r="C1683" s="14"/>
    </row>
    <row r="1684" spans="3:3" x14ac:dyDescent="0.2">
      <c r="C1684" s="14"/>
    </row>
    <row r="1685" spans="3:3" x14ac:dyDescent="0.2">
      <c r="C1685" s="14"/>
    </row>
    <row r="1686" spans="3:3" x14ac:dyDescent="0.2">
      <c r="C1686" s="14"/>
    </row>
    <row r="1687" spans="3:3" x14ac:dyDescent="0.2">
      <c r="C1687" s="14"/>
    </row>
    <row r="1688" spans="3:3" x14ac:dyDescent="0.2">
      <c r="C1688" s="14"/>
    </row>
    <row r="1689" spans="3:3" x14ac:dyDescent="0.2">
      <c r="C1689" s="14"/>
    </row>
    <row r="1690" spans="3:3" x14ac:dyDescent="0.2">
      <c r="C1690" s="14"/>
    </row>
    <row r="1691" spans="3:3" x14ac:dyDescent="0.2">
      <c r="C1691" s="14"/>
    </row>
    <row r="1692" spans="3:3" x14ac:dyDescent="0.2">
      <c r="C1692" s="14"/>
    </row>
    <row r="1693" spans="3:3" x14ac:dyDescent="0.2">
      <c r="C1693" s="14"/>
    </row>
    <row r="1694" spans="3:3" x14ac:dyDescent="0.2">
      <c r="C1694" s="14"/>
    </row>
    <row r="1695" spans="3:3" x14ac:dyDescent="0.2">
      <c r="C1695" s="14"/>
    </row>
    <row r="1696" spans="3:3" x14ac:dyDescent="0.2">
      <c r="C1696" s="14"/>
    </row>
    <row r="1697" spans="3:3" x14ac:dyDescent="0.2">
      <c r="C1697" s="14"/>
    </row>
    <row r="1698" spans="3:3" x14ac:dyDescent="0.2">
      <c r="C1698" s="14"/>
    </row>
    <row r="1699" spans="3:3" x14ac:dyDescent="0.2">
      <c r="C1699" s="14"/>
    </row>
    <row r="1700" spans="3:3" x14ac:dyDescent="0.2">
      <c r="C1700" s="14"/>
    </row>
    <row r="1701" spans="3:3" x14ac:dyDescent="0.2">
      <c r="C1701" s="14"/>
    </row>
    <row r="1702" spans="3:3" x14ac:dyDescent="0.2">
      <c r="C1702" s="14"/>
    </row>
    <row r="1703" spans="3:3" x14ac:dyDescent="0.2">
      <c r="C1703" s="14"/>
    </row>
    <row r="1704" spans="3:3" x14ac:dyDescent="0.2">
      <c r="C1704" s="14"/>
    </row>
    <row r="1705" spans="3:3" x14ac:dyDescent="0.2">
      <c r="C1705" s="14"/>
    </row>
    <row r="1706" spans="3:3" x14ac:dyDescent="0.2">
      <c r="C1706" s="14"/>
    </row>
    <row r="1707" spans="3:3" x14ac:dyDescent="0.2">
      <c r="C1707" s="14"/>
    </row>
    <row r="1708" spans="3:3" x14ac:dyDescent="0.2">
      <c r="C1708" s="14"/>
    </row>
    <row r="1709" spans="3:3" x14ac:dyDescent="0.2">
      <c r="C1709" s="14"/>
    </row>
    <row r="1710" spans="3:3" x14ac:dyDescent="0.2">
      <c r="C1710" s="14"/>
    </row>
    <row r="1711" spans="3:3" x14ac:dyDescent="0.2">
      <c r="C1711" s="14"/>
    </row>
    <row r="1712" spans="3:3" x14ac:dyDescent="0.2">
      <c r="C1712" s="14"/>
    </row>
    <row r="1713" spans="3:3" x14ac:dyDescent="0.2">
      <c r="C1713" s="14"/>
    </row>
    <row r="1714" spans="3:3" x14ac:dyDescent="0.2">
      <c r="C1714" s="14"/>
    </row>
    <row r="1715" spans="3:3" x14ac:dyDescent="0.2">
      <c r="C1715" s="14"/>
    </row>
    <row r="1716" spans="3:3" x14ac:dyDescent="0.2">
      <c r="C1716" s="14"/>
    </row>
    <row r="1717" spans="3:3" x14ac:dyDescent="0.2">
      <c r="C1717" s="14"/>
    </row>
    <row r="1718" spans="3:3" x14ac:dyDescent="0.2">
      <c r="C1718" s="14"/>
    </row>
    <row r="1719" spans="3:3" x14ac:dyDescent="0.2">
      <c r="C1719" s="14"/>
    </row>
    <row r="1720" spans="3:3" x14ac:dyDescent="0.2">
      <c r="C1720" s="14"/>
    </row>
    <row r="1721" spans="3:3" x14ac:dyDescent="0.2">
      <c r="C1721" s="14"/>
    </row>
    <row r="1722" spans="3:3" x14ac:dyDescent="0.2">
      <c r="C1722" s="14"/>
    </row>
    <row r="1723" spans="3:3" x14ac:dyDescent="0.2">
      <c r="C1723" s="14"/>
    </row>
    <row r="1724" spans="3:3" x14ac:dyDescent="0.2">
      <c r="C1724" s="14"/>
    </row>
    <row r="1725" spans="3:3" x14ac:dyDescent="0.2">
      <c r="C1725" s="14"/>
    </row>
    <row r="1726" spans="3:3" x14ac:dyDescent="0.2">
      <c r="C1726" s="14"/>
    </row>
    <row r="1727" spans="3:3" x14ac:dyDescent="0.2">
      <c r="C1727" s="14"/>
    </row>
    <row r="1728" spans="3:3" x14ac:dyDescent="0.2">
      <c r="C1728" s="14"/>
    </row>
    <row r="1729" spans="3:3" x14ac:dyDescent="0.2">
      <c r="C1729" s="14"/>
    </row>
    <row r="1730" spans="3:3" x14ac:dyDescent="0.2">
      <c r="C1730" s="14"/>
    </row>
    <row r="1731" spans="3:3" x14ac:dyDescent="0.2">
      <c r="C1731" s="14"/>
    </row>
    <row r="1732" spans="3:3" x14ac:dyDescent="0.2">
      <c r="C1732" s="14"/>
    </row>
    <row r="1733" spans="3:3" x14ac:dyDescent="0.2">
      <c r="C1733" s="14"/>
    </row>
    <row r="1734" spans="3:3" x14ac:dyDescent="0.2">
      <c r="C1734" s="14"/>
    </row>
    <row r="1735" spans="3:3" x14ac:dyDescent="0.2">
      <c r="C1735" s="14"/>
    </row>
    <row r="1736" spans="3:3" x14ac:dyDescent="0.2">
      <c r="C1736" s="14"/>
    </row>
    <row r="1737" spans="3:3" x14ac:dyDescent="0.2">
      <c r="C1737" s="14"/>
    </row>
    <row r="1738" spans="3:3" x14ac:dyDescent="0.2">
      <c r="C1738" s="14"/>
    </row>
    <row r="1739" spans="3:3" x14ac:dyDescent="0.2">
      <c r="C1739" s="14"/>
    </row>
    <row r="1740" spans="3:3" x14ac:dyDescent="0.2">
      <c r="C1740" s="14"/>
    </row>
    <row r="1741" spans="3:3" x14ac:dyDescent="0.2">
      <c r="C1741" s="14"/>
    </row>
    <row r="1742" spans="3:3" x14ac:dyDescent="0.2">
      <c r="C1742" s="14"/>
    </row>
    <row r="1743" spans="3:3" x14ac:dyDescent="0.2">
      <c r="C1743" s="14"/>
    </row>
    <row r="1744" spans="3:3" x14ac:dyDescent="0.2">
      <c r="C1744" s="14"/>
    </row>
    <row r="1745" spans="3:3" x14ac:dyDescent="0.2">
      <c r="C1745" s="14"/>
    </row>
    <row r="1746" spans="3:3" x14ac:dyDescent="0.2">
      <c r="C1746" s="14"/>
    </row>
    <row r="1747" spans="3:3" x14ac:dyDescent="0.2">
      <c r="C1747" s="14"/>
    </row>
    <row r="1748" spans="3:3" x14ac:dyDescent="0.2">
      <c r="C1748" s="14"/>
    </row>
    <row r="1749" spans="3:3" x14ac:dyDescent="0.2">
      <c r="C1749" s="14"/>
    </row>
    <row r="1750" spans="3:3" x14ac:dyDescent="0.2">
      <c r="C1750" s="14"/>
    </row>
    <row r="1751" spans="3:3" x14ac:dyDescent="0.2">
      <c r="C1751" s="14"/>
    </row>
    <row r="1752" spans="3:3" x14ac:dyDescent="0.2">
      <c r="C1752" s="14"/>
    </row>
    <row r="1753" spans="3:3" x14ac:dyDescent="0.2">
      <c r="C1753" s="14"/>
    </row>
    <row r="1754" spans="3:3" x14ac:dyDescent="0.2">
      <c r="C1754" s="14"/>
    </row>
    <row r="1755" spans="3:3" x14ac:dyDescent="0.2">
      <c r="C1755" s="14"/>
    </row>
    <row r="1756" spans="3:3" x14ac:dyDescent="0.2">
      <c r="C1756" s="14"/>
    </row>
    <row r="1757" spans="3:3" x14ac:dyDescent="0.2">
      <c r="C1757" s="14"/>
    </row>
    <row r="1758" spans="3:3" x14ac:dyDescent="0.2">
      <c r="C1758" s="14"/>
    </row>
    <row r="1759" spans="3:3" x14ac:dyDescent="0.2">
      <c r="C1759" s="14"/>
    </row>
    <row r="1760" spans="3:3" x14ac:dyDescent="0.2">
      <c r="C1760" s="14"/>
    </row>
    <row r="1761" spans="3:3" x14ac:dyDescent="0.2">
      <c r="C1761" s="14"/>
    </row>
    <row r="1762" spans="3:3" x14ac:dyDescent="0.2">
      <c r="C1762" s="14"/>
    </row>
    <row r="1763" spans="3:3" x14ac:dyDescent="0.2">
      <c r="C1763" s="14"/>
    </row>
    <row r="1764" spans="3:3" x14ac:dyDescent="0.2">
      <c r="C1764" s="14"/>
    </row>
    <row r="1765" spans="3:3" x14ac:dyDescent="0.2">
      <c r="C1765" s="14"/>
    </row>
    <row r="1766" spans="3:3" x14ac:dyDescent="0.2">
      <c r="C1766" s="14"/>
    </row>
    <row r="1767" spans="3:3" x14ac:dyDescent="0.2">
      <c r="C1767" s="14"/>
    </row>
    <row r="1768" spans="3:3" x14ac:dyDescent="0.2">
      <c r="C1768" s="14"/>
    </row>
    <row r="1769" spans="3:3" x14ac:dyDescent="0.2">
      <c r="C1769" s="14"/>
    </row>
    <row r="1770" spans="3:3" x14ac:dyDescent="0.2">
      <c r="C1770" s="14"/>
    </row>
    <row r="1771" spans="3:3" x14ac:dyDescent="0.2">
      <c r="C1771" s="14"/>
    </row>
    <row r="1772" spans="3:3" x14ac:dyDescent="0.2">
      <c r="C1772" s="14"/>
    </row>
    <row r="1773" spans="3:3" x14ac:dyDescent="0.2">
      <c r="C1773" s="14"/>
    </row>
    <row r="1774" spans="3:3" x14ac:dyDescent="0.2">
      <c r="C1774" s="14"/>
    </row>
    <row r="1775" spans="3:3" x14ac:dyDescent="0.2">
      <c r="C1775" s="14"/>
    </row>
    <row r="1776" spans="3:3" x14ac:dyDescent="0.2">
      <c r="C1776" s="14"/>
    </row>
    <row r="1777" spans="3:3" x14ac:dyDescent="0.2">
      <c r="C1777" s="14"/>
    </row>
    <row r="1778" spans="3:3" x14ac:dyDescent="0.2">
      <c r="C1778" s="14"/>
    </row>
    <row r="1779" spans="3:3" x14ac:dyDescent="0.2">
      <c r="C1779" s="14"/>
    </row>
    <row r="1780" spans="3:3" x14ac:dyDescent="0.2">
      <c r="C1780" s="14"/>
    </row>
    <row r="1781" spans="3:3" x14ac:dyDescent="0.2">
      <c r="C1781" s="14"/>
    </row>
    <row r="1782" spans="3:3" x14ac:dyDescent="0.2">
      <c r="C1782" s="14"/>
    </row>
    <row r="1783" spans="3:3" x14ac:dyDescent="0.2">
      <c r="C1783" s="14"/>
    </row>
    <row r="1784" spans="3:3" x14ac:dyDescent="0.2">
      <c r="C1784" s="14"/>
    </row>
    <row r="1785" spans="3:3" x14ac:dyDescent="0.2">
      <c r="C1785" s="14"/>
    </row>
    <row r="1786" spans="3:3" x14ac:dyDescent="0.2">
      <c r="C1786" s="14"/>
    </row>
    <row r="1787" spans="3:3" x14ac:dyDescent="0.2">
      <c r="C1787" s="14"/>
    </row>
    <row r="1788" spans="3:3" x14ac:dyDescent="0.2">
      <c r="C1788" s="14"/>
    </row>
    <row r="1789" spans="3:3" x14ac:dyDescent="0.2">
      <c r="C1789" s="14"/>
    </row>
    <row r="1790" spans="3:3" x14ac:dyDescent="0.2">
      <c r="C1790" s="14"/>
    </row>
    <row r="1791" spans="3:3" x14ac:dyDescent="0.2">
      <c r="C1791" s="14"/>
    </row>
    <row r="1792" spans="3:3" x14ac:dyDescent="0.2">
      <c r="C1792" s="14"/>
    </row>
    <row r="1793" spans="3:3" x14ac:dyDescent="0.2">
      <c r="C1793" s="14"/>
    </row>
    <row r="1794" spans="3:3" x14ac:dyDescent="0.2">
      <c r="C1794" s="14"/>
    </row>
    <row r="1795" spans="3:3" x14ac:dyDescent="0.2">
      <c r="C1795" s="14"/>
    </row>
    <row r="1796" spans="3:3" x14ac:dyDescent="0.2">
      <c r="C1796" s="14"/>
    </row>
    <row r="1797" spans="3:3" x14ac:dyDescent="0.2">
      <c r="C1797" s="14"/>
    </row>
    <row r="1798" spans="3:3" x14ac:dyDescent="0.2">
      <c r="C1798" s="14"/>
    </row>
    <row r="1799" spans="3:3" x14ac:dyDescent="0.2">
      <c r="C1799" s="14"/>
    </row>
    <row r="1800" spans="3:3" x14ac:dyDescent="0.2">
      <c r="C1800" s="14"/>
    </row>
    <row r="1801" spans="3:3" x14ac:dyDescent="0.2">
      <c r="C1801" s="14"/>
    </row>
    <row r="1802" spans="3:3" x14ac:dyDescent="0.2">
      <c r="C1802" s="14"/>
    </row>
    <row r="1803" spans="3:3" x14ac:dyDescent="0.2">
      <c r="C1803" s="14"/>
    </row>
    <row r="1804" spans="3:3" x14ac:dyDescent="0.2">
      <c r="C1804" s="14"/>
    </row>
    <row r="1805" spans="3:3" x14ac:dyDescent="0.2">
      <c r="C1805" s="14"/>
    </row>
    <row r="1806" spans="3:3" x14ac:dyDescent="0.2">
      <c r="C1806" s="14"/>
    </row>
    <row r="1807" spans="3:3" x14ac:dyDescent="0.2">
      <c r="C1807" s="14"/>
    </row>
    <row r="1808" spans="3:3" x14ac:dyDescent="0.2">
      <c r="C1808" s="14"/>
    </row>
    <row r="1809" spans="3:3" x14ac:dyDescent="0.2">
      <c r="C1809" s="14"/>
    </row>
    <row r="1810" spans="3:3" x14ac:dyDescent="0.2">
      <c r="C1810" s="14"/>
    </row>
    <row r="1811" spans="3:3" x14ac:dyDescent="0.2">
      <c r="C1811" s="14"/>
    </row>
    <row r="1812" spans="3:3" x14ac:dyDescent="0.2">
      <c r="C1812" s="14"/>
    </row>
    <row r="1813" spans="3:3" x14ac:dyDescent="0.2">
      <c r="C1813" s="14"/>
    </row>
    <row r="1814" spans="3:3" x14ac:dyDescent="0.2">
      <c r="C1814" s="14"/>
    </row>
    <row r="1815" spans="3:3" x14ac:dyDescent="0.2">
      <c r="C1815" s="14"/>
    </row>
    <row r="1816" spans="3:3" x14ac:dyDescent="0.2">
      <c r="C1816" s="14"/>
    </row>
    <row r="1817" spans="3:3" x14ac:dyDescent="0.2">
      <c r="C1817" s="14"/>
    </row>
    <row r="1818" spans="3:3" x14ac:dyDescent="0.2">
      <c r="C1818" s="14"/>
    </row>
    <row r="1819" spans="3:3" x14ac:dyDescent="0.2">
      <c r="C1819" s="14"/>
    </row>
    <row r="1820" spans="3:3" x14ac:dyDescent="0.2">
      <c r="C1820" s="14"/>
    </row>
    <row r="1821" spans="3:3" x14ac:dyDescent="0.2">
      <c r="C1821" s="14"/>
    </row>
    <row r="1822" spans="3:3" x14ac:dyDescent="0.2">
      <c r="C1822" s="14"/>
    </row>
    <row r="1823" spans="3:3" x14ac:dyDescent="0.2">
      <c r="C1823" s="14"/>
    </row>
    <row r="1824" spans="3:3" x14ac:dyDescent="0.2">
      <c r="C1824" s="14"/>
    </row>
    <row r="1825" spans="3:3" x14ac:dyDescent="0.2">
      <c r="C1825" s="14"/>
    </row>
    <row r="1826" spans="3:3" x14ac:dyDescent="0.2">
      <c r="C1826" s="14"/>
    </row>
    <row r="1827" spans="3:3" x14ac:dyDescent="0.2">
      <c r="C1827" s="14"/>
    </row>
    <row r="1828" spans="3:3" x14ac:dyDescent="0.2">
      <c r="C1828" s="14"/>
    </row>
    <row r="1829" spans="3:3" x14ac:dyDescent="0.2">
      <c r="C1829" s="14"/>
    </row>
    <row r="1830" spans="3:3" x14ac:dyDescent="0.2">
      <c r="C1830" s="14"/>
    </row>
    <row r="1831" spans="3:3" x14ac:dyDescent="0.2">
      <c r="C1831" s="14"/>
    </row>
    <row r="1832" spans="3:3" x14ac:dyDescent="0.2">
      <c r="C1832" s="14"/>
    </row>
    <row r="1833" spans="3:3" x14ac:dyDescent="0.2">
      <c r="C1833" s="14"/>
    </row>
    <row r="1834" spans="3:3" x14ac:dyDescent="0.2">
      <c r="C1834" s="14"/>
    </row>
    <row r="1835" spans="3:3" x14ac:dyDescent="0.2">
      <c r="C1835" s="14"/>
    </row>
    <row r="1836" spans="3:3" x14ac:dyDescent="0.2">
      <c r="C1836" s="14"/>
    </row>
    <row r="1837" spans="3:3" x14ac:dyDescent="0.2">
      <c r="C1837" s="14"/>
    </row>
    <row r="1838" spans="3:3" x14ac:dyDescent="0.2">
      <c r="C1838" s="14"/>
    </row>
    <row r="1839" spans="3:3" x14ac:dyDescent="0.2">
      <c r="C1839" s="14"/>
    </row>
    <row r="1840" spans="3:3" x14ac:dyDescent="0.2">
      <c r="C1840" s="14"/>
    </row>
    <row r="1841" spans="3:3" x14ac:dyDescent="0.2">
      <c r="C1841" s="14"/>
    </row>
    <row r="1842" spans="3:3" x14ac:dyDescent="0.2">
      <c r="C1842" s="14"/>
    </row>
    <row r="1843" spans="3:3" x14ac:dyDescent="0.2">
      <c r="C1843" s="14"/>
    </row>
    <row r="1844" spans="3:3" x14ac:dyDescent="0.2">
      <c r="C1844" s="14"/>
    </row>
    <row r="1845" spans="3:3" x14ac:dyDescent="0.2">
      <c r="C1845" s="14"/>
    </row>
    <row r="1846" spans="3:3" x14ac:dyDescent="0.2">
      <c r="C1846" s="14"/>
    </row>
    <row r="1847" spans="3:3" x14ac:dyDescent="0.2">
      <c r="C1847" s="14"/>
    </row>
    <row r="1848" spans="3:3" x14ac:dyDescent="0.2">
      <c r="C1848" s="14"/>
    </row>
    <row r="1849" spans="3:3" x14ac:dyDescent="0.2">
      <c r="C1849" s="14"/>
    </row>
    <row r="1850" spans="3:3" x14ac:dyDescent="0.2">
      <c r="C1850" s="14"/>
    </row>
    <row r="1851" spans="3:3" x14ac:dyDescent="0.2">
      <c r="C1851" s="14"/>
    </row>
    <row r="1852" spans="3:3" x14ac:dyDescent="0.2">
      <c r="C1852" s="14"/>
    </row>
    <row r="1853" spans="3:3" x14ac:dyDescent="0.2">
      <c r="C1853" s="14"/>
    </row>
    <row r="1854" spans="3:3" x14ac:dyDescent="0.2">
      <c r="C1854" s="14"/>
    </row>
    <row r="1855" spans="3:3" x14ac:dyDescent="0.2">
      <c r="C1855" s="14"/>
    </row>
    <row r="1856" spans="3:3" x14ac:dyDescent="0.2">
      <c r="C1856" s="14"/>
    </row>
    <row r="1857" spans="3:3" x14ac:dyDescent="0.2">
      <c r="C1857" s="14"/>
    </row>
    <row r="1858" spans="3:3" x14ac:dyDescent="0.2">
      <c r="C1858" s="14"/>
    </row>
    <row r="1859" spans="3:3" x14ac:dyDescent="0.2">
      <c r="C1859" s="14"/>
    </row>
    <row r="1860" spans="3:3" x14ac:dyDescent="0.2">
      <c r="C1860" s="14"/>
    </row>
    <row r="1861" spans="3:3" x14ac:dyDescent="0.2">
      <c r="C1861" s="14"/>
    </row>
    <row r="1862" spans="3:3" x14ac:dyDescent="0.2">
      <c r="C1862" s="14"/>
    </row>
    <row r="1863" spans="3:3" x14ac:dyDescent="0.2">
      <c r="C1863" s="14"/>
    </row>
    <row r="1864" spans="3:3" x14ac:dyDescent="0.2">
      <c r="C1864" s="14"/>
    </row>
    <row r="1865" spans="3:3" x14ac:dyDescent="0.2">
      <c r="C1865" s="14"/>
    </row>
    <row r="1866" spans="3:3" x14ac:dyDescent="0.2">
      <c r="C1866" s="14"/>
    </row>
    <row r="1867" spans="3:3" x14ac:dyDescent="0.2">
      <c r="C1867" s="14"/>
    </row>
    <row r="1868" spans="3:3" x14ac:dyDescent="0.2">
      <c r="C1868" s="14"/>
    </row>
    <row r="1869" spans="3:3" x14ac:dyDescent="0.2">
      <c r="C1869" s="14"/>
    </row>
    <row r="1870" spans="3:3" x14ac:dyDescent="0.2">
      <c r="C1870" s="14"/>
    </row>
    <row r="1871" spans="3:3" x14ac:dyDescent="0.2">
      <c r="C1871" s="14"/>
    </row>
    <row r="1872" spans="3:3" x14ac:dyDescent="0.2">
      <c r="C1872" s="14"/>
    </row>
    <row r="1873" spans="3:3" x14ac:dyDescent="0.2">
      <c r="C1873" s="14"/>
    </row>
    <row r="1874" spans="3:3" x14ac:dyDescent="0.2">
      <c r="C1874" s="14"/>
    </row>
    <row r="1875" spans="3:3" x14ac:dyDescent="0.2">
      <c r="C1875" s="14"/>
    </row>
    <row r="1876" spans="3:3" x14ac:dyDescent="0.2">
      <c r="C1876" s="14"/>
    </row>
    <row r="1877" spans="3:3" x14ac:dyDescent="0.2">
      <c r="C1877" s="14"/>
    </row>
    <row r="1878" spans="3:3" x14ac:dyDescent="0.2">
      <c r="C1878" s="14"/>
    </row>
    <row r="1879" spans="3:3" x14ac:dyDescent="0.2">
      <c r="C1879" s="14"/>
    </row>
    <row r="1880" spans="3:3" x14ac:dyDescent="0.2">
      <c r="C1880" s="14"/>
    </row>
    <row r="1881" spans="3:3" x14ac:dyDescent="0.2">
      <c r="C1881" s="14"/>
    </row>
    <row r="1882" spans="3:3" x14ac:dyDescent="0.2">
      <c r="C1882" s="14"/>
    </row>
    <row r="1883" spans="3:3" x14ac:dyDescent="0.2">
      <c r="C1883" s="14"/>
    </row>
    <row r="1884" spans="3:3" x14ac:dyDescent="0.2">
      <c r="C1884" s="14"/>
    </row>
    <row r="1885" spans="3:3" x14ac:dyDescent="0.2">
      <c r="C1885" s="14"/>
    </row>
    <row r="1886" spans="3:3" x14ac:dyDescent="0.2">
      <c r="C1886" s="14"/>
    </row>
    <row r="1887" spans="3:3" x14ac:dyDescent="0.2">
      <c r="C1887" s="14"/>
    </row>
    <row r="1888" spans="3:3" x14ac:dyDescent="0.2">
      <c r="C1888" s="14"/>
    </row>
    <row r="1889" spans="3:3" x14ac:dyDescent="0.2">
      <c r="C1889" s="14"/>
    </row>
    <row r="1890" spans="3:3" x14ac:dyDescent="0.2">
      <c r="C1890" s="14"/>
    </row>
    <row r="1891" spans="3:3" x14ac:dyDescent="0.2">
      <c r="C1891" s="14"/>
    </row>
    <row r="1892" spans="3:3" x14ac:dyDescent="0.2">
      <c r="C1892" s="14"/>
    </row>
    <row r="1893" spans="3:3" x14ac:dyDescent="0.2">
      <c r="C1893" s="14"/>
    </row>
    <row r="1894" spans="3:3" x14ac:dyDescent="0.2">
      <c r="C1894" s="14"/>
    </row>
    <row r="1895" spans="3:3" x14ac:dyDescent="0.2">
      <c r="C1895" s="14"/>
    </row>
    <row r="1896" spans="3:3" x14ac:dyDescent="0.2">
      <c r="C1896" s="14"/>
    </row>
    <row r="1897" spans="3:3" x14ac:dyDescent="0.2">
      <c r="C1897" s="14"/>
    </row>
    <row r="1898" spans="3:3" x14ac:dyDescent="0.2">
      <c r="C1898" s="14"/>
    </row>
    <row r="1899" spans="3:3" x14ac:dyDescent="0.2">
      <c r="C1899" s="14"/>
    </row>
    <row r="1900" spans="3:3" x14ac:dyDescent="0.2">
      <c r="C1900" s="14"/>
    </row>
    <row r="1901" spans="3:3" x14ac:dyDescent="0.2">
      <c r="C1901" s="14"/>
    </row>
    <row r="1902" spans="3:3" x14ac:dyDescent="0.2">
      <c r="C1902" s="14"/>
    </row>
    <row r="1903" spans="3:3" x14ac:dyDescent="0.2">
      <c r="C1903" s="14"/>
    </row>
    <row r="1904" spans="3:3" x14ac:dyDescent="0.2">
      <c r="C1904" s="14"/>
    </row>
    <row r="1905" spans="3:3" x14ac:dyDescent="0.2">
      <c r="C1905" s="14"/>
    </row>
    <row r="1906" spans="3:3" x14ac:dyDescent="0.2">
      <c r="C1906" s="14"/>
    </row>
    <row r="1907" spans="3:3" x14ac:dyDescent="0.2">
      <c r="C1907" s="14"/>
    </row>
    <row r="1908" spans="3:3" x14ac:dyDescent="0.2">
      <c r="C1908" s="14"/>
    </row>
    <row r="1909" spans="3:3" x14ac:dyDescent="0.2">
      <c r="C1909" s="14"/>
    </row>
    <row r="1910" spans="3:3" x14ac:dyDescent="0.2">
      <c r="C1910" s="14"/>
    </row>
    <row r="1911" spans="3:3" x14ac:dyDescent="0.2">
      <c r="C1911" s="14"/>
    </row>
    <row r="1912" spans="3:3" x14ac:dyDescent="0.2">
      <c r="C1912" s="14"/>
    </row>
    <row r="1913" spans="3:3" x14ac:dyDescent="0.2">
      <c r="C1913" s="14"/>
    </row>
    <row r="1914" spans="3:3" x14ac:dyDescent="0.2">
      <c r="C1914" s="14"/>
    </row>
    <row r="1915" spans="3:3" x14ac:dyDescent="0.2">
      <c r="C1915" s="14"/>
    </row>
    <row r="1916" spans="3:3" x14ac:dyDescent="0.2">
      <c r="C1916" s="14"/>
    </row>
    <row r="1917" spans="3:3" x14ac:dyDescent="0.2">
      <c r="C1917" s="14"/>
    </row>
    <row r="1918" spans="3:3" x14ac:dyDescent="0.2">
      <c r="C1918" s="14"/>
    </row>
    <row r="1919" spans="3:3" x14ac:dyDescent="0.2">
      <c r="C1919" s="14"/>
    </row>
    <row r="1920" spans="3:3" x14ac:dyDescent="0.2">
      <c r="C1920" s="14"/>
    </row>
    <row r="1921" spans="3:3" x14ac:dyDescent="0.2">
      <c r="C1921" s="14"/>
    </row>
    <row r="1922" spans="3:3" x14ac:dyDescent="0.2">
      <c r="C1922" s="14"/>
    </row>
    <row r="1923" spans="3:3" x14ac:dyDescent="0.2">
      <c r="C1923" s="14"/>
    </row>
    <row r="1924" spans="3:3" x14ac:dyDescent="0.2">
      <c r="C1924" s="14"/>
    </row>
    <row r="1925" spans="3:3" x14ac:dyDescent="0.2">
      <c r="C1925" s="14"/>
    </row>
    <row r="1926" spans="3:3" x14ac:dyDescent="0.2">
      <c r="C1926" s="14"/>
    </row>
    <row r="1927" spans="3:3" x14ac:dyDescent="0.2">
      <c r="C1927" s="14"/>
    </row>
    <row r="1928" spans="3:3" x14ac:dyDescent="0.2">
      <c r="C1928" s="14"/>
    </row>
    <row r="1929" spans="3:3" x14ac:dyDescent="0.2">
      <c r="C1929" s="14"/>
    </row>
    <row r="1930" spans="3:3" x14ac:dyDescent="0.2">
      <c r="C1930" s="14"/>
    </row>
    <row r="1931" spans="3:3" x14ac:dyDescent="0.2">
      <c r="C1931" s="14"/>
    </row>
    <row r="1932" spans="3:3" x14ac:dyDescent="0.2">
      <c r="C1932" s="14"/>
    </row>
    <row r="1933" spans="3:3" x14ac:dyDescent="0.2">
      <c r="C1933" s="14"/>
    </row>
    <row r="1934" spans="3:3" x14ac:dyDescent="0.2">
      <c r="C1934" s="14"/>
    </row>
    <row r="1935" spans="3:3" x14ac:dyDescent="0.2">
      <c r="C1935" s="14"/>
    </row>
    <row r="1936" spans="3:3" x14ac:dyDescent="0.2">
      <c r="C1936" s="14"/>
    </row>
    <row r="1937" spans="3:3" x14ac:dyDescent="0.2">
      <c r="C1937" s="14"/>
    </row>
    <row r="1938" spans="3:3" x14ac:dyDescent="0.2">
      <c r="C1938" s="14"/>
    </row>
    <row r="1939" spans="3:3" x14ac:dyDescent="0.2">
      <c r="C1939" s="14"/>
    </row>
    <row r="1940" spans="3:3" x14ac:dyDescent="0.2">
      <c r="C1940" s="14"/>
    </row>
    <row r="1941" spans="3:3" x14ac:dyDescent="0.2">
      <c r="C1941" s="14"/>
    </row>
    <row r="1942" spans="3:3" x14ac:dyDescent="0.2">
      <c r="C1942" s="14"/>
    </row>
    <row r="1943" spans="3:3" x14ac:dyDescent="0.2">
      <c r="C1943" s="14"/>
    </row>
    <row r="1944" spans="3:3" x14ac:dyDescent="0.2">
      <c r="C1944" s="14"/>
    </row>
    <row r="1945" spans="3:3" x14ac:dyDescent="0.2">
      <c r="C1945" s="14"/>
    </row>
    <row r="1946" spans="3:3" x14ac:dyDescent="0.2">
      <c r="C1946" s="14"/>
    </row>
    <row r="1947" spans="3:3" x14ac:dyDescent="0.2">
      <c r="C1947" s="14"/>
    </row>
    <row r="1948" spans="3:3" x14ac:dyDescent="0.2">
      <c r="C1948" s="14"/>
    </row>
    <row r="1949" spans="3:3" x14ac:dyDescent="0.2">
      <c r="C1949" s="14"/>
    </row>
    <row r="1950" spans="3:3" x14ac:dyDescent="0.2">
      <c r="C1950" s="14"/>
    </row>
    <row r="1951" spans="3:3" x14ac:dyDescent="0.2">
      <c r="C1951" s="14"/>
    </row>
    <row r="1952" spans="3:3" x14ac:dyDescent="0.2">
      <c r="C1952" s="14"/>
    </row>
    <row r="1953" spans="3:3" x14ac:dyDescent="0.2">
      <c r="C1953" s="14"/>
    </row>
    <row r="1954" spans="3:3" x14ac:dyDescent="0.2">
      <c r="C1954" s="14"/>
    </row>
    <row r="1955" spans="3:3" x14ac:dyDescent="0.2">
      <c r="C1955" s="14"/>
    </row>
    <row r="1956" spans="3:3" x14ac:dyDescent="0.2">
      <c r="C1956" s="14"/>
    </row>
    <row r="1957" spans="3:3" x14ac:dyDescent="0.2">
      <c r="C1957" s="14"/>
    </row>
    <row r="1958" spans="3:3" x14ac:dyDescent="0.2">
      <c r="C1958" s="14"/>
    </row>
    <row r="1959" spans="3:3" x14ac:dyDescent="0.2">
      <c r="C1959" s="14"/>
    </row>
    <row r="1960" spans="3:3" x14ac:dyDescent="0.2">
      <c r="C1960" s="14"/>
    </row>
    <row r="1961" spans="3:3" x14ac:dyDescent="0.2">
      <c r="C1961" s="14"/>
    </row>
    <row r="1962" spans="3:3" x14ac:dyDescent="0.2">
      <c r="C1962" s="14"/>
    </row>
    <row r="1963" spans="3:3" x14ac:dyDescent="0.2">
      <c r="C1963" s="14"/>
    </row>
    <row r="1964" spans="3:3" x14ac:dyDescent="0.2">
      <c r="C1964" s="14"/>
    </row>
    <row r="1965" spans="3:3" x14ac:dyDescent="0.2">
      <c r="C1965" s="14"/>
    </row>
    <row r="1966" spans="3:3" x14ac:dyDescent="0.2">
      <c r="C1966" s="14"/>
    </row>
    <row r="1967" spans="3:3" x14ac:dyDescent="0.2">
      <c r="C1967" s="14"/>
    </row>
    <row r="1968" spans="3:3" x14ac:dyDescent="0.2">
      <c r="C1968" s="14"/>
    </row>
    <row r="1969" spans="3:3" x14ac:dyDescent="0.2">
      <c r="C1969" s="14"/>
    </row>
    <row r="1970" spans="3:3" x14ac:dyDescent="0.2">
      <c r="C1970" s="14"/>
    </row>
    <row r="1971" spans="3:3" x14ac:dyDescent="0.2">
      <c r="C1971" s="14"/>
    </row>
    <row r="1972" spans="3:3" x14ac:dyDescent="0.2">
      <c r="C1972" s="14"/>
    </row>
    <row r="1973" spans="3:3" x14ac:dyDescent="0.2">
      <c r="C1973" s="14"/>
    </row>
    <row r="1974" spans="3:3" x14ac:dyDescent="0.2">
      <c r="C1974" s="14"/>
    </row>
    <row r="1975" spans="3:3" x14ac:dyDescent="0.2">
      <c r="C1975" s="14"/>
    </row>
    <row r="1976" spans="3:3" x14ac:dyDescent="0.2">
      <c r="C1976" s="14"/>
    </row>
    <row r="1977" spans="3:3" x14ac:dyDescent="0.2">
      <c r="C1977" s="14"/>
    </row>
    <row r="1978" spans="3:3" x14ac:dyDescent="0.2">
      <c r="C1978" s="14"/>
    </row>
    <row r="1979" spans="3:3" x14ac:dyDescent="0.2">
      <c r="C1979" s="14"/>
    </row>
    <row r="1980" spans="3:3" x14ac:dyDescent="0.2">
      <c r="C1980" s="14"/>
    </row>
    <row r="1981" spans="3:3" x14ac:dyDescent="0.2">
      <c r="C1981" s="14"/>
    </row>
    <row r="1982" spans="3:3" x14ac:dyDescent="0.2">
      <c r="C1982" s="14"/>
    </row>
    <row r="1983" spans="3:3" x14ac:dyDescent="0.2">
      <c r="C1983" s="14"/>
    </row>
    <row r="1984" spans="3:3" x14ac:dyDescent="0.2">
      <c r="C1984" s="14"/>
    </row>
    <row r="1985" spans="3:3" x14ac:dyDescent="0.2">
      <c r="C1985" s="14"/>
    </row>
    <row r="1986" spans="3:3" x14ac:dyDescent="0.2">
      <c r="C1986" s="14"/>
    </row>
    <row r="1987" spans="3:3" x14ac:dyDescent="0.2">
      <c r="C1987" s="14"/>
    </row>
    <row r="1988" spans="3:3" x14ac:dyDescent="0.2">
      <c r="C1988" s="14"/>
    </row>
    <row r="1989" spans="3:3" x14ac:dyDescent="0.2">
      <c r="C1989" s="14"/>
    </row>
    <row r="1990" spans="3:3" x14ac:dyDescent="0.2">
      <c r="C1990" s="14"/>
    </row>
    <row r="1991" spans="3:3" x14ac:dyDescent="0.2">
      <c r="C1991" s="14"/>
    </row>
    <row r="1992" spans="3:3" x14ac:dyDescent="0.2">
      <c r="C1992" s="14"/>
    </row>
    <row r="1993" spans="3:3" x14ac:dyDescent="0.2">
      <c r="C1993" s="14"/>
    </row>
    <row r="1994" spans="3:3" x14ac:dyDescent="0.2">
      <c r="C1994" s="14"/>
    </row>
    <row r="1995" spans="3:3" x14ac:dyDescent="0.2">
      <c r="C1995" s="14"/>
    </row>
    <row r="1996" spans="3:3" x14ac:dyDescent="0.2">
      <c r="C1996" s="14"/>
    </row>
    <row r="1997" spans="3:3" x14ac:dyDescent="0.2">
      <c r="C1997" s="14"/>
    </row>
    <row r="1998" spans="3:3" x14ac:dyDescent="0.2">
      <c r="C1998" s="14"/>
    </row>
    <row r="1999" spans="3:3" x14ac:dyDescent="0.2">
      <c r="C1999" s="14"/>
    </row>
    <row r="2000" spans="3:3" x14ac:dyDescent="0.2">
      <c r="C2000" s="14"/>
    </row>
    <row r="2001" spans="3:3" x14ac:dyDescent="0.2">
      <c r="C2001" s="14"/>
    </row>
    <row r="2002" spans="3:3" x14ac:dyDescent="0.2">
      <c r="C2002" s="14"/>
    </row>
    <row r="2003" spans="3:3" x14ac:dyDescent="0.2">
      <c r="C2003" s="14"/>
    </row>
    <row r="2004" spans="3:3" x14ac:dyDescent="0.2">
      <c r="C2004" s="14"/>
    </row>
    <row r="2005" spans="3:3" x14ac:dyDescent="0.2">
      <c r="C2005" s="14"/>
    </row>
    <row r="2006" spans="3:3" x14ac:dyDescent="0.2">
      <c r="C2006" s="14"/>
    </row>
    <row r="2007" spans="3:3" x14ac:dyDescent="0.2">
      <c r="C2007" s="14"/>
    </row>
    <row r="2008" spans="3:3" x14ac:dyDescent="0.2">
      <c r="C2008" s="14"/>
    </row>
    <row r="2009" spans="3:3" x14ac:dyDescent="0.2">
      <c r="C2009" s="14"/>
    </row>
    <row r="2010" spans="3:3" x14ac:dyDescent="0.2">
      <c r="C2010" s="14"/>
    </row>
    <row r="2011" spans="3:3" x14ac:dyDescent="0.2">
      <c r="C2011" s="14"/>
    </row>
    <row r="2012" spans="3:3" x14ac:dyDescent="0.2">
      <c r="C2012" s="14"/>
    </row>
    <row r="2013" spans="3:3" x14ac:dyDescent="0.2">
      <c r="C2013" s="14"/>
    </row>
    <row r="2014" spans="3:3" x14ac:dyDescent="0.2">
      <c r="C2014" s="14"/>
    </row>
    <row r="2015" spans="3:3" x14ac:dyDescent="0.2">
      <c r="C2015" s="14"/>
    </row>
    <row r="2016" spans="3:3" x14ac:dyDescent="0.2">
      <c r="C2016" s="14"/>
    </row>
    <row r="2017" spans="3:3" x14ac:dyDescent="0.2">
      <c r="C2017" s="14"/>
    </row>
    <row r="2018" spans="3:3" x14ac:dyDescent="0.2">
      <c r="C2018" s="14"/>
    </row>
    <row r="2019" spans="3:3" x14ac:dyDescent="0.2">
      <c r="C2019" s="14"/>
    </row>
    <row r="2020" spans="3:3" x14ac:dyDescent="0.2">
      <c r="C2020" s="14"/>
    </row>
    <row r="2021" spans="3:3" x14ac:dyDescent="0.2">
      <c r="C2021" s="14"/>
    </row>
    <row r="2022" spans="3:3" x14ac:dyDescent="0.2">
      <c r="C2022" s="14"/>
    </row>
    <row r="2023" spans="3:3" x14ac:dyDescent="0.2">
      <c r="C2023" s="14"/>
    </row>
    <row r="2024" spans="3:3" x14ac:dyDescent="0.2">
      <c r="C2024" s="14"/>
    </row>
    <row r="2025" spans="3:3" x14ac:dyDescent="0.2">
      <c r="C2025" s="14"/>
    </row>
    <row r="2026" spans="3:3" x14ac:dyDescent="0.2">
      <c r="C2026" s="14"/>
    </row>
    <row r="2027" spans="3:3" x14ac:dyDescent="0.2">
      <c r="C2027" s="14"/>
    </row>
    <row r="2028" spans="3:3" x14ac:dyDescent="0.2">
      <c r="C2028" s="14"/>
    </row>
    <row r="2029" spans="3:3" x14ac:dyDescent="0.2">
      <c r="C2029" s="14"/>
    </row>
    <row r="2030" spans="3:3" x14ac:dyDescent="0.2">
      <c r="C2030" s="14"/>
    </row>
    <row r="2031" spans="3:3" x14ac:dyDescent="0.2">
      <c r="C2031" s="14"/>
    </row>
    <row r="2032" spans="3:3" x14ac:dyDescent="0.2">
      <c r="C2032" s="14"/>
    </row>
    <row r="2033" spans="3:3" x14ac:dyDescent="0.2">
      <c r="C2033" s="14"/>
    </row>
    <row r="2034" spans="3:3" x14ac:dyDescent="0.2">
      <c r="C2034" s="14"/>
    </row>
    <row r="2035" spans="3:3" x14ac:dyDescent="0.2">
      <c r="C2035" s="14"/>
    </row>
    <row r="2036" spans="3:3" x14ac:dyDescent="0.2">
      <c r="C2036" s="14"/>
    </row>
    <row r="2037" spans="3:3" x14ac:dyDescent="0.2">
      <c r="C2037" s="14"/>
    </row>
    <row r="2038" spans="3:3" x14ac:dyDescent="0.2">
      <c r="C2038" s="14"/>
    </row>
    <row r="2039" spans="3:3" x14ac:dyDescent="0.2">
      <c r="C2039" s="14"/>
    </row>
    <row r="2040" spans="3:3" x14ac:dyDescent="0.2">
      <c r="C2040" s="14"/>
    </row>
    <row r="2041" spans="3:3" x14ac:dyDescent="0.2">
      <c r="C2041" s="14"/>
    </row>
    <row r="2042" spans="3:3" x14ac:dyDescent="0.2">
      <c r="C2042" s="14"/>
    </row>
    <row r="2043" spans="3:3" x14ac:dyDescent="0.2">
      <c r="C2043" s="14"/>
    </row>
    <row r="2044" spans="3:3" x14ac:dyDescent="0.2">
      <c r="C2044" s="14"/>
    </row>
    <row r="2045" spans="3:3" x14ac:dyDescent="0.2">
      <c r="C2045" s="14"/>
    </row>
    <row r="2046" spans="3:3" x14ac:dyDescent="0.2">
      <c r="C2046" s="14"/>
    </row>
    <row r="2047" spans="3:3" x14ac:dyDescent="0.2">
      <c r="C2047" s="14"/>
    </row>
  </sheetData>
  <protectedRanges>
    <protectedRange sqref="A419:D420" name="Range1"/>
  </protectedRanges>
  <sortState xmlns:xlrd2="http://schemas.microsoft.com/office/spreadsheetml/2017/richdata2" ref="A21:U430">
    <sortCondition ref="C21:C430"/>
  </sortState>
  <phoneticPr fontId="0" type="noConversion"/>
  <hyperlinks>
    <hyperlink ref="H2658" r:id="rId1" display="http://vsolj.cetus-net.org/bulletin.html" xr:uid="{00000000-0004-0000-0000-000000000000}"/>
    <hyperlink ref="H65082" r:id="rId2" display="http://vsolj.cetus-net.org/bulletin.html" xr:uid="{00000000-0004-0000-0000-000001000000}"/>
    <hyperlink ref="H65075" r:id="rId3" display="https://www.aavso.org/ejaavso" xr:uid="{00000000-0004-0000-0000-000002000000}"/>
    <hyperlink ref="I65082" r:id="rId4" display="http://vsolj.cetus-net.org/bulletin.html" xr:uid="{00000000-0004-0000-0000-000003000000}"/>
    <hyperlink ref="AQ58733" r:id="rId5" display="http://cdsbib.u-strasbg.fr/cgi-bin/cdsbib?1990RMxAA..21..381G" xr:uid="{00000000-0004-0000-0000-000004000000}"/>
    <hyperlink ref="H65079" r:id="rId6" display="https://www.aavso.org/ejaavso" xr:uid="{00000000-0004-0000-0000-000005000000}"/>
    <hyperlink ref="AP6097" r:id="rId7" display="http://cdsbib.u-strasbg.fr/cgi-bin/cdsbib?1990RMxAA..21..381G" xr:uid="{00000000-0004-0000-0000-000006000000}"/>
    <hyperlink ref="AP6100" r:id="rId8" display="http://cdsbib.u-strasbg.fr/cgi-bin/cdsbib?1990RMxAA..21..381G" xr:uid="{00000000-0004-0000-0000-000007000000}"/>
    <hyperlink ref="AP6098" r:id="rId9" display="http://cdsbib.u-strasbg.fr/cgi-bin/cdsbib?1990RMxAA..21..381G" xr:uid="{00000000-0004-0000-0000-000008000000}"/>
    <hyperlink ref="AP6082" r:id="rId10" display="http://cdsbib.u-strasbg.fr/cgi-bin/cdsbib?1990RMxAA..21..381G" xr:uid="{00000000-0004-0000-0000-000009000000}"/>
    <hyperlink ref="AQ6311" r:id="rId11" display="http://cdsbib.u-strasbg.fr/cgi-bin/cdsbib?1990RMxAA..21..381G" xr:uid="{00000000-0004-0000-0000-00000A000000}"/>
    <hyperlink ref="AQ6315" r:id="rId12" display="http://cdsbib.u-strasbg.fr/cgi-bin/cdsbib?1990RMxAA..21..381G" xr:uid="{00000000-0004-0000-0000-00000B000000}"/>
    <hyperlink ref="AQ459" r:id="rId13" display="http://cdsbib.u-strasbg.fr/cgi-bin/cdsbib?1990RMxAA..21..381G" xr:uid="{00000000-0004-0000-0000-00000C000000}"/>
    <hyperlink ref="I3203" r:id="rId14" display="http://vsolj.cetus-net.org/bulletin.html" xr:uid="{00000000-0004-0000-0000-00000D000000}"/>
    <hyperlink ref="H3203" r:id="rId15" display="http://vsolj.cetus-net.org/bulletin.html" xr:uid="{00000000-0004-0000-0000-00000E000000}"/>
    <hyperlink ref="AQ1120" r:id="rId16" display="http://cdsbib.u-strasbg.fr/cgi-bin/cdsbib?1990RMxAA..21..381G" xr:uid="{00000000-0004-0000-0000-00000F000000}"/>
    <hyperlink ref="AQ1119" r:id="rId17" display="http://cdsbib.u-strasbg.fr/cgi-bin/cdsbib?1990RMxAA..21..381G" xr:uid="{00000000-0004-0000-0000-000010000000}"/>
    <hyperlink ref="AP4373" r:id="rId18" display="http://cdsbib.u-strasbg.fr/cgi-bin/cdsbib?1990RMxAA..21..381G" xr:uid="{00000000-0004-0000-0000-000011000000}"/>
    <hyperlink ref="AP4391" r:id="rId19" display="http://cdsbib.u-strasbg.fr/cgi-bin/cdsbib?1990RMxAA..21..381G" xr:uid="{00000000-0004-0000-0000-000012000000}"/>
    <hyperlink ref="AP4392" r:id="rId20" display="http://cdsbib.u-strasbg.fr/cgi-bin/cdsbib?1990RMxAA..21..381G" xr:uid="{00000000-0004-0000-0000-000013000000}"/>
    <hyperlink ref="AP4388" r:id="rId21" display="http://cdsbib.u-strasbg.fr/cgi-bin/cdsbib?1990RMxAA..21..381G" xr:uid="{00000000-0004-0000-0000-000014000000}"/>
  </hyperlinks>
  <pageMargins left="0.75" right="0.75" top="1" bottom="1" header="0.5" footer="0.5"/>
  <pageSetup orientation="portrait" verticalDpi="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139"/>
  <sheetViews>
    <sheetView topLeftCell="A276" workbookViewId="0">
      <selection activeCell="A287" sqref="A287:D321"/>
    </sheetView>
  </sheetViews>
  <sheetFormatPr defaultRowHeight="12.75" x14ac:dyDescent="0.2"/>
  <cols>
    <col min="1" max="1" width="19.7109375" style="14" customWidth="1"/>
    <col min="2" max="2" width="4.42578125" style="44" customWidth="1"/>
    <col min="3" max="3" width="12.7109375" style="14" customWidth="1"/>
    <col min="4" max="4" width="5.42578125" style="44" customWidth="1"/>
    <col min="5" max="5" width="14.85546875" style="44" customWidth="1"/>
    <col min="6" max="6" width="9.140625" style="44"/>
    <col min="7" max="7" width="12" style="44" customWidth="1"/>
    <col min="8" max="8" width="14.140625" style="14" customWidth="1"/>
    <col min="9" max="9" width="22.5703125" style="44" customWidth="1"/>
    <col min="10" max="10" width="25.140625" style="44" customWidth="1"/>
    <col min="11" max="11" width="15.7109375" style="44" customWidth="1"/>
    <col min="12" max="12" width="14.140625" style="44" customWidth="1"/>
    <col min="13" max="13" width="9.5703125" style="44" customWidth="1"/>
    <col min="14" max="14" width="14.140625" style="44" customWidth="1"/>
    <col min="15" max="15" width="23.42578125" style="44" customWidth="1"/>
    <col min="16" max="16" width="16.5703125" style="44" customWidth="1"/>
    <col min="17" max="17" width="41" style="44" customWidth="1"/>
    <col min="18" max="16384" width="9.140625" style="44"/>
  </cols>
  <sheetData>
    <row r="1" spans="1:16" ht="15.75" x14ac:dyDescent="0.25">
      <c r="A1" s="50" t="s">
        <v>173</v>
      </c>
      <c r="I1" s="51" t="s">
        <v>174</v>
      </c>
      <c r="J1" s="52" t="s">
        <v>175</v>
      </c>
    </row>
    <row r="2" spans="1:16" x14ac:dyDescent="0.2">
      <c r="I2" s="53" t="s">
        <v>176</v>
      </c>
      <c r="J2" s="54" t="s">
        <v>177</v>
      </c>
    </row>
    <row r="3" spans="1:16" x14ac:dyDescent="0.2">
      <c r="A3" s="55" t="s">
        <v>178</v>
      </c>
      <c r="I3" s="53" t="s">
        <v>179</v>
      </c>
      <c r="J3" s="54" t="s">
        <v>180</v>
      </c>
    </row>
    <row r="4" spans="1:16" x14ac:dyDescent="0.2">
      <c r="I4" s="53" t="s">
        <v>181</v>
      </c>
      <c r="J4" s="54" t="s">
        <v>180</v>
      </c>
    </row>
    <row r="5" spans="1:16" ht="13.5" thickBot="1" x14ac:dyDescent="0.25">
      <c r="I5" s="56" t="s">
        <v>43</v>
      </c>
      <c r="J5" s="57" t="s">
        <v>150</v>
      </c>
    </row>
    <row r="10" spans="1:16" ht="13.5" thickBot="1" x14ac:dyDescent="0.25"/>
    <row r="11" spans="1:16" ht="12.75" customHeight="1" thickBot="1" x14ac:dyDescent="0.25">
      <c r="A11" s="14" t="str">
        <f t="shared" ref="A11:A74" si="0">P11</f>
        <v> CPRI 19.51 </v>
      </c>
      <c r="B11" s="5" t="str">
        <f t="shared" ref="B11:B74" si="1">IF(H11=INT(H11),"I","II")</f>
        <v>I</v>
      </c>
      <c r="C11" s="14">
        <f t="shared" ref="C11:C74" si="2">1*G11</f>
        <v>15511.53</v>
      </c>
      <c r="D11" s="44" t="str">
        <f t="shared" ref="D11:D74" si="3">VLOOKUP(F11,I$1:J$5,2,FALSE)</f>
        <v>vis</v>
      </c>
      <c r="E11" s="58">
        <f>VLOOKUP(C11,Active!C$21:E$970,3,FALSE)</f>
        <v>-18551.013145476802</v>
      </c>
      <c r="F11" s="5" t="s">
        <v>43</v>
      </c>
      <c r="G11" s="44" t="str">
        <f t="shared" ref="G11:G74" si="4">MID(I11,3,LEN(I11)-3)</f>
        <v>15511.530</v>
      </c>
      <c r="H11" s="14">
        <f t="shared" ref="H11:H74" si="5">1*K11</f>
        <v>-18551</v>
      </c>
      <c r="I11" s="59" t="s">
        <v>184</v>
      </c>
      <c r="J11" s="60" t="s">
        <v>185</v>
      </c>
      <c r="K11" s="59">
        <v>-18551</v>
      </c>
      <c r="L11" s="59" t="s">
        <v>186</v>
      </c>
      <c r="M11" s="60" t="s">
        <v>183</v>
      </c>
      <c r="N11" s="60"/>
      <c r="O11" s="61" t="s">
        <v>187</v>
      </c>
      <c r="P11" s="61" t="s">
        <v>188</v>
      </c>
    </row>
    <row r="12" spans="1:16" ht="12.75" customHeight="1" thickBot="1" x14ac:dyDescent="0.25">
      <c r="A12" s="14" t="str">
        <f t="shared" si="0"/>
        <v> CPRI 19.51 </v>
      </c>
      <c r="B12" s="5" t="str">
        <f t="shared" si="1"/>
        <v>I</v>
      </c>
      <c r="C12" s="14">
        <f t="shared" si="2"/>
        <v>15595.786</v>
      </c>
      <c r="D12" s="44" t="str">
        <f t="shared" si="3"/>
        <v>vis</v>
      </c>
      <c r="E12" s="58">
        <f>VLOOKUP(C12,Active!C$21:E$970,3,FALSE)</f>
        <v>-18492.023728509779</v>
      </c>
      <c r="F12" s="5" t="s">
        <v>43</v>
      </c>
      <c r="G12" s="44" t="str">
        <f t="shared" si="4"/>
        <v>15595.786</v>
      </c>
      <c r="H12" s="14">
        <f t="shared" si="5"/>
        <v>-18492</v>
      </c>
      <c r="I12" s="59" t="s">
        <v>189</v>
      </c>
      <c r="J12" s="60" t="s">
        <v>190</v>
      </c>
      <c r="K12" s="59">
        <v>-18492</v>
      </c>
      <c r="L12" s="59" t="s">
        <v>191</v>
      </c>
      <c r="M12" s="60" t="s">
        <v>183</v>
      </c>
      <c r="N12" s="60"/>
      <c r="O12" s="61" t="s">
        <v>187</v>
      </c>
      <c r="P12" s="61" t="s">
        <v>188</v>
      </c>
    </row>
    <row r="13" spans="1:16" ht="12.75" customHeight="1" thickBot="1" x14ac:dyDescent="0.25">
      <c r="A13" s="14" t="str">
        <f t="shared" si="0"/>
        <v> CPRI 19.51 </v>
      </c>
      <c r="B13" s="5" t="str">
        <f t="shared" si="1"/>
        <v>I</v>
      </c>
      <c r="C13" s="14">
        <f t="shared" si="2"/>
        <v>16454.233</v>
      </c>
      <c r="D13" s="44" t="str">
        <f t="shared" si="3"/>
        <v>vis</v>
      </c>
      <c r="E13" s="58">
        <f>VLOOKUP(C13,Active!C$21:E$970,3,FALSE)</f>
        <v>-17891.006732366048</v>
      </c>
      <c r="F13" s="5" t="s">
        <v>43</v>
      </c>
      <c r="G13" s="44" t="str">
        <f t="shared" si="4"/>
        <v>16454.233</v>
      </c>
      <c r="H13" s="14">
        <f t="shared" si="5"/>
        <v>-17891</v>
      </c>
      <c r="I13" s="59" t="s">
        <v>192</v>
      </c>
      <c r="J13" s="60" t="s">
        <v>193</v>
      </c>
      <c r="K13" s="59">
        <v>-17891</v>
      </c>
      <c r="L13" s="59" t="s">
        <v>194</v>
      </c>
      <c r="M13" s="60" t="s">
        <v>183</v>
      </c>
      <c r="N13" s="60"/>
      <c r="O13" s="61" t="s">
        <v>187</v>
      </c>
      <c r="P13" s="61" t="s">
        <v>188</v>
      </c>
    </row>
    <row r="14" spans="1:16" ht="12.75" customHeight="1" thickBot="1" x14ac:dyDescent="0.25">
      <c r="A14" s="14" t="str">
        <f t="shared" si="0"/>
        <v> CPRI 19.51 </v>
      </c>
      <c r="B14" s="5" t="str">
        <f t="shared" si="1"/>
        <v>I</v>
      </c>
      <c r="C14" s="14">
        <f t="shared" si="2"/>
        <v>16509.921999999999</v>
      </c>
      <c r="D14" s="44" t="str">
        <f t="shared" si="3"/>
        <v>vis</v>
      </c>
      <c r="E14" s="58">
        <f>VLOOKUP(C14,Active!C$21:E$970,3,FALSE)</f>
        <v>-17852.017679462086</v>
      </c>
      <c r="F14" s="5" t="s">
        <v>43</v>
      </c>
      <c r="G14" s="44" t="str">
        <f t="shared" si="4"/>
        <v>16509.922</v>
      </c>
      <c r="H14" s="14">
        <f t="shared" si="5"/>
        <v>-17852</v>
      </c>
      <c r="I14" s="59" t="s">
        <v>195</v>
      </c>
      <c r="J14" s="60" t="s">
        <v>196</v>
      </c>
      <c r="K14" s="59">
        <v>-17852</v>
      </c>
      <c r="L14" s="59" t="s">
        <v>197</v>
      </c>
      <c r="M14" s="60" t="s">
        <v>183</v>
      </c>
      <c r="N14" s="60"/>
      <c r="O14" s="61" t="s">
        <v>187</v>
      </c>
      <c r="P14" s="61" t="s">
        <v>188</v>
      </c>
    </row>
    <row r="15" spans="1:16" ht="12.75" customHeight="1" thickBot="1" x14ac:dyDescent="0.25">
      <c r="A15" s="14" t="str">
        <f t="shared" si="0"/>
        <v> CPRI 19.51 </v>
      </c>
      <c r="B15" s="5" t="str">
        <f t="shared" si="1"/>
        <v>I</v>
      </c>
      <c r="C15" s="14">
        <f t="shared" si="2"/>
        <v>17509.759999999998</v>
      </c>
      <c r="D15" s="44" t="str">
        <f t="shared" si="3"/>
        <v>vis</v>
      </c>
      <c r="E15" s="58">
        <f>VLOOKUP(C15,Active!C$21:E$970,3,FALSE)</f>
        <v>-17152.009838103964</v>
      </c>
      <c r="F15" s="5" t="s">
        <v>43</v>
      </c>
      <c r="G15" s="44" t="str">
        <f t="shared" si="4"/>
        <v>17509.760</v>
      </c>
      <c r="H15" s="14">
        <f t="shared" si="5"/>
        <v>-17152</v>
      </c>
      <c r="I15" s="59" t="s">
        <v>198</v>
      </c>
      <c r="J15" s="60" t="s">
        <v>199</v>
      </c>
      <c r="K15" s="59">
        <v>-17152</v>
      </c>
      <c r="L15" s="59" t="s">
        <v>200</v>
      </c>
      <c r="M15" s="60" t="s">
        <v>183</v>
      </c>
      <c r="N15" s="60"/>
      <c r="O15" s="61" t="s">
        <v>187</v>
      </c>
      <c r="P15" s="61" t="s">
        <v>188</v>
      </c>
    </row>
    <row r="16" spans="1:16" ht="12.75" customHeight="1" thickBot="1" x14ac:dyDescent="0.25">
      <c r="A16" s="14" t="str">
        <f t="shared" si="0"/>
        <v> CPRI 19.51 </v>
      </c>
      <c r="B16" s="5" t="str">
        <f t="shared" si="1"/>
        <v>I</v>
      </c>
      <c r="C16" s="14">
        <f t="shared" si="2"/>
        <v>17511.213</v>
      </c>
      <c r="D16" s="44" t="str">
        <f t="shared" si="3"/>
        <v>vis</v>
      </c>
      <c r="E16" s="58">
        <f>VLOOKUP(C16,Active!C$21:E$970,3,FALSE)</f>
        <v>-17150.992561911724</v>
      </c>
      <c r="F16" s="5" t="s">
        <v>43</v>
      </c>
      <c r="G16" s="44" t="str">
        <f t="shared" si="4"/>
        <v>17511.213</v>
      </c>
      <c r="H16" s="14">
        <f t="shared" si="5"/>
        <v>-17151</v>
      </c>
      <c r="I16" s="59" t="s">
        <v>201</v>
      </c>
      <c r="J16" s="60" t="s">
        <v>202</v>
      </c>
      <c r="K16" s="59">
        <v>-17151</v>
      </c>
      <c r="L16" s="59" t="s">
        <v>203</v>
      </c>
      <c r="M16" s="60" t="s">
        <v>183</v>
      </c>
      <c r="N16" s="60"/>
      <c r="O16" s="61" t="s">
        <v>187</v>
      </c>
      <c r="P16" s="61" t="s">
        <v>188</v>
      </c>
    </row>
    <row r="17" spans="1:16" ht="12.75" customHeight="1" thickBot="1" x14ac:dyDescent="0.25">
      <c r="A17" s="14" t="str">
        <f t="shared" si="0"/>
        <v> CPRI 19.51 </v>
      </c>
      <c r="B17" s="5" t="str">
        <f t="shared" si="1"/>
        <v>I</v>
      </c>
      <c r="C17" s="14">
        <f t="shared" si="2"/>
        <v>18538.144</v>
      </c>
      <c r="D17" s="44" t="str">
        <f t="shared" si="3"/>
        <v>vis</v>
      </c>
      <c r="E17" s="58">
        <f>VLOOKUP(C17,Active!C$21:E$970,3,FALSE)</f>
        <v>-16432.016335229266</v>
      </c>
      <c r="F17" s="5" t="s">
        <v>43</v>
      </c>
      <c r="G17" s="44" t="str">
        <f t="shared" si="4"/>
        <v>18538.144</v>
      </c>
      <c r="H17" s="14">
        <f t="shared" si="5"/>
        <v>-16432</v>
      </c>
      <c r="I17" s="59" t="s">
        <v>204</v>
      </c>
      <c r="J17" s="60" t="s">
        <v>205</v>
      </c>
      <c r="K17" s="59">
        <v>-16432</v>
      </c>
      <c r="L17" s="59" t="s">
        <v>206</v>
      </c>
      <c r="M17" s="60" t="s">
        <v>183</v>
      </c>
      <c r="N17" s="60"/>
      <c r="O17" s="61" t="s">
        <v>187</v>
      </c>
      <c r="P17" s="61" t="s">
        <v>188</v>
      </c>
    </row>
    <row r="18" spans="1:16" ht="12.75" customHeight="1" thickBot="1" x14ac:dyDescent="0.25">
      <c r="A18" s="14" t="str">
        <f t="shared" si="0"/>
        <v> CPRI 19.51 </v>
      </c>
      <c r="B18" s="5" t="str">
        <f t="shared" si="1"/>
        <v>I</v>
      </c>
      <c r="C18" s="14">
        <f t="shared" si="2"/>
        <v>18596.727999999999</v>
      </c>
      <c r="D18" s="44" t="str">
        <f t="shared" si="3"/>
        <v>vis</v>
      </c>
      <c r="E18" s="58">
        <f>VLOOKUP(C18,Active!C$21:E$970,3,FALSE)</f>
        <v>-16391.000431274701</v>
      </c>
      <c r="F18" s="5" t="s">
        <v>43</v>
      </c>
      <c r="G18" s="44" t="str">
        <f t="shared" si="4"/>
        <v>18596.728</v>
      </c>
      <c r="H18" s="14">
        <f t="shared" si="5"/>
        <v>-16391</v>
      </c>
      <c r="I18" s="59" t="s">
        <v>207</v>
      </c>
      <c r="J18" s="60" t="s">
        <v>208</v>
      </c>
      <c r="K18" s="59">
        <v>-16391</v>
      </c>
      <c r="L18" s="59" t="s">
        <v>209</v>
      </c>
      <c r="M18" s="60" t="s">
        <v>183</v>
      </c>
      <c r="N18" s="60"/>
      <c r="O18" s="61" t="s">
        <v>187</v>
      </c>
      <c r="P18" s="61" t="s">
        <v>188</v>
      </c>
    </row>
    <row r="19" spans="1:16" ht="12.75" customHeight="1" thickBot="1" x14ac:dyDescent="0.25">
      <c r="A19" s="14" t="str">
        <f t="shared" si="0"/>
        <v> CPRI 19.51 </v>
      </c>
      <c r="B19" s="5" t="str">
        <f t="shared" si="1"/>
        <v>I</v>
      </c>
      <c r="C19" s="14">
        <f t="shared" si="2"/>
        <v>19452.289000000001</v>
      </c>
      <c r="D19" s="44" t="str">
        <f t="shared" si="3"/>
        <v>vis</v>
      </c>
      <c r="E19" s="58">
        <f>VLOOKUP(C19,Active!C$21:E$970,3,FALSE)</f>
        <v>-15792.003985090219</v>
      </c>
      <c r="F19" s="5" t="s">
        <v>43</v>
      </c>
      <c r="G19" s="44" t="str">
        <f t="shared" si="4"/>
        <v>19452.289</v>
      </c>
      <c r="H19" s="14">
        <f t="shared" si="5"/>
        <v>-15792</v>
      </c>
      <c r="I19" s="59" t="s">
        <v>210</v>
      </c>
      <c r="J19" s="60" t="s">
        <v>211</v>
      </c>
      <c r="K19" s="59">
        <v>-15792</v>
      </c>
      <c r="L19" s="59" t="s">
        <v>212</v>
      </c>
      <c r="M19" s="60" t="s">
        <v>183</v>
      </c>
      <c r="N19" s="60"/>
      <c r="O19" s="61" t="s">
        <v>187</v>
      </c>
      <c r="P19" s="61" t="s">
        <v>188</v>
      </c>
    </row>
    <row r="20" spans="1:16" ht="12.75" customHeight="1" thickBot="1" x14ac:dyDescent="0.25">
      <c r="A20" s="14" t="str">
        <f t="shared" si="0"/>
        <v> CPRI 19.51 </v>
      </c>
      <c r="B20" s="5" t="str">
        <f t="shared" si="1"/>
        <v>I</v>
      </c>
      <c r="C20" s="14">
        <f t="shared" si="2"/>
        <v>19539.428</v>
      </c>
      <c r="D20" s="44" t="str">
        <f t="shared" si="3"/>
        <v>vis</v>
      </c>
      <c r="E20" s="58">
        <f>VLOOKUP(C20,Active!C$21:E$970,3,FALSE)</f>
        <v>-15730.996118527732</v>
      </c>
      <c r="F20" s="5" t="s">
        <v>43</v>
      </c>
      <c r="G20" s="44" t="str">
        <f t="shared" si="4"/>
        <v>19539.428</v>
      </c>
      <c r="H20" s="14">
        <f t="shared" si="5"/>
        <v>-15731</v>
      </c>
      <c r="I20" s="59" t="s">
        <v>213</v>
      </c>
      <c r="J20" s="60" t="s">
        <v>214</v>
      </c>
      <c r="K20" s="59">
        <v>-15731</v>
      </c>
      <c r="L20" s="59" t="s">
        <v>215</v>
      </c>
      <c r="M20" s="60" t="s">
        <v>183</v>
      </c>
      <c r="N20" s="60"/>
      <c r="O20" s="61" t="s">
        <v>187</v>
      </c>
      <c r="P20" s="61" t="s">
        <v>188</v>
      </c>
    </row>
    <row r="21" spans="1:16" ht="12.75" customHeight="1" thickBot="1" x14ac:dyDescent="0.25">
      <c r="A21" s="14" t="str">
        <f t="shared" si="0"/>
        <v> AN 195.453 </v>
      </c>
      <c r="B21" s="5" t="str">
        <f t="shared" si="1"/>
        <v>I</v>
      </c>
      <c r="C21" s="14">
        <f t="shared" si="2"/>
        <v>19819.379000000001</v>
      </c>
      <c r="D21" s="44" t="str">
        <f t="shared" si="3"/>
        <v>vis</v>
      </c>
      <c r="E21" s="58">
        <f>VLOOKUP(C21,Active!C$21:E$970,3,FALSE)</f>
        <v>-15534.996471388846</v>
      </c>
      <c r="F21" s="5" t="s">
        <v>43</v>
      </c>
      <c r="G21" s="44" t="str">
        <f t="shared" si="4"/>
        <v>19819.379</v>
      </c>
      <c r="H21" s="14">
        <f t="shared" si="5"/>
        <v>-15535</v>
      </c>
      <c r="I21" s="59" t="s">
        <v>216</v>
      </c>
      <c r="J21" s="60" t="s">
        <v>217</v>
      </c>
      <c r="K21" s="59">
        <v>-15535</v>
      </c>
      <c r="L21" s="59" t="s">
        <v>218</v>
      </c>
      <c r="M21" s="60" t="s">
        <v>219</v>
      </c>
      <c r="N21" s="60"/>
      <c r="O21" s="61" t="s">
        <v>220</v>
      </c>
      <c r="P21" s="61" t="s">
        <v>221</v>
      </c>
    </row>
    <row r="22" spans="1:16" ht="12.75" customHeight="1" thickBot="1" x14ac:dyDescent="0.25">
      <c r="A22" s="14" t="str">
        <f t="shared" si="0"/>
        <v> CPRI 7.16 </v>
      </c>
      <c r="B22" s="5" t="str">
        <f t="shared" si="1"/>
        <v>I</v>
      </c>
      <c r="C22" s="14">
        <f t="shared" si="2"/>
        <v>19823.647000000001</v>
      </c>
      <c r="D22" s="44" t="str">
        <f t="shared" si="3"/>
        <v>vis</v>
      </c>
      <c r="E22" s="58">
        <f>VLOOKUP(C22,Active!C$21:E$970,3,FALSE)</f>
        <v>-15532.008353846888</v>
      </c>
      <c r="F22" s="5" t="s">
        <v>43</v>
      </c>
      <c r="G22" s="44" t="str">
        <f t="shared" si="4"/>
        <v>19823.647</v>
      </c>
      <c r="H22" s="14">
        <f t="shared" si="5"/>
        <v>-15532</v>
      </c>
      <c r="I22" s="59" t="s">
        <v>222</v>
      </c>
      <c r="J22" s="60" t="s">
        <v>223</v>
      </c>
      <c r="K22" s="59">
        <v>-15532</v>
      </c>
      <c r="L22" s="59" t="s">
        <v>224</v>
      </c>
      <c r="M22" s="60" t="s">
        <v>219</v>
      </c>
      <c r="N22" s="60"/>
      <c r="O22" s="61" t="s">
        <v>225</v>
      </c>
      <c r="P22" s="61" t="s">
        <v>226</v>
      </c>
    </row>
    <row r="23" spans="1:16" ht="12.75" customHeight="1" thickBot="1" x14ac:dyDescent="0.25">
      <c r="A23" s="14" t="str">
        <f t="shared" si="0"/>
        <v> CPRI 7.16 </v>
      </c>
      <c r="B23" s="5" t="str">
        <f t="shared" si="1"/>
        <v>I</v>
      </c>
      <c r="C23" s="14">
        <f t="shared" si="2"/>
        <v>19825.080000000002</v>
      </c>
      <c r="D23" s="44" t="str">
        <f t="shared" si="3"/>
        <v>vis</v>
      </c>
      <c r="E23" s="58">
        <f>VLOOKUP(C23,Active!C$21:E$970,3,FALSE)</f>
        <v>-15531.005080079871</v>
      </c>
      <c r="F23" s="5" t="s">
        <v>43</v>
      </c>
      <c r="G23" s="44" t="str">
        <f t="shared" si="4"/>
        <v>19825.080</v>
      </c>
      <c r="H23" s="14">
        <f t="shared" si="5"/>
        <v>-15531</v>
      </c>
      <c r="I23" s="59" t="s">
        <v>227</v>
      </c>
      <c r="J23" s="60" t="s">
        <v>228</v>
      </c>
      <c r="K23" s="59">
        <v>-15531</v>
      </c>
      <c r="L23" s="59" t="s">
        <v>229</v>
      </c>
      <c r="M23" s="60" t="s">
        <v>219</v>
      </c>
      <c r="N23" s="60"/>
      <c r="O23" s="61" t="s">
        <v>225</v>
      </c>
      <c r="P23" s="61" t="s">
        <v>226</v>
      </c>
    </row>
    <row r="24" spans="1:16" ht="12.75" customHeight="1" thickBot="1" x14ac:dyDescent="0.25">
      <c r="A24" s="14" t="str">
        <f t="shared" si="0"/>
        <v> CPRI 19.51 </v>
      </c>
      <c r="B24" s="5" t="str">
        <f t="shared" si="1"/>
        <v>I</v>
      </c>
      <c r="C24" s="14">
        <f t="shared" si="2"/>
        <v>20509.252</v>
      </c>
      <c r="D24" s="44" t="str">
        <f t="shared" si="3"/>
        <v>vis</v>
      </c>
      <c r="E24" s="58">
        <f>VLOOKUP(C24,Active!C$21:E$970,3,FALSE)</f>
        <v>-15052.001716697334</v>
      </c>
      <c r="F24" s="5" t="s">
        <v>43</v>
      </c>
      <c r="G24" s="44" t="str">
        <f t="shared" si="4"/>
        <v>20509.252</v>
      </c>
      <c r="H24" s="14">
        <f t="shared" si="5"/>
        <v>-15052</v>
      </c>
      <c r="I24" s="59" t="s">
        <v>230</v>
      </c>
      <c r="J24" s="60" t="s">
        <v>231</v>
      </c>
      <c r="K24" s="59">
        <v>-15052</v>
      </c>
      <c r="L24" s="59" t="s">
        <v>232</v>
      </c>
      <c r="M24" s="60" t="s">
        <v>183</v>
      </c>
      <c r="N24" s="60"/>
      <c r="O24" s="61" t="s">
        <v>187</v>
      </c>
      <c r="P24" s="61" t="s">
        <v>188</v>
      </c>
    </row>
    <row r="25" spans="1:16" ht="12.75" customHeight="1" thickBot="1" x14ac:dyDescent="0.25">
      <c r="A25" s="14" t="str">
        <f t="shared" si="0"/>
        <v> CPRI 19.51 </v>
      </c>
      <c r="B25" s="5" t="str">
        <f t="shared" si="1"/>
        <v>I</v>
      </c>
      <c r="C25" s="14">
        <f t="shared" si="2"/>
        <v>20510.672999999999</v>
      </c>
      <c r="D25" s="44" t="str">
        <f t="shared" si="3"/>
        <v>vis</v>
      </c>
      <c r="E25" s="58">
        <f>VLOOKUP(C25,Active!C$21:E$970,3,FALSE)</f>
        <v>-15051.006844385451</v>
      </c>
      <c r="F25" s="5" t="s">
        <v>43</v>
      </c>
      <c r="G25" s="44" t="str">
        <f t="shared" si="4"/>
        <v>20510.673</v>
      </c>
      <c r="H25" s="14">
        <f t="shared" si="5"/>
        <v>-15051</v>
      </c>
      <c r="I25" s="59" t="s">
        <v>233</v>
      </c>
      <c r="J25" s="60" t="s">
        <v>234</v>
      </c>
      <c r="K25" s="59">
        <v>-15051</v>
      </c>
      <c r="L25" s="59" t="s">
        <v>194</v>
      </c>
      <c r="M25" s="60" t="s">
        <v>183</v>
      </c>
      <c r="N25" s="60"/>
      <c r="O25" s="61" t="s">
        <v>187</v>
      </c>
      <c r="P25" s="61" t="s">
        <v>188</v>
      </c>
    </row>
    <row r="26" spans="1:16" ht="12.75" customHeight="1" thickBot="1" x14ac:dyDescent="0.25">
      <c r="A26" s="14" t="str">
        <f t="shared" si="0"/>
        <v> CPRI 19.51 </v>
      </c>
      <c r="B26" s="5" t="str">
        <f t="shared" si="1"/>
        <v>I</v>
      </c>
      <c r="C26" s="14">
        <f t="shared" si="2"/>
        <v>21537.659</v>
      </c>
      <c r="D26" s="44" t="str">
        <f t="shared" si="3"/>
        <v>vis</v>
      </c>
      <c r="E26" s="58">
        <f>VLOOKUP(C26,Active!C$21:E$970,3,FALSE)</f>
        <v>-14331.992111033633</v>
      </c>
      <c r="F26" s="5" t="s">
        <v>43</v>
      </c>
      <c r="G26" s="44" t="str">
        <f t="shared" si="4"/>
        <v>21537.659</v>
      </c>
      <c r="H26" s="14">
        <f t="shared" si="5"/>
        <v>-14332</v>
      </c>
      <c r="I26" s="59" t="s">
        <v>235</v>
      </c>
      <c r="J26" s="60" t="s">
        <v>236</v>
      </c>
      <c r="K26" s="59">
        <v>-14332</v>
      </c>
      <c r="L26" s="59" t="s">
        <v>203</v>
      </c>
      <c r="M26" s="60" t="s">
        <v>183</v>
      </c>
      <c r="N26" s="60"/>
      <c r="O26" s="61" t="s">
        <v>187</v>
      </c>
      <c r="P26" s="61" t="s">
        <v>188</v>
      </c>
    </row>
    <row r="27" spans="1:16" ht="12.75" customHeight="1" thickBot="1" x14ac:dyDescent="0.25">
      <c r="A27" s="14" t="str">
        <f t="shared" si="0"/>
        <v> CPRI 19.51 </v>
      </c>
      <c r="B27" s="5" t="str">
        <f t="shared" si="1"/>
        <v>I</v>
      </c>
      <c r="C27" s="14">
        <f t="shared" si="2"/>
        <v>21539.071</v>
      </c>
      <c r="D27" s="44" t="str">
        <f t="shared" si="3"/>
        <v>vis</v>
      </c>
      <c r="E27" s="58">
        <f>VLOOKUP(C27,Active!C$21:E$970,3,FALSE)</f>
        <v>-14331.003539813099</v>
      </c>
      <c r="F27" s="5" t="s">
        <v>43</v>
      </c>
      <c r="G27" s="44" t="str">
        <f t="shared" si="4"/>
        <v>21539.071</v>
      </c>
      <c r="H27" s="14">
        <f t="shared" si="5"/>
        <v>-14331</v>
      </c>
      <c r="I27" s="59" t="s">
        <v>237</v>
      </c>
      <c r="J27" s="60" t="s">
        <v>238</v>
      </c>
      <c r="K27" s="59">
        <v>-14331</v>
      </c>
      <c r="L27" s="59" t="s">
        <v>239</v>
      </c>
      <c r="M27" s="60" t="s">
        <v>183</v>
      </c>
      <c r="N27" s="60"/>
      <c r="O27" s="61" t="s">
        <v>187</v>
      </c>
      <c r="P27" s="61" t="s">
        <v>188</v>
      </c>
    </row>
    <row r="28" spans="1:16" ht="12.75" customHeight="1" thickBot="1" x14ac:dyDescent="0.25">
      <c r="A28" s="14" t="str">
        <f t="shared" si="0"/>
        <v> CPRI 19.51 </v>
      </c>
      <c r="B28" s="5" t="str">
        <f t="shared" si="1"/>
        <v>I</v>
      </c>
      <c r="C28" s="14">
        <f t="shared" si="2"/>
        <v>22596.030999999999</v>
      </c>
      <c r="D28" s="44" t="str">
        <f t="shared" si="3"/>
        <v>vis</v>
      </c>
      <c r="E28" s="58">
        <f>VLOOKUP(C28,Active!C$21:E$970,3,FALSE)</f>
        <v>-13591.003371783996</v>
      </c>
      <c r="F28" s="5" t="s">
        <v>43</v>
      </c>
      <c r="G28" s="44" t="str">
        <f t="shared" si="4"/>
        <v>22596.031</v>
      </c>
      <c r="H28" s="14">
        <f t="shared" si="5"/>
        <v>-13591</v>
      </c>
      <c r="I28" s="59" t="s">
        <v>240</v>
      </c>
      <c r="J28" s="60" t="s">
        <v>241</v>
      </c>
      <c r="K28" s="59">
        <v>-13591</v>
      </c>
      <c r="L28" s="59" t="s">
        <v>239</v>
      </c>
      <c r="M28" s="60" t="s">
        <v>183</v>
      </c>
      <c r="N28" s="60"/>
      <c r="O28" s="61" t="s">
        <v>187</v>
      </c>
      <c r="P28" s="61" t="s">
        <v>188</v>
      </c>
    </row>
    <row r="29" spans="1:16" ht="12.75" customHeight="1" thickBot="1" x14ac:dyDescent="0.25">
      <c r="A29" s="14" t="str">
        <f t="shared" si="0"/>
        <v> CPRI 19.51 </v>
      </c>
      <c r="B29" s="5" t="str">
        <f t="shared" si="1"/>
        <v>I</v>
      </c>
      <c r="C29" s="14">
        <f t="shared" si="2"/>
        <v>22651.74</v>
      </c>
      <c r="D29" s="44" t="str">
        <f t="shared" si="3"/>
        <v>vis</v>
      </c>
      <c r="E29" s="58">
        <f>VLOOKUP(C29,Active!C$21:E$970,3,FALSE)</f>
        <v>-13552.000316454811</v>
      </c>
      <c r="F29" s="5" t="s">
        <v>43</v>
      </c>
      <c r="G29" s="44" t="str">
        <f t="shared" si="4"/>
        <v>22651.740</v>
      </c>
      <c r="H29" s="14">
        <f t="shared" si="5"/>
        <v>-13552</v>
      </c>
      <c r="I29" s="59" t="s">
        <v>242</v>
      </c>
      <c r="J29" s="60" t="s">
        <v>243</v>
      </c>
      <c r="K29" s="59">
        <v>-13552</v>
      </c>
      <c r="L29" s="59" t="s">
        <v>244</v>
      </c>
      <c r="M29" s="60" t="s">
        <v>183</v>
      </c>
      <c r="N29" s="60"/>
      <c r="O29" s="61" t="s">
        <v>187</v>
      </c>
      <c r="P29" s="61" t="s">
        <v>188</v>
      </c>
    </row>
    <row r="30" spans="1:16" ht="12.75" customHeight="1" thickBot="1" x14ac:dyDescent="0.25">
      <c r="A30" s="14" t="str">
        <f t="shared" si="0"/>
        <v> CPRI 19.51 </v>
      </c>
      <c r="B30" s="5" t="str">
        <f t="shared" si="1"/>
        <v>I</v>
      </c>
      <c r="C30" s="14">
        <f t="shared" si="2"/>
        <v>23395.906999999999</v>
      </c>
      <c r="D30" s="44" t="str">
        <f t="shared" si="3"/>
        <v>vis</v>
      </c>
      <c r="E30" s="58">
        <f>VLOOKUP(C30,Active!C$21:E$970,3,FALSE)</f>
        <v>-13030.993178018436</v>
      </c>
      <c r="F30" s="5" t="s">
        <v>43</v>
      </c>
      <c r="G30" s="44" t="str">
        <f t="shared" si="4"/>
        <v>23395.907</v>
      </c>
      <c r="H30" s="14">
        <f t="shared" si="5"/>
        <v>-13031</v>
      </c>
      <c r="I30" s="59" t="s">
        <v>245</v>
      </c>
      <c r="J30" s="60" t="s">
        <v>246</v>
      </c>
      <c r="K30" s="59">
        <v>-13031</v>
      </c>
      <c r="L30" s="59" t="s">
        <v>247</v>
      </c>
      <c r="M30" s="60" t="s">
        <v>183</v>
      </c>
      <c r="N30" s="60"/>
      <c r="O30" s="61" t="s">
        <v>187</v>
      </c>
      <c r="P30" s="61" t="s">
        <v>188</v>
      </c>
    </row>
    <row r="31" spans="1:16" ht="12.75" customHeight="1" thickBot="1" x14ac:dyDescent="0.25">
      <c r="A31" s="14" t="str">
        <f t="shared" si="0"/>
        <v> CPRI 19.51 </v>
      </c>
      <c r="B31" s="5" t="str">
        <f t="shared" si="1"/>
        <v>I</v>
      </c>
      <c r="C31" s="14">
        <f t="shared" si="2"/>
        <v>23451.614000000001</v>
      </c>
      <c r="D31" s="44" t="str">
        <f t="shared" si="3"/>
        <v>vis</v>
      </c>
      <c r="E31" s="58">
        <f>VLOOKUP(C31,Active!C$21:E$970,3,FALSE)</f>
        <v>-12991.991522931772</v>
      </c>
      <c r="F31" s="5" t="s">
        <v>43</v>
      </c>
      <c r="G31" s="44" t="str">
        <f t="shared" si="4"/>
        <v>23451.614</v>
      </c>
      <c r="H31" s="14">
        <f t="shared" si="5"/>
        <v>-12992</v>
      </c>
      <c r="I31" s="59" t="s">
        <v>248</v>
      </c>
      <c r="J31" s="60" t="s">
        <v>249</v>
      </c>
      <c r="K31" s="59">
        <v>-12992</v>
      </c>
      <c r="L31" s="59" t="s">
        <v>250</v>
      </c>
      <c r="M31" s="60" t="s">
        <v>183</v>
      </c>
      <c r="N31" s="60"/>
      <c r="O31" s="61" t="s">
        <v>187</v>
      </c>
      <c r="P31" s="61" t="s">
        <v>188</v>
      </c>
    </row>
    <row r="32" spans="1:16" ht="12.75" customHeight="1" thickBot="1" x14ac:dyDescent="0.25">
      <c r="A32" s="14" t="str">
        <f t="shared" si="0"/>
        <v> CRAC 22.13 </v>
      </c>
      <c r="B32" s="5" t="str">
        <f t="shared" si="1"/>
        <v>I</v>
      </c>
      <c r="C32" s="14">
        <f t="shared" si="2"/>
        <v>23884.377</v>
      </c>
      <c r="D32" s="44" t="str">
        <f t="shared" si="3"/>
        <v>vis</v>
      </c>
      <c r="E32" s="58">
        <f>VLOOKUP(C32,Active!C$21:E$970,3,FALSE)</f>
        <v>-12689.00494565659</v>
      </c>
      <c r="F32" s="5" t="s">
        <v>43</v>
      </c>
      <c r="G32" s="44" t="str">
        <f t="shared" si="4"/>
        <v>23884.377</v>
      </c>
      <c r="H32" s="14">
        <f t="shared" si="5"/>
        <v>-12689</v>
      </c>
      <c r="I32" s="59" t="s">
        <v>251</v>
      </c>
      <c r="J32" s="60" t="s">
        <v>252</v>
      </c>
      <c r="K32" s="59">
        <v>-12689</v>
      </c>
      <c r="L32" s="59" t="s">
        <v>229</v>
      </c>
      <c r="M32" s="60" t="s">
        <v>219</v>
      </c>
      <c r="N32" s="60"/>
      <c r="O32" s="61" t="s">
        <v>253</v>
      </c>
      <c r="P32" s="61" t="s">
        <v>254</v>
      </c>
    </row>
    <row r="33" spans="1:16" ht="12.75" customHeight="1" thickBot="1" x14ac:dyDescent="0.25">
      <c r="A33" s="14" t="str">
        <f t="shared" si="0"/>
        <v> CPRI 19.51 </v>
      </c>
      <c r="B33" s="5" t="str">
        <f t="shared" si="1"/>
        <v>I</v>
      </c>
      <c r="C33" s="14">
        <f t="shared" si="2"/>
        <v>24508.562999999998</v>
      </c>
      <c r="D33" s="44" t="str">
        <f t="shared" si="3"/>
        <v>vis</v>
      </c>
      <c r="E33" s="58">
        <f>VLOOKUP(C33,Active!C$21:E$970,3,FALSE)</f>
        <v>-12251.999056236544</v>
      </c>
      <c r="F33" s="5" t="s">
        <v>43</v>
      </c>
      <c r="G33" s="44" t="str">
        <f t="shared" si="4"/>
        <v>24508.563</v>
      </c>
      <c r="H33" s="14">
        <f t="shared" si="5"/>
        <v>-12252</v>
      </c>
      <c r="I33" s="59" t="s">
        <v>255</v>
      </c>
      <c r="J33" s="60" t="s">
        <v>256</v>
      </c>
      <c r="K33" s="59">
        <v>-12252</v>
      </c>
      <c r="L33" s="59" t="s">
        <v>257</v>
      </c>
      <c r="M33" s="60" t="s">
        <v>183</v>
      </c>
      <c r="N33" s="60"/>
      <c r="O33" s="61" t="s">
        <v>187</v>
      </c>
      <c r="P33" s="61" t="s">
        <v>188</v>
      </c>
    </row>
    <row r="34" spans="1:16" ht="12.75" customHeight="1" thickBot="1" x14ac:dyDescent="0.25">
      <c r="A34" s="14" t="str">
        <f t="shared" si="0"/>
        <v> CPRI 19.51 </v>
      </c>
      <c r="B34" s="5" t="str">
        <f t="shared" si="1"/>
        <v>I</v>
      </c>
      <c r="C34" s="14">
        <f t="shared" si="2"/>
        <v>24652.813999999998</v>
      </c>
      <c r="D34" s="44" t="str">
        <f t="shared" si="3"/>
        <v>vis</v>
      </c>
      <c r="E34" s="58">
        <f>VLOOKUP(C34,Active!C$21:E$970,3,FALSE)</f>
        <v>-12151.005864215686</v>
      </c>
      <c r="F34" s="5" t="s">
        <v>43</v>
      </c>
      <c r="G34" s="44" t="str">
        <f t="shared" si="4"/>
        <v>24652.814</v>
      </c>
      <c r="H34" s="14">
        <f t="shared" si="5"/>
        <v>-12151</v>
      </c>
      <c r="I34" s="59" t="s">
        <v>258</v>
      </c>
      <c r="J34" s="60" t="s">
        <v>259</v>
      </c>
      <c r="K34" s="59">
        <v>-12151</v>
      </c>
      <c r="L34" s="59" t="s">
        <v>260</v>
      </c>
      <c r="M34" s="60" t="s">
        <v>183</v>
      </c>
      <c r="N34" s="60"/>
      <c r="O34" s="61" t="s">
        <v>187</v>
      </c>
      <c r="P34" s="61" t="s">
        <v>188</v>
      </c>
    </row>
    <row r="35" spans="1:16" ht="12.75" customHeight="1" thickBot="1" x14ac:dyDescent="0.25">
      <c r="A35" s="14" t="str">
        <f t="shared" si="0"/>
        <v> AAC 1.36 </v>
      </c>
      <c r="B35" s="5" t="str">
        <f t="shared" si="1"/>
        <v>I</v>
      </c>
      <c r="C35" s="14">
        <f t="shared" si="2"/>
        <v>25211.279999999999</v>
      </c>
      <c r="D35" s="44" t="str">
        <f t="shared" si="3"/>
        <v>vis</v>
      </c>
      <c r="E35" s="58">
        <f>VLOOKUP(C35,Active!C$21:E$970,3,FALSE)</f>
        <v>-11760.011944068716</v>
      </c>
      <c r="F35" s="5" t="s">
        <v>43</v>
      </c>
      <c r="G35" s="44" t="str">
        <f t="shared" si="4"/>
        <v>25211.280</v>
      </c>
      <c r="H35" s="14">
        <f t="shared" si="5"/>
        <v>-11760</v>
      </c>
      <c r="I35" s="59" t="s">
        <v>261</v>
      </c>
      <c r="J35" s="60" t="s">
        <v>262</v>
      </c>
      <c r="K35" s="59">
        <v>-11760</v>
      </c>
      <c r="L35" s="59" t="s">
        <v>263</v>
      </c>
      <c r="M35" s="60" t="s">
        <v>219</v>
      </c>
      <c r="N35" s="60"/>
      <c r="O35" s="61" t="s">
        <v>264</v>
      </c>
      <c r="P35" s="61" t="s">
        <v>265</v>
      </c>
    </row>
    <row r="36" spans="1:16" ht="12.75" customHeight="1" thickBot="1" x14ac:dyDescent="0.25">
      <c r="A36" s="14" t="str">
        <f t="shared" si="0"/>
        <v> CPRI 19.51 </v>
      </c>
      <c r="B36" s="5" t="str">
        <f t="shared" si="1"/>
        <v>I</v>
      </c>
      <c r="C36" s="14">
        <f t="shared" si="2"/>
        <v>25736.932000000001</v>
      </c>
      <c r="D36" s="44" t="str">
        <f t="shared" si="3"/>
        <v>vis</v>
      </c>
      <c r="E36" s="58">
        <f>VLOOKUP(C36,Active!C$21:E$970,3,FALSE)</f>
        <v>-11391.991802980277</v>
      </c>
      <c r="F36" s="5" t="s">
        <v>43</v>
      </c>
      <c r="G36" s="44" t="str">
        <f t="shared" si="4"/>
        <v>25736.932</v>
      </c>
      <c r="H36" s="14">
        <f t="shared" si="5"/>
        <v>-11392</v>
      </c>
      <c r="I36" s="59" t="s">
        <v>266</v>
      </c>
      <c r="J36" s="60" t="s">
        <v>267</v>
      </c>
      <c r="K36" s="59">
        <v>-11392</v>
      </c>
      <c r="L36" s="59" t="s">
        <v>250</v>
      </c>
      <c r="M36" s="60" t="s">
        <v>183</v>
      </c>
      <c r="N36" s="60"/>
      <c r="O36" s="61" t="s">
        <v>187</v>
      </c>
      <c r="P36" s="61" t="s">
        <v>188</v>
      </c>
    </row>
    <row r="37" spans="1:16" ht="12.75" customHeight="1" thickBot="1" x14ac:dyDescent="0.25">
      <c r="A37" s="14" t="str">
        <f t="shared" si="0"/>
        <v> CPRI 19.51 </v>
      </c>
      <c r="B37" s="5" t="str">
        <f t="shared" si="1"/>
        <v>I</v>
      </c>
      <c r="C37" s="14">
        <f t="shared" si="2"/>
        <v>25738.352999999999</v>
      </c>
      <c r="D37" s="44" t="str">
        <f t="shared" si="3"/>
        <v>vis</v>
      </c>
      <c r="E37" s="58">
        <f>VLOOKUP(C37,Active!C$21:E$970,3,FALSE)</f>
        <v>-11390.996930668394</v>
      </c>
      <c r="F37" s="5" t="s">
        <v>43</v>
      </c>
      <c r="G37" s="44" t="str">
        <f t="shared" si="4"/>
        <v>25738.353</v>
      </c>
      <c r="H37" s="14">
        <f t="shared" si="5"/>
        <v>-11391</v>
      </c>
      <c r="I37" s="59" t="s">
        <v>268</v>
      </c>
      <c r="J37" s="60" t="s">
        <v>269</v>
      </c>
      <c r="K37" s="59">
        <v>-11391</v>
      </c>
      <c r="L37" s="59" t="s">
        <v>270</v>
      </c>
      <c r="M37" s="60" t="s">
        <v>183</v>
      </c>
      <c r="N37" s="60"/>
      <c r="O37" s="61" t="s">
        <v>187</v>
      </c>
      <c r="P37" s="61" t="s">
        <v>188</v>
      </c>
    </row>
    <row r="38" spans="1:16" ht="12.75" customHeight="1" thickBot="1" x14ac:dyDescent="0.25">
      <c r="A38" s="14" t="str">
        <f t="shared" si="0"/>
        <v> BZ 15.64 </v>
      </c>
      <c r="B38" s="5" t="str">
        <f t="shared" si="1"/>
        <v>I</v>
      </c>
      <c r="C38" s="14">
        <f t="shared" si="2"/>
        <v>26308.224999999999</v>
      </c>
      <c r="D38" s="44" t="str">
        <f t="shared" si="3"/>
        <v>vis</v>
      </c>
      <c r="E38" s="58">
        <f>VLOOKUP(C38,Active!C$21:E$970,3,FALSE)</f>
        <v>-10992.017427418432</v>
      </c>
      <c r="F38" s="5" t="s">
        <v>43</v>
      </c>
      <c r="G38" s="44" t="str">
        <f t="shared" si="4"/>
        <v>26308.225</v>
      </c>
      <c r="H38" s="14">
        <f t="shared" si="5"/>
        <v>-10992</v>
      </c>
      <c r="I38" s="59" t="s">
        <v>271</v>
      </c>
      <c r="J38" s="60" t="s">
        <v>272</v>
      </c>
      <c r="K38" s="59">
        <v>-10992</v>
      </c>
      <c r="L38" s="59" t="s">
        <v>197</v>
      </c>
      <c r="M38" s="60" t="s">
        <v>219</v>
      </c>
      <c r="N38" s="60"/>
      <c r="O38" s="61" t="s">
        <v>253</v>
      </c>
      <c r="P38" s="61" t="s">
        <v>273</v>
      </c>
    </row>
    <row r="39" spans="1:16" ht="12.75" customHeight="1" thickBot="1" x14ac:dyDescent="0.25">
      <c r="A39" s="14" t="str">
        <f t="shared" si="0"/>
        <v> CPRI 19.51 </v>
      </c>
      <c r="B39" s="5" t="str">
        <f t="shared" si="1"/>
        <v>I</v>
      </c>
      <c r="C39" s="14">
        <f t="shared" si="2"/>
        <v>26538.212</v>
      </c>
      <c r="D39" s="44" t="str">
        <f t="shared" si="3"/>
        <v>vis</v>
      </c>
      <c r="E39" s="58">
        <f>VLOOKUP(C39,Active!C$21:E$970,3,FALSE)</f>
        <v>-10830.998638964271</v>
      </c>
      <c r="F39" s="5" t="s">
        <v>43</v>
      </c>
      <c r="G39" s="44" t="str">
        <f t="shared" si="4"/>
        <v>26538.212</v>
      </c>
      <c r="H39" s="14">
        <f t="shared" si="5"/>
        <v>-10831</v>
      </c>
      <c r="I39" s="59" t="s">
        <v>274</v>
      </c>
      <c r="J39" s="60" t="s">
        <v>275</v>
      </c>
      <c r="K39" s="59">
        <v>-10831</v>
      </c>
      <c r="L39" s="59" t="s">
        <v>276</v>
      </c>
      <c r="M39" s="60" t="s">
        <v>183</v>
      </c>
      <c r="N39" s="60"/>
      <c r="O39" s="61" t="s">
        <v>187</v>
      </c>
      <c r="P39" s="61" t="s">
        <v>188</v>
      </c>
    </row>
    <row r="40" spans="1:16" ht="12.75" customHeight="1" thickBot="1" x14ac:dyDescent="0.25">
      <c r="A40" s="14" t="str">
        <f t="shared" si="0"/>
        <v> CPRI 19.51 </v>
      </c>
      <c r="B40" s="5" t="str">
        <f t="shared" si="1"/>
        <v>I</v>
      </c>
      <c r="C40" s="14">
        <f t="shared" si="2"/>
        <v>26593.927</v>
      </c>
      <c r="D40" s="44" t="str">
        <f t="shared" si="3"/>
        <v>vis</v>
      </c>
      <c r="E40" s="58">
        <f>VLOOKUP(C40,Active!C$21:E$970,3,FALSE)</f>
        <v>-10791.991382907521</v>
      </c>
      <c r="F40" s="5" t="s">
        <v>43</v>
      </c>
      <c r="G40" s="44" t="str">
        <f t="shared" si="4"/>
        <v>26593.927</v>
      </c>
      <c r="H40" s="14">
        <f t="shared" si="5"/>
        <v>-10792</v>
      </c>
      <c r="I40" s="59" t="s">
        <v>277</v>
      </c>
      <c r="J40" s="60" t="s">
        <v>278</v>
      </c>
      <c r="K40" s="59">
        <v>-10792</v>
      </c>
      <c r="L40" s="59" t="s">
        <v>250</v>
      </c>
      <c r="M40" s="60" t="s">
        <v>183</v>
      </c>
      <c r="N40" s="60"/>
      <c r="O40" s="61" t="s">
        <v>187</v>
      </c>
      <c r="P40" s="61" t="s">
        <v>188</v>
      </c>
    </row>
    <row r="41" spans="1:16" ht="12.75" customHeight="1" thickBot="1" x14ac:dyDescent="0.25">
      <c r="A41" s="14" t="str">
        <f t="shared" si="0"/>
        <v> ZFA 11.20 </v>
      </c>
      <c r="B41" s="5" t="str">
        <f t="shared" si="1"/>
        <v>I</v>
      </c>
      <c r="C41" s="14">
        <f t="shared" si="2"/>
        <v>27132.39</v>
      </c>
      <c r="D41" s="44" t="str">
        <f t="shared" si="3"/>
        <v>vis</v>
      </c>
      <c r="E41" s="58">
        <f>VLOOKUP(C41,Active!C$21:E$970,3,FALSE)</f>
        <v>-10415.001988344384</v>
      </c>
      <c r="F41" s="5" t="s">
        <v>43</v>
      </c>
      <c r="G41" s="44" t="str">
        <f t="shared" si="4"/>
        <v>27132.390</v>
      </c>
      <c r="H41" s="14">
        <f t="shared" si="5"/>
        <v>-10415</v>
      </c>
      <c r="I41" s="59" t="s">
        <v>279</v>
      </c>
      <c r="J41" s="60" t="s">
        <v>280</v>
      </c>
      <c r="K41" s="59">
        <v>-10415</v>
      </c>
      <c r="L41" s="59" t="s">
        <v>182</v>
      </c>
      <c r="M41" s="60" t="s">
        <v>219</v>
      </c>
      <c r="N41" s="60"/>
      <c r="O41" s="61" t="s">
        <v>281</v>
      </c>
      <c r="P41" s="61" t="s">
        <v>282</v>
      </c>
    </row>
    <row r="42" spans="1:16" ht="12.75" customHeight="1" thickBot="1" x14ac:dyDescent="0.25">
      <c r="A42" s="14" t="str">
        <f t="shared" si="0"/>
        <v> ZFA 11.20 </v>
      </c>
      <c r="B42" s="5" t="str">
        <f t="shared" si="1"/>
        <v>I</v>
      </c>
      <c r="C42" s="14">
        <f t="shared" si="2"/>
        <v>27172.383999999998</v>
      </c>
      <c r="D42" s="44" t="str">
        <f t="shared" si="3"/>
        <v>vis</v>
      </c>
      <c r="E42" s="58">
        <f>VLOOKUP(C42,Active!C$21:E$970,3,FALSE)</f>
        <v>-10387.001338631855</v>
      </c>
      <c r="F42" s="5" t="s">
        <v>43</v>
      </c>
      <c r="G42" s="44" t="str">
        <f t="shared" si="4"/>
        <v>27172.384</v>
      </c>
      <c r="H42" s="14">
        <f t="shared" si="5"/>
        <v>-10387</v>
      </c>
      <c r="I42" s="59" t="s">
        <v>283</v>
      </c>
      <c r="J42" s="60" t="s">
        <v>284</v>
      </c>
      <c r="K42" s="59">
        <v>-10387</v>
      </c>
      <c r="L42" s="59" t="s">
        <v>232</v>
      </c>
      <c r="M42" s="60" t="s">
        <v>219</v>
      </c>
      <c r="N42" s="60"/>
      <c r="O42" s="61" t="s">
        <v>281</v>
      </c>
      <c r="P42" s="61" t="s">
        <v>282</v>
      </c>
    </row>
    <row r="43" spans="1:16" ht="12.75" customHeight="1" thickBot="1" x14ac:dyDescent="0.25">
      <c r="A43" s="14" t="str">
        <f t="shared" si="0"/>
        <v> ZFA 11.20 </v>
      </c>
      <c r="B43" s="5" t="str">
        <f t="shared" si="1"/>
        <v>I</v>
      </c>
      <c r="C43" s="14">
        <f t="shared" si="2"/>
        <v>27189.526999999998</v>
      </c>
      <c r="D43" s="44" t="str">
        <f t="shared" si="3"/>
        <v>vis</v>
      </c>
      <c r="E43" s="58">
        <f>VLOOKUP(C43,Active!C$21:E$970,3,FALSE)</f>
        <v>-10374.999159854489</v>
      </c>
      <c r="F43" s="5" t="s">
        <v>43</v>
      </c>
      <c r="G43" s="44" t="str">
        <f t="shared" si="4"/>
        <v>27189.527</v>
      </c>
      <c r="H43" s="14">
        <f t="shared" si="5"/>
        <v>-10375</v>
      </c>
      <c r="I43" s="59" t="s">
        <v>285</v>
      </c>
      <c r="J43" s="60" t="s">
        <v>286</v>
      </c>
      <c r="K43" s="59">
        <v>-10375</v>
      </c>
      <c r="L43" s="59" t="s">
        <v>257</v>
      </c>
      <c r="M43" s="60" t="s">
        <v>219</v>
      </c>
      <c r="N43" s="60"/>
      <c r="O43" s="61" t="s">
        <v>281</v>
      </c>
      <c r="P43" s="61" t="s">
        <v>282</v>
      </c>
    </row>
    <row r="44" spans="1:16" ht="12.75" customHeight="1" thickBot="1" x14ac:dyDescent="0.25">
      <c r="A44" s="14" t="str">
        <f t="shared" si="0"/>
        <v> CPRI 19.51 </v>
      </c>
      <c r="B44" s="5" t="str">
        <f t="shared" si="1"/>
        <v>I</v>
      </c>
      <c r="C44" s="14">
        <f t="shared" si="2"/>
        <v>27250.94</v>
      </c>
      <c r="D44" s="44" t="str">
        <f t="shared" si="3"/>
        <v>vis</v>
      </c>
      <c r="E44" s="58">
        <f>VLOOKUP(C44,Active!C$21:E$970,3,FALSE)</f>
        <v>-10332.00261285255</v>
      </c>
      <c r="F44" s="5" t="s">
        <v>43</v>
      </c>
      <c r="G44" s="44" t="str">
        <f t="shared" si="4"/>
        <v>27250.940</v>
      </c>
      <c r="H44" s="14">
        <f t="shared" si="5"/>
        <v>-10332</v>
      </c>
      <c r="I44" s="59" t="s">
        <v>287</v>
      </c>
      <c r="J44" s="60" t="s">
        <v>288</v>
      </c>
      <c r="K44" s="59">
        <v>-10332</v>
      </c>
      <c r="L44" s="59" t="s">
        <v>289</v>
      </c>
      <c r="M44" s="60" t="s">
        <v>183</v>
      </c>
      <c r="N44" s="60"/>
      <c r="O44" s="61" t="s">
        <v>187</v>
      </c>
      <c r="P44" s="61" t="s">
        <v>188</v>
      </c>
    </row>
    <row r="45" spans="1:16" ht="12.75" customHeight="1" thickBot="1" x14ac:dyDescent="0.25">
      <c r="A45" s="14" t="str">
        <f t="shared" si="0"/>
        <v> BZ 15.64 </v>
      </c>
      <c r="B45" s="5" t="str">
        <f t="shared" si="1"/>
        <v>I</v>
      </c>
      <c r="C45" s="14">
        <f t="shared" si="2"/>
        <v>27342.365000000002</v>
      </c>
      <c r="D45" s="44" t="str">
        <f t="shared" si="3"/>
        <v>vis</v>
      </c>
      <c r="E45" s="58">
        <f>VLOOKUP(C45,Active!C$21:E$970,3,FALSE)</f>
        <v>-10267.994026565402</v>
      </c>
      <c r="F45" s="5" t="s">
        <v>43</v>
      </c>
      <c r="G45" s="44" t="str">
        <f t="shared" si="4"/>
        <v>27342.365</v>
      </c>
      <c r="H45" s="14">
        <f t="shared" si="5"/>
        <v>-10268</v>
      </c>
      <c r="I45" s="59" t="s">
        <v>290</v>
      </c>
      <c r="J45" s="60" t="s">
        <v>291</v>
      </c>
      <c r="K45" s="59">
        <v>-10268</v>
      </c>
      <c r="L45" s="59" t="s">
        <v>292</v>
      </c>
      <c r="M45" s="60" t="s">
        <v>219</v>
      </c>
      <c r="N45" s="60"/>
      <c r="O45" s="61" t="s">
        <v>253</v>
      </c>
      <c r="P45" s="61" t="s">
        <v>273</v>
      </c>
    </row>
    <row r="46" spans="1:16" ht="12.75" customHeight="1" thickBot="1" x14ac:dyDescent="0.25">
      <c r="A46" s="14" t="str">
        <f t="shared" si="0"/>
        <v> CPRI 19.51 </v>
      </c>
      <c r="B46" s="5" t="str">
        <f t="shared" si="1"/>
        <v>I</v>
      </c>
      <c r="C46" s="14">
        <f t="shared" si="2"/>
        <v>27395.203000000001</v>
      </c>
      <c r="D46" s="44" t="str">
        <f t="shared" si="3"/>
        <v>vis</v>
      </c>
      <c r="E46" s="58">
        <f>VLOOKUP(C46,Active!C$21:E$970,3,FALSE)</f>
        <v>-10231.001019376557</v>
      </c>
      <c r="F46" s="5" t="s">
        <v>43</v>
      </c>
      <c r="G46" s="44" t="str">
        <f t="shared" si="4"/>
        <v>27395.203</v>
      </c>
      <c r="H46" s="14">
        <f t="shared" si="5"/>
        <v>-10231</v>
      </c>
      <c r="I46" s="59" t="s">
        <v>293</v>
      </c>
      <c r="J46" s="60" t="s">
        <v>294</v>
      </c>
      <c r="K46" s="59">
        <v>-10231</v>
      </c>
      <c r="L46" s="59" t="s">
        <v>209</v>
      </c>
      <c r="M46" s="60" t="s">
        <v>183</v>
      </c>
      <c r="N46" s="60"/>
      <c r="O46" s="61" t="s">
        <v>187</v>
      </c>
      <c r="P46" s="61" t="s">
        <v>188</v>
      </c>
    </row>
    <row r="47" spans="1:16" ht="12.75" customHeight="1" thickBot="1" x14ac:dyDescent="0.25">
      <c r="A47" s="14" t="str">
        <f t="shared" si="0"/>
        <v> AN 261.255 </v>
      </c>
      <c r="B47" s="5" t="str">
        <f t="shared" si="1"/>
        <v>I</v>
      </c>
      <c r="C47" s="14">
        <f t="shared" si="2"/>
        <v>27699.437000000002</v>
      </c>
      <c r="D47" s="44" t="str">
        <f t="shared" si="3"/>
        <v>vis</v>
      </c>
      <c r="E47" s="58">
        <f>VLOOKUP(C47,Active!C$21:E$970,3,FALSE)</f>
        <v>-10018.000327656751</v>
      </c>
      <c r="F47" s="5" t="s">
        <v>43</v>
      </c>
      <c r="G47" s="44" t="str">
        <f t="shared" si="4"/>
        <v>27699.437</v>
      </c>
      <c r="H47" s="14">
        <f t="shared" si="5"/>
        <v>-10018</v>
      </c>
      <c r="I47" s="59" t="s">
        <v>295</v>
      </c>
      <c r="J47" s="60" t="s">
        <v>296</v>
      </c>
      <c r="K47" s="59">
        <v>-10018</v>
      </c>
      <c r="L47" s="59" t="s">
        <v>244</v>
      </c>
      <c r="M47" s="60" t="s">
        <v>219</v>
      </c>
      <c r="N47" s="60"/>
      <c r="O47" s="61" t="s">
        <v>297</v>
      </c>
      <c r="P47" s="61" t="s">
        <v>298</v>
      </c>
    </row>
    <row r="48" spans="1:16" ht="12.75" customHeight="1" thickBot="1" x14ac:dyDescent="0.25">
      <c r="A48" s="14" t="str">
        <f t="shared" si="0"/>
        <v> AN 261.255 </v>
      </c>
      <c r="B48" s="5" t="str">
        <f t="shared" si="1"/>
        <v>I</v>
      </c>
      <c r="C48" s="14">
        <f t="shared" si="2"/>
        <v>27709.43</v>
      </c>
      <c r="D48" s="44" t="str">
        <f t="shared" si="3"/>
        <v>vis</v>
      </c>
      <c r="E48" s="58">
        <f>VLOOKUP(C48,Active!C$21:E$970,3,FALSE)</f>
        <v>-10011.004015895554</v>
      </c>
      <c r="F48" s="5" t="s">
        <v>43</v>
      </c>
      <c r="G48" s="44" t="str">
        <f t="shared" si="4"/>
        <v>27709.430</v>
      </c>
      <c r="H48" s="14">
        <f t="shared" si="5"/>
        <v>-10011</v>
      </c>
      <c r="I48" s="59" t="s">
        <v>299</v>
      </c>
      <c r="J48" s="60" t="s">
        <v>300</v>
      </c>
      <c r="K48" s="59">
        <v>-10011</v>
      </c>
      <c r="L48" s="59" t="s">
        <v>212</v>
      </c>
      <c r="M48" s="60" t="s">
        <v>219</v>
      </c>
      <c r="N48" s="60"/>
      <c r="O48" s="61" t="s">
        <v>297</v>
      </c>
      <c r="P48" s="61" t="s">
        <v>298</v>
      </c>
    </row>
    <row r="49" spans="1:16" ht="12.75" customHeight="1" thickBot="1" x14ac:dyDescent="0.25">
      <c r="A49" s="14" t="str">
        <f t="shared" si="0"/>
        <v> BZ 16.62 </v>
      </c>
      <c r="B49" s="5" t="str">
        <f t="shared" si="1"/>
        <v>I</v>
      </c>
      <c r="C49" s="14">
        <f t="shared" si="2"/>
        <v>27709.436000000002</v>
      </c>
      <c r="D49" s="44" t="str">
        <f t="shared" si="3"/>
        <v>vis</v>
      </c>
      <c r="E49" s="58">
        <f>VLOOKUP(C49,Active!C$21:E$970,3,FALSE)</f>
        <v>-10010.999815167988</v>
      </c>
      <c r="F49" s="5" t="s">
        <v>43</v>
      </c>
      <c r="G49" s="44" t="str">
        <f t="shared" si="4"/>
        <v>27709.436</v>
      </c>
      <c r="H49" s="14">
        <f t="shared" si="5"/>
        <v>-10011</v>
      </c>
      <c r="I49" s="59" t="s">
        <v>301</v>
      </c>
      <c r="J49" s="60" t="s">
        <v>302</v>
      </c>
      <c r="K49" s="59">
        <v>-10011</v>
      </c>
      <c r="L49" s="59" t="s">
        <v>303</v>
      </c>
      <c r="M49" s="60" t="s">
        <v>219</v>
      </c>
      <c r="N49" s="60"/>
      <c r="O49" s="61" t="s">
        <v>304</v>
      </c>
      <c r="P49" s="61" t="s">
        <v>305</v>
      </c>
    </row>
    <row r="50" spans="1:16" ht="12.75" customHeight="1" thickBot="1" x14ac:dyDescent="0.25">
      <c r="A50" s="14" t="str">
        <f t="shared" si="0"/>
        <v> GUL II.4.143 </v>
      </c>
      <c r="B50" s="5" t="str">
        <f t="shared" si="1"/>
        <v>I</v>
      </c>
      <c r="C50" s="14">
        <f t="shared" si="2"/>
        <v>30313.277699999999</v>
      </c>
      <c r="D50" s="44" t="str">
        <f t="shared" si="3"/>
        <v>vis</v>
      </c>
      <c r="E50" s="58">
        <f>VLOOKUP(C50,Active!C$21:E$970,3,FALSE)</f>
        <v>-8187.9948807133424</v>
      </c>
      <c r="F50" s="5" t="s">
        <v>43</v>
      </c>
      <c r="G50" s="44" t="str">
        <f t="shared" si="4"/>
        <v>30313.2777</v>
      </c>
      <c r="H50" s="14">
        <f t="shared" si="5"/>
        <v>-8188</v>
      </c>
      <c r="I50" s="59" t="s">
        <v>306</v>
      </c>
      <c r="J50" s="60" t="s">
        <v>307</v>
      </c>
      <c r="K50" s="59">
        <v>-8188</v>
      </c>
      <c r="L50" s="59" t="s">
        <v>308</v>
      </c>
      <c r="M50" s="60" t="s">
        <v>183</v>
      </c>
      <c r="N50" s="60"/>
      <c r="O50" s="61" t="s">
        <v>309</v>
      </c>
      <c r="P50" s="61" t="s">
        <v>310</v>
      </c>
    </row>
    <row r="51" spans="1:16" ht="12.75" customHeight="1" thickBot="1" x14ac:dyDescent="0.25">
      <c r="A51" s="14" t="str">
        <f t="shared" si="0"/>
        <v> BTOK 49.384 </v>
      </c>
      <c r="B51" s="5" t="str">
        <f t="shared" si="1"/>
        <v>I</v>
      </c>
      <c r="C51" s="14">
        <f t="shared" si="2"/>
        <v>33644.154000000002</v>
      </c>
      <c r="D51" s="44" t="str">
        <f t="shared" si="3"/>
        <v>vis</v>
      </c>
      <c r="E51" s="58">
        <f>VLOOKUP(C51,Active!C$21:E$970,3,FALSE)</f>
        <v>-5855.9775653143124</v>
      </c>
      <c r="F51" s="5" t="s">
        <v>43</v>
      </c>
      <c r="G51" s="44" t="str">
        <f t="shared" si="4"/>
        <v>33644.154</v>
      </c>
      <c r="H51" s="14">
        <f t="shared" si="5"/>
        <v>-5856</v>
      </c>
      <c r="I51" s="59" t="s">
        <v>311</v>
      </c>
      <c r="J51" s="60" t="s">
        <v>312</v>
      </c>
      <c r="K51" s="59">
        <v>-5856</v>
      </c>
      <c r="L51" s="59" t="s">
        <v>313</v>
      </c>
      <c r="M51" s="60" t="s">
        <v>183</v>
      </c>
      <c r="N51" s="60"/>
      <c r="O51" s="61" t="s">
        <v>314</v>
      </c>
      <c r="P51" s="61" t="s">
        <v>315</v>
      </c>
    </row>
    <row r="52" spans="1:16" ht="12.75" customHeight="1" thickBot="1" x14ac:dyDescent="0.25">
      <c r="A52" s="14" t="str">
        <f t="shared" si="0"/>
        <v>BAVM 8 </v>
      </c>
      <c r="B52" s="5" t="str">
        <f t="shared" si="1"/>
        <v>I</v>
      </c>
      <c r="C52" s="14">
        <f t="shared" si="2"/>
        <v>33745.546000000002</v>
      </c>
      <c r="D52" s="44" t="str">
        <f t="shared" si="3"/>
        <v>vis</v>
      </c>
      <c r="E52" s="58">
        <f>VLOOKUP(C52,Active!C$21:E$970,3,FALSE)</f>
        <v>-5784.9908704187565</v>
      </c>
      <c r="F52" s="5" t="s">
        <v>43</v>
      </c>
      <c r="G52" s="44" t="str">
        <f t="shared" si="4"/>
        <v>33745.546</v>
      </c>
      <c r="H52" s="14">
        <f t="shared" si="5"/>
        <v>-5785</v>
      </c>
      <c r="I52" s="59" t="s">
        <v>316</v>
      </c>
      <c r="J52" s="60" t="s">
        <v>317</v>
      </c>
      <c r="K52" s="59">
        <v>-5785</v>
      </c>
      <c r="L52" s="59" t="s">
        <v>318</v>
      </c>
      <c r="M52" s="60" t="s">
        <v>219</v>
      </c>
      <c r="N52" s="60"/>
      <c r="O52" s="61" t="s">
        <v>319</v>
      </c>
      <c r="P52" s="62" t="s">
        <v>320</v>
      </c>
    </row>
    <row r="53" spans="1:16" ht="12.75" customHeight="1" thickBot="1" x14ac:dyDescent="0.25">
      <c r="A53" s="14" t="str">
        <f t="shared" si="0"/>
        <v>BAVM 8 </v>
      </c>
      <c r="B53" s="5" t="str">
        <f t="shared" si="1"/>
        <v>I</v>
      </c>
      <c r="C53" s="14">
        <f t="shared" si="2"/>
        <v>33745.546999999999</v>
      </c>
      <c r="D53" s="44" t="str">
        <f t="shared" si="3"/>
        <v>vis</v>
      </c>
      <c r="E53" s="58">
        <f>VLOOKUP(C53,Active!C$21:E$970,3,FALSE)</f>
        <v>-5784.9901702974985</v>
      </c>
      <c r="F53" s="5" t="s">
        <v>43</v>
      </c>
      <c r="G53" s="44" t="str">
        <f t="shared" si="4"/>
        <v>33745.547</v>
      </c>
      <c r="H53" s="14">
        <f t="shared" si="5"/>
        <v>-5785</v>
      </c>
      <c r="I53" s="59" t="s">
        <v>321</v>
      </c>
      <c r="J53" s="60" t="s">
        <v>322</v>
      </c>
      <c r="K53" s="59">
        <v>-5785</v>
      </c>
      <c r="L53" s="59" t="s">
        <v>323</v>
      </c>
      <c r="M53" s="60" t="s">
        <v>219</v>
      </c>
      <c r="N53" s="60"/>
      <c r="O53" s="61" t="s">
        <v>324</v>
      </c>
      <c r="P53" s="62" t="s">
        <v>320</v>
      </c>
    </row>
    <row r="54" spans="1:16" ht="12.75" customHeight="1" thickBot="1" x14ac:dyDescent="0.25">
      <c r="A54" s="14" t="str">
        <f t="shared" si="0"/>
        <v>BAVM 8 </v>
      </c>
      <c r="B54" s="5" t="str">
        <f t="shared" si="1"/>
        <v>I</v>
      </c>
      <c r="C54" s="14">
        <f t="shared" si="2"/>
        <v>33855.500999999997</v>
      </c>
      <c r="D54" s="44" t="str">
        <f t="shared" si="3"/>
        <v>vis</v>
      </c>
      <c r="E54" s="58">
        <f>VLOOKUP(C54,Active!C$21:E$970,3,FALSE)</f>
        <v>-5708.0090371652414</v>
      </c>
      <c r="F54" s="5" t="s">
        <v>43</v>
      </c>
      <c r="G54" s="44" t="str">
        <f t="shared" si="4"/>
        <v>33855.501</v>
      </c>
      <c r="H54" s="14">
        <f t="shared" si="5"/>
        <v>-5708</v>
      </c>
      <c r="I54" s="59" t="s">
        <v>325</v>
      </c>
      <c r="J54" s="60" t="s">
        <v>326</v>
      </c>
      <c r="K54" s="59">
        <v>-5708</v>
      </c>
      <c r="L54" s="59" t="s">
        <v>327</v>
      </c>
      <c r="M54" s="60" t="s">
        <v>219</v>
      </c>
      <c r="N54" s="60"/>
      <c r="O54" s="61" t="s">
        <v>324</v>
      </c>
      <c r="P54" s="62" t="s">
        <v>320</v>
      </c>
    </row>
    <row r="55" spans="1:16" ht="12.75" customHeight="1" thickBot="1" x14ac:dyDescent="0.25">
      <c r="A55" s="14" t="str">
        <f t="shared" si="0"/>
        <v>BAVM 8 </v>
      </c>
      <c r="B55" s="5" t="str">
        <f t="shared" si="1"/>
        <v>I</v>
      </c>
      <c r="C55" s="14">
        <f t="shared" si="2"/>
        <v>33855.504000000001</v>
      </c>
      <c r="D55" s="44" t="str">
        <f t="shared" si="3"/>
        <v>vis</v>
      </c>
      <c r="E55" s="58">
        <f>VLOOKUP(C55,Active!C$21:E$970,3,FALSE)</f>
        <v>-5708.0069368014556</v>
      </c>
      <c r="F55" s="5" t="s">
        <v>43</v>
      </c>
      <c r="G55" s="44" t="str">
        <f t="shared" si="4"/>
        <v>33855.504</v>
      </c>
      <c r="H55" s="14">
        <f t="shared" si="5"/>
        <v>-5708</v>
      </c>
      <c r="I55" s="59" t="s">
        <v>328</v>
      </c>
      <c r="J55" s="60" t="s">
        <v>329</v>
      </c>
      <c r="K55" s="59">
        <v>-5708</v>
      </c>
      <c r="L55" s="59" t="s">
        <v>194</v>
      </c>
      <c r="M55" s="60" t="s">
        <v>219</v>
      </c>
      <c r="N55" s="60"/>
      <c r="O55" s="61" t="s">
        <v>319</v>
      </c>
      <c r="P55" s="62" t="s">
        <v>320</v>
      </c>
    </row>
    <row r="56" spans="1:16" ht="12.75" customHeight="1" thickBot="1" x14ac:dyDescent="0.25">
      <c r="A56" s="14" t="str">
        <f t="shared" si="0"/>
        <v> MVS 243 </v>
      </c>
      <c r="B56" s="5" t="str">
        <f t="shared" si="1"/>
        <v>I</v>
      </c>
      <c r="C56" s="14">
        <f t="shared" si="2"/>
        <v>33855.521999999997</v>
      </c>
      <c r="D56" s="44" t="str">
        <f t="shared" si="3"/>
        <v>vis</v>
      </c>
      <c r="E56" s="58">
        <f>VLOOKUP(C56,Active!C$21:E$970,3,FALSE)</f>
        <v>-5707.9943346187601</v>
      </c>
      <c r="F56" s="5" t="s">
        <v>43</v>
      </c>
      <c r="G56" s="44" t="str">
        <f t="shared" si="4"/>
        <v>33855.522</v>
      </c>
      <c r="H56" s="14">
        <f t="shared" si="5"/>
        <v>-5708</v>
      </c>
      <c r="I56" s="59" t="s">
        <v>330</v>
      </c>
      <c r="J56" s="60" t="s">
        <v>331</v>
      </c>
      <c r="K56" s="59">
        <v>-5708</v>
      </c>
      <c r="L56" s="59" t="s">
        <v>332</v>
      </c>
      <c r="M56" s="60" t="s">
        <v>219</v>
      </c>
      <c r="N56" s="60"/>
      <c r="O56" s="61" t="s">
        <v>333</v>
      </c>
      <c r="P56" s="61" t="s">
        <v>334</v>
      </c>
    </row>
    <row r="57" spans="1:16" ht="12.75" customHeight="1" thickBot="1" x14ac:dyDescent="0.25">
      <c r="A57" s="14" t="str">
        <f t="shared" si="0"/>
        <v>BAVM 8 </v>
      </c>
      <c r="B57" s="5" t="str">
        <f t="shared" si="1"/>
        <v>I</v>
      </c>
      <c r="C57" s="14">
        <f t="shared" si="2"/>
        <v>33875.512000000002</v>
      </c>
      <c r="D57" s="44" t="str">
        <f t="shared" si="3"/>
        <v>vis</v>
      </c>
      <c r="E57" s="58">
        <f>VLOOKUP(C57,Active!C$21:E$970,3,FALSE)</f>
        <v>-5693.998910611318</v>
      </c>
      <c r="F57" s="5" t="s">
        <v>43</v>
      </c>
      <c r="G57" s="44" t="str">
        <f t="shared" si="4"/>
        <v>33875.512</v>
      </c>
      <c r="H57" s="14">
        <f t="shared" si="5"/>
        <v>-5694</v>
      </c>
      <c r="I57" s="59" t="s">
        <v>335</v>
      </c>
      <c r="J57" s="60" t="s">
        <v>336</v>
      </c>
      <c r="K57" s="59">
        <v>-5694</v>
      </c>
      <c r="L57" s="59" t="s">
        <v>276</v>
      </c>
      <c r="M57" s="60" t="s">
        <v>219</v>
      </c>
      <c r="N57" s="60"/>
      <c r="O57" s="61" t="s">
        <v>319</v>
      </c>
      <c r="P57" s="62" t="s">
        <v>320</v>
      </c>
    </row>
    <row r="58" spans="1:16" ht="12.75" customHeight="1" thickBot="1" x14ac:dyDescent="0.25">
      <c r="A58" s="14" t="str">
        <f t="shared" si="0"/>
        <v>BAVM 8 </v>
      </c>
      <c r="B58" s="5" t="str">
        <f t="shared" si="1"/>
        <v>I</v>
      </c>
      <c r="C58" s="14">
        <f t="shared" si="2"/>
        <v>33875.512000000002</v>
      </c>
      <c r="D58" s="44" t="str">
        <f t="shared" si="3"/>
        <v>vis</v>
      </c>
      <c r="E58" s="58">
        <f>VLOOKUP(C58,Active!C$21:E$970,3,FALSE)</f>
        <v>-5693.998910611318</v>
      </c>
      <c r="F58" s="5" t="s">
        <v>43</v>
      </c>
      <c r="G58" s="44" t="str">
        <f t="shared" si="4"/>
        <v>33875.512</v>
      </c>
      <c r="H58" s="14">
        <f t="shared" si="5"/>
        <v>-5694</v>
      </c>
      <c r="I58" s="59" t="s">
        <v>335</v>
      </c>
      <c r="J58" s="60" t="s">
        <v>336</v>
      </c>
      <c r="K58" s="59">
        <v>-5694</v>
      </c>
      <c r="L58" s="59" t="s">
        <v>276</v>
      </c>
      <c r="M58" s="60" t="s">
        <v>219</v>
      </c>
      <c r="N58" s="60"/>
      <c r="O58" s="61" t="s">
        <v>337</v>
      </c>
      <c r="P58" s="62" t="s">
        <v>320</v>
      </c>
    </row>
    <row r="59" spans="1:16" ht="12.75" customHeight="1" thickBot="1" x14ac:dyDescent="0.25">
      <c r="A59" s="14" t="str">
        <f t="shared" si="0"/>
        <v>BAVM 8 </v>
      </c>
      <c r="B59" s="5" t="str">
        <f t="shared" si="1"/>
        <v>I</v>
      </c>
      <c r="C59" s="14">
        <f t="shared" si="2"/>
        <v>33888.368999999999</v>
      </c>
      <c r="D59" s="44" t="str">
        <f t="shared" si="3"/>
        <v>vis</v>
      </c>
      <c r="E59" s="58">
        <f>VLOOKUP(C59,Active!C$21:E$970,3,FALSE)</f>
        <v>-5684.9974515586127</v>
      </c>
      <c r="F59" s="5" t="s">
        <v>43</v>
      </c>
      <c r="G59" s="44" t="str">
        <f t="shared" si="4"/>
        <v>33888.369</v>
      </c>
      <c r="H59" s="14">
        <f t="shared" si="5"/>
        <v>-5685</v>
      </c>
      <c r="I59" s="59" t="s">
        <v>338</v>
      </c>
      <c r="J59" s="60" t="s">
        <v>339</v>
      </c>
      <c r="K59" s="59">
        <v>-5685</v>
      </c>
      <c r="L59" s="59" t="s">
        <v>270</v>
      </c>
      <c r="M59" s="60" t="s">
        <v>219</v>
      </c>
      <c r="N59" s="60"/>
      <c r="O59" s="61" t="s">
        <v>319</v>
      </c>
      <c r="P59" s="62" t="s">
        <v>320</v>
      </c>
    </row>
    <row r="60" spans="1:16" ht="12.75" customHeight="1" thickBot="1" x14ac:dyDescent="0.25">
      <c r="A60" s="14" t="str">
        <f t="shared" si="0"/>
        <v>BAVM 8 </v>
      </c>
      <c r="B60" s="5" t="str">
        <f t="shared" si="1"/>
        <v>I</v>
      </c>
      <c r="C60" s="14">
        <f t="shared" si="2"/>
        <v>33895.514000000003</v>
      </c>
      <c r="D60" s="44" t="str">
        <f t="shared" si="3"/>
        <v>vis</v>
      </c>
      <c r="E60" s="58">
        <f>VLOOKUP(C60,Active!C$21:E$970,3,FALSE)</f>
        <v>-5679.9950851487474</v>
      </c>
      <c r="F60" s="5" t="s">
        <v>43</v>
      </c>
      <c r="G60" s="44" t="str">
        <f t="shared" si="4"/>
        <v>33895.514</v>
      </c>
      <c r="H60" s="14">
        <f t="shared" si="5"/>
        <v>-5680</v>
      </c>
      <c r="I60" s="59" t="s">
        <v>340</v>
      </c>
      <c r="J60" s="60" t="s">
        <v>341</v>
      </c>
      <c r="K60" s="59">
        <v>-5680</v>
      </c>
      <c r="L60" s="59" t="s">
        <v>342</v>
      </c>
      <c r="M60" s="60" t="s">
        <v>219</v>
      </c>
      <c r="N60" s="60"/>
      <c r="O60" s="61" t="s">
        <v>337</v>
      </c>
      <c r="P60" s="62" t="s">
        <v>320</v>
      </c>
    </row>
    <row r="61" spans="1:16" ht="12.75" customHeight="1" thickBot="1" x14ac:dyDescent="0.25">
      <c r="A61" s="14" t="str">
        <f t="shared" si="0"/>
        <v>BAVM 8 </v>
      </c>
      <c r="B61" s="5" t="str">
        <f t="shared" si="1"/>
        <v>I</v>
      </c>
      <c r="C61" s="14">
        <f t="shared" si="2"/>
        <v>33928.370000000003</v>
      </c>
      <c r="D61" s="44" t="str">
        <f t="shared" si="3"/>
        <v>vis</v>
      </c>
      <c r="E61" s="58">
        <f>VLOOKUP(C61,Active!C$21:E$970,3,FALSE)</f>
        <v>-5656.9919009972527</v>
      </c>
      <c r="F61" s="5" t="s">
        <v>43</v>
      </c>
      <c r="G61" s="44" t="str">
        <f t="shared" si="4"/>
        <v>33928.370</v>
      </c>
      <c r="H61" s="14">
        <f t="shared" si="5"/>
        <v>-5657</v>
      </c>
      <c r="I61" s="59" t="s">
        <v>343</v>
      </c>
      <c r="J61" s="60" t="s">
        <v>344</v>
      </c>
      <c r="K61" s="59">
        <v>-5657</v>
      </c>
      <c r="L61" s="59" t="s">
        <v>250</v>
      </c>
      <c r="M61" s="60" t="s">
        <v>219</v>
      </c>
      <c r="N61" s="60"/>
      <c r="O61" s="61" t="s">
        <v>345</v>
      </c>
      <c r="P61" s="62" t="s">
        <v>320</v>
      </c>
    </row>
    <row r="62" spans="1:16" ht="12.75" customHeight="1" thickBot="1" x14ac:dyDescent="0.25">
      <c r="A62" s="14" t="str">
        <f t="shared" si="0"/>
        <v>BAVM 8 </v>
      </c>
      <c r="B62" s="5" t="str">
        <f t="shared" si="1"/>
        <v>I</v>
      </c>
      <c r="C62" s="14">
        <f t="shared" si="2"/>
        <v>33928.370000000003</v>
      </c>
      <c r="D62" s="44" t="str">
        <f t="shared" si="3"/>
        <v>vis</v>
      </c>
      <c r="E62" s="58">
        <f>VLOOKUP(C62,Active!C$21:E$970,3,FALSE)</f>
        <v>-5656.9919009972527</v>
      </c>
      <c r="F62" s="5" t="s">
        <v>43</v>
      </c>
      <c r="G62" s="44" t="str">
        <f t="shared" si="4"/>
        <v>33928.370</v>
      </c>
      <c r="H62" s="14">
        <f t="shared" si="5"/>
        <v>-5657</v>
      </c>
      <c r="I62" s="59" t="s">
        <v>343</v>
      </c>
      <c r="J62" s="60" t="s">
        <v>344</v>
      </c>
      <c r="K62" s="59">
        <v>-5657</v>
      </c>
      <c r="L62" s="59" t="s">
        <v>250</v>
      </c>
      <c r="M62" s="60" t="s">
        <v>219</v>
      </c>
      <c r="N62" s="60"/>
      <c r="O62" s="61" t="s">
        <v>319</v>
      </c>
      <c r="P62" s="62" t="s">
        <v>320</v>
      </c>
    </row>
    <row r="63" spans="1:16" ht="12.75" customHeight="1" thickBot="1" x14ac:dyDescent="0.25">
      <c r="A63" s="14" t="str">
        <f t="shared" si="0"/>
        <v>BAVM 10 </v>
      </c>
      <c r="B63" s="5" t="str">
        <f t="shared" si="1"/>
        <v>I</v>
      </c>
      <c r="C63" s="14">
        <f t="shared" si="2"/>
        <v>34135.466999999997</v>
      </c>
      <c r="D63" s="44" t="str">
        <f t="shared" si="3"/>
        <v>vis</v>
      </c>
      <c r="E63" s="58">
        <f>VLOOKUP(C63,Active!C$21:E$970,3,FALSE)</f>
        <v>-5511.9988882074413</v>
      </c>
      <c r="F63" s="5" t="s">
        <v>43</v>
      </c>
      <c r="G63" s="44" t="str">
        <f t="shared" si="4"/>
        <v>34135.467</v>
      </c>
      <c r="H63" s="14">
        <f t="shared" si="5"/>
        <v>-5512</v>
      </c>
      <c r="I63" s="59" t="s">
        <v>346</v>
      </c>
      <c r="J63" s="60" t="s">
        <v>347</v>
      </c>
      <c r="K63" s="59">
        <v>-5512</v>
      </c>
      <c r="L63" s="59" t="s">
        <v>276</v>
      </c>
      <c r="M63" s="60" t="s">
        <v>219</v>
      </c>
      <c r="N63" s="60"/>
      <c r="O63" s="61" t="s">
        <v>324</v>
      </c>
      <c r="P63" s="62" t="s">
        <v>348</v>
      </c>
    </row>
    <row r="64" spans="1:16" ht="12.75" customHeight="1" thickBot="1" x14ac:dyDescent="0.25">
      <c r="A64" s="14" t="str">
        <f t="shared" si="0"/>
        <v>BAVM 10 </v>
      </c>
      <c r="B64" s="5" t="str">
        <f t="shared" si="1"/>
        <v>I</v>
      </c>
      <c r="C64" s="14">
        <f t="shared" si="2"/>
        <v>34258.296000000002</v>
      </c>
      <c r="D64" s="44" t="str">
        <f t="shared" si="3"/>
        <v>vis</v>
      </c>
      <c r="E64" s="58">
        <f>VLOOKUP(C64,Active!C$21:E$970,3,FALSE)</f>
        <v>-5426.0036938397734</v>
      </c>
      <c r="F64" s="5" t="s">
        <v>43</v>
      </c>
      <c r="G64" s="44" t="str">
        <f t="shared" si="4"/>
        <v>34258.296</v>
      </c>
      <c r="H64" s="14">
        <f t="shared" si="5"/>
        <v>-5426</v>
      </c>
      <c r="I64" s="59" t="s">
        <v>349</v>
      </c>
      <c r="J64" s="60" t="s">
        <v>350</v>
      </c>
      <c r="K64" s="59">
        <v>-5426</v>
      </c>
      <c r="L64" s="59" t="s">
        <v>239</v>
      </c>
      <c r="M64" s="60" t="s">
        <v>219</v>
      </c>
      <c r="N64" s="60"/>
      <c r="O64" s="61" t="s">
        <v>324</v>
      </c>
      <c r="P64" s="62" t="s">
        <v>348</v>
      </c>
    </row>
    <row r="65" spans="1:16" ht="12.75" customHeight="1" thickBot="1" x14ac:dyDescent="0.25">
      <c r="A65" s="14" t="str">
        <f t="shared" si="0"/>
        <v>BAVM 10 </v>
      </c>
      <c r="B65" s="5" t="str">
        <f t="shared" si="1"/>
        <v>I</v>
      </c>
      <c r="C65" s="14">
        <f t="shared" si="2"/>
        <v>34455.417000000001</v>
      </c>
      <c r="D65" s="44" t="str">
        <f t="shared" si="3"/>
        <v>vis</v>
      </c>
      <c r="E65" s="58">
        <f>VLOOKUP(C65,Active!C$21:E$970,3,FALSE)</f>
        <v>-5287.9950907497187</v>
      </c>
      <c r="F65" s="5" t="s">
        <v>43</v>
      </c>
      <c r="G65" s="44" t="str">
        <f t="shared" si="4"/>
        <v>34455.417</v>
      </c>
      <c r="H65" s="14">
        <f t="shared" si="5"/>
        <v>-5288</v>
      </c>
      <c r="I65" s="59" t="s">
        <v>351</v>
      </c>
      <c r="J65" s="60" t="s">
        <v>352</v>
      </c>
      <c r="K65" s="59">
        <v>-5288</v>
      </c>
      <c r="L65" s="59" t="s">
        <v>342</v>
      </c>
      <c r="M65" s="60" t="s">
        <v>219</v>
      </c>
      <c r="N65" s="60"/>
      <c r="O65" s="61" t="s">
        <v>324</v>
      </c>
      <c r="P65" s="62" t="s">
        <v>348</v>
      </c>
    </row>
    <row r="66" spans="1:16" ht="12.75" customHeight="1" thickBot="1" x14ac:dyDescent="0.25">
      <c r="A66" s="14" t="str">
        <f t="shared" si="0"/>
        <v> AA 6.146 </v>
      </c>
      <c r="B66" s="5" t="str">
        <f t="shared" si="1"/>
        <v>I</v>
      </c>
      <c r="C66" s="14">
        <f t="shared" si="2"/>
        <v>34575.434999999998</v>
      </c>
      <c r="D66" s="44" t="str">
        <f t="shared" si="3"/>
        <v>vis</v>
      </c>
      <c r="E66" s="58">
        <f>VLOOKUP(C66,Active!C$21:E$970,3,FALSE)</f>
        <v>-5203.9679372467344</v>
      </c>
      <c r="F66" s="5" t="s">
        <v>43</v>
      </c>
      <c r="G66" s="44" t="str">
        <f t="shared" si="4"/>
        <v>34575.435</v>
      </c>
      <c r="H66" s="14">
        <f t="shared" si="5"/>
        <v>-5204</v>
      </c>
      <c r="I66" s="59" t="s">
        <v>353</v>
      </c>
      <c r="J66" s="60" t="s">
        <v>354</v>
      </c>
      <c r="K66" s="59">
        <v>-5204</v>
      </c>
      <c r="L66" s="59" t="s">
        <v>355</v>
      </c>
      <c r="M66" s="60" t="s">
        <v>219</v>
      </c>
      <c r="N66" s="60"/>
      <c r="O66" s="61" t="s">
        <v>356</v>
      </c>
      <c r="P66" s="61" t="s">
        <v>357</v>
      </c>
    </row>
    <row r="67" spans="1:16" ht="12.75" customHeight="1" thickBot="1" x14ac:dyDescent="0.25">
      <c r="A67" s="14" t="str">
        <f t="shared" si="0"/>
        <v>BAVM 10 </v>
      </c>
      <c r="B67" s="5" t="str">
        <f t="shared" si="1"/>
        <v>I</v>
      </c>
      <c r="C67" s="14">
        <f t="shared" si="2"/>
        <v>34605.398000000001</v>
      </c>
      <c r="D67" s="44" t="str">
        <f t="shared" si="3"/>
        <v>vis</v>
      </c>
      <c r="E67" s="58">
        <f>VLOOKUP(C67,Active!C$21:E$970,3,FALSE)</f>
        <v>-5182.9902039033168</v>
      </c>
      <c r="F67" s="5" t="s">
        <v>43</v>
      </c>
      <c r="G67" s="44" t="str">
        <f t="shared" si="4"/>
        <v>34605.398</v>
      </c>
      <c r="H67" s="14">
        <f t="shared" si="5"/>
        <v>-5183</v>
      </c>
      <c r="I67" s="59" t="s">
        <v>358</v>
      </c>
      <c r="J67" s="60" t="s">
        <v>359</v>
      </c>
      <c r="K67" s="59">
        <v>-5183</v>
      </c>
      <c r="L67" s="59" t="s">
        <v>323</v>
      </c>
      <c r="M67" s="60" t="s">
        <v>219</v>
      </c>
      <c r="N67" s="60"/>
      <c r="O67" s="61" t="s">
        <v>324</v>
      </c>
      <c r="P67" s="62" t="s">
        <v>348</v>
      </c>
    </row>
    <row r="68" spans="1:16" ht="12.75" customHeight="1" thickBot="1" x14ac:dyDescent="0.25">
      <c r="A68" s="14" t="str">
        <f t="shared" si="0"/>
        <v> AA 6.146 </v>
      </c>
      <c r="B68" s="5" t="str">
        <f t="shared" si="1"/>
        <v>I</v>
      </c>
      <c r="C68" s="14">
        <f t="shared" si="2"/>
        <v>34855.351999999999</v>
      </c>
      <c r="D68" s="44" t="str">
        <f t="shared" si="3"/>
        <v>vis</v>
      </c>
      <c r="E68" s="58">
        <f>VLOOKUP(C68,Active!C$21:E$970,3,FALSE)</f>
        <v>-5007.9920942307235</v>
      </c>
      <c r="F68" s="5" t="s">
        <v>43</v>
      </c>
      <c r="G68" s="44" t="str">
        <f t="shared" si="4"/>
        <v>34855.352</v>
      </c>
      <c r="H68" s="14">
        <f t="shared" si="5"/>
        <v>-5008</v>
      </c>
      <c r="I68" s="59" t="s">
        <v>360</v>
      </c>
      <c r="J68" s="60" t="s">
        <v>361</v>
      </c>
      <c r="K68" s="59">
        <v>-5008</v>
      </c>
      <c r="L68" s="59" t="s">
        <v>203</v>
      </c>
      <c r="M68" s="60" t="s">
        <v>219</v>
      </c>
      <c r="N68" s="60"/>
      <c r="O68" s="61" t="s">
        <v>356</v>
      </c>
      <c r="P68" s="61" t="s">
        <v>357</v>
      </c>
    </row>
    <row r="69" spans="1:16" ht="12.75" customHeight="1" thickBot="1" x14ac:dyDescent="0.25">
      <c r="A69" s="14" t="str">
        <f t="shared" si="0"/>
        <v>BAVM 12 </v>
      </c>
      <c r="B69" s="5" t="str">
        <f t="shared" si="1"/>
        <v>I</v>
      </c>
      <c r="C69" s="14">
        <f t="shared" si="2"/>
        <v>35332.389000000003</v>
      </c>
      <c r="D69" s="44" t="str">
        <f t="shared" si="3"/>
        <v>vis</v>
      </c>
      <c r="E69" s="58">
        <f>VLOOKUP(C69,Active!C$21:E$970,3,FALSE)</f>
        <v>-4674.0083482459158</v>
      </c>
      <c r="F69" s="5" t="s">
        <v>43</v>
      </c>
      <c r="G69" s="44" t="str">
        <f t="shared" si="4"/>
        <v>35332.389</v>
      </c>
      <c r="H69" s="14">
        <f t="shared" si="5"/>
        <v>-4674</v>
      </c>
      <c r="I69" s="59" t="s">
        <v>362</v>
      </c>
      <c r="J69" s="60" t="s">
        <v>363</v>
      </c>
      <c r="K69" s="59">
        <v>-4674</v>
      </c>
      <c r="L69" s="59" t="s">
        <v>224</v>
      </c>
      <c r="M69" s="60" t="s">
        <v>219</v>
      </c>
      <c r="N69" s="60"/>
      <c r="O69" s="61" t="s">
        <v>364</v>
      </c>
      <c r="P69" s="62" t="s">
        <v>365</v>
      </c>
    </row>
    <row r="70" spans="1:16" ht="12.75" customHeight="1" thickBot="1" x14ac:dyDescent="0.25">
      <c r="A70" s="14" t="str">
        <f t="shared" si="0"/>
        <v>BAVM 12 </v>
      </c>
      <c r="B70" s="5" t="str">
        <f t="shared" si="1"/>
        <v>I</v>
      </c>
      <c r="C70" s="14">
        <f t="shared" si="2"/>
        <v>35332.411</v>
      </c>
      <c r="D70" s="44" t="str">
        <f t="shared" si="3"/>
        <v>vis</v>
      </c>
      <c r="E70" s="58">
        <f>VLOOKUP(C70,Active!C$21:E$970,3,FALSE)</f>
        <v>-4673.9929455781757</v>
      </c>
      <c r="F70" s="5" t="s">
        <v>43</v>
      </c>
      <c r="G70" s="44" t="str">
        <f t="shared" si="4"/>
        <v>35332.411</v>
      </c>
      <c r="H70" s="14">
        <f t="shared" si="5"/>
        <v>-4674</v>
      </c>
      <c r="I70" s="59" t="s">
        <v>366</v>
      </c>
      <c r="J70" s="60" t="s">
        <v>367</v>
      </c>
      <c r="K70" s="59">
        <v>-4674</v>
      </c>
      <c r="L70" s="59" t="s">
        <v>247</v>
      </c>
      <c r="M70" s="60" t="s">
        <v>219</v>
      </c>
      <c r="N70" s="60"/>
      <c r="O70" s="61" t="s">
        <v>337</v>
      </c>
      <c r="P70" s="62" t="s">
        <v>365</v>
      </c>
    </row>
    <row r="71" spans="1:16" ht="12.75" customHeight="1" thickBot="1" x14ac:dyDescent="0.25">
      <c r="A71" s="14" t="str">
        <f t="shared" si="0"/>
        <v>BAVM 12 </v>
      </c>
      <c r="B71" s="5" t="str">
        <f t="shared" si="1"/>
        <v>I</v>
      </c>
      <c r="C71" s="14">
        <f t="shared" si="2"/>
        <v>35442.379999999997</v>
      </c>
      <c r="D71" s="44" t="str">
        <f t="shared" si="3"/>
        <v>vis</v>
      </c>
      <c r="E71" s="58">
        <f>VLOOKUP(C71,Active!C$21:E$970,3,FALSE)</f>
        <v>-4597.0013106270044</v>
      </c>
      <c r="F71" s="5" t="s">
        <v>43</v>
      </c>
      <c r="G71" s="44" t="str">
        <f t="shared" si="4"/>
        <v>35442.380</v>
      </c>
      <c r="H71" s="14">
        <f t="shared" si="5"/>
        <v>-4597</v>
      </c>
      <c r="I71" s="59" t="s">
        <v>368</v>
      </c>
      <c r="J71" s="60" t="s">
        <v>369</v>
      </c>
      <c r="K71" s="59">
        <v>-4597</v>
      </c>
      <c r="L71" s="59" t="s">
        <v>232</v>
      </c>
      <c r="M71" s="60" t="s">
        <v>370</v>
      </c>
      <c r="N71" s="60" t="s">
        <v>371</v>
      </c>
      <c r="O71" s="61" t="s">
        <v>372</v>
      </c>
      <c r="P71" s="62" t="s">
        <v>365</v>
      </c>
    </row>
    <row r="72" spans="1:16" ht="12.75" customHeight="1" thickBot="1" x14ac:dyDescent="0.25">
      <c r="A72" s="14" t="str">
        <f t="shared" si="0"/>
        <v>BAVM 12 </v>
      </c>
      <c r="B72" s="5" t="str">
        <f t="shared" si="1"/>
        <v>I</v>
      </c>
      <c r="C72" s="14">
        <f t="shared" si="2"/>
        <v>35959.444000000003</v>
      </c>
      <c r="D72" s="44" t="str">
        <f t="shared" si="3"/>
        <v>vis</v>
      </c>
      <c r="E72" s="58">
        <f>VLOOKUP(C72,Active!C$21:E$970,3,FALSE)</f>
        <v>-4234.993810928052</v>
      </c>
      <c r="F72" s="5" t="s">
        <v>43</v>
      </c>
      <c r="G72" s="44" t="str">
        <f t="shared" si="4"/>
        <v>35959.444</v>
      </c>
      <c r="H72" s="14">
        <f t="shared" si="5"/>
        <v>-4235</v>
      </c>
      <c r="I72" s="59" t="s">
        <v>373</v>
      </c>
      <c r="J72" s="60" t="s">
        <v>374</v>
      </c>
      <c r="K72" s="59">
        <v>-4235</v>
      </c>
      <c r="L72" s="59" t="s">
        <v>292</v>
      </c>
      <c r="M72" s="60" t="s">
        <v>219</v>
      </c>
      <c r="N72" s="60"/>
      <c r="O72" s="61" t="s">
        <v>364</v>
      </c>
      <c r="P72" s="62" t="s">
        <v>365</v>
      </c>
    </row>
    <row r="73" spans="1:16" ht="12.75" customHeight="1" thickBot="1" x14ac:dyDescent="0.25">
      <c r="A73" s="14" t="str">
        <f t="shared" si="0"/>
        <v>BAVM 12 </v>
      </c>
      <c r="B73" s="5" t="str">
        <f t="shared" si="1"/>
        <v>I</v>
      </c>
      <c r="C73" s="14">
        <f t="shared" si="2"/>
        <v>36106.569000000003</v>
      </c>
      <c r="D73" s="44" t="str">
        <f t="shared" si="3"/>
        <v>vis</v>
      </c>
      <c r="E73" s="58">
        <f>VLOOKUP(C73,Active!C$21:E$970,3,FALSE)</f>
        <v>-4131.9884704030737</v>
      </c>
      <c r="F73" s="5" t="s">
        <v>43</v>
      </c>
      <c r="G73" s="44" t="str">
        <f t="shared" si="4"/>
        <v>36106.569</v>
      </c>
      <c r="H73" s="14">
        <f t="shared" si="5"/>
        <v>-4132</v>
      </c>
      <c r="I73" s="59" t="s">
        <v>375</v>
      </c>
      <c r="J73" s="60" t="s">
        <v>376</v>
      </c>
      <c r="K73" s="59">
        <v>-4132</v>
      </c>
      <c r="L73" s="59" t="s">
        <v>377</v>
      </c>
      <c r="M73" s="60" t="s">
        <v>219</v>
      </c>
      <c r="N73" s="60"/>
      <c r="O73" s="61" t="s">
        <v>364</v>
      </c>
      <c r="P73" s="62" t="s">
        <v>365</v>
      </c>
    </row>
    <row r="74" spans="1:16" ht="12.75" customHeight="1" thickBot="1" x14ac:dyDescent="0.25">
      <c r="A74" s="14" t="str">
        <f t="shared" si="0"/>
        <v>BAVM 12 </v>
      </c>
      <c r="B74" s="5" t="str">
        <f t="shared" si="1"/>
        <v>I</v>
      </c>
      <c r="C74" s="14">
        <f t="shared" si="2"/>
        <v>36106.571000000004</v>
      </c>
      <c r="D74" s="44" t="str">
        <f t="shared" si="3"/>
        <v>vis</v>
      </c>
      <c r="E74" s="58">
        <f>VLOOKUP(C74,Active!C$21:E$970,3,FALSE)</f>
        <v>-4131.9870701605514</v>
      </c>
      <c r="F74" s="5" t="s">
        <v>43</v>
      </c>
      <c r="G74" s="44" t="str">
        <f t="shared" si="4"/>
        <v>36106.571</v>
      </c>
      <c r="H74" s="14">
        <f t="shared" si="5"/>
        <v>-4132</v>
      </c>
      <c r="I74" s="59" t="s">
        <v>378</v>
      </c>
      <c r="J74" s="60" t="s">
        <v>379</v>
      </c>
      <c r="K74" s="59">
        <v>-4132</v>
      </c>
      <c r="L74" s="59" t="s">
        <v>380</v>
      </c>
      <c r="M74" s="60" t="s">
        <v>219</v>
      </c>
      <c r="N74" s="60"/>
      <c r="O74" s="61" t="s">
        <v>381</v>
      </c>
      <c r="P74" s="62" t="s">
        <v>365</v>
      </c>
    </row>
    <row r="75" spans="1:16" ht="12.75" customHeight="1" thickBot="1" x14ac:dyDescent="0.25">
      <c r="A75" s="14" t="str">
        <f t="shared" ref="A75:A138" si="6">P75</f>
        <v>BAVM 12 </v>
      </c>
      <c r="B75" s="5" t="str">
        <f t="shared" ref="B75:B138" si="7">IF(H75=INT(H75),"I","II")</f>
        <v>I</v>
      </c>
      <c r="C75" s="14">
        <f t="shared" ref="C75:C138" si="8">1*G75</f>
        <v>36166.538</v>
      </c>
      <c r="D75" s="44" t="str">
        <f t="shared" ref="D75:D138" si="9">VLOOKUP(F75,I$1:J$5,2,FALSE)</f>
        <v>vis</v>
      </c>
      <c r="E75" s="58">
        <f>VLOOKUP(C75,Active!C$21:E$970,3,FALSE)</f>
        <v>-4090.0028985020217</v>
      </c>
      <c r="F75" s="5" t="s">
        <v>43</v>
      </c>
      <c r="G75" s="44" t="str">
        <f t="shared" ref="G75:G138" si="10">MID(I75,3,LEN(I75)-3)</f>
        <v>36166.538</v>
      </c>
      <c r="H75" s="14">
        <f t="shared" ref="H75:H138" si="11">1*K75</f>
        <v>-4090</v>
      </c>
      <c r="I75" s="59" t="s">
        <v>382</v>
      </c>
      <c r="J75" s="60" t="s">
        <v>383</v>
      </c>
      <c r="K75" s="59">
        <v>-4090</v>
      </c>
      <c r="L75" s="59" t="s">
        <v>289</v>
      </c>
      <c r="M75" s="60" t="s">
        <v>219</v>
      </c>
      <c r="N75" s="60"/>
      <c r="O75" s="61" t="s">
        <v>384</v>
      </c>
      <c r="P75" s="62" t="s">
        <v>365</v>
      </c>
    </row>
    <row r="76" spans="1:16" ht="12.75" customHeight="1" thickBot="1" x14ac:dyDescent="0.25">
      <c r="A76" s="14" t="str">
        <f t="shared" si="6"/>
        <v>BAVM 12 </v>
      </c>
      <c r="B76" s="5" t="str">
        <f t="shared" si="7"/>
        <v>I</v>
      </c>
      <c r="C76" s="14">
        <f t="shared" si="8"/>
        <v>36166.538999999997</v>
      </c>
      <c r="D76" s="44" t="str">
        <f t="shared" si="9"/>
        <v>vis</v>
      </c>
      <c r="E76" s="58">
        <f>VLOOKUP(C76,Active!C$21:E$970,3,FALSE)</f>
        <v>-4090.0021983807633</v>
      </c>
      <c r="F76" s="5" t="s">
        <v>43</v>
      </c>
      <c r="G76" s="44" t="str">
        <f t="shared" si="10"/>
        <v>36166.539</v>
      </c>
      <c r="H76" s="14">
        <f t="shared" si="11"/>
        <v>-4090</v>
      </c>
      <c r="I76" s="59" t="s">
        <v>385</v>
      </c>
      <c r="J76" s="60" t="s">
        <v>386</v>
      </c>
      <c r="K76" s="59">
        <v>-4090</v>
      </c>
      <c r="L76" s="59" t="s">
        <v>182</v>
      </c>
      <c r="M76" s="60" t="s">
        <v>219</v>
      </c>
      <c r="N76" s="60"/>
      <c r="O76" s="61" t="s">
        <v>387</v>
      </c>
      <c r="P76" s="62" t="s">
        <v>365</v>
      </c>
    </row>
    <row r="77" spans="1:16" ht="12.75" customHeight="1" thickBot="1" x14ac:dyDescent="0.25">
      <c r="A77" s="14" t="str">
        <f t="shared" si="6"/>
        <v>BAVM 12 </v>
      </c>
      <c r="B77" s="5" t="str">
        <f t="shared" si="7"/>
        <v>I</v>
      </c>
      <c r="C77" s="14">
        <f t="shared" si="8"/>
        <v>36166.54</v>
      </c>
      <c r="D77" s="44" t="str">
        <f t="shared" si="9"/>
        <v>vis</v>
      </c>
      <c r="E77" s="58">
        <f>VLOOKUP(C77,Active!C$21:E$970,3,FALSE)</f>
        <v>-4090.0014982594998</v>
      </c>
      <c r="F77" s="5" t="s">
        <v>43</v>
      </c>
      <c r="G77" s="44" t="str">
        <f t="shared" si="10"/>
        <v>36166.540</v>
      </c>
      <c r="H77" s="14">
        <f t="shared" si="11"/>
        <v>-4090</v>
      </c>
      <c r="I77" s="59" t="s">
        <v>388</v>
      </c>
      <c r="J77" s="60" t="s">
        <v>389</v>
      </c>
      <c r="K77" s="59">
        <v>-4090</v>
      </c>
      <c r="L77" s="59" t="s">
        <v>232</v>
      </c>
      <c r="M77" s="60" t="s">
        <v>219</v>
      </c>
      <c r="N77" s="60"/>
      <c r="O77" s="61" t="s">
        <v>364</v>
      </c>
      <c r="P77" s="62" t="s">
        <v>365</v>
      </c>
    </row>
    <row r="78" spans="1:16" ht="12.75" customHeight="1" thickBot="1" x14ac:dyDescent="0.25">
      <c r="A78" s="14" t="str">
        <f t="shared" si="6"/>
        <v>BAVM 13 </v>
      </c>
      <c r="B78" s="5" t="str">
        <f t="shared" si="7"/>
        <v>I</v>
      </c>
      <c r="C78" s="14">
        <f t="shared" si="8"/>
        <v>36296.510999999999</v>
      </c>
      <c r="D78" s="44" t="str">
        <f t="shared" si="9"/>
        <v>vis</v>
      </c>
      <c r="E78" s="58">
        <f>VLOOKUP(C78,Active!C$21:E$970,3,FALSE)</f>
        <v>-3999.0060378457574</v>
      </c>
      <c r="F78" s="5" t="str">
        <f>LEFT(M78,1)</f>
        <v>V</v>
      </c>
      <c r="G78" s="44" t="str">
        <f t="shared" si="10"/>
        <v>36296.511</v>
      </c>
      <c r="H78" s="14">
        <f t="shared" si="11"/>
        <v>-3999</v>
      </c>
      <c r="I78" s="59" t="s">
        <v>390</v>
      </c>
      <c r="J78" s="60" t="s">
        <v>391</v>
      </c>
      <c r="K78" s="59">
        <v>-3999</v>
      </c>
      <c r="L78" s="59" t="s">
        <v>392</v>
      </c>
      <c r="M78" s="60" t="s">
        <v>219</v>
      </c>
      <c r="N78" s="60"/>
      <c r="O78" s="61" t="s">
        <v>364</v>
      </c>
      <c r="P78" s="62" t="s">
        <v>393</v>
      </c>
    </row>
    <row r="79" spans="1:16" ht="12.75" customHeight="1" thickBot="1" x14ac:dyDescent="0.25">
      <c r="A79" s="14" t="str">
        <f t="shared" si="6"/>
        <v>BAVM 13 </v>
      </c>
      <c r="B79" s="5" t="str">
        <f t="shared" si="7"/>
        <v>I</v>
      </c>
      <c r="C79" s="14">
        <f t="shared" si="8"/>
        <v>36296.512999999999</v>
      </c>
      <c r="D79" s="44" t="str">
        <f t="shared" si="9"/>
        <v>vis</v>
      </c>
      <c r="E79" s="58">
        <f>VLOOKUP(C79,Active!C$21:E$970,3,FALSE)</f>
        <v>-3999.0046376032351</v>
      </c>
      <c r="F79" s="5" t="str">
        <f>LEFT(M79,1)</f>
        <v>V</v>
      </c>
      <c r="G79" s="44" t="str">
        <f t="shared" si="10"/>
        <v>36296.513</v>
      </c>
      <c r="H79" s="14">
        <f t="shared" si="11"/>
        <v>-3999</v>
      </c>
      <c r="I79" s="59" t="s">
        <v>394</v>
      </c>
      <c r="J79" s="60" t="s">
        <v>395</v>
      </c>
      <c r="K79" s="59">
        <v>-3999</v>
      </c>
      <c r="L79" s="59" t="s">
        <v>229</v>
      </c>
      <c r="M79" s="60" t="s">
        <v>219</v>
      </c>
      <c r="N79" s="60"/>
      <c r="O79" s="61" t="s">
        <v>396</v>
      </c>
      <c r="P79" s="62" t="s">
        <v>393</v>
      </c>
    </row>
    <row r="80" spans="1:16" ht="12.75" customHeight="1" thickBot="1" x14ac:dyDescent="0.25">
      <c r="A80" s="14" t="str">
        <f t="shared" si="6"/>
        <v>BAVM 13 </v>
      </c>
      <c r="B80" s="5" t="str">
        <f t="shared" si="7"/>
        <v>I</v>
      </c>
      <c r="C80" s="14">
        <f t="shared" si="8"/>
        <v>36306.510999999999</v>
      </c>
      <c r="D80" s="44" t="str">
        <f t="shared" si="9"/>
        <v>vis</v>
      </c>
      <c r="E80" s="58">
        <f>VLOOKUP(C80,Active!C$21:E$970,3,FALSE)</f>
        <v>-3992.0048252357337</v>
      </c>
      <c r="F80" s="5" t="str">
        <f>LEFT(M80,1)</f>
        <v>V</v>
      </c>
      <c r="G80" s="44" t="str">
        <f t="shared" si="10"/>
        <v>36306.511</v>
      </c>
      <c r="H80" s="14">
        <f t="shared" si="11"/>
        <v>-3992</v>
      </c>
      <c r="I80" s="59" t="s">
        <v>397</v>
      </c>
      <c r="J80" s="60" t="s">
        <v>398</v>
      </c>
      <c r="K80" s="59">
        <v>-3992</v>
      </c>
      <c r="L80" s="59" t="s">
        <v>229</v>
      </c>
      <c r="M80" s="60" t="s">
        <v>219</v>
      </c>
      <c r="N80" s="60"/>
      <c r="O80" s="61" t="s">
        <v>384</v>
      </c>
      <c r="P80" s="62" t="s">
        <v>393</v>
      </c>
    </row>
    <row r="81" spans="1:16" ht="12.75" customHeight="1" thickBot="1" x14ac:dyDescent="0.25">
      <c r="A81" s="14" t="str">
        <f t="shared" si="6"/>
        <v>BAVM 13 </v>
      </c>
      <c r="B81" s="5" t="str">
        <f t="shared" si="7"/>
        <v>I</v>
      </c>
      <c r="C81" s="14">
        <f t="shared" si="8"/>
        <v>36849.286</v>
      </c>
      <c r="D81" s="44" t="str">
        <f t="shared" si="9"/>
        <v>vis</v>
      </c>
      <c r="E81" s="58">
        <f>VLOOKUP(C81,Active!C$21:E$970,3,FALSE)</f>
        <v>-3611.996507795152</v>
      </c>
      <c r="F81" s="5" t="str">
        <f>LEFT(M81,1)</f>
        <v>V</v>
      </c>
      <c r="G81" s="44" t="str">
        <f t="shared" si="10"/>
        <v>36849.286</v>
      </c>
      <c r="H81" s="14">
        <f t="shared" si="11"/>
        <v>-3612</v>
      </c>
      <c r="I81" s="59" t="s">
        <v>399</v>
      </c>
      <c r="J81" s="60" t="s">
        <v>400</v>
      </c>
      <c r="K81" s="59">
        <v>-3612</v>
      </c>
      <c r="L81" s="59" t="s">
        <v>218</v>
      </c>
      <c r="M81" s="60" t="s">
        <v>219</v>
      </c>
      <c r="N81" s="60"/>
      <c r="O81" s="61" t="s">
        <v>384</v>
      </c>
      <c r="P81" s="62" t="s">
        <v>393</v>
      </c>
    </row>
    <row r="82" spans="1:16" ht="12.75" customHeight="1" thickBot="1" x14ac:dyDescent="0.25">
      <c r="A82" s="14" t="str">
        <f t="shared" si="6"/>
        <v>BAVM 13 </v>
      </c>
      <c r="B82" s="5" t="str">
        <f t="shared" si="7"/>
        <v>I</v>
      </c>
      <c r="C82" s="14">
        <f t="shared" si="8"/>
        <v>36859.292999999998</v>
      </c>
      <c r="D82" s="44" t="str">
        <f t="shared" si="9"/>
        <v>vis</v>
      </c>
      <c r="E82" s="58">
        <f>VLOOKUP(C82,Active!C$21:E$970,3,FALSE)</f>
        <v>-3604.9903943363024</v>
      </c>
      <c r="F82" s="5" t="str">
        <f>LEFT(M82,1)</f>
        <v>V</v>
      </c>
      <c r="G82" s="44" t="str">
        <f t="shared" si="10"/>
        <v>36859.293</v>
      </c>
      <c r="H82" s="14">
        <f t="shared" si="11"/>
        <v>-3605</v>
      </c>
      <c r="I82" s="59" t="s">
        <v>401</v>
      </c>
      <c r="J82" s="60" t="s">
        <v>402</v>
      </c>
      <c r="K82" s="59">
        <v>-3605</v>
      </c>
      <c r="L82" s="59" t="s">
        <v>323</v>
      </c>
      <c r="M82" s="60" t="s">
        <v>219</v>
      </c>
      <c r="N82" s="60"/>
      <c r="O82" s="61" t="s">
        <v>384</v>
      </c>
      <c r="P82" s="62" t="s">
        <v>393</v>
      </c>
    </row>
    <row r="83" spans="1:16" ht="12.75" customHeight="1" thickBot="1" x14ac:dyDescent="0.25">
      <c r="A83" s="14" t="str">
        <f t="shared" si="6"/>
        <v>BAVM 13 </v>
      </c>
      <c r="B83" s="5" t="str">
        <f t="shared" si="7"/>
        <v>I</v>
      </c>
      <c r="C83" s="14">
        <f t="shared" si="8"/>
        <v>36859.298000000003</v>
      </c>
      <c r="D83" s="44" t="str">
        <f t="shared" si="9"/>
        <v>vis</v>
      </c>
      <c r="E83" s="58">
        <f>VLOOKUP(C83,Active!C$21:E$970,3,FALSE)</f>
        <v>-3604.9868937299939</v>
      </c>
      <c r="F83" s="5" t="s">
        <v>43</v>
      </c>
      <c r="G83" s="44" t="str">
        <f t="shared" si="10"/>
        <v>36859.298</v>
      </c>
      <c r="H83" s="14">
        <f t="shared" si="11"/>
        <v>-3605</v>
      </c>
      <c r="I83" s="59" t="s">
        <v>403</v>
      </c>
      <c r="J83" s="60" t="s">
        <v>404</v>
      </c>
      <c r="K83" s="59">
        <v>-3605</v>
      </c>
      <c r="L83" s="59" t="s">
        <v>405</v>
      </c>
      <c r="M83" s="60" t="s">
        <v>219</v>
      </c>
      <c r="N83" s="60"/>
      <c r="O83" s="61" t="s">
        <v>364</v>
      </c>
      <c r="P83" s="62" t="s">
        <v>393</v>
      </c>
    </row>
    <row r="84" spans="1:16" ht="12.75" customHeight="1" thickBot="1" x14ac:dyDescent="0.25">
      <c r="A84" s="14" t="str">
        <f t="shared" si="6"/>
        <v>BAVM 15 </v>
      </c>
      <c r="B84" s="5" t="str">
        <f t="shared" si="7"/>
        <v>I</v>
      </c>
      <c r="C84" s="14">
        <f t="shared" si="8"/>
        <v>37583.464999999997</v>
      </c>
      <c r="D84" s="44" t="str">
        <f t="shared" si="9"/>
        <v>vis</v>
      </c>
      <c r="E84" s="58">
        <f>VLOOKUP(C84,Active!C$21:E$970,3,FALSE)</f>
        <v>-3097.9821805136689</v>
      </c>
      <c r="F84" s="5" t="s">
        <v>43</v>
      </c>
      <c r="G84" s="44" t="str">
        <f t="shared" si="10"/>
        <v>37583.465</v>
      </c>
      <c r="H84" s="14">
        <f t="shared" si="11"/>
        <v>-3098</v>
      </c>
      <c r="I84" s="59" t="s">
        <v>406</v>
      </c>
      <c r="J84" s="60" t="s">
        <v>407</v>
      </c>
      <c r="K84" s="59">
        <v>-3098</v>
      </c>
      <c r="L84" s="59" t="s">
        <v>408</v>
      </c>
      <c r="M84" s="60" t="s">
        <v>219</v>
      </c>
      <c r="N84" s="60"/>
      <c r="O84" s="61" t="s">
        <v>409</v>
      </c>
      <c r="P84" s="62" t="s">
        <v>410</v>
      </c>
    </row>
    <row r="85" spans="1:16" ht="12.75" customHeight="1" thickBot="1" x14ac:dyDescent="0.25">
      <c r="A85" s="14" t="str">
        <f t="shared" si="6"/>
        <v>BAVM 15 </v>
      </c>
      <c r="B85" s="5" t="str">
        <f t="shared" si="7"/>
        <v>I</v>
      </c>
      <c r="C85" s="14">
        <f t="shared" si="8"/>
        <v>37583.466</v>
      </c>
      <c r="D85" s="44" t="str">
        <f t="shared" si="9"/>
        <v>vis</v>
      </c>
      <c r="E85" s="58">
        <f>VLOOKUP(C85,Active!C$21:E$970,3,FALSE)</f>
        <v>-3097.9814803924055</v>
      </c>
      <c r="F85" s="5" t="s">
        <v>43</v>
      </c>
      <c r="G85" s="44" t="str">
        <f t="shared" si="10"/>
        <v>37583.466</v>
      </c>
      <c r="H85" s="14">
        <f t="shared" si="11"/>
        <v>-3098</v>
      </c>
      <c r="I85" s="59" t="s">
        <v>411</v>
      </c>
      <c r="J85" s="60" t="s">
        <v>412</v>
      </c>
      <c r="K85" s="59">
        <v>-3098</v>
      </c>
      <c r="L85" s="59" t="s">
        <v>413</v>
      </c>
      <c r="M85" s="60" t="s">
        <v>219</v>
      </c>
      <c r="N85" s="60"/>
      <c r="O85" s="61" t="s">
        <v>414</v>
      </c>
      <c r="P85" s="62" t="s">
        <v>410</v>
      </c>
    </row>
    <row r="86" spans="1:16" ht="12.75" customHeight="1" thickBot="1" x14ac:dyDescent="0.25">
      <c r="A86" s="14" t="str">
        <f t="shared" si="6"/>
        <v>BAVM 15 </v>
      </c>
      <c r="B86" s="5" t="str">
        <f t="shared" si="7"/>
        <v>I</v>
      </c>
      <c r="C86" s="14">
        <f t="shared" si="8"/>
        <v>37586.303999999996</v>
      </c>
      <c r="D86" s="44" t="str">
        <f t="shared" si="9"/>
        <v>vis</v>
      </c>
      <c r="E86" s="58">
        <f>VLOOKUP(C86,Active!C$21:E$970,3,FALSE)</f>
        <v>-3095.9945362536832</v>
      </c>
      <c r="F86" s="5" t="s">
        <v>43</v>
      </c>
      <c r="G86" s="44" t="str">
        <f t="shared" si="10"/>
        <v>37586.304</v>
      </c>
      <c r="H86" s="14">
        <f t="shared" si="11"/>
        <v>-3096</v>
      </c>
      <c r="I86" s="59" t="s">
        <v>415</v>
      </c>
      <c r="J86" s="60" t="s">
        <v>416</v>
      </c>
      <c r="K86" s="59">
        <v>-3096</v>
      </c>
      <c r="L86" s="59" t="s">
        <v>332</v>
      </c>
      <c r="M86" s="60" t="s">
        <v>219</v>
      </c>
      <c r="N86" s="60"/>
      <c r="O86" s="61" t="s">
        <v>414</v>
      </c>
      <c r="P86" s="62" t="s">
        <v>410</v>
      </c>
    </row>
    <row r="87" spans="1:16" ht="12.75" customHeight="1" thickBot="1" x14ac:dyDescent="0.25">
      <c r="A87" s="14" t="str">
        <f t="shared" si="6"/>
        <v>BAVM 15 </v>
      </c>
      <c r="B87" s="5" t="str">
        <f t="shared" si="7"/>
        <v>I</v>
      </c>
      <c r="C87" s="14">
        <f t="shared" si="8"/>
        <v>37696.292999999998</v>
      </c>
      <c r="D87" s="44" t="str">
        <f t="shared" si="9"/>
        <v>vis</v>
      </c>
      <c r="E87" s="58">
        <f>VLOOKUP(C87,Active!C$21:E$970,3,FALSE)</f>
        <v>-3018.9888988772886</v>
      </c>
      <c r="F87" s="5" t="s">
        <v>43</v>
      </c>
      <c r="G87" s="44" t="str">
        <f t="shared" si="10"/>
        <v>37696.293</v>
      </c>
      <c r="H87" s="14">
        <f t="shared" si="11"/>
        <v>-3019</v>
      </c>
      <c r="I87" s="59" t="s">
        <v>417</v>
      </c>
      <c r="J87" s="60" t="s">
        <v>418</v>
      </c>
      <c r="K87" s="59">
        <v>-3019</v>
      </c>
      <c r="L87" s="59" t="s">
        <v>377</v>
      </c>
      <c r="M87" s="60" t="s">
        <v>219</v>
      </c>
      <c r="N87" s="60"/>
      <c r="O87" s="61" t="s">
        <v>414</v>
      </c>
      <c r="P87" s="62" t="s">
        <v>410</v>
      </c>
    </row>
    <row r="88" spans="1:16" ht="12.75" customHeight="1" thickBot="1" x14ac:dyDescent="0.25">
      <c r="A88" s="14" t="str">
        <f t="shared" si="6"/>
        <v>BAVM 15 </v>
      </c>
      <c r="B88" s="5" t="str">
        <f t="shared" si="7"/>
        <v>I</v>
      </c>
      <c r="C88" s="14">
        <f t="shared" si="8"/>
        <v>37696.296999999999</v>
      </c>
      <c r="D88" s="44" t="str">
        <f t="shared" si="9"/>
        <v>vis</v>
      </c>
      <c r="E88" s="58">
        <f>VLOOKUP(C88,Active!C$21:E$970,3,FALSE)</f>
        <v>-3018.986098392244</v>
      </c>
      <c r="F88" s="5" t="s">
        <v>43</v>
      </c>
      <c r="G88" s="44" t="str">
        <f t="shared" si="10"/>
        <v>37696.297</v>
      </c>
      <c r="H88" s="14">
        <f t="shared" si="11"/>
        <v>-3019</v>
      </c>
      <c r="I88" s="59" t="s">
        <v>419</v>
      </c>
      <c r="J88" s="60" t="s">
        <v>420</v>
      </c>
      <c r="K88" s="59">
        <v>-3019</v>
      </c>
      <c r="L88" s="59" t="s">
        <v>421</v>
      </c>
      <c r="M88" s="60" t="s">
        <v>219</v>
      </c>
      <c r="N88" s="60"/>
      <c r="O88" s="61" t="s">
        <v>409</v>
      </c>
      <c r="P88" s="62" t="s">
        <v>410</v>
      </c>
    </row>
    <row r="89" spans="1:16" ht="12.75" customHeight="1" thickBot="1" x14ac:dyDescent="0.25">
      <c r="A89" s="14" t="str">
        <f t="shared" si="6"/>
        <v> AN 288.70 </v>
      </c>
      <c r="B89" s="5" t="str">
        <f t="shared" si="7"/>
        <v>I</v>
      </c>
      <c r="C89" s="14">
        <f t="shared" si="8"/>
        <v>37903.387999999999</v>
      </c>
      <c r="D89" s="44" t="str">
        <f t="shared" si="9"/>
        <v>vis</v>
      </c>
      <c r="E89" s="58">
        <f>VLOOKUP(C89,Active!C$21:E$970,3,FALSE)</f>
        <v>-2873.9972863299945</v>
      </c>
      <c r="F89" s="5" t="s">
        <v>43</v>
      </c>
      <c r="G89" s="44" t="str">
        <f t="shared" si="10"/>
        <v>37903.388</v>
      </c>
      <c r="H89" s="14">
        <f t="shared" si="11"/>
        <v>-2874</v>
      </c>
      <c r="I89" s="59" t="s">
        <v>422</v>
      </c>
      <c r="J89" s="60" t="s">
        <v>423</v>
      </c>
      <c r="K89" s="59">
        <v>-2874</v>
      </c>
      <c r="L89" s="59" t="s">
        <v>270</v>
      </c>
      <c r="M89" s="60" t="s">
        <v>219</v>
      </c>
      <c r="N89" s="60"/>
      <c r="O89" s="61" t="s">
        <v>424</v>
      </c>
      <c r="P89" s="61" t="s">
        <v>425</v>
      </c>
    </row>
    <row r="90" spans="1:16" ht="12.75" customHeight="1" thickBot="1" x14ac:dyDescent="0.25">
      <c r="A90" s="14" t="str">
        <f t="shared" si="6"/>
        <v> AN 288.70 </v>
      </c>
      <c r="B90" s="5" t="str">
        <f t="shared" si="7"/>
        <v>I</v>
      </c>
      <c r="C90" s="14">
        <f t="shared" si="8"/>
        <v>37903.389000000003</v>
      </c>
      <c r="D90" s="44" t="str">
        <f t="shared" si="9"/>
        <v>vis</v>
      </c>
      <c r="E90" s="58">
        <f>VLOOKUP(C90,Active!C$21:E$970,3,FALSE)</f>
        <v>-2873.9965862087311</v>
      </c>
      <c r="F90" s="5" t="s">
        <v>43</v>
      </c>
      <c r="G90" s="44" t="str">
        <f t="shared" si="10"/>
        <v>37903.389</v>
      </c>
      <c r="H90" s="14">
        <f t="shared" si="11"/>
        <v>-2874</v>
      </c>
      <c r="I90" s="59" t="s">
        <v>426</v>
      </c>
      <c r="J90" s="60" t="s">
        <v>427</v>
      </c>
      <c r="K90" s="59">
        <v>-2874</v>
      </c>
      <c r="L90" s="59" t="s">
        <v>218</v>
      </c>
      <c r="M90" s="60" t="s">
        <v>219</v>
      </c>
      <c r="N90" s="60"/>
      <c r="O90" s="61" t="s">
        <v>428</v>
      </c>
      <c r="P90" s="61" t="s">
        <v>425</v>
      </c>
    </row>
    <row r="91" spans="1:16" ht="12.75" customHeight="1" thickBot="1" x14ac:dyDescent="0.25">
      <c r="A91" s="14" t="str">
        <f t="shared" si="6"/>
        <v>BAVM 15 </v>
      </c>
      <c r="B91" s="5" t="str">
        <f t="shared" si="7"/>
        <v>I</v>
      </c>
      <c r="C91" s="14">
        <f t="shared" si="8"/>
        <v>37903.392</v>
      </c>
      <c r="D91" s="44" t="str">
        <f t="shared" si="9"/>
        <v>vis</v>
      </c>
      <c r="E91" s="58">
        <f>VLOOKUP(C91,Active!C$21:E$970,3,FALSE)</f>
        <v>-2873.9944858449503</v>
      </c>
      <c r="F91" s="5" t="s">
        <v>43</v>
      </c>
      <c r="G91" s="44" t="str">
        <f t="shared" si="10"/>
        <v>37903.392</v>
      </c>
      <c r="H91" s="14">
        <f t="shared" si="11"/>
        <v>-2874</v>
      </c>
      <c r="I91" s="59" t="s">
        <v>429</v>
      </c>
      <c r="J91" s="60" t="s">
        <v>430</v>
      </c>
      <c r="K91" s="59">
        <v>-2874</v>
      </c>
      <c r="L91" s="59" t="s">
        <v>332</v>
      </c>
      <c r="M91" s="60" t="s">
        <v>219</v>
      </c>
      <c r="N91" s="60"/>
      <c r="O91" s="61" t="s">
        <v>414</v>
      </c>
      <c r="P91" s="62" t="s">
        <v>410</v>
      </c>
    </row>
    <row r="92" spans="1:16" ht="12.75" customHeight="1" thickBot="1" x14ac:dyDescent="0.25">
      <c r="A92" s="14" t="str">
        <f t="shared" si="6"/>
        <v> AN 288.70 </v>
      </c>
      <c r="B92" s="5" t="str">
        <f t="shared" si="7"/>
        <v>I</v>
      </c>
      <c r="C92" s="14">
        <f t="shared" si="8"/>
        <v>37903.392999999996</v>
      </c>
      <c r="D92" s="44" t="str">
        <f t="shared" si="9"/>
        <v>vis</v>
      </c>
      <c r="E92" s="58">
        <f>VLOOKUP(C92,Active!C$21:E$970,3,FALSE)</f>
        <v>-2873.9937857236914</v>
      </c>
      <c r="F92" s="5" t="s">
        <v>43</v>
      </c>
      <c r="G92" s="44" t="str">
        <f t="shared" si="10"/>
        <v>37903.393</v>
      </c>
      <c r="H92" s="14">
        <f t="shared" si="11"/>
        <v>-2874</v>
      </c>
      <c r="I92" s="59" t="s">
        <v>431</v>
      </c>
      <c r="J92" s="60" t="s">
        <v>432</v>
      </c>
      <c r="K92" s="59">
        <v>-2874</v>
      </c>
      <c r="L92" s="59" t="s">
        <v>292</v>
      </c>
      <c r="M92" s="60" t="s">
        <v>219</v>
      </c>
      <c r="N92" s="60"/>
      <c r="O92" s="61" t="s">
        <v>433</v>
      </c>
      <c r="P92" s="61" t="s">
        <v>425</v>
      </c>
    </row>
    <row r="93" spans="1:16" ht="12.75" customHeight="1" thickBot="1" x14ac:dyDescent="0.25">
      <c r="A93" s="14" t="str">
        <f t="shared" si="6"/>
        <v>BAVM 15 </v>
      </c>
      <c r="B93" s="5" t="str">
        <f t="shared" si="7"/>
        <v>I</v>
      </c>
      <c r="C93" s="14">
        <f t="shared" si="8"/>
        <v>37903.411999999997</v>
      </c>
      <c r="D93" s="44" t="str">
        <f t="shared" si="9"/>
        <v>vis</v>
      </c>
      <c r="E93" s="58">
        <f>VLOOKUP(C93,Active!C$21:E$970,3,FALSE)</f>
        <v>-2873.9804834197321</v>
      </c>
      <c r="F93" s="5" t="s">
        <v>43</v>
      </c>
      <c r="G93" s="44" t="str">
        <f t="shared" si="10"/>
        <v>37903.412</v>
      </c>
      <c r="H93" s="14">
        <f t="shared" si="11"/>
        <v>-2874</v>
      </c>
      <c r="I93" s="59" t="s">
        <v>434</v>
      </c>
      <c r="J93" s="60" t="s">
        <v>435</v>
      </c>
      <c r="K93" s="59">
        <v>-2874</v>
      </c>
      <c r="L93" s="59" t="s">
        <v>436</v>
      </c>
      <c r="M93" s="60" t="s">
        <v>219</v>
      </c>
      <c r="N93" s="60"/>
      <c r="O93" s="61" t="s">
        <v>437</v>
      </c>
      <c r="P93" s="62" t="s">
        <v>410</v>
      </c>
    </row>
    <row r="94" spans="1:16" ht="12.75" customHeight="1" thickBot="1" x14ac:dyDescent="0.25">
      <c r="A94" s="14" t="str">
        <f t="shared" si="6"/>
        <v>BAVM 15 </v>
      </c>
      <c r="B94" s="5" t="str">
        <f t="shared" si="7"/>
        <v>I</v>
      </c>
      <c r="C94" s="14">
        <f t="shared" si="8"/>
        <v>37923.381999999998</v>
      </c>
      <c r="D94" s="44" t="str">
        <f t="shared" si="9"/>
        <v>vis</v>
      </c>
      <c r="E94" s="58">
        <f>VLOOKUP(C94,Active!C$21:E$970,3,FALSE)</f>
        <v>-2859.9990618375136</v>
      </c>
      <c r="F94" s="5" t="s">
        <v>43</v>
      </c>
      <c r="G94" s="44" t="str">
        <f t="shared" si="10"/>
        <v>37923.382</v>
      </c>
      <c r="H94" s="14">
        <f t="shared" si="11"/>
        <v>-2860</v>
      </c>
      <c r="I94" s="59" t="s">
        <v>438</v>
      </c>
      <c r="J94" s="60" t="s">
        <v>439</v>
      </c>
      <c r="K94" s="59">
        <v>-2860</v>
      </c>
      <c r="L94" s="59" t="s">
        <v>257</v>
      </c>
      <c r="M94" s="60" t="s">
        <v>219</v>
      </c>
      <c r="N94" s="60"/>
      <c r="O94" s="61" t="s">
        <v>440</v>
      </c>
      <c r="P94" s="62" t="s">
        <v>410</v>
      </c>
    </row>
    <row r="95" spans="1:16" ht="12.75" customHeight="1" thickBot="1" x14ac:dyDescent="0.25">
      <c r="A95" s="14" t="str">
        <f t="shared" si="6"/>
        <v>BAVM 15 </v>
      </c>
      <c r="B95" s="5" t="str">
        <f t="shared" si="7"/>
        <v>I</v>
      </c>
      <c r="C95" s="14">
        <f t="shared" si="8"/>
        <v>37923.385999999999</v>
      </c>
      <c r="D95" s="44" t="str">
        <f t="shared" si="9"/>
        <v>vis</v>
      </c>
      <c r="E95" s="58">
        <f>VLOOKUP(C95,Active!C$21:E$970,3,FALSE)</f>
        <v>-2859.996261352469</v>
      </c>
      <c r="F95" s="5" t="s">
        <v>43</v>
      </c>
      <c r="G95" s="44" t="str">
        <f t="shared" si="10"/>
        <v>37923.386</v>
      </c>
      <c r="H95" s="14">
        <f t="shared" si="11"/>
        <v>-2860</v>
      </c>
      <c r="I95" s="59" t="s">
        <v>441</v>
      </c>
      <c r="J95" s="60" t="s">
        <v>442</v>
      </c>
      <c r="K95" s="59">
        <v>-2860</v>
      </c>
      <c r="L95" s="59" t="s">
        <v>218</v>
      </c>
      <c r="M95" s="60" t="s">
        <v>219</v>
      </c>
      <c r="N95" s="60"/>
      <c r="O95" s="61" t="s">
        <v>437</v>
      </c>
      <c r="P95" s="62" t="s">
        <v>410</v>
      </c>
    </row>
    <row r="96" spans="1:16" ht="12.75" customHeight="1" thickBot="1" x14ac:dyDescent="0.25">
      <c r="A96" s="14" t="str">
        <f t="shared" si="6"/>
        <v>BAVM 15 </v>
      </c>
      <c r="B96" s="5" t="str">
        <f t="shared" si="7"/>
        <v>I</v>
      </c>
      <c r="C96" s="14">
        <f t="shared" si="8"/>
        <v>37923.387000000002</v>
      </c>
      <c r="D96" s="44" t="str">
        <f t="shared" si="9"/>
        <v>vis</v>
      </c>
      <c r="E96" s="58">
        <f>VLOOKUP(C96,Active!C$21:E$970,3,FALSE)</f>
        <v>-2859.9955612312051</v>
      </c>
      <c r="F96" s="5" t="s">
        <v>43</v>
      </c>
      <c r="G96" s="44" t="str">
        <f t="shared" si="10"/>
        <v>37923.387</v>
      </c>
      <c r="H96" s="14">
        <f t="shared" si="11"/>
        <v>-2860</v>
      </c>
      <c r="I96" s="59" t="s">
        <v>443</v>
      </c>
      <c r="J96" s="60" t="s">
        <v>444</v>
      </c>
      <c r="K96" s="59">
        <v>-2860</v>
      </c>
      <c r="L96" s="59" t="s">
        <v>215</v>
      </c>
      <c r="M96" s="60" t="s">
        <v>219</v>
      </c>
      <c r="N96" s="60"/>
      <c r="O96" s="61" t="s">
        <v>384</v>
      </c>
      <c r="P96" s="62" t="s">
        <v>410</v>
      </c>
    </row>
    <row r="97" spans="1:16" ht="12.75" customHeight="1" thickBot="1" x14ac:dyDescent="0.25">
      <c r="A97" s="14" t="str">
        <f t="shared" si="6"/>
        <v>BAVM 15 </v>
      </c>
      <c r="B97" s="5" t="str">
        <f t="shared" si="7"/>
        <v>I</v>
      </c>
      <c r="C97" s="14">
        <f t="shared" si="8"/>
        <v>37923.396000000001</v>
      </c>
      <c r="D97" s="44" t="str">
        <f t="shared" si="9"/>
        <v>vis</v>
      </c>
      <c r="E97" s="58">
        <f>VLOOKUP(C97,Active!C$21:E$970,3,FALSE)</f>
        <v>-2859.9892601398574</v>
      </c>
      <c r="F97" s="5" t="s">
        <v>43</v>
      </c>
      <c r="G97" s="44" t="str">
        <f t="shared" si="10"/>
        <v>37923.396</v>
      </c>
      <c r="H97" s="14">
        <f t="shared" si="11"/>
        <v>-2860</v>
      </c>
      <c r="I97" s="59" t="s">
        <v>445</v>
      </c>
      <c r="J97" s="60" t="s">
        <v>446</v>
      </c>
      <c r="K97" s="59">
        <v>-2860</v>
      </c>
      <c r="L97" s="59" t="s">
        <v>447</v>
      </c>
      <c r="M97" s="60" t="s">
        <v>219</v>
      </c>
      <c r="N97" s="60"/>
      <c r="O97" s="61" t="s">
        <v>448</v>
      </c>
      <c r="P97" s="62" t="s">
        <v>410</v>
      </c>
    </row>
    <row r="98" spans="1:16" ht="12.75" customHeight="1" thickBot="1" x14ac:dyDescent="0.25">
      <c r="A98" s="14" t="str">
        <f t="shared" si="6"/>
        <v>BAVM 15 </v>
      </c>
      <c r="B98" s="5" t="str">
        <f t="shared" si="7"/>
        <v>I</v>
      </c>
      <c r="C98" s="14">
        <f t="shared" si="8"/>
        <v>37933.383999999998</v>
      </c>
      <c r="D98" s="44" t="str">
        <f t="shared" si="9"/>
        <v>vis</v>
      </c>
      <c r="E98" s="58">
        <f>VLOOKUP(C98,Active!C$21:E$970,3,FALSE)</f>
        <v>-2852.9964489849672</v>
      </c>
      <c r="F98" s="5" t="s">
        <v>43</v>
      </c>
      <c r="G98" s="44" t="str">
        <f t="shared" si="10"/>
        <v>37933.384</v>
      </c>
      <c r="H98" s="14">
        <f t="shared" si="11"/>
        <v>-2853</v>
      </c>
      <c r="I98" s="59" t="s">
        <v>449</v>
      </c>
      <c r="J98" s="60" t="s">
        <v>450</v>
      </c>
      <c r="K98" s="59">
        <v>-2853</v>
      </c>
      <c r="L98" s="59" t="s">
        <v>218</v>
      </c>
      <c r="M98" s="60" t="s">
        <v>219</v>
      </c>
      <c r="N98" s="60"/>
      <c r="O98" s="61" t="s">
        <v>437</v>
      </c>
      <c r="P98" s="62" t="s">
        <v>410</v>
      </c>
    </row>
    <row r="99" spans="1:16" ht="12.75" customHeight="1" thickBot="1" x14ac:dyDescent="0.25">
      <c r="A99" s="14" t="str">
        <f t="shared" si="6"/>
        <v>BAVM 18 </v>
      </c>
      <c r="B99" s="5" t="str">
        <f t="shared" si="7"/>
        <v>I</v>
      </c>
      <c r="C99" s="14">
        <f t="shared" si="8"/>
        <v>38240.489000000001</v>
      </c>
      <c r="D99" s="44" t="str">
        <f t="shared" si="9"/>
        <v>vis</v>
      </c>
      <c r="E99" s="58">
        <f>VLOOKUP(C99,Active!C$21:E$970,3,FALSE)</f>
        <v>-2637.9857091248209</v>
      </c>
      <c r="F99" s="5" t="s">
        <v>43</v>
      </c>
      <c r="G99" s="44" t="str">
        <f t="shared" si="10"/>
        <v>38240.489</v>
      </c>
      <c r="H99" s="14">
        <f t="shared" si="11"/>
        <v>-2638</v>
      </c>
      <c r="I99" s="59" t="s">
        <v>451</v>
      </c>
      <c r="J99" s="60" t="s">
        <v>452</v>
      </c>
      <c r="K99" s="59">
        <v>-2638</v>
      </c>
      <c r="L99" s="59" t="s">
        <v>421</v>
      </c>
      <c r="M99" s="60" t="s">
        <v>219</v>
      </c>
      <c r="N99" s="60"/>
      <c r="O99" s="61" t="s">
        <v>414</v>
      </c>
      <c r="P99" s="62" t="s">
        <v>453</v>
      </c>
    </row>
    <row r="100" spans="1:16" ht="12.75" customHeight="1" thickBot="1" x14ac:dyDescent="0.25">
      <c r="A100" s="14" t="str">
        <f t="shared" si="6"/>
        <v> BRNO 6 </v>
      </c>
      <c r="B100" s="5" t="str">
        <f t="shared" si="7"/>
        <v>I</v>
      </c>
      <c r="C100" s="14">
        <f t="shared" si="8"/>
        <v>38290.481</v>
      </c>
      <c r="D100" s="44" t="str">
        <f t="shared" si="9"/>
        <v>vis</v>
      </c>
      <c r="E100" s="58">
        <f>VLOOKUP(C100,Active!C$21:E$970,3,FALSE)</f>
        <v>-2602.98524704479</v>
      </c>
      <c r="F100" s="5" t="s">
        <v>43</v>
      </c>
      <c r="G100" s="44" t="str">
        <f t="shared" si="10"/>
        <v>38290.481</v>
      </c>
      <c r="H100" s="14">
        <f t="shared" si="11"/>
        <v>-2603</v>
      </c>
      <c r="I100" s="59" t="s">
        <v>454</v>
      </c>
      <c r="J100" s="60" t="s">
        <v>455</v>
      </c>
      <c r="K100" s="59">
        <v>-2603</v>
      </c>
      <c r="L100" s="59" t="s">
        <v>456</v>
      </c>
      <c r="M100" s="60" t="s">
        <v>183</v>
      </c>
      <c r="N100" s="60"/>
      <c r="O100" s="61" t="s">
        <v>457</v>
      </c>
      <c r="P100" s="61" t="s">
        <v>458</v>
      </c>
    </row>
    <row r="101" spans="1:16" ht="12.75" customHeight="1" thickBot="1" x14ac:dyDescent="0.25">
      <c r="A101" s="14" t="str">
        <f t="shared" si="6"/>
        <v>BAVM 18 </v>
      </c>
      <c r="B101" s="5" t="str">
        <f t="shared" si="7"/>
        <v>I</v>
      </c>
      <c r="C101" s="14">
        <f t="shared" si="8"/>
        <v>38323.300000000003</v>
      </c>
      <c r="D101" s="44" t="str">
        <f t="shared" si="9"/>
        <v>vis</v>
      </c>
      <c r="E101" s="58">
        <f>VLOOKUP(C101,Active!C$21:E$970,3,FALSE)</f>
        <v>-2580.0079673799496</v>
      </c>
      <c r="F101" s="5" t="s">
        <v>43</v>
      </c>
      <c r="G101" s="44" t="str">
        <f t="shared" si="10"/>
        <v>38323.300</v>
      </c>
      <c r="H101" s="14">
        <f t="shared" si="11"/>
        <v>-2580</v>
      </c>
      <c r="I101" s="59" t="s">
        <v>459</v>
      </c>
      <c r="J101" s="60" t="s">
        <v>460</v>
      </c>
      <c r="K101" s="59">
        <v>-2580</v>
      </c>
      <c r="L101" s="59" t="s">
        <v>461</v>
      </c>
      <c r="M101" s="60" t="s">
        <v>219</v>
      </c>
      <c r="N101" s="60"/>
      <c r="O101" s="61" t="s">
        <v>414</v>
      </c>
      <c r="P101" s="62" t="s">
        <v>453</v>
      </c>
    </row>
    <row r="102" spans="1:16" ht="12.75" customHeight="1" thickBot="1" x14ac:dyDescent="0.25">
      <c r="A102" s="14" t="str">
        <f t="shared" si="6"/>
        <v>BAVM 18 </v>
      </c>
      <c r="B102" s="5" t="str">
        <f t="shared" si="7"/>
        <v>I</v>
      </c>
      <c r="C102" s="14">
        <f t="shared" si="8"/>
        <v>38470.428999999996</v>
      </c>
      <c r="D102" s="44" t="str">
        <f t="shared" si="9"/>
        <v>vis</v>
      </c>
      <c r="E102" s="58">
        <f>VLOOKUP(C102,Active!C$21:E$970,3,FALSE)</f>
        <v>-2476.9998263699313</v>
      </c>
      <c r="F102" s="5" t="s">
        <v>43</v>
      </c>
      <c r="G102" s="44" t="str">
        <f t="shared" si="10"/>
        <v>38470.429</v>
      </c>
      <c r="H102" s="14">
        <f t="shared" si="11"/>
        <v>-2477</v>
      </c>
      <c r="I102" s="59" t="s">
        <v>462</v>
      </c>
      <c r="J102" s="60" t="s">
        <v>463</v>
      </c>
      <c r="K102" s="59">
        <v>-2477</v>
      </c>
      <c r="L102" s="59" t="s">
        <v>303</v>
      </c>
      <c r="M102" s="60" t="s">
        <v>219</v>
      </c>
      <c r="N102" s="60"/>
      <c r="O102" s="61" t="s">
        <v>464</v>
      </c>
      <c r="P102" s="62" t="s">
        <v>453</v>
      </c>
    </row>
    <row r="103" spans="1:16" ht="12.75" customHeight="1" thickBot="1" x14ac:dyDescent="0.25">
      <c r="A103" s="14" t="str">
        <f t="shared" si="6"/>
        <v>BAVM 18 </v>
      </c>
      <c r="B103" s="5" t="str">
        <f t="shared" si="7"/>
        <v>I</v>
      </c>
      <c r="C103" s="14">
        <f t="shared" si="8"/>
        <v>38470.449000000001</v>
      </c>
      <c r="D103" s="44" t="str">
        <f t="shared" si="9"/>
        <v>vis</v>
      </c>
      <c r="E103" s="58">
        <f>VLOOKUP(C103,Active!C$21:E$970,3,FALSE)</f>
        <v>-2476.9858239447085</v>
      </c>
      <c r="F103" s="5" t="s">
        <v>43</v>
      </c>
      <c r="G103" s="44" t="str">
        <f t="shared" si="10"/>
        <v>38470.449</v>
      </c>
      <c r="H103" s="14">
        <f t="shared" si="11"/>
        <v>-2477</v>
      </c>
      <c r="I103" s="59" t="s">
        <v>465</v>
      </c>
      <c r="J103" s="60" t="s">
        <v>466</v>
      </c>
      <c r="K103" s="59">
        <v>-2477</v>
      </c>
      <c r="L103" s="59" t="s">
        <v>421</v>
      </c>
      <c r="M103" s="60" t="s">
        <v>219</v>
      </c>
      <c r="N103" s="60"/>
      <c r="O103" s="61" t="s">
        <v>384</v>
      </c>
      <c r="P103" s="62" t="s">
        <v>453</v>
      </c>
    </row>
    <row r="104" spans="1:16" ht="12.75" customHeight="1" thickBot="1" x14ac:dyDescent="0.25">
      <c r="A104" s="14" t="str">
        <f t="shared" si="6"/>
        <v> AA 17.61 </v>
      </c>
      <c r="B104" s="5" t="str">
        <f t="shared" si="7"/>
        <v>I</v>
      </c>
      <c r="C104" s="14">
        <f t="shared" si="8"/>
        <v>38590.434000000001</v>
      </c>
      <c r="D104" s="44" t="str">
        <f t="shared" si="9"/>
        <v>vis</v>
      </c>
      <c r="E104" s="58">
        <f>VLOOKUP(C104,Active!C$21:E$970,3,FALSE)</f>
        <v>-2392.9817744433344</v>
      </c>
      <c r="F104" s="5" t="s">
        <v>43</v>
      </c>
      <c r="G104" s="44" t="str">
        <f t="shared" si="10"/>
        <v>38590.434</v>
      </c>
      <c r="H104" s="14">
        <f t="shared" si="11"/>
        <v>-2393</v>
      </c>
      <c r="I104" s="59" t="s">
        <v>467</v>
      </c>
      <c r="J104" s="60" t="s">
        <v>468</v>
      </c>
      <c r="K104" s="59">
        <v>-2393</v>
      </c>
      <c r="L104" s="59" t="s">
        <v>413</v>
      </c>
      <c r="M104" s="60" t="s">
        <v>219</v>
      </c>
      <c r="N104" s="60"/>
      <c r="O104" s="61" t="s">
        <v>469</v>
      </c>
      <c r="P104" s="61" t="s">
        <v>470</v>
      </c>
    </row>
    <row r="105" spans="1:16" ht="12.75" customHeight="1" thickBot="1" x14ac:dyDescent="0.25">
      <c r="A105" s="14" t="str">
        <f t="shared" si="6"/>
        <v> BRNO 6 </v>
      </c>
      <c r="B105" s="5" t="str">
        <f t="shared" si="7"/>
        <v>I</v>
      </c>
      <c r="C105" s="14">
        <f t="shared" si="8"/>
        <v>38650.408000000003</v>
      </c>
      <c r="D105" s="44" t="str">
        <f t="shared" si="9"/>
        <v>vis</v>
      </c>
      <c r="E105" s="58">
        <f>VLOOKUP(C105,Active!C$21:E$970,3,FALSE)</f>
        <v>-2350.9927019359748</v>
      </c>
      <c r="F105" s="5" t="s">
        <v>43</v>
      </c>
      <c r="G105" s="44" t="str">
        <f t="shared" si="10"/>
        <v>38650.408</v>
      </c>
      <c r="H105" s="14">
        <f t="shared" si="11"/>
        <v>-2351</v>
      </c>
      <c r="I105" s="59" t="s">
        <v>471</v>
      </c>
      <c r="J105" s="60" t="s">
        <v>472</v>
      </c>
      <c r="K105" s="59">
        <v>-2351</v>
      </c>
      <c r="L105" s="59" t="s">
        <v>247</v>
      </c>
      <c r="M105" s="60" t="s">
        <v>183</v>
      </c>
      <c r="N105" s="60"/>
      <c r="O105" s="61" t="s">
        <v>457</v>
      </c>
      <c r="P105" s="61" t="s">
        <v>458</v>
      </c>
    </row>
    <row r="106" spans="1:16" ht="12.75" customHeight="1" thickBot="1" x14ac:dyDescent="0.25">
      <c r="A106" s="14" t="str">
        <f t="shared" si="6"/>
        <v> AN 289.192 </v>
      </c>
      <c r="B106" s="5" t="str">
        <f t="shared" si="7"/>
        <v>I</v>
      </c>
      <c r="C106" s="14">
        <f t="shared" si="8"/>
        <v>38740.385000000002</v>
      </c>
      <c r="D106" s="44" t="str">
        <f t="shared" si="9"/>
        <v>vis</v>
      </c>
      <c r="E106" s="58">
        <f>VLOOKUP(C106,Active!C$21:E$970,3,FALSE)</f>
        <v>-2287.9978912347619</v>
      </c>
      <c r="F106" s="5" t="s">
        <v>43</v>
      </c>
      <c r="G106" s="44" t="str">
        <f t="shared" si="10"/>
        <v>38740.385</v>
      </c>
      <c r="H106" s="14">
        <f t="shared" si="11"/>
        <v>-2288</v>
      </c>
      <c r="I106" s="59" t="s">
        <v>473</v>
      </c>
      <c r="J106" s="60" t="s">
        <v>474</v>
      </c>
      <c r="K106" s="59">
        <v>-2288</v>
      </c>
      <c r="L106" s="59" t="s">
        <v>475</v>
      </c>
      <c r="M106" s="60" t="s">
        <v>370</v>
      </c>
      <c r="N106" s="60" t="s">
        <v>476</v>
      </c>
      <c r="O106" s="61" t="s">
        <v>477</v>
      </c>
      <c r="P106" s="61" t="s">
        <v>478</v>
      </c>
    </row>
    <row r="107" spans="1:16" ht="12.75" customHeight="1" thickBot="1" x14ac:dyDescent="0.25">
      <c r="A107" s="14" t="str">
        <f t="shared" si="6"/>
        <v> AN 289.192 </v>
      </c>
      <c r="B107" s="5" t="str">
        <f t="shared" si="7"/>
        <v>I</v>
      </c>
      <c r="C107" s="14">
        <f t="shared" si="8"/>
        <v>38753.237000000001</v>
      </c>
      <c r="D107" s="44" t="str">
        <f t="shared" si="9"/>
        <v>vis</v>
      </c>
      <c r="E107" s="58">
        <f>VLOOKUP(C107,Active!C$21:E$970,3,FALSE)</f>
        <v>-2278.9999327883597</v>
      </c>
      <c r="F107" s="5" t="s">
        <v>43</v>
      </c>
      <c r="G107" s="44" t="str">
        <f t="shared" si="10"/>
        <v>38753.237</v>
      </c>
      <c r="H107" s="14">
        <f t="shared" si="11"/>
        <v>-2279</v>
      </c>
      <c r="I107" s="59" t="s">
        <v>479</v>
      </c>
      <c r="J107" s="60" t="s">
        <v>480</v>
      </c>
      <c r="K107" s="59">
        <v>-2279</v>
      </c>
      <c r="L107" s="59" t="s">
        <v>303</v>
      </c>
      <c r="M107" s="60" t="s">
        <v>370</v>
      </c>
      <c r="N107" s="60" t="s">
        <v>476</v>
      </c>
      <c r="O107" s="61" t="s">
        <v>324</v>
      </c>
      <c r="P107" s="61" t="s">
        <v>478</v>
      </c>
    </row>
    <row r="108" spans="1:16" ht="12.75" customHeight="1" thickBot="1" x14ac:dyDescent="0.25">
      <c r="A108" s="14" t="str">
        <f t="shared" si="6"/>
        <v> BRNO 5 </v>
      </c>
      <c r="B108" s="5" t="str">
        <f t="shared" si="7"/>
        <v>I</v>
      </c>
      <c r="C108" s="14">
        <f t="shared" si="8"/>
        <v>38820.368000000002</v>
      </c>
      <c r="D108" s="44" t="str">
        <f t="shared" si="9"/>
        <v>vis</v>
      </c>
      <c r="E108" s="58">
        <f>VLOOKUP(C108,Active!C$21:E$970,3,FALSE)</f>
        <v>-2232.0000924160067</v>
      </c>
      <c r="F108" s="5" t="s">
        <v>43</v>
      </c>
      <c r="G108" s="44" t="str">
        <f t="shared" si="10"/>
        <v>38820.368</v>
      </c>
      <c r="H108" s="14">
        <f t="shared" si="11"/>
        <v>-2232</v>
      </c>
      <c r="I108" s="59" t="s">
        <v>481</v>
      </c>
      <c r="J108" s="60" t="s">
        <v>482</v>
      </c>
      <c r="K108" s="59">
        <v>-2232</v>
      </c>
      <c r="L108" s="59" t="s">
        <v>244</v>
      </c>
      <c r="M108" s="60" t="s">
        <v>219</v>
      </c>
      <c r="N108" s="60"/>
      <c r="O108" s="61" t="s">
        <v>483</v>
      </c>
      <c r="P108" s="61" t="s">
        <v>484</v>
      </c>
    </row>
    <row r="109" spans="1:16" ht="12.75" customHeight="1" thickBot="1" x14ac:dyDescent="0.25">
      <c r="A109" s="14" t="str">
        <f t="shared" si="6"/>
        <v> AN 289.192 </v>
      </c>
      <c r="B109" s="5" t="str">
        <f t="shared" si="7"/>
        <v>I</v>
      </c>
      <c r="C109" s="14">
        <f t="shared" si="8"/>
        <v>38830.362999999998</v>
      </c>
      <c r="D109" s="44" t="str">
        <f t="shared" si="9"/>
        <v>vis</v>
      </c>
      <c r="E109" s="58">
        <f>VLOOKUP(C109,Active!C$21:E$970,3,FALSE)</f>
        <v>-2225.0023804122907</v>
      </c>
      <c r="F109" s="5" t="s">
        <v>43</v>
      </c>
      <c r="G109" s="44" t="str">
        <f t="shared" si="10"/>
        <v>38830.363</v>
      </c>
      <c r="H109" s="14">
        <f t="shared" si="11"/>
        <v>-2225</v>
      </c>
      <c r="I109" s="59" t="s">
        <v>485</v>
      </c>
      <c r="J109" s="60" t="s">
        <v>486</v>
      </c>
      <c r="K109" s="59">
        <v>-2225</v>
      </c>
      <c r="L109" s="59" t="s">
        <v>182</v>
      </c>
      <c r="M109" s="60" t="s">
        <v>370</v>
      </c>
      <c r="N109" s="60" t="s">
        <v>476</v>
      </c>
      <c r="O109" s="61" t="s">
        <v>324</v>
      </c>
      <c r="P109" s="61" t="s">
        <v>478</v>
      </c>
    </row>
    <row r="110" spans="1:16" ht="12.75" customHeight="1" thickBot="1" x14ac:dyDescent="0.25">
      <c r="A110" s="14" t="str">
        <f t="shared" si="6"/>
        <v>BAVM 18 </v>
      </c>
      <c r="B110" s="5" t="str">
        <f t="shared" si="7"/>
        <v>I</v>
      </c>
      <c r="C110" s="14">
        <f t="shared" si="8"/>
        <v>38850.356</v>
      </c>
      <c r="D110" s="44" t="str">
        <f t="shared" si="9"/>
        <v>vis</v>
      </c>
      <c r="E110" s="58">
        <f>VLOOKUP(C110,Active!C$21:E$970,3,FALSE)</f>
        <v>-2211.0048560410683</v>
      </c>
      <c r="F110" s="5" t="s">
        <v>43</v>
      </c>
      <c r="G110" s="44" t="str">
        <f t="shared" si="10"/>
        <v>38850.356</v>
      </c>
      <c r="H110" s="14">
        <f t="shared" si="11"/>
        <v>-2211</v>
      </c>
      <c r="I110" s="59" t="s">
        <v>487</v>
      </c>
      <c r="J110" s="60" t="s">
        <v>488</v>
      </c>
      <c r="K110" s="59">
        <v>-2211</v>
      </c>
      <c r="L110" s="59" t="s">
        <v>229</v>
      </c>
      <c r="M110" s="60" t="s">
        <v>219</v>
      </c>
      <c r="N110" s="60"/>
      <c r="O110" s="61" t="s">
        <v>464</v>
      </c>
      <c r="P110" s="62" t="s">
        <v>453</v>
      </c>
    </row>
    <row r="111" spans="1:16" ht="12.75" customHeight="1" thickBot="1" x14ac:dyDescent="0.25">
      <c r="A111" s="14" t="str">
        <f t="shared" si="6"/>
        <v> AN 289.192 </v>
      </c>
      <c r="B111" s="5" t="str">
        <f t="shared" si="7"/>
        <v>I</v>
      </c>
      <c r="C111" s="14">
        <f t="shared" si="8"/>
        <v>38977.480000000003</v>
      </c>
      <c r="D111" s="44" t="str">
        <f t="shared" si="9"/>
        <v>vis</v>
      </c>
      <c r="E111" s="58">
        <f>VLOOKUP(C111,Active!C$21:E$970,3,FALSE)</f>
        <v>-2122.0026408573958</v>
      </c>
      <c r="F111" s="5" t="s">
        <v>43</v>
      </c>
      <c r="G111" s="44" t="str">
        <f t="shared" si="10"/>
        <v>38977.480</v>
      </c>
      <c r="H111" s="14">
        <f t="shared" si="11"/>
        <v>-2122</v>
      </c>
      <c r="I111" s="59" t="s">
        <v>489</v>
      </c>
      <c r="J111" s="60" t="s">
        <v>490</v>
      </c>
      <c r="K111" s="59">
        <v>-2122</v>
      </c>
      <c r="L111" s="59" t="s">
        <v>289</v>
      </c>
      <c r="M111" s="60" t="s">
        <v>219</v>
      </c>
      <c r="N111" s="60"/>
      <c r="O111" s="61" t="s">
        <v>428</v>
      </c>
      <c r="P111" s="61" t="s">
        <v>478</v>
      </c>
    </row>
    <row r="112" spans="1:16" ht="12.75" customHeight="1" thickBot="1" x14ac:dyDescent="0.25">
      <c r="A112" s="14" t="str">
        <f t="shared" si="6"/>
        <v> AN 289.192 </v>
      </c>
      <c r="B112" s="5" t="str">
        <f t="shared" si="7"/>
        <v>I</v>
      </c>
      <c r="C112" s="14">
        <f t="shared" si="8"/>
        <v>38977.481</v>
      </c>
      <c r="D112" s="44" t="str">
        <f t="shared" si="9"/>
        <v>vis</v>
      </c>
      <c r="E112" s="58">
        <f>VLOOKUP(C112,Active!C$21:E$970,3,FALSE)</f>
        <v>-2122.0019407361374</v>
      </c>
      <c r="F112" s="5" t="s">
        <v>43</v>
      </c>
      <c r="G112" s="44" t="str">
        <f t="shared" si="10"/>
        <v>38977.481</v>
      </c>
      <c r="H112" s="14">
        <f t="shared" si="11"/>
        <v>-2122</v>
      </c>
      <c r="I112" s="59" t="s">
        <v>491</v>
      </c>
      <c r="J112" s="60" t="s">
        <v>492</v>
      </c>
      <c r="K112" s="59">
        <v>-2122</v>
      </c>
      <c r="L112" s="59" t="s">
        <v>182</v>
      </c>
      <c r="M112" s="60" t="s">
        <v>219</v>
      </c>
      <c r="N112" s="60"/>
      <c r="O112" s="61" t="s">
        <v>493</v>
      </c>
      <c r="P112" s="61" t="s">
        <v>478</v>
      </c>
    </row>
    <row r="113" spans="1:16" ht="12.75" customHeight="1" thickBot="1" x14ac:dyDescent="0.25">
      <c r="A113" s="14" t="str">
        <f t="shared" si="6"/>
        <v> AN 289.192 </v>
      </c>
      <c r="B113" s="5" t="str">
        <f t="shared" si="7"/>
        <v>I</v>
      </c>
      <c r="C113" s="14">
        <f t="shared" si="8"/>
        <v>38977.483999999997</v>
      </c>
      <c r="D113" s="44" t="str">
        <f t="shared" si="9"/>
        <v>vis</v>
      </c>
      <c r="E113" s="58">
        <f>VLOOKUP(C113,Active!C$21:E$970,3,FALSE)</f>
        <v>-2121.9998403723562</v>
      </c>
      <c r="F113" s="5" t="s">
        <v>43</v>
      </c>
      <c r="G113" s="44" t="str">
        <f t="shared" si="10"/>
        <v>38977.484</v>
      </c>
      <c r="H113" s="14">
        <f t="shared" si="11"/>
        <v>-2122</v>
      </c>
      <c r="I113" s="59" t="s">
        <v>494</v>
      </c>
      <c r="J113" s="60" t="s">
        <v>495</v>
      </c>
      <c r="K113" s="59">
        <v>-2122</v>
      </c>
      <c r="L113" s="59" t="s">
        <v>303</v>
      </c>
      <c r="M113" s="60" t="s">
        <v>219</v>
      </c>
      <c r="N113" s="60"/>
      <c r="O113" s="61" t="s">
        <v>496</v>
      </c>
      <c r="P113" s="61" t="s">
        <v>478</v>
      </c>
    </row>
    <row r="114" spans="1:16" ht="12.75" customHeight="1" thickBot="1" x14ac:dyDescent="0.25">
      <c r="A114" s="14" t="str">
        <f t="shared" si="6"/>
        <v> HABZ 85 </v>
      </c>
      <c r="B114" s="5" t="str">
        <f t="shared" si="7"/>
        <v>I</v>
      </c>
      <c r="C114" s="14">
        <f t="shared" si="8"/>
        <v>39027.468999999997</v>
      </c>
      <c r="D114" s="44" t="str">
        <f t="shared" si="9"/>
        <v>vis</v>
      </c>
      <c r="E114" s="58">
        <f>VLOOKUP(C114,Active!C$21:E$970,3,FALSE)</f>
        <v>-2087.0042791411506</v>
      </c>
      <c r="F114" s="5" t="s">
        <v>43</v>
      </c>
      <c r="G114" s="44" t="str">
        <f t="shared" si="10"/>
        <v>39027.469</v>
      </c>
      <c r="H114" s="14">
        <f t="shared" si="11"/>
        <v>-2087</v>
      </c>
      <c r="I114" s="59" t="s">
        <v>497</v>
      </c>
      <c r="J114" s="60" t="s">
        <v>498</v>
      </c>
      <c r="K114" s="59">
        <v>-2087</v>
      </c>
      <c r="L114" s="59" t="s">
        <v>212</v>
      </c>
      <c r="M114" s="60" t="s">
        <v>499</v>
      </c>
      <c r="N114" s="60"/>
      <c r="O114" s="61" t="s">
        <v>500</v>
      </c>
      <c r="P114" s="61" t="s">
        <v>501</v>
      </c>
    </row>
    <row r="115" spans="1:16" ht="12.75" customHeight="1" thickBot="1" x14ac:dyDescent="0.25">
      <c r="A115" s="14" t="str">
        <f t="shared" si="6"/>
        <v>BAVM 18 </v>
      </c>
      <c r="B115" s="5" t="str">
        <f t="shared" si="7"/>
        <v>I</v>
      </c>
      <c r="C115" s="14">
        <f t="shared" si="8"/>
        <v>39027.480000000003</v>
      </c>
      <c r="D115" s="44" t="str">
        <f t="shared" si="9"/>
        <v>vis</v>
      </c>
      <c r="E115" s="58">
        <f>VLOOKUP(C115,Active!C$21:E$970,3,FALSE)</f>
        <v>-2086.9965778072756</v>
      </c>
      <c r="F115" s="5" t="s">
        <v>43</v>
      </c>
      <c r="G115" s="44" t="str">
        <f t="shared" si="10"/>
        <v>39027.480</v>
      </c>
      <c r="H115" s="14">
        <f t="shared" si="11"/>
        <v>-2087</v>
      </c>
      <c r="I115" s="59" t="s">
        <v>502</v>
      </c>
      <c r="J115" s="60" t="s">
        <v>503</v>
      </c>
      <c r="K115" s="59">
        <v>-2087</v>
      </c>
      <c r="L115" s="59" t="s">
        <v>218</v>
      </c>
      <c r="M115" s="60" t="s">
        <v>219</v>
      </c>
      <c r="N115" s="60"/>
      <c r="O115" s="61" t="s">
        <v>384</v>
      </c>
      <c r="P115" s="62" t="s">
        <v>453</v>
      </c>
    </row>
    <row r="116" spans="1:16" ht="12.75" customHeight="1" thickBot="1" x14ac:dyDescent="0.25">
      <c r="A116" s="14" t="str">
        <f t="shared" si="6"/>
        <v>BAVM 18 </v>
      </c>
      <c r="B116" s="5" t="str">
        <f t="shared" si="7"/>
        <v>I</v>
      </c>
      <c r="C116" s="14">
        <f t="shared" si="8"/>
        <v>39040.345999999998</v>
      </c>
      <c r="D116" s="44" t="str">
        <f t="shared" si="9"/>
        <v>vis</v>
      </c>
      <c r="E116" s="58">
        <f>VLOOKUP(C116,Active!C$21:E$970,3,FALSE)</f>
        <v>-2077.9888176632226</v>
      </c>
      <c r="F116" s="5" t="s">
        <v>43</v>
      </c>
      <c r="G116" s="44" t="str">
        <f t="shared" si="10"/>
        <v>39040.346</v>
      </c>
      <c r="H116" s="14">
        <f t="shared" si="11"/>
        <v>-2078</v>
      </c>
      <c r="I116" s="59" t="s">
        <v>504</v>
      </c>
      <c r="J116" s="60" t="s">
        <v>505</v>
      </c>
      <c r="K116" s="59">
        <v>-2078</v>
      </c>
      <c r="L116" s="59" t="s">
        <v>377</v>
      </c>
      <c r="M116" s="60" t="s">
        <v>219</v>
      </c>
      <c r="N116" s="60"/>
      <c r="O116" s="61" t="s">
        <v>384</v>
      </c>
      <c r="P116" s="62" t="s">
        <v>453</v>
      </c>
    </row>
    <row r="117" spans="1:16" ht="12.75" customHeight="1" thickBot="1" x14ac:dyDescent="0.25">
      <c r="A117" s="14" t="str">
        <f t="shared" si="6"/>
        <v>BAVM 18 </v>
      </c>
      <c r="B117" s="5" t="str">
        <f t="shared" si="7"/>
        <v>I</v>
      </c>
      <c r="C117" s="14">
        <f t="shared" si="8"/>
        <v>39040.351000000002</v>
      </c>
      <c r="D117" s="44" t="str">
        <f t="shared" si="9"/>
        <v>vis</v>
      </c>
      <c r="E117" s="58">
        <f>VLOOKUP(C117,Active!C$21:E$970,3,FALSE)</f>
        <v>-2077.985317056914</v>
      </c>
      <c r="F117" s="5" t="s">
        <v>43</v>
      </c>
      <c r="G117" s="44" t="str">
        <f t="shared" si="10"/>
        <v>39040.351</v>
      </c>
      <c r="H117" s="14">
        <f t="shared" si="11"/>
        <v>-2078</v>
      </c>
      <c r="I117" s="59" t="s">
        <v>506</v>
      </c>
      <c r="J117" s="60" t="s">
        <v>507</v>
      </c>
      <c r="K117" s="59">
        <v>-2078</v>
      </c>
      <c r="L117" s="59" t="s">
        <v>456</v>
      </c>
      <c r="M117" s="60" t="s">
        <v>219</v>
      </c>
      <c r="N117" s="60"/>
      <c r="O117" s="61" t="s">
        <v>508</v>
      </c>
      <c r="P117" s="62" t="s">
        <v>453</v>
      </c>
    </row>
    <row r="118" spans="1:16" ht="12.75" customHeight="1" thickBot="1" x14ac:dyDescent="0.25">
      <c r="A118" s="14" t="str">
        <f t="shared" si="6"/>
        <v> HABZ 85 </v>
      </c>
      <c r="B118" s="5" t="str">
        <f t="shared" si="7"/>
        <v>I</v>
      </c>
      <c r="C118" s="14">
        <f t="shared" si="8"/>
        <v>39057.455999999998</v>
      </c>
      <c r="D118" s="44" t="str">
        <f t="shared" si="9"/>
        <v>vis</v>
      </c>
      <c r="E118" s="58">
        <f>VLOOKUP(C118,Active!C$21:E$970,3,FALSE)</f>
        <v>-2066.009742887471</v>
      </c>
      <c r="F118" s="5" t="s">
        <v>43</v>
      </c>
      <c r="G118" s="44" t="str">
        <f t="shared" si="10"/>
        <v>39057.456</v>
      </c>
      <c r="H118" s="14">
        <f t="shared" si="11"/>
        <v>-2066</v>
      </c>
      <c r="I118" s="59" t="s">
        <v>509</v>
      </c>
      <c r="J118" s="60" t="s">
        <v>510</v>
      </c>
      <c r="K118" s="59">
        <v>-2066</v>
      </c>
      <c r="L118" s="59" t="s">
        <v>200</v>
      </c>
      <c r="M118" s="60" t="s">
        <v>499</v>
      </c>
      <c r="N118" s="60"/>
      <c r="O118" s="61" t="s">
        <v>500</v>
      </c>
      <c r="P118" s="61" t="s">
        <v>501</v>
      </c>
    </row>
    <row r="119" spans="1:16" ht="12.75" customHeight="1" thickBot="1" x14ac:dyDescent="0.25">
      <c r="A119" s="14" t="str">
        <f t="shared" si="6"/>
        <v> AJ 76.453 </v>
      </c>
      <c r="B119" s="5" t="str">
        <f t="shared" si="7"/>
        <v>I</v>
      </c>
      <c r="C119" s="14">
        <f t="shared" si="8"/>
        <v>39094.605000000003</v>
      </c>
      <c r="D119" s="44" t="str">
        <f t="shared" si="9"/>
        <v>vis</v>
      </c>
      <c r="E119" s="58">
        <f>VLOOKUP(C119,Active!C$21:E$970,3,FALSE)</f>
        <v>-2040.0009381624891</v>
      </c>
      <c r="F119" s="5" t="s">
        <v>43</v>
      </c>
      <c r="G119" s="44" t="str">
        <f t="shared" si="10"/>
        <v>39094.605</v>
      </c>
      <c r="H119" s="14">
        <f t="shared" si="11"/>
        <v>-2040</v>
      </c>
      <c r="I119" s="59" t="s">
        <v>511</v>
      </c>
      <c r="J119" s="60" t="s">
        <v>512</v>
      </c>
      <c r="K119" s="59">
        <v>-2040</v>
      </c>
      <c r="L119" s="59" t="s">
        <v>209</v>
      </c>
      <c r="M119" s="60" t="s">
        <v>370</v>
      </c>
      <c r="N119" s="60" t="s">
        <v>476</v>
      </c>
      <c r="O119" s="61" t="s">
        <v>513</v>
      </c>
      <c r="P119" s="61" t="s">
        <v>514</v>
      </c>
    </row>
    <row r="120" spans="1:16" ht="12.75" customHeight="1" thickBot="1" x14ac:dyDescent="0.25">
      <c r="A120" s="14" t="str">
        <f t="shared" si="6"/>
        <v> AN 291.112 </v>
      </c>
      <c r="B120" s="5" t="str">
        <f t="shared" si="7"/>
        <v>I</v>
      </c>
      <c r="C120" s="14">
        <f t="shared" si="8"/>
        <v>39327.430999999997</v>
      </c>
      <c r="D120" s="44" t="str">
        <f t="shared" si="9"/>
        <v>vis</v>
      </c>
      <c r="E120" s="58">
        <f>VLOOKUP(C120,Active!C$21:E$970,3,FALSE)</f>
        <v>-1876.9945054483474</v>
      </c>
      <c r="F120" s="5" t="s">
        <v>43</v>
      </c>
      <c r="G120" s="44" t="str">
        <f t="shared" si="10"/>
        <v>39327.431</v>
      </c>
      <c r="H120" s="14">
        <f t="shared" si="11"/>
        <v>-1877</v>
      </c>
      <c r="I120" s="59" t="s">
        <v>515</v>
      </c>
      <c r="J120" s="60" t="s">
        <v>516</v>
      </c>
      <c r="K120" s="59">
        <v>-1877</v>
      </c>
      <c r="L120" s="59" t="s">
        <v>332</v>
      </c>
      <c r="M120" s="60" t="s">
        <v>219</v>
      </c>
      <c r="N120" s="60"/>
      <c r="O120" s="61" t="s">
        <v>433</v>
      </c>
      <c r="P120" s="61" t="s">
        <v>517</v>
      </c>
    </row>
    <row r="121" spans="1:16" ht="12.75" customHeight="1" thickBot="1" x14ac:dyDescent="0.25">
      <c r="A121" s="14" t="str">
        <f t="shared" si="6"/>
        <v> AA 18.322 </v>
      </c>
      <c r="B121" s="5" t="str">
        <f t="shared" si="7"/>
        <v>I</v>
      </c>
      <c r="C121" s="14">
        <f t="shared" si="8"/>
        <v>39357.436000000002</v>
      </c>
      <c r="D121" s="44" t="str">
        <f t="shared" si="9"/>
        <v>vis</v>
      </c>
      <c r="E121" s="58">
        <f>VLOOKUP(C121,Active!C$21:E$970,3,FALSE)</f>
        <v>-1855.9873670119671</v>
      </c>
      <c r="F121" s="5" t="s">
        <v>43</v>
      </c>
      <c r="G121" s="44" t="str">
        <f t="shared" si="10"/>
        <v>39357.436</v>
      </c>
      <c r="H121" s="14">
        <f t="shared" si="11"/>
        <v>-1856</v>
      </c>
      <c r="I121" s="59" t="s">
        <v>518</v>
      </c>
      <c r="J121" s="60" t="s">
        <v>519</v>
      </c>
      <c r="K121" s="59">
        <v>-1856</v>
      </c>
      <c r="L121" s="59" t="s">
        <v>380</v>
      </c>
      <c r="M121" s="60" t="s">
        <v>219</v>
      </c>
      <c r="N121" s="60"/>
      <c r="O121" s="61" t="s">
        <v>469</v>
      </c>
      <c r="P121" s="61" t="s">
        <v>520</v>
      </c>
    </row>
    <row r="122" spans="1:16" ht="12.75" customHeight="1" thickBot="1" x14ac:dyDescent="0.25">
      <c r="A122" s="14" t="str">
        <f t="shared" si="6"/>
        <v> AJ 76.453 </v>
      </c>
      <c r="B122" s="5" t="str">
        <f t="shared" si="7"/>
        <v>I</v>
      </c>
      <c r="C122" s="14">
        <f t="shared" si="8"/>
        <v>39411.692000000003</v>
      </c>
      <c r="D122" s="44" t="str">
        <f t="shared" si="9"/>
        <v>vis</v>
      </c>
      <c r="E122" s="58">
        <f>VLOOKUP(C122,Active!C$21:E$970,3,FALSE)</f>
        <v>-1818.0015878750196</v>
      </c>
      <c r="F122" s="5" t="s">
        <v>43</v>
      </c>
      <c r="G122" s="44" t="str">
        <f t="shared" si="10"/>
        <v>39411.692</v>
      </c>
      <c r="H122" s="14">
        <f t="shared" si="11"/>
        <v>-1818</v>
      </c>
      <c r="I122" s="59" t="s">
        <v>521</v>
      </c>
      <c r="J122" s="60" t="s">
        <v>522</v>
      </c>
      <c r="K122" s="59">
        <v>-1818</v>
      </c>
      <c r="L122" s="59" t="s">
        <v>232</v>
      </c>
      <c r="M122" s="60" t="s">
        <v>370</v>
      </c>
      <c r="N122" s="60" t="s">
        <v>476</v>
      </c>
      <c r="O122" s="61" t="s">
        <v>513</v>
      </c>
      <c r="P122" s="61" t="s">
        <v>514</v>
      </c>
    </row>
    <row r="123" spans="1:16" ht="12.75" customHeight="1" thickBot="1" x14ac:dyDescent="0.25">
      <c r="A123" s="14" t="str">
        <f t="shared" si="6"/>
        <v> AJ 76.453 </v>
      </c>
      <c r="B123" s="5" t="str">
        <f t="shared" si="7"/>
        <v>I</v>
      </c>
      <c r="C123" s="14">
        <f t="shared" si="8"/>
        <v>39451.686000000002</v>
      </c>
      <c r="D123" s="44" t="str">
        <f t="shared" si="9"/>
        <v>vis</v>
      </c>
      <c r="E123" s="58">
        <f>VLOOKUP(C123,Active!C$21:E$970,3,FALSE)</f>
        <v>-1790.0009381624902</v>
      </c>
      <c r="F123" s="5" t="s">
        <v>43</v>
      </c>
      <c r="G123" s="44" t="str">
        <f t="shared" si="10"/>
        <v>39451.686</v>
      </c>
      <c r="H123" s="14">
        <f t="shared" si="11"/>
        <v>-1790</v>
      </c>
      <c r="I123" s="59" t="s">
        <v>523</v>
      </c>
      <c r="J123" s="60" t="s">
        <v>524</v>
      </c>
      <c r="K123" s="59">
        <v>-1790</v>
      </c>
      <c r="L123" s="59" t="s">
        <v>209</v>
      </c>
      <c r="M123" s="60" t="s">
        <v>370</v>
      </c>
      <c r="N123" s="60" t="s">
        <v>476</v>
      </c>
      <c r="O123" s="61" t="s">
        <v>513</v>
      </c>
      <c r="P123" s="61" t="s">
        <v>514</v>
      </c>
    </row>
    <row r="124" spans="1:16" ht="12.75" customHeight="1" thickBot="1" x14ac:dyDescent="0.25">
      <c r="A124" s="14" t="str">
        <f t="shared" si="6"/>
        <v> AN 291.112 </v>
      </c>
      <c r="B124" s="5" t="str">
        <f t="shared" si="7"/>
        <v>I</v>
      </c>
      <c r="C124" s="14">
        <f t="shared" si="8"/>
        <v>39537.387999999999</v>
      </c>
      <c r="D124" s="44" t="str">
        <f t="shared" si="9"/>
        <v>vis</v>
      </c>
      <c r="E124" s="58">
        <f>VLOOKUP(C124,Active!C$21:E$970,3,FALSE)</f>
        <v>-1729.9991458520637</v>
      </c>
      <c r="F124" s="5" t="s">
        <v>43</v>
      </c>
      <c r="G124" s="44" t="str">
        <f t="shared" si="10"/>
        <v>39537.388</v>
      </c>
      <c r="H124" s="14">
        <f t="shared" si="11"/>
        <v>-1730</v>
      </c>
      <c r="I124" s="59" t="s">
        <v>525</v>
      </c>
      <c r="J124" s="60" t="s">
        <v>526</v>
      </c>
      <c r="K124" s="59">
        <v>-1730</v>
      </c>
      <c r="L124" s="59" t="s">
        <v>257</v>
      </c>
      <c r="M124" s="60" t="s">
        <v>370</v>
      </c>
      <c r="N124" s="60" t="s">
        <v>476</v>
      </c>
      <c r="O124" s="61" t="s">
        <v>527</v>
      </c>
      <c r="P124" s="61" t="s">
        <v>517</v>
      </c>
    </row>
    <row r="125" spans="1:16" ht="12.75" customHeight="1" thickBot="1" x14ac:dyDescent="0.25">
      <c r="A125" s="14" t="str">
        <f t="shared" si="6"/>
        <v> AN 291.112 </v>
      </c>
      <c r="B125" s="5" t="str">
        <f t="shared" si="7"/>
        <v>I</v>
      </c>
      <c r="C125" s="14">
        <f t="shared" si="8"/>
        <v>39704.51</v>
      </c>
      <c r="D125" s="44" t="str">
        <f t="shared" si="9"/>
        <v>vis</v>
      </c>
      <c r="E125" s="58">
        <f>VLOOKUP(C125,Active!C$21:E$970,3,FALSE)</f>
        <v>-1612.9934804708178</v>
      </c>
      <c r="F125" s="5" t="s">
        <v>43</v>
      </c>
      <c r="G125" s="44" t="str">
        <f t="shared" si="10"/>
        <v>39704.510</v>
      </c>
      <c r="H125" s="14">
        <f t="shared" si="11"/>
        <v>-1613</v>
      </c>
      <c r="I125" s="59" t="s">
        <v>528</v>
      </c>
      <c r="J125" s="60" t="s">
        <v>529</v>
      </c>
      <c r="K125" s="59">
        <v>-1613</v>
      </c>
      <c r="L125" s="59" t="s">
        <v>292</v>
      </c>
      <c r="M125" s="60" t="s">
        <v>219</v>
      </c>
      <c r="N125" s="60"/>
      <c r="O125" s="61" t="s">
        <v>530</v>
      </c>
      <c r="P125" s="61" t="s">
        <v>517</v>
      </c>
    </row>
    <row r="126" spans="1:16" ht="12.75" customHeight="1" thickBot="1" x14ac:dyDescent="0.25">
      <c r="A126" s="14" t="str">
        <f t="shared" si="6"/>
        <v> AN 291.112 </v>
      </c>
      <c r="B126" s="5" t="str">
        <f t="shared" si="7"/>
        <v>I</v>
      </c>
      <c r="C126" s="14">
        <f t="shared" si="8"/>
        <v>39707.360000000001</v>
      </c>
      <c r="D126" s="44" t="str">
        <f t="shared" si="9"/>
        <v>vis</v>
      </c>
      <c r="E126" s="58">
        <f>VLOOKUP(C126,Active!C$21:E$970,3,FALSE)</f>
        <v>-1610.9981348769618</v>
      </c>
      <c r="F126" s="5" t="s">
        <v>43</v>
      </c>
      <c r="G126" s="44" t="str">
        <f t="shared" si="10"/>
        <v>39707.360</v>
      </c>
      <c r="H126" s="14">
        <f t="shared" si="11"/>
        <v>-1611</v>
      </c>
      <c r="I126" s="59" t="s">
        <v>531</v>
      </c>
      <c r="J126" s="60" t="s">
        <v>532</v>
      </c>
      <c r="K126" s="59">
        <v>-1611</v>
      </c>
      <c r="L126" s="59" t="s">
        <v>475</v>
      </c>
      <c r="M126" s="60" t="s">
        <v>219</v>
      </c>
      <c r="N126" s="60"/>
      <c r="O126" s="61" t="s">
        <v>533</v>
      </c>
      <c r="P126" s="61" t="s">
        <v>517</v>
      </c>
    </row>
    <row r="127" spans="1:16" ht="12.75" customHeight="1" thickBot="1" x14ac:dyDescent="0.25">
      <c r="A127" s="14" t="str">
        <f t="shared" si="6"/>
        <v> AN 291.112 </v>
      </c>
      <c r="B127" s="5" t="str">
        <f t="shared" si="7"/>
        <v>I</v>
      </c>
      <c r="C127" s="14">
        <f t="shared" si="8"/>
        <v>39717.360999999997</v>
      </c>
      <c r="D127" s="44" t="str">
        <f t="shared" si="9"/>
        <v>vis</v>
      </c>
      <c r="E127" s="58">
        <f>VLOOKUP(C127,Active!C$21:E$970,3,FALSE)</f>
        <v>-1603.9962221456792</v>
      </c>
      <c r="F127" s="5" t="s">
        <v>43</v>
      </c>
      <c r="G127" s="44" t="str">
        <f t="shared" si="10"/>
        <v>39717.361</v>
      </c>
      <c r="H127" s="14">
        <f t="shared" si="11"/>
        <v>-1604</v>
      </c>
      <c r="I127" s="59" t="s">
        <v>534</v>
      </c>
      <c r="J127" s="60" t="s">
        <v>535</v>
      </c>
      <c r="K127" s="59">
        <v>-1604</v>
      </c>
      <c r="L127" s="59" t="s">
        <v>218</v>
      </c>
      <c r="M127" s="60" t="s">
        <v>219</v>
      </c>
      <c r="N127" s="60"/>
      <c r="O127" s="61" t="s">
        <v>530</v>
      </c>
      <c r="P127" s="61" t="s">
        <v>517</v>
      </c>
    </row>
    <row r="128" spans="1:16" ht="12.75" customHeight="1" thickBot="1" x14ac:dyDescent="0.25">
      <c r="A128" s="14" t="str">
        <f t="shared" si="6"/>
        <v> AN 291.112 </v>
      </c>
      <c r="B128" s="5" t="str">
        <f t="shared" si="7"/>
        <v>I</v>
      </c>
      <c r="C128" s="14">
        <f t="shared" si="8"/>
        <v>39747.35</v>
      </c>
      <c r="D128" s="44" t="str">
        <f t="shared" si="9"/>
        <v>vis</v>
      </c>
      <c r="E128" s="58">
        <f>VLOOKUP(C128,Active!C$21:E$970,3,FALSE)</f>
        <v>-1583.0002856494771</v>
      </c>
      <c r="F128" s="5" t="s">
        <v>43</v>
      </c>
      <c r="G128" s="44" t="str">
        <f t="shared" si="10"/>
        <v>39747.350</v>
      </c>
      <c r="H128" s="14">
        <f t="shared" si="11"/>
        <v>-1583</v>
      </c>
      <c r="I128" s="59" t="s">
        <v>536</v>
      </c>
      <c r="J128" s="60" t="s">
        <v>537</v>
      </c>
      <c r="K128" s="59">
        <v>-1583</v>
      </c>
      <c r="L128" s="59" t="s">
        <v>244</v>
      </c>
      <c r="M128" s="60" t="s">
        <v>219</v>
      </c>
      <c r="N128" s="60"/>
      <c r="O128" s="61" t="s">
        <v>530</v>
      </c>
      <c r="P128" s="61" t="s">
        <v>517</v>
      </c>
    </row>
    <row r="129" spans="1:16" ht="12.75" customHeight="1" thickBot="1" x14ac:dyDescent="0.25">
      <c r="A129" s="14" t="str">
        <f t="shared" si="6"/>
        <v>IBVS 456 </v>
      </c>
      <c r="B129" s="5" t="str">
        <f t="shared" si="7"/>
        <v>I</v>
      </c>
      <c r="C129" s="14">
        <f t="shared" si="8"/>
        <v>40104.432000000001</v>
      </c>
      <c r="D129" s="44" t="str">
        <f t="shared" si="9"/>
        <v>vis</v>
      </c>
      <c r="E129" s="58">
        <f>VLOOKUP(C129,Active!C$21:E$970,3,FALSE)</f>
        <v>-1332.9995855282145</v>
      </c>
      <c r="F129" s="5" t="s">
        <v>43</v>
      </c>
      <c r="G129" s="44" t="str">
        <f t="shared" si="10"/>
        <v>40104.432</v>
      </c>
      <c r="H129" s="14">
        <f t="shared" si="11"/>
        <v>-1333</v>
      </c>
      <c r="I129" s="59" t="s">
        <v>538</v>
      </c>
      <c r="J129" s="60" t="s">
        <v>539</v>
      </c>
      <c r="K129" s="59">
        <v>-1333</v>
      </c>
      <c r="L129" s="59" t="s">
        <v>257</v>
      </c>
      <c r="M129" s="60" t="s">
        <v>370</v>
      </c>
      <c r="N129" s="60" t="s">
        <v>476</v>
      </c>
      <c r="O129" s="61" t="s">
        <v>533</v>
      </c>
      <c r="P129" s="62" t="s">
        <v>540</v>
      </c>
    </row>
    <row r="130" spans="1:16" ht="12.75" customHeight="1" thickBot="1" x14ac:dyDescent="0.25">
      <c r="A130" s="14" t="str">
        <f t="shared" si="6"/>
        <v> ASS 32.292 </v>
      </c>
      <c r="B130" s="5" t="str">
        <f t="shared" si="7"/>
        <v>I</v>
      </c>
      <c r="C130" s="14">
        <f t="shared" si="8"/>
        <v>40184.419000000002</v>
      </c>
      <c r="D130" s="44" t="str">
        <f t="shared" si="9"/>
        <v>vis</v>
      </c>
      <c r="E130" s="58">
        <f>VLOOKUP(C130,Active!C$21:E$970,3,FALSE)</f>
        <v>-1276.9989862244145</v>
      </c>
      <c r="F130" s="5" t="s">
        <v>43</v>
      </c>
      <c r="G130" s="44" t="str">
        <f t="shared" si="10"/>
        <v>40184.419</v>
      </c>
      <c r="H130" s="14">
        <f t="shared" si="11"/>
        <v>-1277</v>
      </c>
      <c r="I130" s="59" t="s">
        <v>541</v>
      </c>
      <c r="J130" s="60" t="s">
        <v>542</v>
      </c>
      <c r="K130" s="59">
        <v>-1277</v>
      </c>
      <c r="L130" s="59" t="s">
        <v>257</v>
      </c>
      <c r="M130" s="60" t="s">
        <v>370</v>
      </c>
      <c r="N130" s="60" t="s">
        <v>476</v>
      </c>
      <c r="O130" s="61" t="s">
        <v>543</v>
      </c>
      <c r="P130" s="61" t="s">
        <v>544</v>
      </c>
    </row>
    <row r="131" spans="1:16" ht="12.75" customHeight="1" thickBot="1" x14ac:dyDescent="0.25">
      <c r="A131" s="14" t="str">
        <f t="shared" si="6"/>
        <v>IBVS 456 </v>
      </c>
      <c r="B131" s="5" t="str">
        <f t="shared" si="7"/>
        <v>I</v>
      </c>
      <c r="C131" s="14">
        <f t="shared" si="8"/>
        <v>40204.413</v>
      </c>
      <c r="D131" s="44" t="str">
        <f t="shared" si="9"/>
        <v>vis</v>
      </c>
      <c r="E131" s="58">
        <f>VLOOKUP(C131,Active!C$21:E$970,3,FALSE)</f>
        <v>-1263.0007617319332</v>
      </c>
      <c r="F131" s="5" t="s">
        <v>43</v>
      </c>
      <c r="G131" s="44" t="str">
        <f t="shared" si="10"/>
        <v>40204.413</v>
      </c>
      <c r="H131" s="14">
        <f t="shared" si="11"/>
        <v>-1263</v>
      </c>
      <c r="I131" s="59" t="s">
        <v>545</v>
      </c>
      <c r="J131" s="60" t="s">
        <v>546</v>
      </c>
      <c r="K131" s="59">
        <v>-1263</v>
      </c>
      <c r="L131" s="59" t="s">
        <v>209</v>
      </c>
      <c r="M131" s="60" t="s">
        <v>370</v>
      </c>
      <c r="N131" s="60" t="s">
        <v>476</v>
      </c>
      <c r="O131" s="61" t="s">
        <v>547</v>
      </c>
      <c r="P131" s="62" t="s">
        <v>540</v>
      </c>
    </row>
    <row r="132" spans="1:16" ht="12.75" customHeight="1" thickBot="1" x14ac:dyDescent="0.25">
      <c r="A132" s="14" t="str">
        <f t="shared" si="6"/>
        <v> ASS 32.292 </v>
      </c>
      <c r="B132" s="5" t="str">
        <f t="shared" si="7"/>
        <v>I</v>
      </c>
      <c r="C132" s="14">
        <f t="shared" si="8"/>
        <v>40207.269999999997</v>
      </c>
      <c r="D132" s="44" t="str">
        <f t="shared" si="9"/>
        <v>vis</v>
      </c>
      <c r="E132" s="58">
        <f>VLOOKUP(C132,Active!C$21:E$970,3,FALSE)</f>
        <v>-1261.000515289252</v>
      </c>
      <c r="F132" s="5" t="s">
        <v>43</v>
      </c>
      <c r="G132" s="44" t="str">
        <f t="shared" si="10"/>
        <v>40207.270</v>
      </c>
      <c r="H132" s="14">
        <f t="shared" si="11"/>
        <v>-1261</v>
      </c>
      <c r="I132" s="59" t="s">
        <v>548</v>
      </c>
      <c r="J132" s="60" t="s">
        <v>549</v>
      </c>
      <c r="K132" s="59">
        <v>-1261</v>
      </c>
      <c r="L132" s="59" t="s">
        <v>209</v>
      </c>
      <c r="M132" s="60" t="s">
        <v>370</v>
      </c>
      <c r="N132" s="60" t="s">
        <v>476</v>
      </c>
      <c r="O132" s="61" t="s">
        <v>543</v>
      </c>
      <c r="P132" s="61" t="s">
        <v>544</v>
      </c>
    </row>
    <row r="133" spans="1:16" ht="12.75" customHeight="1" thickBot="1" x14ac:dyDescent="0.25">
      <c r="A133" s="14" t="str">
        <f t="shared" si="6"/>
        <v>IBVS 530 </v>
      </c>
      <c r="B133" s="5" t="str">
        <f t="shared" si="7"/>
        <v>I</v>
      </c>
      <c r="C133" s="14">
        <f t="shared" si="8"/>
        <v>40534.356</v>
      </c>
      <c r="D133" s="44" t="str">
        <f t="shared" si="9"/>
        <v>vis</v>
      </c>
      <c r="E133" s="58">
        <f>VLOOKUP(C133,Active!C$21:E$970,3,FALSE)</f>
        <v>-1032.000652513017</v>
      </c>
      <c r="F133" s="5" t="s">
        <v>43</v>
      </c>
      <c r="G133" s="44" t="str">
        <f t="shared" si="10"/>
        <v>40534.356</v>
      </c>
      <c r="H133" s="14">
        <f t="shared" si="11"/>
        <v>-1032</v>
      </c>
      <c r="I133" s="59" t="s">
        <v>550</v>
      </c>
      <c r="J133" s="60" t="s">
        <v>551</v>
      </c>
      <c r="K133" s="59">
        <v>-1032</v>
      </c>
      <c r="L133" s="59" t="s">
        <v>209</v>
      </c>
      <c r="M133" s="60" t="s">
        <v>370</v>
      </c>
      <c r="N133" s="60" t="s">
        <v>476</v>
      </c>
      <c r="O133" s="61" t="s">
        <v>552</v>
      </c>
      <c r="P133" s="62" t="s">
        <v>553</v>
      </c>
    </row>
    <row r="134" spans="1:16" ht="12.75" customHeight="1" thickBot="1" x14ac:dyDescent="0.25">
      <c r="A134" s="14" t="str">
        <f t="shared" si="6"/>
        <v>IBVS 530 </v>
      </c>
      <c r="B134" s="5" t="str">
        <f t="shared" si="7"/>
        <v>I</v>
      </c>
      <c r="C134" s="14">
        <f t="shared" si="8"/>
        <v>40751.461000000003</v>
      </c>
      <c r="D134" s="44" t="str">
        <f t="shared" si="9"/>
        <v>vis</v>
      </c>
      <c r="E134" s="58">
        <f>VLOOKUP(C134,Active!C$21:E$970,3,FALSE)</f>
        <v>-880.00082614308747</v>
      </c>
      <c r="F134" s="5" t="s">
        <v>43</v>
      </c>
      <c r="G134" s="44" t="str">
        <f t="shared" si="10"/>
        <v>40751.461</v>
      </c>
      <c r="H134" s="14">
        <f t="shared" si="11"/>
        <v>-880</v>
      </c>
      <c r="I134" s="59" t="s">
        <v>554</v>
      </c>
      <c r="J134" s="60" t="s">
        <v>555</v>
      </c>
      <c r="K134" s="59">
        <v>-880</v>
      </c>
      <c r="L134" s="59" t="s">
        <v>209</v>
      </c>
      <c r="M134" s="60" t="s">
        <v>370</v>
      </c>
      <c r="N134" s="60" t="s">
        <v>476</v>
      </c>
      <c r="O134" s="61" t="s">
        <v>556</v>
      </c>
      <c r="P134" s="62" t="s">
        <v>553</v>
      </c>
    </row>
    <row r="135" spans="1:16" ht="12.75" customHeight="1" thickBot="1" x14ac:dyDescent="0.25">
      <c r="A135" s="14" t="str">
        <f t="shared" si="6"/>
        <v> ORI 120 </v>
      </c>
      <c r="B135" s="5" t="str">
        <f t="shared" si="7"/>
        <v>I</v>
      </c>
      <c r="C135" s="14">
        <f t="shared" si="8"/>
        <v>40801.457999999999</v>
      </c>
      <c r="D135" s="44" t="str">
        <f t="shared" si="9"/>
        <v>vis</v>
      </c>
      <c r="E135" s="58">
        <f>VLOOKUP(C135,Active!C$21:E$970,3,FALSE)</f>
        <v>-844.9968634567532</v>
      </c>
      <c r="F135" s="5" t="s">
        <v>43</v>
      </c>
      <c r="G135" s="44" t="str">
        <f t="shared" si="10"/>
        <v>40801.458</v>
      </c>
      <c r="H135" s="14">
        <f t="shared" si="11"/>
        <v>-845</v>
      </c>
      <c r="I135" s="59" t="s">
        <v>557</v>
      </c>
      <c r="J135" s="60" t="s">
        <v>558</v>
      </c>
      <c r="K135" s="59">
        <v>-845</v>
      </c>
      <c r="L135" s="59" t="s">
        <v>270</v>
      </c>
      <c r="M135" s="60" t="s">
        <v>219</v>
      </c>
      <c r="N135" s="60"/>
      <c r="O135" s="61" t="s">
        <v>559</v>
      </c>
      <c r="P135" s="61" t="s">
        <v>560</v>
      </c>
    </row>
    <row r="136" spans="1:16" ht="12.75" customHeight="1" thickBot="1" x14ac:dyDescent="0.25">
      <c r="A136" s="14" t="str">
        <f t="shared" si="6"/>
        <v> ORI 121 </v>
      </c>
      <c r="B136" s="5" t="str">
        <f t="shared" si="7"/>
        <v>I</v>
      </c>
      <c r="C136" s="14">
        <f t="shared" si="8"/>
        <v>40844.32</v>
      </c>
      <c r="D136" s="44" t="str">
        <f t="shared" si="9"/>
        <v>vis</v>
      </c>
      <c r="E136" s="58">
        <f>VLOOKUP(C136,Active!C$21:E$970,3,FALSE)</f>
        <v>-814.9882659676673</v>
      </c>
      <c r="F136" s="5" t="s">
        <v>43</v>
      </c>
      <c r="G136" s="44" t="str">
        <f t="shared" si="10"/>
        <v>40844.320</v>
      </c>
      <c r="H136" s="14">
        <f t="shared" si="11"/>
        <v>-815</v>
      </c>
      <c r="I136" s="59" t="s">
        <v>561</v>
      </c>
      <c r="J136" s="60" t="s">
        <v>562</v>
      </c>
      <c r="K136" s="59">
        <v>-815</v>
      </c>
      <c r="L136" s="59" t="s">
        <v>563</v>
      </c>
      <c r="M136" s="60" t="s">
        <v>219</v>
      </c>
      <c r="N136" s="60"/>
      <c r="O136" s="61" t="s">
        <v>559</v>
      </c>
      <c r="P136" s="61" t="s">
        <v>564</v>
      </c>
    </row>
    <row r="137" spans="1:16" ht="12.75" customHeight="1" thickBot="1" x14ac:dyDescent="0.25">
      <c r="A137" s="14" t="str">
        <f t="shared" si="6"/>
        <v>IBVS 642 </v>
      </c>
      <c r="B137" s="5" t="str">
        <f t="shared" si="7"/>
        <v>I</v>
      </c>
      <c r="C137" s="14">
        <f t="shared" si="8"/>
        <v>40904.293400000002</v>
      </c>
      <c r="D137" s="44" t="str">
        <f t="shared" si="9"/>
        <v>vis</v>
      </c>
      <c r="E137" s="58">
        <f>VLOOKUP(C137,Active!C$21:E$970,3,FALSE)</f>
        <v>-772.99961353306389</v>
      </c>
      <c r="F137" s="5" t="s">
        <v>43</v>
      </c>
      <c r="G137" s="44" t="str">
        <f t="shared" si="10"/>
        <v>40904.2934</v>
      </c>
      <c r="H137" s="14">
        <f t="shared" si="11"/>
        <v>-773</v>
      </c>
      <c r="I137" s="59" t="s">
        <v>565</v>
      </c>
      <c r="J137" s="60" t="s">
        <v>566</v>
      </c>
      <c r="K137" s="59">
        <v>-773</v>
      </c>
      <c r="L137" s="59" t="s">
        <v>567</v>
      </c>
      <c r="M137" s="60" t="s">
        <v>370</v>
      </c>
      <c r="N137" s="60" t="s">
        <v>476</v>
      </c>
      <c r="O137" s="61" t="s">
        <v>568</v>
      </c>
      <c r="P137" s="62" t="s">
        <v>569</v>
      </c>
    </row>
    <row r="138" spans="1:16" ht="12.75" customHeight="1" thickBot="1" x14ac:dyDescent="0.25">
      <c r="A138" s="14" t="str">
        <f t="shared" si="6"/>
        <v> ASS 32.292 </v>
      </c>
      <c r="B138" s="5" t="str">
        <f t="shared" si="7"/>
        <v>I</v>
      </c>
      <c r="C138" s="14">
        <f t="shared" si="8"/>
        <v>40907.148000000001</v>
      </c>
      <c r="D138" s="44" t="str">
        <f t="shared" si="9"/>
        <v>vis</v>
      </c>
      <c r="E138" s="58">
        <f>VLOOKUP(C138,Active!C$21:E$970,3,FALSE)</f>
        <v>-771.00104738140726</v>
      </c>
      <c r="F138" s="5" t="s">
        <v>43</v>
      </c>
      <c r="G138" s="44" t="str">
        <f t="shared" si="10"/>
        <v>40907.148</v>
      </c>
      <c r="H138" s="14">
        <f t="shared" si="11"/>
        <v>-771</v>
      </c>
      <c r="I138" s="59" t="s">
        <v>570</v>
      </c>
      <c r="J138" s="60" t="s">
        <v>571</v>
      </c>
      <c r="K138" s="59">
        <v>-771</v>
      </c>
      <c r="L138" s="59" t="s">
        <v>209</v>
      </c>
      <c r="M138" s="60" t="s">
        <v>370</v>
      </c>
      <c r="N138" s="60" t="s">
        <v>476</v>
      </c>
      <c r="O138" s="61" t="s">
        <v>543</v>
      </c>
      <c r="P138" s="61" t="s">
        <v>544</v>
      </c>
    </row>
    <row r="139" spans="1:16" ht="12.75" customHeight="1" thickBot="1" x14ac:dyDescent="0.25">
      <c r="A139" s="14" t="str">
        <f t="shared" ref="A139:A202" si="12">P139</f>
        <v> MSAI 43.294 </v>
      </c>
      <c r="B139" s="5" t="str">
        <f t="shared" ref="B139:B202" si="13">IF(H139=INT(H139),"I","II")</f>
        <v>I</v>
      </c>
      <c r="C139" s="14">
        <f t="shared" ref="C139:C202" si="14">1*G139</f>
        <v>40914.287700000001</v>
      </c>
      <c r="D139" s="44" t="str">
        <f t="shared" ref="D139:D202" si="15">VLOOKUP(F139,I$1:J$5,2,FALSE)</f>
        <v>vis</v>
      </c>
      <c r="E139" s="58">
        <f>VLOOKUP(C139,Active!C$21:E$970,3,FALSE)</f>
        <v>-766.0023916142286</v>
      </c>
      <c r="F139" s="5" t="s">
        <v>43</v>
      </c>
      <c r="G139" s="44" t="str">
        <f t="shared" ref="G139:G202" si="16">MID(I139,3,LEN(I139)-3)</f>
        <v>40914.2877</v>
      </c>
      <c r="H139" s="14">
        <f t="shared" ref="H139:H202" si="17">1*K139</f>
        <v>-766</v>
      </c>
      <c r="I139" s="59" t="s">
        <v>572</v>
      </c>
      <c r="J139" s="60" t="s">
        <v>573</v>
      </c>
      <c r="K139" s="59">
        <v>-766</v>
      </c>
      <c r="L139" s="59" t="s">
        <v>574</v>
      </c>
      <c r="M139" s="60" t="s">
        <v>370</v>
      </c>
      <c r="N139" s="60" t="s">
        <v>476</v>
      </c>
      <c r="O139" s="61" t="s">
        <v>575</v>
      </c>
      <c r="P139" s="61" t="s">
        <v>576</v>
      </c>
    </row>
    <row r="140" spans="1:16" ht="12.75" customHeight="1" thickBot="1" x14ac:dyDescent="0.25">
      <c r="A140" s="14" t="str">
        <f t="shared" si="12"/>
        <v> ASS 32.292 </v>
      </c>
      <c r="B140" s="5" t="str">
        <f t="shared" si="13"/>
        <v>I</v>
      </c>
      <c r="C140" s="14">
        <f t="shared" si="14"/>
        <v>40914.290999999997</v>
      </c>
      <c r="D140" s="44" t="str">
        <f t="shared" si="15"/>
        <v>vis</v>
      </c>
      <c r="E140" s="58">
        <f>VLOOKUP(C140,Active!C$21:E$970,3,FALSE)</f>
        <v>-766.00008121406961</v>
      </c>
      <c r="F140" s="5" t="s">
        <v>43</v>
      </c>
      <c r="G140" s="44" t="str">
        <f t="shared" si="16"/>
        <v>40914.291</v>
      </c>
      <c r="H140" s="14">
        <f t="shared" si="17"/>
        <v>-766</v>
      </c>
      <c r="I140" s="59" t="s">
        <v>577</v>
      </c>
      <c r="J140" s="60" t="s">
        <v>578</v>
      </c>
      <c r="K140" s="59">
        <v>-766</v>
      </c>
      <c r="L140" s="59" t="s">
        <v>244</v>
      </c>
      <c r="M140" s="60" t="s">
        <v>370</v>
      </c>
      <c r="N140" s="60" t="s">
        <v>476</v>
      </c>
      <c r="O140" s="61" t="s">
        <v>543</v>
      </c>
      <c r="P140" s="61" t="s">
        <v>544</v>
      </c>
    </row>
    <row r="141" spans="1:16" ht="12.75" customHeight="1" thickBot="1" x14ac:dyDescent="0.25">
      <c r="A141" s="14" t="str">
        <f t="shared" si="12"/>
        <v> MSAI 43.294 </v>
      </c>
      <c r="B141" s="5" t="str">
        <f t="shared" si="13"/>
        <v>I</v>
      </c>
      <c r="C141" s="14">
        <f t="shared" si="14"/>
        <v>40918.573499999999</v>
      </c>
      <c r="D141" s="44" t="str">
        <f t="shared" si="15"/>
        <v>vis</v>
      </c>
      <c r="E141" s="58">
        <f>VLOOKUP(C141,Active!C$21:E$970,3,FALSE)</f>
        <v>-763.00181191382603</v>
      </c>
      <c r="F141" s="5" t="s">
        <v>43</v>
      </c>
      <c r="G141" s="44" t="str">
        <f t="shared" si="16"/>
        <v>40918.5735</v>
      </c>
      <c r="H141" s="14">
        <f t="shared" si="17"/>
        <v>-763</v>
      </c>
      <c r="I141" s="59" t="s">
        <v>579</v>
      </c>
      <c r="J141" s="60" t="s">
        <v>580</v>
      </c>
      <c r="K141" s="59">
        <v>-763</v>
      </c>
      <c r="L141" s="59" t="s">
        <v>581</v>
      </c>
      <c r="M141" s="60" t="s">
        <v>370</v>
      </c>
      <c r="N141" s="60" t="s">
        <v>476</v>
      </c>
      <c r="O141" s="61" t="s">
        <v>575</v>
      </c>
      <c r="P141" s="61" t="s">
        <v>576</v>
      </c>
    </row>
    <row r="142" spans="1:16" ht="12.75" customHeight="1" thickBot="1" x14ac:dyDescent="0.25">
      <c r="A142" s="14" t="str">
        <f t="shared" si="12"/>
        <v>IBVS 642 </v>
      </c>
      <c r="B142" s="5" t="str">
        <f t="shared" si="13"/>
        <v>I</v>
      </c>
      <c r="C142" s="14">
        <f t="shared" si="14"/>
        <v>40964.281999999999</v>
      </c>
      <c r="D142" s="44" t="str">
        <f t="shared" si="15"/>
        <v>vis</v>
      </c>
      <c r="E142" s="58">
        <f>VLOOKUP(C142,Active!C$21:E$970,3,FALSE)</f>
        <v>-731.00031925529709</v>
      </c>
      <c r="F142" s="5" t="s">
        <v>43</v>
      </c>
      <c r="G142" s="44" t="str">
        <f t="shared" si="16"/>
        <v>40964.282</v>
      </c>
      <c r="H142" s="14">
        <f t="shared" si="17"/>
        <v>-731</v>
      </c>
      <c r="I142" s="59" t="s">
        <v>582</v>
      </c>
      <c r="J142" s="60" t="s">
        <v>583</v>
      </c>
      <c r="K142" s="59">
        <v>-731</v>
      </c>
      <c r="L142" s="59" t="s">
        <v>244</v>
      </c>
      <c r="M142" s="60" t="s">
        <v>370</v>
      </c>
      <c r="N142" s="60" t="s">
        <v>476</v>
      </c>
      <c r="O142" s="61" t="s">
        <v>584</v>
      </c>
      <c r="P142" s="62" t="s">
        <v>569</v>
      </c>
    </row>
    <row r="143" spans="1:16" ht="12.75" customHeight="1" thickBot="1" x14ac:dyDescent="0.25">
      <c r="A143" s="14" t="str">
        <f t="shared" si="12"/>
        <v> ORI 125 </v>
      </c>
      <c r="B143" s="5" t="str">
        <f t="shared" si="13"/>
        <v>I</v>
      </c>
      <c r="C143" s="14">
        <f t="shared" si="14"/>
        <v>41051.411</v>
      </c>
      <c r="D143" s="44" t="str">
        <f t="shared" si="15"/>
        <v>vis</v>
      </c>
      <c r="E143" s="58">
        <f>VLOOKUP(C143,Active!C$21:E$970,3,FALSE)</f>
        <v>-669.99945390541791</v>
      </c>
      <c r="F143" s="5" t="s">
        <v>43</v>
      </c>
      <c r="G143" s="44" t="str">
        <f t="shared" si="16"/>
        <v>41051.411</v>
      </c>
      <c r="H143" s="14">
        <f t="shared" si="17"/>
        <v>-670</v>
      </c>
      <c r="I143" s="59" t="s">
        <v>585</v>
      </c>
      <c r="J143" s="60" t="s">
        <v>586</v>
      </c>
      <c r="K143" s="59">
        <v>-670</v>
      </c>
      <c r="L143" s="59" t="s">
        <v>257</v>
      </c>
      <c r="M143" s="60" t="s">
        <v>219</v>
      </c>
      <c r="N143" s="60"/>
      <c r="O143" s="61" t="s">
        <v>587</v>
      </c>
      <c r="P143" s="61" t="s">
        <v>588</v>
      </c>
    </row>
    <row r="144" spans="1:16" ht="12.75" customHeight="1" thickBot="1" x14ac:dyDescent="0.25">
      <c r="A144" s="14" t="str">
        <f t="shared" si="12"/>
        <v> ORI 126 </v>
      </c>
      <c r="B144" s="5" t="str">
        <f t="shared" si="13"/>
        <v>I</v>
      </c>
      <c r="C144" s="14">
        <f t="shared" si="14"/>
        <v>41141.406000000003</v>
      </c>
      <c r="D144" s="44" t="str">
        <f t="shared" si="15"/>
        <v>vis</v>
      </c>
      <c r="E144" s="58">
        <f>VLOOKUP(C144,Active!C$21:E$970,3,FALSE)</f>
        <v>-606.99204102150463</v>
      </c>
      <c r="F144" s="5" t="s">
        <v>43</v>
      </c>
      <c r="G144" s="44" t="str">
        <f t="shared" si="16"/>
        <v>41141.406</v>
      </c>
      <c r="H144" s="14">
        <f t="shared" si="17"/>
        <v>-607</v>
      </c>
      <c r="I144" s="59" t="s">
        <v>589</v>
      </c>
      <c r="J144" s="60" t="s">
        <v>590</v>
      </c>
      <c r="K144" s="59">
        <v>-607</v>
      </c>
      <c r="L144" s="59" t="s">
        <v>203</v>
      </c>
      <c r="M144" s="60" t="s">
        <v>219</v>
      </c>
      <c r="N144" s="60"/>
      <c r="O144" s="61" t="s">
        <v>587</v>
      </c>
      <c r="P144" s="61" t="s">
        <v>591</v>
      </c>
    </row>
    <row r="145" spans="1:16" ht="12.75" customHeight="1" thickBot="1" x14ac:dyDescent="0.25">
      <c r="A145" s="14" t="str">
        <f t="shared" si="12"/>
        <v> ORI 126 </v>
      </c>
      <c r="B145" s="5" t="str">
        <f t="shared" si="13"/>
        <v>I</v>
      </c>
      <c r="C145" s="14">
        <f t="shared" si="14"/>
        <v>41181.402000000002</v>
      </c>
      <c r="D145" s="44" t="str">
        <f t="shared" si="15"/>
        <v>vis</v>
      </c>
      <c r="E145" s="58">
        <f>VLOOKUP(C145,Active!C$21:E$970,3,FALSE)</f>
        <v>-578.98999106645294</v>
      </c>
      <c r="F145" s="5" t="s">
        <v>43</v>
      </c>
      <c r="G145" s="44" t="str">
        <f t="shared" si="16"/>
        <v>41181.402</v>
      </c>
      <c r="H145" s="14">
        <f t="shared" si="17"/>
        <v>-579</v>
      </c>
      <c r="I145" s="59" t="s">
        <v>592</v>
      </c>
      <c r="J145" s="60" t="s">
        <v>593</v>
      </c>
      <c r="K145" s="59">
        <v>-579</v>
      </c>
      <c r="L145" s="59" t="s">
        <v>323</v>
      </c>
      <c r="M145" s="60" t="s">
        <v>219</v>
      </c>
      <c r="N145" s="60"/>
      <c r="O145" s="61" t="s">
        <v>559</v>
      </c>
      <c r="P145" s="61" t="s">
        <v>591</v>
      </c>
    </row>
    <row r="146" spans="1:16" ht="12.75" customHeight="1" thickBot="1" x14ac:dyDescent="0.25">
      <c r="A146" s="14" t="str">
        <f t="shared" si="12"/>
        <v>IBVS 642 </v>
      </c>
      <c r="B146" s="5" t="str">
        <f t="shared" si="13"/>
        <v>I</v>
      </c>
      <c r="C146" s="14">
        <f t="shared" si="14"/>
        <v>41201.3842</v>
      </c>
      <c r="D146" s="44" t="str">
        <f t="shared" si="15"/>
        <v>vis</v>
      </c>
      <c r="E146" s="58">
        <f>VLOOKUP(C146,Active!C$21:E$970,3,FALSE)</f>
        <v>-565.00002800485163</v>
      </c>
      <c r="F146" s="5" t="s">
        <v>43</v>
      </c>
      <c r="G146" s="44" t="str">
        <f t="shared" si="16"/>
        <v>41201.3842</v>
      </c>
      <c r="H146" s="14">
        <f t="shared" si="17"/>
        <v>-565</v>
      </c>
      <c r="I146" s="59" t="s">
        <v>594</v>
      </c>
      <c r="J146" s="60" t="s">
        <v>595</v>
      </c>
      <c r="K146" s="59">
        <v>-565</v>
      </c>
      <c r="L146" s="59" t="s">
        <v>596</v>
      </c>
      <c r="M146" s="60" t="s">
        <v>370</v>
      </c>
      <c r="N146" s="60" t="s">
        <v>476</v>
      </c>
      <c r="O146" s="61" t="s">
        <v>597</v>
      </c>
      <c r="P146" s="62" t="s">
        <v>569</v>
      </c>
    </row>
    <row r="147" spans="1:16" ht="12.75" customHeight="1" thickBot="1" x14ac:dyDescent="0.25">
      <c r="A147" s="14" t="str">
        <f t="shared" si="12"/>
        <v> MSAI 43.294 </v>
      </c>
      <c r="B147" s="5" t="str">
        <f t="shared" si="13"/>
        <v>I</v>
      </c>
      <c r="C147" s="14">
        <f t="shared" si="14"/>
        <v>41218.514199999998</v>
      </c>
      <c r="D147" s="44" t="str">
        <f t="shared" si="15"/>
        <v>vis</v>
      </c>
      <c r="E147" s="58">
        <f>VLOOKUP(C147,Active!C$21:E$970,3,FALSE)</f>
        <v>-553.00695080388232</v>
      </c>
      <c r="F147" s="5" t="s">
        <v>43</v>
      </c>
      <c r="G147" s="44" t="str">
        <f t="shared" si="16"/>
        <v>41218.5142</v>
      </c>
      <c r="H147" s="14">
        <f t="shared" si="17"/>
        <v>-553</v>
      </c>
      <c r="I147" s="59" t="s">
        <v>598</v>
      </c>
      <c r="J147" s="60" t="s">
        <v>599</v>
      </c>
      <c r="K147" s="59">
        <v>-553</v>
      </c>
      <c r="L147" s="59" t="s">
        <v>600</v>
      </c>
      <c r="M147" s="60" t="s">
        <v>370</v>
      </c>
      <c r="N147" s="60" t="s">
        <v>476</v>
      </c>
      <c r="O147" s="61" t="s">
        <v>575</v>
      </c>
      <c r="P147" s="61" t="s">
        <v>576</v>
      </c>
    </row>
    <row r="148" spans="1:16" ht="12.75" customHeight="1" thickBot="1" x14ac:dyDescent="0.25">
      <c r="A148" s="14" t="str">
        <f t="shared" si="12"/>
        <v> BBS 1 </v>
      </c>
      <c r="B148" s="5" t="str">
        <f t="shared" si="13"/>
        <v>I</v>
      </c>
      <c r="C148" s="14">
        <f t="shared" si="14"/>
        <v>41248.523999999998</v>
      </c>
      <c r="D148" s="44" t="str">
        <f t="shared" si="15"/>
        <v>vis</v>
      </c>
      <c r="E148" s="58">
        <f>VLOOKUP(C148,Active!C$21:E$970,3,FALSE)</f>
        <v>-531.99645178545245</v>
      </c>
      <c r="F148" s="5" t="s">
        <v>43</v>
      </c>
      <c r="G148" s="44" t="str">
        <f t="shared" si="16"/>
        <v>41248.524</v>
      </c>
      <c r="H148" s="14">
        <f t="shared" si="17"/>
        <v>-532</v>
      </c>
      <c r="I148" s="59" t="s">
        <v>601</v>
      </c>
      <c r="J148" s="60" t="s">
        <v>602</v>
      </c>
      <c r="K148" s="59">
        <v>-532</v>
      </c>
      <c r="L148" s="59" t="s">
        <v>218</v>
      </c>
      <c r="M148" s="60" t="s">
        <v>219</v>
      </c>
      <c r="N148" s="60"/>
      <c r="O148" s="61" t="s">
        <v>559</v>
      </c>
      <c r="P148" s="61" t="s">
        <v>603</v>
      </c>
    </row>
    <row r="149" spans="1:16" ht="12.75" customHeight="1" thickBot="1" x14ac:dyDescent="0.25">
      <c r="A149" s="14" t="str">
        <f t="shared" si="12"/>
        <v> BBS 2 </v>
      </c>
      <c r="B149" s="5" t="str">
        <f t="shared" si="13"/>
        <v>I</v>
      </c>
      <c r="C149" s="14">
        <f t="shared" si="14"/>
        <v>41271.366999999998</v>
      </c>
      <c r="D149" s="44" t="str">
        <f t="shared" si="15"/>
        <v>vis</v>
      </c>
      <c r="E149" s="58">
        <f>VLOOKUP(C149,Active!C$21:E$970,3,FALSE)</f>
        <v>-516.00358182037394</v>
      </c>
      <c r="F149" s="5" t="s">
        <v>43</v>
      </c>
      <c r="G149" s="44" t="str">
        <f t="shared" si="16"/>
        <v>41271.367</v>
      </c>
      <c r="H149" s="14">
        <f t="shared" si="17"/>
        <v>-516</v>
      </c>
      <c r="I149" s="59" t="s">
        <v>604</v>
      </c>
      <c r="J149" s="60" t="s">
        <v>605</v>
      </c>
      <c r="K149" s="59">
        <v>-516</v>
      </c>
      <c r="L149" s="59" t="s">
        <v>239</v>
      </c>
      <c r="M149" s="60" t="s">
        <v>219</v>
      </c>
      <c r="N149" s="60"/>
      <c r="O149" s="61" t="s">
        <v>606</v>
      </c>
      <c r="P149" s="61" t="s">
        <v>607</v>
      </c>
    </row>
    <row r="150" spans="1:16" ht="12.75" customHeight="1" thickBot="1" x14ac:dyDescent="0.25">
      <c r="A150" s="14" t="str">
        <f t="shared" si="12"/>
        <v>BAVM 26 </v>
      </c>
      <c r="B150" s="5" t="str">
        <f t="shared" si="13"/>
        <v>I</v>
      </c>
      <c r="C150" s="14">
        <f t="shared" si="14"/>
        <v>41391.345000000001</v>
      </c>
      <c r="D150" s="44" t="str">
        <f t="shared" si="15"/>
        <v>vis</v>
      </c>
      <c r="E150" s="58">
        <f>VLOOKUP(C150,Active!C$21:E$970,3,FALSE)</f>
        <v>-432.00443316782537</v>
      </c>
      <c r="F150" s="5" t="s">
        <v>43</v>
      </c>
      <c r="G150" s="44" t="str">
        <f t="shared" si="16"/>
        <v>41391.345</v>
      </c>
      <c r="H150" s="14">
        <f t="shared" si="17"/>
        <v>-432</v>
      </c>
      <c r="I150" s="59" t="s">
        <v>608</v>
      </c>
      <c r="J150" s="60" t="s">
        <v>609</v>
      </c>
      <c r="K150" s="59">
        <v>-432</v>
      </c>
      <c r="L150" s="59" t="s">
        <v>212</v>
      </c>
      <c r="M150" s="60" t="s">
        <v>219</v>
      </c>
      <c r="N150" s="60"/>
      <c r="O150" s="61" t="s">
        <v>384</v>
      </c>
      <c r="P150" s="62" t="s">
        <v>610</v>
      </c>
    </row>
    <row r="151" spans="1:16" ht="12.75" customHeight="1" thickBot="1" x14ac:dyDescent="0.25">
      <c r="A151" s="14" t="str">
        <f t="shared" si="12"/>
        <v> BBS 5 </v>
      </c>
      <c r="B151" s="5" t="str">
        <f t="shared" si="13"/>
        <v>I</v>
      </c>
      <c r="C151" s="14">
        <f t="shared" si="14"/>
        <v>41581.330999999998</v>
      </c>
      <c r="D151" s="44" t="str">
        <f t="shared" si="15"/>
        <v>vis</v>
      </c>
      <c r="E151" s="58">
        <f>VLOOKUP(C151,Active!C$21:E$970,3,FALSE)</f>
        <v>-298.99119527502432</v>
      </c>
      <c r="F151" s="5" t="s">
        <v>43</v>
      </c>
      <c r="G151" s="44" t="str">
        <f t="shared" si="16"/>
        <v>41581.331</v>
      </c>
      <c r="H151" s="14">
        <f t="shared" si="17"/>
        <v>-299</v>
      </c>
      <c r="I151" s="59" t="s">
        <v>611</v>
      </c>
      <c r="J151" s="60" t="s">
        <v>612</v>
      </c>
      <c r="K151" s="59">
        <v>-299</v>
      </c>
      <c r="L151" s="59" t="s">
        <v>318</v>
      </c>
      <c r="M151" s="60" t="s">
        <v>219</v>
      </c>
      <c r="N151" s="60"/>
      <c r="O151" s="61" t="s">
        <v>587</v>
      </c>
      <c r="P151" s="61" t="s">
        <v>613</v>
      </c>
    </row>
    <row r="152" spans="1:16" ht="12.75" customHeight="1" thickBot="1" x14ac:dyDescent="0.25">
      <c r="A152" s="14" t="str">
        <f t="shared" si="12"/>
        <v> HABZ 85 </v>
      </c>
      <c r="B152" s="5" t="str">
        <f t="shared" si="13"/>
        <v>I</v>
      </c>
      <c r="C152" s="14">
        <f t="shared" si="14"/>
        <v>41598.436000000002</v>
      </c>
      <c r="D152" s="44" t="str">
        <f t="shared" si="15"/>
        <v>vis</v>
      </c>
      <c r="E152" s="58">
        <f>VLOOKUP(C152,Active!C$21:E$970,3,FALSE)</f>
        <v>-287.01562110557592</v>
      </c>
      <c r="F152" s="5" t="s">
        <v>43</v>
      </c>
      <c r="G152" s="44" t="str">
        <f t="shared" si="16"/>
        <v>41598.436</v>
      </c>
      <c r="H152" s="14">
        <f t="shared" si="17"/>
        <v>-287</v>
      </c>
      <c r="I152" s="59" t="s">
        <v>614</v>
      </c>
      <c r="J152" s="60" t="s">
        <v>615</v>
      </c>
      <c r="K152" s="59">
        <v>-287</v>
      </c>
      <c r="L152" s="59" t="s">
        <v>616</v>
      </c>
      <c r="M152" s="60" t="s">
        <v>499</v>
      </c>
      <c r="N152" s="60"/>
      <c r="O152" s="61" t="s">
        <v>500</v>
      </c>
      <c r="P152" s="61" t="s">
        <v>501</v>
      </c>
    </row>
    <row r="153" spans="1:16" ht="12.75" customHeight="1" thickBot="1" x14ac:dyDescent="0.25">
      <c r="A153" s="14" t="str">
        <f t="shared" si="12"/>
        <v> HABZ 85 </v>
      </c>
      <c r="B153" s="5" t="str">
        <f t="shared" si="13"/>
        <v>I</v>
      </c>
      <c r="C153" s="14">
        <f t="shared" si="14"/>
        <v>41601.300999999999</v>
      </c>
      <c r="D153" s="44" t="str">
        <f t="shared" si="15"/>
        <v>vis</v>
      </c>
      <c r="E153" s="58">
        <f>VLOOKUP(C153,Active!C$21:E$970,3,FALSE)</f>
        <v>-285.00977369280548</v>
      </c>
      <c r="F153" s="5" t="s">
        <v>43</v>
      </c>
      <c r="G153" s="44" t="str">
        <f t="shared" si="16"/>
        <v>41601.301</v>
      </c>
      <c r="H153" s="14">
        <f t="shared" si="17"/>
        <v>-285</v>
      </c>
      <c r="I153" s="59" t="s">
        <v>617</v>
      </c>
      <c r="J153" s="60" t="s">
        <v>618</v>
      </c>
      <c r="K153" s="59">
        <v>-285</v>
      </c>
      <c r="L153" s="59" t="s">
        <v>200</v>
      </c>
      <c r="M153" s="60" t="s">
        <v>499</v>
      </c>
      <c r="N153" s="60"/>
      <c r="O153" s="61" t="s">
        <v>500</v>
      </c>
      <c r="P153" s="61" t="s">
        <v>501</v>
      </c>
    </row>
    <row r="154" spans="1:16" ht="12.75" customHeight="1" thickBot="1" x14ac:dyDescent="0.25">
      <c r="A154" s="14" t="str">
        <f t="shared" si="12"/>
        <v>IBVS 937 </v>
      </c>
      <c r="B154" s="5" t="str">
        <f t="shared" si="13"/>
        <v>I</v>
      </c>
      <c r="C154" s="14">
        <f t="shared" si="14"/>
        <v>41671.300000000003</v>
      </c>
      <c r="D154" s="44" t="str">
        <f t="shared" si="15"/>
        <v>vis</v>
      </c>
      <c r="E154" s="58">
        <f>VLOOKUP(C154,Active!C$21:E$970,3,FALSE)</f>
        <v>-236.00198554389567</v>
      </c>
      <c r="F154" s="5" t="s">
        <v>43</v>
      </c>
      <c r="G154" s="44" t="str">
        <f t="shared" si="16"/>
        <v>41671.300</v>
      </c>
      <c r="H154" s="14">
        <f t="shared" si="17"/>
        <v>-236</v>
      </c>
      <c r="I154" s="59" t="s">
        <v>619</v>
      </c>
      <c r="J154" s="60" t="s">
        <v>620</v>
      </c>
      <c r="K154" s="59">
        <v>-236</v>
      </c>
      <c r="L154" s="59" t="s">
        <v>182</v>
      </c>
      <c r="M154" s="60" t="s">
        <v>370</v>
      </c>
      <c r="N154" s="60" t="s">
        <v>476</v>
      </c>
      <c r="O154" s="61" t="s">
        <v>552</v>
      </c>
      <c r="P154" s="62" t="s">
        <v>621</v>
      </c>
    </row>
    <row r="155" spans="1:16" ht="12.75" customHeight="1" thickBot="1" x14ac:dyDescent="0.25">
      <c r="A155" s="14" t="str">
        <f t="shared" si="12"/>
        <v>IBVS 1065 </v>
      </c>
      <c r="B155" s="5" t="str">
        <f t="shared" si="13"/>
        <v>I</v>
      </c>
      <c r="C155" s="14">
        <f t="shared" si="14"/>
        <v>41988.389499999997</v>
      </c>
      <c r="D155" s="44" t="str">
        <f t="shared" si="15"/>
        <v>vis</v>
      </c>
      <c r="E155" s="58">
        <f>VLOOKUP(C155,Active!C$21:E$970,3,FALSE)</f>
        <v>-14.00088495327716</v>
      </c>
      <c r="F155" s="5" t="s">
        <v>43</v>
      </c>
      <c r="G155" s="44" t="str">
        <f t="shared" si="16"/>
        <v>41988.3895</v>
      </c>
      <c r="H155" s="14">
        <f t="shared" si="17"/>
        <v>-14</v>
      </c>
      <c r="I155" s="59" t="s">
        <v>622</v>
      </c>
      <c r="J155" s="60" t="s">
        <v>623</v>
      </c>
      <c r="K155" s="59">
        <v>-14</v>
      </c>
      <c r="L155" s="59" t="s">
        <v>624</v>
      </c>
      <c r="M155" s="60" t="s">
        <v>370</v>
      </c>
      <c r="N155" s="60" t="s">
        <v>476</v>
      </c>
      <c r="O155" s="61" t="s">
        <v>625</v>
      </c>
      <c r="P155" s="62" t="s">
        <v>626</v>
      </c>
    </row>
    <row r="156" spans="1:16" ht="12.75" customHeight="1" thickBot="1" x14ac:dyDescent="0.25">
      <c r="A156" s="14" t="str">
        <f t="shared" si="12"/>
        <v>IBVS 1065 </v>
      </c>
      <c r="B156" s="5" t="str">
        <f t="shared" si="13"/>
        <v>I</v>
      </c>
      <c r="C156" s="14">
        <f t="shared" si="14"/>
        <v>41991.245499999997</v>
      </c>
      <c r="D156" s="44" t="str">
        <f t="shared" si="15"/>
        <v>vis</v>
      </c>
      <c r="E156" s="58">
        <f>VLOOKUP(C156,Active!C$21:E$970,3,FALSE)</f>
        <v>-12.001338631854452</v>
      </c>
      <c r="F156" s="5" t="s">
        <v>43</v>
      </c>
      <c r="G156" s="44" t="str">
        <f t="shared" si="16"/>
        <v>41991.2455</v>
      </c>
      <c r="H156" s="14">
        <f t="shared" si="17"/>
        <v>-12</v>
      </c>
      <c r="I156" s="59" t="s">
        <v>627</v>
      </c>
      <c r="J156" s="60" t="s">
        <v>628</v>
      </c>
      <c r="K156" s="59">
        <v>-12</v>
      </c>
      <c r="L156" s="59" t="s">
        <v>629</v>
      </c>
      <c r="M156" s="60" t="s">
        <v>370</v>
      </c>
      <c r="N156" s="60" t="s">
        <v>476</v>
      </c>
      <c r="O156" s="61" t="s">
        <v>625</v>
      </c>
      <c r="P156" s="62" t="s">
        <v>626</v>
      </c>
    </row>
    <row r="157" spans="1:16" ht="12.75" customHeight="1" thickBot="1" x14ac:dyDescent="0.25">
      <c r="A157" s="14" t="str">
        <f t="shared" si="12"/>
        <v>IBVS 1065 </v>
      </c>
      <c r="B157" s="5" t="str">
        <f t="shared" si="13"/>
        <v>I</v>
      </c>
      <c r="C157" s="14">
        <f t="shared" si="14"/>
        <v>42008.385000000002</v>
      </c>
      <c r="D157" s="44" t="str">
        <f t="shared" si="15"/>
        <v>vis</v>
      </c>
      <c r="E157" s="58">
        <f>VLOOKUP(C157,Active!C$21:E$970,3,FALSE)</f>
        <v>-1.6102789003788873E-3</v>
      </c>
      <c r="F157" s="5" t="s">
        <v>43</v>
      </c>
      <c r="G157" s="44" t="str">
        <f t="shared" si="16"/>
        <v>42008.3850</v>
      </c>
      <c r="H157" s="14">
        <f t="shared" si="17"/>
        <v>0</v>
      </c>
      <c r="I157" s="59" t="s">
        <v>630</v>
      </c>
      <c r="J157" s="60" t="s">
        <v>631</v>
      </c>
      <c r="K157" s="59">
        <v>0</v>
      </c>
      <c r="L157" s="59" t="s">
        <v>632</v>
      </c>
      <c r="M157" s="60" t="s">
        <v>370</v>
      </c>
      <c r="N157" s="60" t="s">
        <v>476</v>
      </c>
      <c r="O157" s="61" t="s">
        <v>625</v>
      </c>
      <c r="P157" s="62" t="s">
        <v>626</v>
      </c>
    </row>
    <row r="158" spans="1:16" ht="12.75" customHeight="1" thickBot="1" x14ac:dyDescent="0.25">
      <c r="A158" s="14" t="str">
        <f t="shared" si="12"/>
        <v> BBS 16 </v>
      </c>
      <c r="B158" s="5" t="str">
        <f t="shared" si="13"/>
        <v>I</v>
      </c>
      <c r="C158" s="14">
        <f t="shared" si="14"/>
        <v>42255.483999999997</v>
      </c>
      <c r="D158" s="44" t="str">
        <f t="shared" si="15"/>
        <v>vis</v>
      </c>
      <c r="E158" s="58">
        <f>VLOOKUP(C158,Active!C$21:E$970,3,FALSE)</f>
        <v>172.99765319352935</v>
      </c>
      <c r="F158" s="5" t="s">
        <v>43</v>
      </c>
      <c r="G158" s="44" t="str">
        <f t="shared" si="16"/>
        <v>42255.484</v>
      </c>
      <c r="H158" s="14">
        <f t="shared" si="17"/>
        <v>173</v>
      </c>
      <c r="I158" s="59" t="s">
        <v>633</v>
      </c>
      <c r="J158" s="60" t="s">
        <v>634</v>
      </c>
      <c r="K158" s="59">
        <v>173</v>
      </c>
      <c r="L158" s="59" t="s">
        <v>182</v>
      </c>
      <c r="M158" s="60" t="s">
        <v>219</v>
      </c>
      <c r="N158" s="60"/>
      <c r="O158" s="61" t="s">
        <v>559</v>
      </c>
      <c r="P158" s="61" t="s">
        <v>635</v>
      </c>
    </row>
    <row r="159" spans="1:16" ht="12.75" customHeight="1" thickBot="1" x14ac:dyDescent="0.25">
      <c r="A159" s="14" t="str">
        <f t="shared" si="12"/>
        <v>IBVS 1053 </v>
      </c>
      <c r="B159" s="5" t="str">
        <f t="shared" si="13"/>
        <v>I</v>
      </c>
      <c r="C159" s="14">
        <f t="shared" si="14"/>
        <v>42265.4836</v>
      </c>
      <c r="D159" s="44" t="str">
        <f t="shared" si="15"/>
        <v>vis</v>
      </c>
      <c r="E159" s="58">
        <f>VLOOKUP(C159,Active!C$21:E$970,3,FALSE)</f>
        <v>179.99858575505098</v>
      </c>
      <c r="F159" s="5" t="s">
        <v>43</v>
      </c>
      <c r="G159" s="44" t="str">
        <f t="shared" si="16"/>
        <v>42265.4836</v>
      </c>
      <c r="H159" s="14">
        <f t="shared" si="17"/>
        <v>180</v>
      </c>
      <c r="I159" s="59" t="s">
        <v>636</v>
      </c>
      <c r="J159" s="60" t="s">
        <v>637</v>
      </c>
      <c r="K159" s="59">
        <v>180</v>
      </c>
      <c r="L159" s="59" t="s">
        <v>638</v>
      </c>
      <c r="M159" s="60" t="s">
        <v>370</v>
      </c>
      <c r="N159" s="60" t="s">
        <v>476</v>
      </c>
      <c r="O159" s="61" t="s">
        <v>639</v>
      </c>
      <c r="P159" s="62" t="s">
        <v>640</v>
      </c>
    </row>
    <row r="160" spans="1:16" ht="12.75" customHeight="1" thickBot="1" x14ac:dyDescent="0.25">
      <c r="A160" s="14" t="str">
        <f t="shared" si="12"/>
        <v> BBS 19 </v>
      </c>
      <c r="B160" s="5" t="str">
        <f t="shared" si="13"/>
        <v>I</v>
      </c>
      <c r="C160" s="14">
        <f t="shared" si="14"/>
        <v>42405.462</v>
      </c>
      <c r="D160" s="44" t="str">
        <f t="shared" si="15"/>
        <v>vis</v>
      </c>
      <c r="E160" s="58">
        <f>VLOOKUP(C160,Active!C$21:E$970,3,FALSE)</f>
        <v>278.00043967615011</v>
      </c>
      <c r="F160" s="5" t="s">
        <v>43</v>
      </c>
      <c r="G160" s="44" t="str">
        <f t="shared" si="16"/>
        <v>42405.462</v>
      </c>
      <c r="H160" s="14">
        <f t="shared" si="17"/>
        <v>278</v>
      </c>
      <c r="I160" s="59" t="s">
        <v>641</v>
      </c>
      <c r="J160" s="60" t="s">
        <v>642</v>
      </c>
      <c r="K160" s="59">
        <v>278</v>
      </c>
      <c r="L160" s="59" t="s">
        <v>257</v>
      </c>
      <c r="M160" s="60" t="s">
        <v>219</v>
      </c>
      <c r="N160" s="60"/>
      <c r="O160" s="61" t="s">
        <v>587</v>
      </c>
      <c r="P160" s="61" t="s">
        <v>643</v>
      </c>
    </row>
    <row r="161" spans="1:16" ht="12.75" customHeight="1" thickBot="1" x14ac:dyDescent="0.25">
      <c r="A161" s="14" t="str">
        <f t="shared" si="12"/>
        <v>IBVS 1478 </v>
      </c>
      <c r="B161" s="5" t="str">
        <f t="shared" si="13"/>
        <v>I</v>
      </c>
      <c r="C161" s="14">
        <f t="shared" si="14"/>
        <v>42666.844700000001</v>
      </c>
      <c r="D161" s="44" t="str">
        <f t="shared" si="15"/>
        <v>vis</v>
      </c>
      <c r="E161" s="58">
        <f>VLOOKUP(C161,Active!C$21:E$970,3,FALSE)</f>
        <v>461.00002520436493</v>
      </c>
      <c r="F161" s="5" t="s">
        <v>43</v>
      </c>
      <c r="G161" s="44" t="str">
        <f t="shared" si="16"/>
        <v>42666.8447</v>
      </c>
      <c r="H161" s="14">
        <f t="shared" si="17"/>
        <v>461</v>
      </c>
      <c r="I161" s="59" t="s">
        <v>644</v>
      </c>
      <c r="J161" s="60" t="s">
        <v>645</v>
      </c>
      <c r="K161" s="59">
        <v>461</v>
      </c>
      <c r="L161" s="59" t="s">
        <v>646</v>
      </c>
      <c r="M161" s="60" t="s">
        <v>370</v>
      </c>
      <c r="N161" s="60" t="s">
        <v>476</v>
      </c>
      <c r="O161" s="61" t="s">
        <v>647</v>
      </c>
      <c r="P161" s="62" t="s">
        <v>648</v>
      </c>
    </row>
    <row r="162" spans="1:16" ht="12.75" customHeight="1" thickBot="1" x14ac:dyDescent="0.25">
      <c r="A162" s="14" t="str">
        <f t="shared" si="12"/>
        <v>IBVS 1200 </v>
      </c>
      <c r="B162" s="5" t="str">
        <f t="shared" si="13"/>
        <v>I</v>
      </c>
      <c r="C162" s="14">
        <f t="shared" si="14"/>
        <v>42742.546000000002</v>
      </c>
      <c r="D162" s="44" t="str">
        <f t="shared" si="15"/>
        <v>vis</v>
      </c>
      <c r="E162" s="58">
        <f>VLOOKUP(C162,Active!C$21:E$970,3,FALSE)</f>
        <v>514.00011481988679</v>
      </c>
      <c r="F162" s="5" t="s">
        <v>43</v>
      </c>
      <c r="G162" s="44" t="str">
        <f t="shared" si="16"/>
        <v>42742.5460</v>
      </c>
      <c r="H162" s="14">
        <f t="shared" si="17"/>
        <v>514</v>
      </c>
      <c r="I162" s="59" t="s">
        <v>649</v>
      </c>
      <c r="J162" s="60" t="s">
        <v>650</v>
      </c>
      <c r="K162" s="59">
        <v>514</v>
      </c>
      <c r="L162" s="59" t="s">
        <v>651</v>
      </c>
      <c r="M162" s="60" t="s">
        <v>370</v>
      </c>
      <c r="N162" s="60" t="s">
        <v>476</v>
      </c>
      <c r="O162" s="61" t="s">
        <v>625</v>
      </c>
      <c r="P162" s="62" t="s">
        <v>652</v>
      </c>
    </row>
    <row r="163" spans="1:16" ht="12.75" customHeight="1" thickBot="1" x14ac:dyDescent="0.25">
      <c r="A163" s="14" t="str">
        <f t="shared" si="12"/>
        <v>IBVS 1200 </v>
      </c>
      <c r="B163" s="5" t="str">
        <f t="shared" si="13"/>
        <v>I</v>
      </c>
      <c r="C163" s="14">
        <f t="shared" si="14"/>
        <v>42775.394200000002</v>
      </c>
      <c r="D163" s="44" t="str">
        <f t="shared" si="15"/>
        <v>vis</v>
      </c>
      <c r="E163" s="58">
        <f>VLOOKUP(C163,Active!C$21:E$970,3,FALSE)</f>
        <v>536.99783802554623</v>
      </c>
      <c r="F163" s="5" t="s">
        <v>43</v>
      </c>
      <c r="G163" s="44" t="str">
        <f t="shared" si="16"/>
        <v>42775.3942</v>
      </c>
      <c r="H163" s="14">
        <f t="shared" si="17"/>
        <v>537</v>
      </c>
      <c r="I163" s="59" t="s">
        <v>653</v>
      </c>
      <c r="J163" s="60" t="s">
        <v>654</v>
      </c>
      <c r="K163" s="59">
        <v>537</v>
      </c>
      <c r="L163" s="59" t="s">
        <v>655</v>
      </c>
      <c r="M163" s="60" t="s">
        <v>370</v>
      </c>
      <c r="N163" s="60" t="s">
        <v>476</v>
      </c>
      <c r="O163" s="61" t="s">
        <v>625</v>
      </c>
      <c r="P163" s="62" t="s">
        <v>652</v>
      </c>
    </row>
    <row r="164" spans="1:16" ht="12.75" customHeight="1" thickBot="1" x14ac:dyDescent="0.25">
      <c r="A164" s="14" t="str">
        <f t="shared" si="12"/>
        <v>IBVS 1478 </v>
      </c>
      <c r="B164" s="5" t="str">
        <f t="shared" si="13"/>
        <v>I</v>
      </c>
      <c r="C164" s="14">
        <f t="shared" si="14"/>
        <v>43096.767500000002</v>
      </c>
      <c r="D164" s="44" t="str">
        <f t="shared" si="15"/>
        <v>vis</v>
      </c>
      <c r="E164" s="58">
        <f>VLOOKUP(C164,Active!C$21:E$970,3,FALSE)</f>
        <v>761.99811807405024</v>
      </c>
      <c r="F164" s="5" t="s">
        <v>43</v>
      </c>
      <c r="G164" s="44" t="str">
        <f t="shared" si="16"/>
        <v>43096.7675</v>
      </c>
      <c r="H164" s="14">
        <f t="shared" si="17"/>
        <v>762</v>
      </c>
      <c r="I164" s="59" t="s">
        <v>660</v>
      </c>
      <c r="J164" s="60" t="s">
        <v>661</v>
      </c>
      <c r="K164" s="59">
        <v>762</v>
      </c>
      <c r="L164" s="59" t="s">
        <v>662</v>
      </c>
      <c r="M164" s="60" t="s">
        <v>370</v>
      </c>
      <c r="N164" s="60" t="s">
        <v>476</v>
      </c>
      <c r="O164" s="61" t="s">
        <v>647</v>
      </c>
      <c r="P164" s="62" t="s">
        <v>648</v>
      </c>
    </row>
    <row r="165" spans="1:16" ht="12.75" customHeight="1" thickBot="1" x14ac:dyDescent="0.25">
      <c r="A165" s="14" t="str">
        <f t="shared" si="12"/>
        <v>IBVS 1478 </v>
      </c>
      <c r="B165" s="5" t="str">
        <f t="shared" si="13"/>
        <v>I</v>
      </c>
      <c r="C165" s="14">
        <f t="shared" si="14"/>
        <v>43103.9179</v>
      </c>
      <c r="D165" s="44" t="str">
        <f t="shared" si="15"/>
        <v>vis</v>
      </c>
      <c r="E165" s="58">
        <f>VLOOKUP(C165,Active!C$21:E$970,3,FALSE)</f>
        <v>767.00426513872083</v>
      </c>
      <c r="F165" s="5" t="s">
        <v>43</v>
      </c>
      <c r="G165" s="44" t="str">
        <f t="shared" si="16"/>
        <v>43103.9179</v>
      </c>
      <c r="H165" s="14">
        <f t="shared" si="17"/>
        <v>767</v>
      </c>
      <c r="I165" s="59" t="s">
        <v>663</v>
      </c>
      <c r="J165" s="60" t="s">
        <v>664</v>
      </c>
      <c r="K165" s="59">
        <v>767</v>
      </c>
      <c r="L165" s="59" t="s">
        <v>665</v>
      </c>
      <c r="M165" s="60" t="s">
        <v>370</v>
      </c>
      <c r="N165" s="60" t="s">
        <v>476</v>
      </c>
      <c r="O165" s="61" t="s">
        <v>647</v>
      </c>
      <c r="P165" s="62" t="s">
        <v>648</v>
      </c>
    </row>
    <row r="166" spans="1:16" ht="12.75" customHeight="1" thickBot="1" x14ac:dyDescent="0.25">
      <c r="A166" s="14" t="str">
        <f t="shared" si="12"/>
        <v>BAVM 29 </v>
      </c>
      <c r="B166" s="5" t="str">
        <f t="shared" si="13"/>
        <v>I</v>
      </c>
      <c r="C166" s="14">
        <f t="shared" si="14"/>
        <v>43142.472000000002</v>
      </c>
      <c r="D166" s="44" t="str">
        <f t="shared" si="15"/>
        <v>vis</v>
      </c>
      <c r="E166" s="58">
        <f>VLOOKUP(C166,Active!C$21:E$970,3,FALSE)</f>
        <v>793.99681024753454</v>
      </c>
      <c r="F166" s="5" t="s">
        <v>43</v>
      </c>
      <c r="G166" s="44" t="str">
        <f t="shared" si="16"/>
        <v>43142.472</v>
      </c>
      <c r="H166" s="14">
        <f t="shared" si="17"/>
        <v>794</v>
      </c>
      <c r="I166" s="59" t="s">
        <v>666</v>
      </c>
      <c r="J166" s="60" t="s">
        <v>667</v>
      </c>
      <c r="K166" s="59">
        <v>794</v>
      </c>
      <c r="L166" s="59" t="s">
        <v>239</v>
      </c>
      <c r="M166" s="60" t="s">
        <v>219</v>
      </c>
      <c r="N166" s="60"/>
      <c r="O166" s="61" t="s">
        <v>668</v>
      </c>
      <c r="P166" s="62" t="s">
        <v>669</v>
      </c>
    </row>
    <row r="167" spans="1:16" ht="12.75" customHeight="1" thickBot="1" x14ac:dyDescent="0.25">
      <c r="A167" s="14" t="str">
        <f t="shared" si="12"/>
        <v>BAVM 29 </v>
      </c>
      <c r="B167" s="5" t="str">
        <f t="shared" si="13"/>
        <v>I</v>
      </c>
      <c r="C167" s="14">
        <f t="shared" si="14"/>
        <v>43175.34</v>
      </c>
      <c r="D167" s="44" t="str">
        <f t="shared" si="15"/>
        <v>vis</v>
      </c>
      <c r="E167" s="58">
        <f>VLOOKUP(C167,Active!C$21:E$970,3,FALSE)</f>
        <v>817.00839585415804</v>
      </c>
      <c r="F167" s="5" t="s">
        <v>43</v>
      </c>
      <c r="G167" s="44" t="str">
        <f t="shared" si="16"/>
        <v>43175.340</v>
      </c>
      <c r="H167" s="14">
        <f t="shared" si="17"/>
        <v>817</v>
      </c>
      <c r="I167" s="59" t="s">
        <v>670</v>
      </c>
      <c r="J167" s="60" t="s">
        <v>671</v>
      </c>
      <c r="K167" s="59">
        <v>817</v>
      </c>
      <c r="L167" s="59" t="s">
        <v>250</v>
      </c>
      <c r="M167" s="60" t="s">
        <v>219</v>
      </c>
      <c r="N167" s="60"/>
      <c r="O167" s="61" t="s">
        <v>668</v>
      </c>
      <c r="P167" s="62" t="s">
        <v>669</v>
      </c>
    </row>
    <row r="168" spans="1:16" ht="12.75" customHeight="1" thickBot="1" x14ac:dyDescent="0.25">
      <c r="A168" s="14" t="str">
        <f t="shared" si="12"/>
        <v> VSSC 58.14 </v>
      </c>
      <c r="B168" s="5" t="str">
        <f t="shared" si="13"/>
        <v>I</v>
      </c>
      <c r="C168" s="14">
        <f t="shared" si="14"/>
        <v>43759.512000000002</v>
      </c>
      <c r="D168" s="44" t="str">
        <f t="shared" si="15"/>
        <v>vis</v>
      </c>
      <c r="E168" s="58">
        <f>VLOOKUP(C168,Active!C$21:E$970,3,FALSE)</f>
        <v>1225.9996331364596</v>
      </c>
      <c r="F168" s="5" t="s">
        <v>43</v>
      </c>
      <c r="G168" s="44" t="str">
        <f t="shared" si="16"/>
        <v>43759.512</v>
      </c>
      <c r="H168" s="14">
        <f t="shared" si="17"/>
        <v>1226</v>
      </c>
      <c r="I168" s="59" t="s">
        <v>672</v>
      </c>
      <c r="J168" s="60" t="s">
        <v>673</v>
      </c>
      <c r="K168" s="59">
        <v>1226</v>
      </c>
      <c r="L168" s="59" t="s">
        <v>209</v>
      </c>
      <c r="M168" s="60" t="s">
        <v>219</v>
      </c>
      <c r="N168" s="60"/>
      <c r="O168" s="61" t="s">
        <v>674</v>
      </c>
      <c r="P168" s="61" t="s">
        <v>675</v>
      </c>
    </row>
    <row r="169" spans="1:16" ht="12.75" customHeight="1" thickBot="1" x14ac:dyDescent="0.25">
      <c r="A169" s="14" t="str">
        <f t="shared" si="12"/>
        <v> VSSC 58.14 </v>
      </c>
      <c r="B169" s="5" t="str">
        <f t="shared" si="13"/>
        <v>I</v>
      </c>
      <c r="C169" s="14">
        <f t="shared" si="14"/>
        <v>43769.521999999997</v>
      </c>
      <c r="D169" s="44" t="str">
        <f t="shared" si="15"/>
        <v>vis</v>
      </c>
      <c r="E169" s="58">
        <f>VLOOKUP(C169,Active!C$21:E$970,3,FALSE)</f>
        <v>1233.0078469590899</v>
      </c>
      <c r="F169" s="5" t="s">
        <v>43</v>
      </c>
      <c r="G169" s="44" t="str">
        <f t="shared" si="16"/>
        <v>43769.522</v>
      </c>
      <c r="H169" s="14">
        <f t="shared" si="17"/>
        <v>1233</v>
      </c>
      <c r="I169" s="59" t="s">
        <v>676</v>
      </c>
      <c r="J169" s="60" t="s">
        <v>677</v>
      </c>
      <c r="K169" s="59">
        <v>1233</v>
      </c>
      <c r="L169" s="59" t="s">
        <v>203</v>
      </c>
      <c r="M169" s="60" t="s">
        <v>219</v>
      </c>
      <c r="N169" s="60"/>
      <c r="O169" s="61" t="s">
        <v>674</v>
      </c>
      <c r="P169" s="61" t="s">
        <v>675</v>
      </c>
    </row>
    <row r="170" spans="1:16" ht="12.75" customHeight="1" thickBot="1" x14ac:dyDescent="0.25">
      <c r="A170" s="14" t="str">
        <f t="shared" si="12"/>
        <v> VSSC 58.14 </v>
      </c>
      <c r="B170" s="5" t="str">
        <f t="shared" si="13"/>
        <v>I</v>
      </c>
      <c r="C170" s="14">
        <f t="shared" si="14"/>
        <v>43772.379000000001</v>
      </c>
      <c r="D170" s="44" t="str">
        <f t="shared" si="15"/>
        <v>vis</v>
      </c>
      <c r="E170" s="58">
        <f>VLOOKUP(C170,Active!C$21:E$970,3,FALSE)</f>
        <v>1235.0080934017763</v>
      </c>
      <c r="F170" s="5" t="s">
        <v>43</v>
      </c>
      <c r="G170" s="44" t="str">
        <f t="shared" si="16"/>
        <v>43772.379</v>
      </c>
      <c r="H170" s="14">
        <f t="shared" si="17"/>
        <v>1235</v>
      </c>
      <c r="I170" s="59" t="s">
        <v>678</v>
      </c>
      <c r="J170" s="60" t="s">
        <v>679</v>
      </c>
      <c r="K170" s="59">
        <v>1235</v>
      </c>
      <c r="L170" s="59" t="s">
        <v>250</v>
      </c>
      <c r="M170" s="60" t="s">
        <v>219</v>
      </c>
      <c r="N170" s="60"/>
      <c r="O170" s="61" t="s">
        <v>674</v>
      </c>
      <c r="P170" s="61" t="s">
        <v>675</v>
      </c>
    </row>
    <row r="171" spans="1:16" ht="12.75" customHeight="1" thickBot="1" x14ac:dyDescent="0.25">
      <c r="A171" s="14" t="str">
        <f t="shared" si="12"/>
        <v>IBVS 1631 </v>
      </c>
      <c r="B171" s="5" t="str">
        <f t="shared" si="13"/>
        <v>I</v>
      </c>
      <c r="C171" s="14">
        <f t="shared" si="14"/>
        <v>43803.795899999997</v>
      </c>
      <c r="D171" s="44" t="str">
        <f t="shared" si="15"/>
        <v>vis</v>
      </c>
      <c r="E171" s="58">
        <f>VLOOKUP(C171,Active!C$21:E$970,3,FALSE)</f>
        <v>1257.0037330465605</v>
      </c>
      <c r="F171" s="5" t="s">
        <v>43</v>
      </c>
      <c r="G171" s="44" t="str">
        <f t="shared" si="16"/>
        <v>43803.7959</v>
      </c>
      <c r="H171" s="14">
        <f t="shared" si="17"/>
        <v>1257</v>
      </c>
      <c r="I171" s="59" t="s">
        <v>680</v>
      </c>
      <c r="J171" s="60" t="s">
        <v>681</v>
      </c>
      <c r="K171" s="59">
        <v>1257</v>
      </c>
      <c r="L171" s="59" t="s">
        <v>682</v>
      </c>
      <c r="M171" s="60" t="s">
        <v>370</v>
      </c>
      <c r="N171" s="60" t="s">
        <v>476</v>
      </c>
      <c r="O171" s="61" t="s">
        <v>647</v>
      </c>
      <c r="P171" s="62" t="s">
        <v>683</v>
      </c>
    </row>
    <row r="172" spans="1:16" ht="12.75" customHeight="1" thickBot="1" x14ac:dyDescent="0.25">
      <c r="A172" s="14" t="str">
        <f t="shared" si="12"/>
        <v>IBVS 1924 </v>
      </c>
      <c r="B172" s="5" t="str">
        <f t="shared" si="13"/>
        <v>I</v>
      </c>
      <c r="C172" s="14">
        <f t="shared" si="14"/>
        <v>43832.353600000002</v>
      </c>
      <c r="D172" s="44" t="str">
        <f t="shared" si="15"/>
        <v>vis</v>
      </c>
      <c r="E172" s="58">
        <f>VLOOKUP(C172,Active!C$21:E$970,3,FALSE)</f>
        <v>1276.9975859818921</v>
      </c>
      <c r="F172" s="5" t="s">
        <v>43</v>
      </c>
      <c r="G172" s="44" t="str">
        <f t="shared" si="16"/>
        <v>43832.3536</v>
      </c>
      <c r="H172" s="14">
        <f t="shared" si="17"/>
        <v>1277</v>
      </c>
      <c r="I172" s="59" t="s">
        <v>684</v>
      </c>
      <c r="J172" s="60" t="s">
        <v>685</v>
      </c>
      <c r="K172" s="59">
        <v>1277</v>
      </c>
      <c r="L172" s="59" t="s">
        <v>574</v>
      </c>
      <c r="M172" s="60" t="s">
        <v>370</v>
      </c>
      <c r="N172" s="60" t="s">
        <v>476</v>
      </c>
      <c r="O172" s="61" t="s">
        <v>324</v>
      </c>
      <c r="P172" s="62" t="s">
        <v>686</v>
      </c>
    </row>
    <row r="173" spans="1:16" ht="12.75" customHeight="1" thickBot="1" x14ac:dyDescent="0.25">
      <c r="A173" s="14" t="str">
        <f t="shared" si="12"/>
        <v>IBVS 1694 </v>
      </c>
      <c r="B173" s="5" t="str">
        <f t="shared" si="13"/>
        <v>I</v>
      </c>
      <c r="C173" s="14">
        <f t="shared" si="14"/>
        <v>44110.876900000003</v>
      </c>
      <c r="D173" s="44" t="str">
        <f t="shared" si="15"/>
        <v>vis</v>
      </c>
      <c r="E173" s="58">
        <f>VLOOKUP(C173,Active!C$21:E$970,3,FALSE)</f>
        <v>1471.9976699964441</v>
      </c>
      <c r="F173" s="5" t="s">
        <v>43</v>
      </c>
      <c r="G173" s="44" t="str">
        <f t="shared" si="16"/>
        <v>44110.8769</v>
      </c>
      <c r="H173" s="14">
        <f t="shared" si="17"/>
        <v>1472</v>
      </c>
      <c r="I173" s="59" t="s">
        <v>687</v>
      </c>
      <c r="J173" s="60" t="s">
        <v>688</v>
      </c>
      <c r="K173" s="59">
        <v>1472</v>
      </c>
      <c r="L173" s="59" t="s">
        <v>689</v>
      </c>
      <c r="M173" s="60" t="s">
        <v>370</v>
      </c>
      <c r="N173" s="60" t="s">
        <v>476</v>
      </c>
      <c r="O173" s="61" t="s">
        <v>647</v>
      </c>
      <c r="P173" s="62" t="s">
        <v>690</v>
      </c>
    </row>
    <row r="174" spans="1:16" ht="12.75" customHeight="1" thickBot="1" x14ac:dyDescent="0.25">
      <c r="A174" s="14" t="str">
        <f t="shared" si="12"/>
        <v> VSSC 59.16 </v>
      </c>
      <c r="B174" s="5" t="str">
        <f t="shared" si="13"/>
        <v>I</v>
      </c>
      <c r="C174" s="14">
        <f t="shared" si="14"/>
        <v>44166.59</v>
      </c>
      <c r="D174" s="44" t="str">
        <f t="shared" si="15"/>
        <v>vis</v>
      </c>
      <c r="E174" s="58">
        <f>VLOOKUP(C174,Active!C$21:E$970,3,FALSE)</f>
        <v>1511.0035958227927</v>
      </c>
      <c r="F174" s="5" t="s">
        <v>43</v>
      </c>
      <c r="G174" s="44" t="str">
        <f t="shared" si="16"/>
        <v>44166.590</v>
      </c>
      <c r="H174" s="14">
        <f t="shared" si="17"/>
        <v>1511</v>
      </c>
      <c r="I174" s="59" t="s">
        <v>698</v>
      </c>
      <c r="J174" s="60" t="s">
        <v>699</v>
      </c>
      <c r="K174" s="59">
        <v>1511</v>
      </c>
      <c r="L174" s="59" t="s">
        <v>218</v>
      </c>
      <c r="M174" s="60" t="s">
        <v>219</v>
      </c>
      <c r="N174" s="60"/>
      <c r="O174" s="61" t="s">
        <v>674</v>
      </c>
      <c r="P174" s="61" t="s">
        <v>700</v>
      </c>
    </row>
    <row r="175" spans="1:16" ht="12.75" customHeight="1" thickBot="1" x14ac:dyDescent="0.25">
      <c r="A175" s="14" t="str">
        <f t="shared" si="12"/>
        <v> MVS 8.192 </v>
      </c>
      <c r="B175" s="5" t="str">
        <f t="shared" si="13"/>
        <v>I</v>
      </c>
      <c r="C175" s="14">
        <f t="shared" si="14"/>
        <v>44172.273000000001</v>
      </c>
      <c r="D175" s="44" t="str">
        <f t="shared" si="15"/>
        <v>vis</v>
      </c>
      <c r="E175" s="58">
        <f>VLOOKUP(C175,Active!C$21:E$970,3,FALSE)</f>
        <v>1514.9823849490724</v>
      </c>
      <c r="F175" s="5" t="s">
        <v>43</v>
      </c>
      <c r="G175" s="44" t="str">
        <f t="shared" si="16"/>
        <v>44172.273</v>
      </c>
      <c r="H175" s="14">
        <f t="shared" si="17"/>
        <v>1515</v>
      </c>
      <c r="I175" s="59" t="s">
        <v>701</v>
      </c>
      <c r="J175" s="60" t="s">
        <v>702</v>
      </c>
      <c r="K175" s="59">
        <v>1515</v>
      </c>
      <c r="L175" s="59" t="s">
        <v>197</v>
      </c>
      <c r="M175" s="60" t="s">
        <v>183</v>
      </c>
      <c r="N175" s="60"/>
      <c r="O175" s="61" t="s">
        <v>703</v>
      </c>
      <c r="P175" s="61" t="s">
        <v>704</v>
      </c>
    </row>
    <row r="176" spans="1:16" ht="12.75" customHeight="1" thickBot="1" x14ac:dyDescent="0.25">
      <c r="A176" s="14" t="str">
        <f t="shared" si="12"/>
        <v> BBS 47 </v>
      </c>
      <c r="B176" s="5" t="str">
        <f t="shared" si="13"/>
        <v>I</v>
      </c>
      <c r="C176" s="14">
        <f t="shared" si="14"/>
        <v>44242.29</v>
      </c>
      <c r="D176" s="44" t="str">
        <f t="shared" si="15"/>
        <v>vis</v>
      </c>
      <c r="E176" s="58">
        <f>VLOOKUP(C176,Active!C$21:E$970,3,FALSE)</f>
        <v>1564.0027752806777</v>
      </c>
      <c r="F176" s="5" t="s">
        <v>43</v>
      </c>
      <c r="G176" s="44" t="str">
        <f t="shared" si="16"/>
        <v>44242.290</v>
      </c>
      <c r="H176" s="14">
        <f t="shared" si="17"/>
        <v>1564</v>
      </c>
      <c r="I176" s="59" t="s">
        <v>705</v>
      </c>
      <c r="J176" s="60" t="s">
        <v>706</v>
      </c>
      <c r="K176" s="59">
        <v>1564</v>
      </c>
      <c r="L176" s="59" t="s">
        <v>270</v>
      </c>
      <c r="M176" s="60" t="s">
        <v>219</v>
      </c>
      <c r="N176" s="60"/>
      <c r="O176" s="61" t="s">
        <v>707</v>
      </c>
      <c r="P176" s="61" t="s">
        <v>708</v>
      </c>
    </row>
    <row r="177" spans="1:16" ht="12.75" customHeight="1" thickBot="1" x14ac:dyDescent="0.25">
      <c r="A177" s="14" t="str">
        <f t="shared" si="12"/>
        <v>IBVS 1930 </v>
      </c>
      <c r="B177" s="5" t="str">
        <f t="shared" si="13"/>
        <v>I</v>
      </c>
      <c r="C177" s="14">
        <f t="shared" si="14"/>
        <v>44500.8105</v>
      </c>
      <c r="D177" s="44" t="str">
        <f t="shared" si="15"/>
        <v>vis</v>
      </c>
      <c r="E177" s="58">
        <f>VLOOKUP(C177,Active!C$21:E$970,3,FALSE)</f>
        <v>1744.9984737356492</v>
      </c>
      <c r="F177" s="5" t="s">
        <v>43</v>
      </c>
      <c r="G177" s="44" t="str">
        <f t="shared" si="16"/>
        <v>44500.8105</v>
      </c>
      <c r="H177" s="14">
        <f t="shared" si="17"/>
        <v>1745</v>
      </c>
      <c r="I177" s="59" t="s">
        <v>714</v>
      </c>
      <c r="J177" s="60" t="s">
        <v>715</v>
      </c>
      <c r="K177" s="59">
        <v>1745</v>
      </c>
      <c r="L177" s="59" t="s">
        <v>716</v>
      </c>
      <c r="M177" s="60" t="s">
        <v>370</v>
      </c>
      <c r="N177" s="60" t="s">
        <v>476</v>
      </c>
      <c r="O177" s="61" t="s">
        <v>647</v>
      </c>
      <c r="P177" s="62" t="s">
        <v>717</v>
      </c>
    </row>
    <row r="178" spans="1:16" ht="12.75" customHeight="1" thickBot="1" x14ac:dyDescent="0.25">
      <c r="A178" s="14" t="str">
        <f t="shared" si="12"/>
        <v> BBS 53 </v>
      </c>
      <c r="B178" s="5" t="str">
        <f t="shared" si="13"/>
        <v>I</v>
      </c>
      <c r="C178" s="14">
        <f t="shared" si="14"/>
        <v>44539.398999999998</v>
      </c>
      <c r="D178" s="44" t="str">
        <f t="shared" si="15"/>
        <v>vis</v>
      </c>
      <c r="E178" s="58">
        <f>VLOOKUP(C178,Active!C$21:E$970,3,FALSE)</f>
        <v>1772.0151030158393</v>
      </c>
      <c r="F178" s="5" t="s">
        <v>43</v>
      </c>
      <c r="G178" s="44" t="str">
        <f t="shared" si="16"/>
        <v>44539.399</v>
      </c>
      <c r="H178" s="14">
        <f t="shared" si="17"/>
        <v>1772</v>
      </c>
      <c r="I178" s="59" t="s">
        <v>718</v>
      </c>
      <c r="J178" s="60" t="s">
        <v>719</v>
      </c>
      <c r="K178" s="59">
        <v>1772</v>
      </c>
      <c r="L178" s="59" t="s">
        <v>720</v>
      </c>
      <c r="M178" s="60" t="s">
        <v>219</v>
      </c>
      <c r="N178" s="60"/>
      <c r="O178" s="61" t="s">
        <v>707</v>
      </c>
      <c r="P178" s="61" t="s">
        <v>721</v>
      </c>
    </row>
    <row r="179" spans="1:16" ht="12.75" customHeight="1" thickBot="1" x14ac:dyDescent="0.25">
      <c r="A179" s="14" t="str">
        <f t="shared" si="12"/>
        <v> AVSJ 11.60 </v>
      </c>
      <c r="B179" s="5" t="str">
        <f t="shared" si="13"/>
        <v>I</v>
      </c>
      <c r="C179" s="14">
        <f t="shared" si="14"/>
        <v>44543.781300000002</v>
      </c>
      <c r="D179" s="44" t="str">
        <f t="shared" si="15"/>
        <v>vis</v>
      </c>
      <c r="E179" s="58">
        <f>VLOOKUP(C179,Active!C$21:E$970,3,FALSE)</f>
        <v>1775.0832444179334</v>
      </c>
      <c r="F179" s="5" t="s">
        <v>43</v>
      </c>
      <c r="G179" s="44" t="str">
        <f t="shared" si="16"/>
        <v>44543.7813</v>
      </c>
      <c r="H179" s="14">
        <f t="shared" si="17"/>
        <v>1775</v>
      </c>
      <c r="I179" s="59" t="s">
        <v>722</v>
      </c>
      <c r="J179" s="60" t="s">
        <v>723</v>
      </c>
      <c r="K179" s="59">
        <v>1775</v>
      </c>
      <c r="L179" s="59" t="s">
        <v>724</v>
      </c>
      <c r="M179" s="60" t="s">
        <v>370</v>
      </c>
      <c r="N179" s="60" t="s">
        <v>476</v>
      </c>
      <c r="O179" s="61" t="s">
        <v>725</v>
      </c>
      <c r="P179" s="61" t="s">
        <v>726</v>
      </c>
    </row>
    <row r="180" spans="1:16" ht="12.75" customHeight="1" thickBot="1" x14ac:dyDescent="0.25">
      <c r="A180" s="14" t="str">
        <f t="shared" si="12"/>
        <v>BAVM 32 </v>
      </c>
      <c r="B180" s="5" t="str">
        <f t="shared" si="13"/>
        <v>I</v>
      </c>
      <c r="C180" s="14">
        <f t="shared" si="14"/>
        <v>44709.343800000002</v>
      </c>
      <c r="D180" s="44" t="str">
        <f t="shared" si="15"/>
        <v>vis</v>
      </c>
      <c r="E180" s="58">
        <f>VLOOKUP(C180,Active!C$21:E$970,3,FALSE)</f>
        <v>1890.9970706926442</v>
      </c>
      <c r="F180" s="5" t="s">
        <v>43</v>
      </c>
      <c r="G180" s="44" t="str">
        <f t="shared" si="16"/>
        <v>44709.3438</v>
      </c>
      <c r="H180" s="14">
        <f t="shared" si="17"/>
        <v>1891</v>
      </c>
      <c r="I180" s="59" t="s">
        <v>731</v>
      </c>
      <c r="J180" s="60" t="s">
        <v>732</v>
      </c>
      <c r="K180" s="59">
        <v>1891</v>
      </c>
      <c r="L180" s="59" t="s">
        <v>733</v>
      </c>
      <c r="M180" s="60" t="s">
        <v>370</v>
      </c>
      <c r="N180" s="60" t="s">
        <v>734</v>
      </c>
      <c r="O180" s="61" t="s">
        <v>414</v>
      </c>
      <c r="P180" s="62" t="s">
        <v>735</v>
      </c>
    </row>
    <row r="181" spans="1:16" ht="13.5" thickBot="1" x14ac:dyDescent="0.25">
      <c r="A181" s="14" t="str">
        <f t="shared" si="12"/>
        <v>IBVS 2086 </v>
      </c>
      <c r="B181" s="5" t="str">
        <f t="shared" si="13"/>
        <v>I</v>
      </c>
      <c r="C181" s="14">
        <f t="shared" si="14"/>
        <v>44827.895400000001</v>
      </c>
      <c r="D181" s="44" t="str">
        <f t="shared" si="15"/>
        <v>vis</v>
      </c>
      <c r="E181" s="58">
        <f>VLOOKUP(C181,Active!C$21:E$970,3,FALSE)</f>
        <v>1973.9975663784962</v>
      </c>
      <c r="F181" s="5" t="s">
        <v>43</v>
      </c>
      <c r="G181" s="44" t="str">
        <f t="shared" si="16"/>
        <v>44827.8954</v>
      </c>
      <c r="H181" s="14">
        <f t="shared" si="17"/>
        <v>1974</v>
      </c>
      <c r="I181" s="59" t="s">
        <v>736</v>
      </c>
      <c r="J181" s="60" t="s">
        <v>737</v>
      </c>
      <c r="K181" s="59">
        <v>1974</v>
      </c>
      <c r="L181" s="59" t="s">
        <v>738</v>
      </c>
      <c r="M181" s="60" t="s">
        <v>370</v>
      </c>
      <c r="N181" s="60" t="s">
        <v>476</v>
      </c>
      <c r="O181" s="61" t="s">
        <v>647</v>
      </c>
      <c r="P181" s="62" t="s">
        <v>739</v>
      </c>
    </row>
    <row r="182" spans="1:16" ht="13.5" thickBot="1" x14ac:dyDescent="0.25">
      <c r="A182" s="14" t="str">
        <f t="shared" si="12"/>
        <v>IBVS 2189 </v>
      </c>
      <c r="B182" s="5" t="str">
        <f t="shared" si="13"/>
        <v>I</v>
      </c>
      <c r="C182" s="14">
        <f t="shared" si="14"/>
        <v>44886.4548</v>
      </c>
      <c r="D182" s="44" t="str">
        <f t="shared" si="15"/>
        <v>vis</v>
      </c>
      <c r="E182" s="58">
        <f>VLOOKUP(C182,Active!C$21:E$970,3,FALSE)</f>
        <v>2014.9962473500393</v>
      </c>
      <c r="F182" s="5" t="s">
        <v>43</v>
      </c>
      <c r="G182" s="44" t="str">
        <f t="shared" si="16"/>
        <v>44886.4548</v>
      </c>
      <c r="H182" s="14">
        <f t="shared" si="17"/>
        <v>2015</v>
      </c>
      <c r="I182" s="59" t="s">
        <v>740</v>
      </c>
      <c r="J182" s="60" t="s">
        <v>741</v>
      </c>
      <c r="K182" s="59">
        <v>2015</v>
      </c>
      <c r="L182" s="59" t="s">
        <v>742</v>
      </c>
      <c r="M182" s="60" t="s">
        <v>370</v>
      </c>
      <c r="N182" s="60" t="s">
        <v>476</v>
      </c>
      <c r="O182" s="61" t="s">
        <v>743</v>
      </c>
      <c r="P182" s="62" t="s">
        <v>744</v>
      </c>
    </row>
    <row r="183" spans="1:16" ht="13.5" thickBot="1" x14ac:dyDescent="0.25">
      <c r="A183" s="14" t="str">
        <f t="shared" si="12"/>
        <v>BAVM 34 </v>
      </c>
      <c r="B183" s="5" t="str">
        <f t="shared" si="13"/>
        <v>I</v>
      </c>
      <c r="C183" s="14">
        <f t="shared" si="14"/>
        <v>44906.457000000002</v>
      </c>
      <c r="D183" s="44" t="str">
        <f t="shared" si="15"/>
        <v>vis</v>
      </c>
      <c r="E183" s="58">
        <f>VLOOKUP(C183,Active!C$21:E$970,3,FALSE)</f>
        <v>2029.0002128368635</v>
      </c>
      <c r="F183" s="5" t="s">
        <v>43</v>
      </c>
      <c r="G183" s="44" t="str">
        <f t="shared" si="16"/>
        <v>44906.4570</v>
      </c>
      <c r="H183" s="14">
        <f t="shared" si="17"/>
        <v>2029</v>
      </c>
      <c r="I183" s="59" t="s">
        <v>745</v>
      </c>
      <c r="J183" s="60" t="s">
        <v>746</v>
      </c>
      <c r="K183" s="59">
        <v>2029</v>
      </c>
      <c r="L183" s="59" t="s">
        <v>747</v>
      </c>
      <c r="M183" s="60" t="s">
        <v>370</v>
      </c>
      <c r="N183" s="60" t="s">
        <v>734</v>
      </c>
      <c r="O183" s="61" t="s">
        <v>414</v>
      </c>
      <c r="P183" s="62" t="s">
        <v>748</v>
      </c>
    </row>
    <row r="184" spans="1:16" ht="13.5" thickBot="1" x14ac:dyDescent="0.25">
      <c r="A184" s="14" t="str">
        <f t="shared" si="12"/>
        <v>IBVS 2292 </v>
      </c>
      <c r="B184" s="5" t="str">
        <f t="shared" si="13"/>
        <v>I</v>
      </c>
      <c r="C184" s="14">
        <f t="shared" si="14"/>
        <v>45207.830300000001</v>
      </c>
      <c r="D184" s="44" t="str">
        <f t="shared" si="15"/>
        <v>vis</v>
      </c>
      <c r="E184" s="58">
        <f>VLOOKUP(C184,Active!C$21:E$970,3,FALSE)</f>
        <v>2239.9980676653195</v>
      </c>
      <c r="F184" s="5" t="s">
        <v>43</v>
      </c>
      <c r="G184" s="44" t="str">
        <f t="shared" si="16"/>
        <v>45207.8303</v>
      </c>
      <c r="H184" s="14">
        <f t="shared" si="17"/>
        <v>2240</v>
      </c>
      <c r="I184" s="59" t="s">
        <v>749</v>
      </c>
      <c r="J184" s="60" t="s">
        <v>750</v>
      </c>
      <c r="K184" s="59">
        <v>2240</v>
      </c>
      <c r="L184" s="59" t="s">
        <v>751</v>
      </c>
      <c r="M184" s="60" t="s">
        <v>370</v>
      </c>
      <c r="N184" s="60" t="s">
        <v>476</v>
      </c>
      <c r="O184" s="61" t="s">
        <v>647</v>
      </c>
      <c r="P184" s="62" t="s">
        <v>752</v>
      </c>
    </row>
    <row r="185" spans="1:16" ht="13.5" thickBot="1" x14ac:dyDescent="0.25">
      <c r="A185" s="14" t="str">
        <f t="shared" si="12"/>
        <v>BAVM 36 </v>
      </c>
      <c r="B185" s="5" t="str">
        <f t="shared" si="13"/>
        <v>I</v>
      </c>
      <c r="C185" s="14">
        <f t="shared" si="14"/>
        <v>45216.397100000002</v>
      </c>
      <c r="D185" s="44" t="str">
        <f t="shared" si="15"/>
        <v>vis</v>
      </c>
      <c r="E185" s="58">
        <f>VLOOKUP(C185,Active!C$21:E$970,3,FALSE)</f>
        <v>2245.9958664840751</v>
      </c>
      <c r="F185" s="5" t="s">
        <v>43</v>
      </c>
      <c r="G185" s="44" t="str">
        <f t="shared" si="16"/>
        <v>45216.3971</v>
      </c>
      <c r="H185" s="14">
        <f t="shared" si="17"/>
        <v>2246</v>
      </c>
      <c r="I185" s="59" t="s">
        <v>753</v>
      </c>
      <c r="J185" s="60" t="s">
        <v>754</v>
      </c>
      <c r="K185" s="59">
        <v>2246</v>
      </c>
      <c r="L185" s="59" t="s">
        <v>755</v>
      </c>
      <c r="M185" s="60" t="s">
        <v>370</v>
      </c>
      <c r="N185" s="60" t="s">
        <v>43</v>
      </c>
      <c r="O185" s="61" t="s">
        <v>756</v>
      </c>
      <c r="P185" s="62" t="s">
        <v>757</v>
      </c>
    </row>
    <row r="186" spans="1:16" ht="13.5" thickBot="1" x14ac:dyDescent="0.25">
      <c r="A186" s="14" t="str">
        <f t="shared" si="12"/>
        <v> VSSC 60.19 </v>
      </c>
      <c r="B186" s="5" t="str">
        <f t="shared" si="13"/>
        <v>I</v>
      </c>
      <c r="C186" s="14">
        <f t="shared" si="14"/>
        <v>45636.34</v>
      </c>
      <c r="D186" s="44" t="str">
        <f t="shared" si="15"/>
        <v>vis</v>
      </c>
      <c r="E186" s="58">
        <f>VLOOKUP(C186,Active!C$21:E$970,3,FALSE)</f>
        <v>2540.0068191810783</v>
      </c>
      <c r="F186" s="5" t="s">
        <v>43</v>
      </c>
      <c r="G186" s="44" t="str">
        <f t="shared" si="16"/>
        <v>45636.340</v>
      </c>
      <c r="H186" s="14">
        <f t="shared" si="17"/>
        <v>2540</v>
      </c>
      <c r="I186" s="59" t="s">
        <v>758</v>
      </c>
      <c r="J186" s="60" t="s">
        <v>759</v>
      </c>
      <c r="K186" s="59">
        <v>2540</v>
      </c>
      <c r="L186" s="59" t="s">
        <v>247</v>
      </c>
      <c r="M186" s="60" t="s">
        <v>219</v>
      </c>
      <c r="N186" s="60"/>
      <c r="O186" s="61" t="s">
        <v>760</v>
      </c>
      <c r="P186" s="61" t="s">
        <v>761</v>
      </c>
    </row>
    <row r="187" spans="1:16" ht="13.5" thickBot="1" x14ac:dyDescent="0.25">
      <c r="A187" s="14" t="str">
        <f t="shared" si="12"/>
        <v> VSSC 66.35 </v>
      </c>
      <c r="B187" s="5" t="str">
        <f t="shared" si="13"/>
        <v>I</v>
      </c>
      <c r="C187" s="14">
        <f t="shared" si="14"/>
        <v>46170.514000000003</v>
      </c>
      <c r="D187" s="44" t="str">
        <f t="shared" si="15"/>
        <v>vis</v>
      </c>
      <c r="E187" s="58">
        <f>VLOOKUP(C187,Active!C$21:E$970,3,FALSE)</f>
        <v>2913.9933936557818</v>
      </c>
      <c r="F187" s="5" t="s">
        <v>43</v>
      </c>
      <c r="G187" s="44" t="str">
        <f t="shared" si="16"/>
        <v>46170.5140</v>
      </c>
      <c r="H187" s="14">
        <f t="shared" si="17"/>
        <v>2914</v>
      </c>
      <c r="I187" s="59" t="s">
        <v>762</v>
      </c>
      <c r="J187" s="60" t="s">
        <v>763</v>
      </c>
      <c r="K187" s="59">
        <v>2914</v>
      </c>
      <c r="L187" s="59" t="s">
        <v>764</v>
      </c>
      <c r="M187" s="60" t="s">
        <v>370</v>
      </c>
      <c r="N187" s="60" t="s">
        <v>476</v>
      </c>
      <c r="O187" s="61" t="s">
        <v>765</v>
      </c>
      <c r="P187" s="61" t="s">
        <v>766</v>
      </c>
    </row>
    <row r="188" spans="1:16" ht="13.5" thickBot="1" x14ac:dyDescent="0.25">
      <c r="A188" s="14" t="str">
        <f t="shared" si="12"/>
        <v> BBS 86 </v>
      </c>
      <c r="B188" s="5" t="str">
        <f t="shared" si="13"/>
        <v>I</v>
      </c>
      <c r="C188" s="14">
        <f t="shared" si="14"/>
        <v>46330.48</v>
      </c>
      <c r="D188" s="44" t="str">
        <f t="shared" si="15"/>
        <v>vis</v>
      </c>
      <c r="E188" s="58">
        <f>VLOOKUP(C188,Active!C$21:E$970,3,FALSE)</f>
        <v>3025.9889912932931</v>
      </c>
      <c r="F188" s="5" t="s">
        <v>43</v>
      </c>
      <c r="G188" s="44" t="str">
        <f t="shared" si="16"/>
        <v>46330.48</v>
      </c>
      <c r="H188" s="14">
        <f t="shared" si="17"/>
        <v>3026</v>
      </c>
      <c r="I188" s="59" t="s">
        <v>767</v>
      </c>
      <c r="J188" s="60" t="s">
        <v>768</v>
      </c>
      <c r="K188" s="59">
        <v>3026</v>
      </c>
      <c r="L188" s="59" t="s">
        <v>769</v>
      </c>
      <c r="M188" s="60" t="s">
        <v>219</v>
      </c>
      <c r="N188" s="60"/>
      <c r="O188" s="61" t="s">
        <v>770</v>
      </c>
      <c r="P188" s="61" t="s">
        <v>771</v>
      </c>
    </row>
    <row r="189" spans="1:16" ht="13.5" thickBot="1" x14ac:dyDescent="0.25">
      <c r="A189" s="14" t="str">
        <f t="shared" si="12"/>
        <v> BBS 86 </v>
      </c>
      <c r="B189" s="5" t="str">
        <f t="shared" si="13"/>
        <v>I</v>
      </c>
      <c r="C189" s="14">
        <f t="shared" si="14"/>
        <v>46333.37</v>
      </c>
      <c r="D189" s="44" t="str">
        <f t="shared" si="15"/>
        <v>vis</v>
      </c>
      <c r="E189" s="58">
        <f>VLOOKUP(C189,Active!C$21:E$970,3,FALSE)</f>
        <v>3028.0123417375894</v>
      </c>
      <c r="F189" s="5" t="s">
        <v>43</v>
      </c>
      <c r="G189" s="44" t="str">
        <f t="shared" si="16"/>
        <v>46333.37</v>
      </c>
      <c r="H189" s="14">
        <f t="shared" si="17"/>
        <v>3028</v>
      </c>
      <c r="I189" s="59" t="s">
        <v>772</v>
      </c>
      <c r="J189" s="60" t="s">
        <v>773</v>
      </c>
      <c r="K189" s="59">
        <v>3028</v>
      </c>
      <c r="L189" s="59" t="s">
        <v>774</v>
      </c>
      <c r="M189" s="60" t="s">
        <v>219</v>
      </c>
      <c r="N189" s="60"/>
      <c r="O189" s="61" t="s">
        <v>770</v>
      </c>
      <c r="P189" s="61" t="s">
        <v>771</v>
      </c>
    </row>
    <row r="190" spans="1:16" ht="13.5" thickBot="1" x14ac:dyDescent="0.25">
      <c r="A190" s="14" t="str">
        <f t="shared" si="12"/>
        <v> VSSC 66.35 </v>
      </c>
      <c r="B190" s="5" t="str">
        <f t="shared" si="13"/>
        <v>I</v>
      </c>
      <c r="C190" s="14">
        <f t="shared" si="14"/>
        <v>46343.350400000003</v>
      </c>
      <c r="D190" s="44" t="str">
        <f t="shared" si="15"/>
        <v>vis</v>
      </c>
      <c r="E190" s="58">
        <f>VLOOKUP(C190,Active!C$21:E$970,3,FALSE)</f>
        <v>3034.999831970898</v>
      </c>
      <c r="F190" s="5" t="s">
        <v>43</v>
      </c>
      <c r="G190" s="44" t="str">
        <f t="shared" si="16"/>
        <v>46343.3504</v>
      </c>
      <c r="H190" s="14">
        <f t="shared" si="17"/>
        <v>3035</v>
      </c>
      <c r="I190" s="59" t="s">
        <v>775</v>
      </c>
      <c r="J190" s="60" t="s">
        <v>776</v>
      </c>
      <c r="K190" s="59">
        <v>3035</v>
      </c>
      <c r="L190" s="59" t="s">
        <v>777</v>
      </c>
      <c r="M190" s="60" t="s">
        <v>370</v>
      </c>
      <c r="N190" s="60" t="s">
        <v>476</v>
      </c>
      <c r="O190" s="61" t="s">
        <v>765</v>
      </c>
      <c r="P190" s="61" t="s">
        <v>766</v>
      </c>
    </row>
    <row r="191" spans="1:16" ht="13.5" thickBot="1" x14ac:dyDescent="0.25">
      <c r="A191" s="14" t="str">
        <f t="shared" si="12"/>
        <v> VSSC 66.35 </v>
      </c>
      <c r="B191" s="5" t="str">
        <f t="shared" si="13"/>
        <v>I</v>
      </c>
      <c r="C191" s="14">
        <f t="shared" si="14"/>
        <v>46630.436999999998</v>
      </c>
      <c r="D191" s="44" t="str">
        <f t="shared" si="15"/>
        <v>vis</v>
      </c>
      <c r="E191" s="58">
        <f>VLOOKUP(C191,Active!C$21:E$970,3,FALSE)</f>
        <v>3235.9952643797878</v>
      </c>
      <c r="F191" s="5" t="s">
        <v>43</v>
      </c>
      <c r="G191" s="44" t="str">
        <f t="shared" si="16"/>
        <v>46630.437</v>
      </c>
      <c r="H191" s="14">
        <f t="shared" si="17"/>
        <v>3236</v>
      </c>
      <c r="I191" s="59" t="s">
        <v>778</v>
      </c>
      <c r="J191" s="60" t="s">
        <v>779</v>
      </c>
      <c r="K191" s="59">
        <v>3236</v>
      </c>
      <c r="L191" s="59" t="s">
        <v>229</v>
      </c>
      <c r="M191" s="60" t="s">
        <v>219</v>
      </c>
      <c r="N191" s="60"/>
      <c r="O191" s="61" t="s">
        <v>780</v>
      </c>
      <c r="P191" s="61" t="s">
        <v>766</v>
      </c>
    </row>
    <row r="192" spans="1:16" ht="13.5" thickBot="1" x14ac:dyDescent="0.25">
      <c r="A192" s="14" t="str">
        <f t="shared" si="12"/>
        <v> BRNO 28 </v>
      </c>
      <c r="B192" s="5" t="str">
        <f t="shared" si="13"/>
        <v>I</v>
      </c>
      <c r="C192" s="14">
        <f t="shared" si="14"/>
        <v>46640.44</v>
      </c>
      <c r="D192" s="44" t="str">
        <f t="shared" si="15"/>
        <v>vis</v>
      </c>
      <c r="E192" s="58">
        <f>VLOOKUP(C192,Active!C$21:E$970,3,FALSE)</f>
        <v>3242.9985773535977</v>
      </c>
      <c r="F192" s="5" t="s">
        <v>43</v>
      </c>
      <c r="G192" s="44" t="str">
        <f t="shared" si="16"/>
        <v>46640.440</v>
      </c>
      <c r="H192" s="14">
        <f t="shared" si="17"/>
        <v>3243</v>
      </c>
      <c r="I192" s="59" t="s">
        <v>781</v>
      </c>
      <c r="J192" s="60" t="s">
        <v>782</v>
      </c>
      <c r="K192" s="59">
        <v>3243</v>
      </c>
      <c r="L192" s="59" t="s">
        <v>232</v>
      </c>
      <c r="M192" s="60" t="s">
        <v>219</v>
      </c>
      <c r="N192" s="60"/>
      <c r="O192" s="61" t="s">
        <v>783</v>
      </c>
      <c r="P192" s="61" t="s">
        <v>784</v>
      </c>
    </row>
    <row r="193" spans="1:16" ht="13.5" thickBot="1" x14ac:dyDescent="0.25">
      <c r="A193" s="14" t="str">
        <f t="shared" si="12"/>
        <v> BRNO 28 </v>
      </c>
      <c r="B193" s="5" t="str">
        <f t="shared" si="13"/>
        <v>I</v>
      </c>
      <c r="C193" s="14">
        <f t="shared" si="14"/>
        <v>46650.436000000002</v>
      </c>
      <c r="D193" s="44" t="str">
        <f t="shared" si="15"/>
        <v>vis</v>
      </c>
      <c r="E193" s="58">
        <f>VLOOKUP(C193,Active!C$21:E$970,3,FALSE)</f>
        <v>3249.9969894785772</v>
      </c>
      <c r="F193" s="5" t="s">
        <v>43</v>
      </c>
      <c r="G193" s="44" t="str">
        <f t="shared" si="16"/>
        <v>46650.436</v>
      </c>
      <c r="H193" s="14">
        <f t="shared" si="17"/>
        <v>3250</v>
      </c>
      <c r="I193" s="59" t="s">
        <v>785</v>
      </c>
      <c r="J193" s="60" t="s">
        <v>786</v>
      </c>
      <c r="K193" s="59">
        <v>3250</v>
      </c>
      <c r="L193" s="59" t="s">
        <v>289</v>
      </c>
      <c r="M193" s="60" t="s">
        <v>219</v>
      </c>
      <c r="N193" s="60"/>
      <c r="O193" s="61" t="s">
        <v>783</v>
      </c>
      <c r="P193" s="61" t="s">
        <v>784</v>
      </c>
    </row>
    <row r="194" spans="1:16" ht="13.5" thickBot="1" x14ac:dyDescent="0.25">
      <c r="A194" s="14" t="str">
        <f t="shared" si="12"/>
        <v>BAVM 46 </v>
      </c>
      <c r="B194" s="5" t="str">
        <f t="shared" si="13"/>
        <v>I</v>
      </c>
      <c r="C194" s="14">
        <f t="shared" si="14"/>
        <v>46680.432999999997</v>
      </c>
      <c r="D194" s="44" t="str">
        <f t="shared" si="15"/>
        <v>vis</v>
      </c>
      <c r="E194" s="58">
        <f>VLOOKUP(C194,Active!C$21:E$970,3,FALSE)</f>
        <v>3270.9985269448634</v>
      </c>
      <c r="F194" s="5" t="s">
        <v>43</v>
      </c>
      <c r="G194" s="44" t="str">
        <f t="shared" si="16"/>
        <v>46680.433</v>
      </c>
      <c r="H194" s="14">
        <f t="shared" si="17"/>
        <v>3271</v>
      </c>
      <c r="I194" s="59" t="s">
        <v>787</v>
      </c>
      <c r="J194" s="60" t="s">
        <v>788</v>
      </c>
      <c r="K194" s="59">
        <v>3271</v>
      </c>
      <c r="L194" s="59" t="s">
        <v>232</v>
      </c>
      <c r="M194" s="60" t="s">
        <v>219</v>
      </c>
      <c r="N194" s="60"/>
      <c r="O194" s="61" t="s">
        <v>789</v>
      </c>
      <c r="P194" s="62" t="s">
        <v>790</v>
      </c>
    </row>
    <row r="195" spans="1:16" ht="13.5" thickBot="1" x14ac:dyDescent="0.25">
      <c r="A195" s="14" t="str">
        <f t="shared" si="12"/>
        <v>BAVM 46 </v>
      </c>
      <c r="B195" s="5" t="str">
        <f t="shared" si="13"/>
        <v>I</v>
      </c>
      <c r="C195" s="14">
        <f t="shared" si="14"/>
        <v>46770.414299999997</v>
      </c>
      <c r="D195" s="44" t="str">
        <f t="shared" si="15"/>
        <v>vis</v>
      </c>
      <c r="E195" s="58">
        <f>VLOOKUP(C195,Active!C$21:E$970,3,FALSE)</f>
        <v>3333.996348167499</v>
      </c>
      <c r="F195" s="5" t="s">
        <v>43</v>
      </c>
      <c r="G195" s="44" t="str">
        <f t="shared" si="16"/>
        <v>46770.4143</v>
      </c>
      <c r="H195" s="14">
        <f t="shared" si="17"/>
        <v>3334</v>
      </c>
      <c r="I195" s="59" t="s">
        <v>793</v>
      </c>
      <c r="J195" s="60" t="s">
        <v>794</v>
      </c>
      <c r="K195" s="59">
        <v>3334</v>
      </c>
      <c r="L195" s="59" t="s">
        <v>795</v>
      </c>
      <c r="M195" s="60" t="s">
        <v>370</v>
      </c>
      <c r="N195" s="60" t="s">
        <v>43</v>
      </c>
      <c r="O195" s="61" t="s">
        <v>796</v>
      </c>
      <c r="P195" s="62" t="s">
        <v>790</v>
      </c>
    </row>
    <row r="196" spans="1:16" ht="13.5" thickBot="1" x14ac:dyDescent="0.25">
      <c r="A196" s="14" t="str">
        <f t="shared" si="12"/>
        <v>BAVM 46 </v>
      </c>
      <c r="B196" s="5" t="str">
        <f t="shared" si="13"/>
        <v>I</v>
      </c>
      <c r="C196" s="14">
        <f t="shared" si="14"/>
        <v>46910.383999999998</v>
      </c>
      <c r="D196" s="44" t="str">
        <f t="shared" si="15"/>
        <v>vis</v>
      </c>
      <c r="E196" s="58">
        <f>VLOOKUP(C196,Active!C$21:E$970,3,FALSE)</f>
        <v>3431.9921110336286</v>
      </c>
      <c r="F196" s="5" t="s">
        <v>43</v>
      </c>
      <c r="G196" s="44" t="str">
        <f t="shared" si="16"/>
        <v>46910.384</v>
      </c>
      <c r="H196" s="14">
        <f t="shared" si="17"/>
        <v>3432</v>
      </c>
      <c r="I196" s="59" t="s">
        <v>797</v>
      </c>
      <c r="J196" s="60" t="s">
        <v>798</v>
      </c>
      <c r="K196" s="59">
        <v>3432</v>
      </c>
      <c r="L196" s="59" t="s">
        <v>461</v>
      </c>
      <c r="M196" s="60" t="s">
        <v>219</v>
      </c>
      <c r="N196" s="60"/>
      <c r="O196" s="61" t="s">
        <v>789</v>
      </c>
      <c r="P196" s="62" t="s">
        <v>790</v>
      </c>
    </row>
    <row r="197" spans="1:16" ht="13.5" thickBot="1" x14ac:dyDescent="0.25">
      <c r="A197" s="14" t="str">
        <f t="shared" si="12"/>
        <v>BAVM 50 </v>
      </c>
      <c r="B197" s="5" t="str">
        <f t="shared" si="13"/>
        <v>I</v>
      </c>
      <c r="C197" s="14">
        <f t="shared" si="14"/>
        <v>47070.356599999999</v>
      </c>
      <c r="D197" s="44" t="str">
        <f t="shared" si="15"/>
        <v>vis</v>
      </c>
      <c r="E197" s="58">
        <f>VLOOKUP(C197,Active!C$21:E$970,3,FALSE)</f>
        <v>3543.9923294714627</v>
      </c>
      <c r="F197" s="5" t="s">
        <v>43</v>
      </c>
      <c r="G197" s="44" t="str">
        <f t="shared" si="16"/>
        <v>47070.3566</v>
      </c>
      <c r="H197" s="14">
        <f t="shared" si="17"/>
        <v>3544</v>
      </c>
      <c r="I197" s="59" t="s">
        <v>799</v>
      </c>
      <c r="J197" s="60" t="s">
        <v>800</v>
      </c>
      <c r="K197" s="59">
        <v>3544</v>
      </c>
      <c r="L197" s="59" t="s">
        <v>801</v>
      </c>
      <c r="M197" s="60" t="s">
        <v>370</v>
      </c>
      <c r="N197" s="60" t="s">
        <v>802</v>
      </c>
      <c r="O197" s="61" t="s">
        <v>803</v>
      </c>
      <c r="P197" s="62" t="s">
        <v>804</v>
      </c>
    </row>
    <row r="198" spans="1:16" ht="13.5" thickBot="1" x14ac:dyDescent="0.25">
      <c r="A198" s="14" t="str">
        <f t="shared" si="12"/>
        <v>BAVM 50 </v>
      </c>
      <c r="B198" s="5" t="str">
        <f t="shared" si="13"/>
        <v>I</v>
      </c>
      <c r="C198" s="14">
        <f t="shared" si="14"/>
        <v>47090.341</v>
      </c>
      <c r="D198" s="44" t="str">
        <f t="shared" si="15"/>
        <v>vis</v>
      </c>
      <c r="E198" s="58">
        <f>VLOOKUP(C198,Active!C$21:E$970,3,FALSE)</f>
        <v>3557.98383279984</v>
      </c>
      <c r="F198" s="5" t="s">
        <v>43</v>
      </c>
      <c r="G198" s="44" t="str">
        <f t="shared" si="16"/>
        <v>47090.341</v>
      </c>
      <c r="H198" s="14">
        <f t="shared" si="17"/>
        <v>3558</v>
      </c>
      <c r="I198" s="59" t="s">
        <v>805</v>
      </c>
      <c r="J198" s="60" t="s">
        <v>806</v>
      </c>
      <c r="K198" s="59">
        <v>3558</v>
      </c>
      <c r="L198" s="59" t="s">
        <v>206</v>
      </c>
      <c r="M198" s="60" t="s">
        <v>219</v>
      </c>
      <c r="N198" s="60"/>
      <c r="O198" s="61" t="s">
        <v>807</v>
      </c>
      <c r="P198" s="62" t="s">
        <v>804</v>
      </c>
    </row>
    <row r="199" spans="1:16" ht="13.5" thickBot="1" x14ac:dyDescent="0.25">
      <c r="A199" s="14" t="str">
        <f t="shared" si="12"/>
        <v> BRNO 30 </v>
      </c>
      <c r="B199" s="5" t="str">
        <f t="shared" si="13"/>
        <v>I</v>
      </c>
      <c r="C199" s="14">
        <f t="shared" si="14"/>
        <v>47170.336000000003</v>
      </c>
      <c r="D199" s="44" t="str">
        <f t="shared" si="15"/>
        <v>vis</v>
      </c>
      <c r="E199" s="58">
        <f>VLOOKUP(C199,Active!C$21:E$970,3,FALSE)</f>
        <v>3613.9900330737291</v>
      </c>
      <c r="F199" s="5" t="s">
        <v>43</v>
      </c>
      <c r="G199" s="44" t="str">
        <f t="shared" si="16"/>
        <v>47170.336</v>
      </c>
      <c r="H199" s="14">
        <f t="shared" si="17"/>
        <v>3614</v>
      </c>
      <c r="I199" s="59" t="s">
        <v>810</v>
      </c>
      <c r="J199" s="60" t="s">
        <v>811</v>
      </c>
      <c r="K199" s="59">
        <v>3614</v>
      </c>
      <c r="L199" s="59" t="s">
        <v>200</v>
      </c>
      <c r="M199" s="60" t="s">
        <v>219</v>
      </c>
      <c r="N199" s="60"/>
      <c r="O199" s="61" t="s">
        <v>812</v>
      </c>
      <c r="P199" s="61" t="s">
        <v>813</v>
      </c>
    </row>
    <row r="200" spans="1:16" ht="13.5" thickBot="1" x14ac:dyDescent="0.25">
      <c r="A200" s="14" t="str">
        <f t="shared" si="12"/>
        <v> BRNO 30 </v>
      </c>
      <c r="B200" s="5" t="str">
        <f t="shared" si="13"/>
        <v>I</v>
      </c>
      <c r="C200" s="14">
        <f t="shared" si="14"/>
        <v>47387.451000000001</v>
      </c>
      <c r="D200" s="44" t="str">
        <f t="shared" si="15"/>
        <v>vis</v>
      </c>
      <c r="E200" s="58">
        <f>VLOOKUP(C200,Active!C$21:E$970,3,FALSE)</f>
        <v>3765.9968606562652</v>
      </c>
      <c r="F200" s="5" t="s">
        <v>43</v>
      </c>
      <c r="G200" s="44" t="str">
        <f t="shared" si="16"/>
        <v>47387.451</v>
      </c>
      <c r="H200" s="14">
        <f t="shared" si="17"/>
        <v>3766</v>
      </c>
      <c r="I200" s="59" t="s">
        <v>814</v>
      </c>
      <c r="J200" s="60" t="s">
        <v>815</v>
      </c>
      <c r="K200" s="59">
        <v>3766</v>
      </c>
      <c r="L200" s="59" t="s">
        <v>289</v>
      </c>
      <c r="M200" s="60" t="s">
        <v>219</v>
      </c>
      <c r="N200" s="60"/>
      <c r="O200" s="61" t="s">
        <v>816</v>
      </c>
      <c r="P200" s="61" t="s">
        <v>813</v>
      </c>
    </row>
    <row r="201" spans="1:16" ht="13.5" thickBot="1" x14ac:dyDescent="0.25">
      <c r="A201" s="14" t="str">
        <f t="shared" si="12"/>
        <v> BRNO 30 </v>
      </c>
      <c r="B201" s="5" t="str">
        <f t="shared" si="13"/>
        <v>I</v>
      </c>
      <c r="C201" s="14">
        <f t="shared" si="14"/>
        <v>47387.470999999998</v>
      </c>
      <c r="D201" s="44" t="str">
        <f t="shared" si="15"/>
        <v>vis</v>
      </c>
      <c r="E201" s="58">
        <f>VLOOKUP(C201,Active!C$21:E$970,3,FALSE)</f>
        <v>3766.010863081483</v>
      </c>
      <c r="F201" s="5" t="s">
        <v>43</v>
      </c>
      <c r="G201" s="44" t="str">
        <f t="shared" si="16"/>
        <v>47387.471</v>
      </c>
      <c r="H201" s="14">
        <f t="shared" si="17"/>
        <v>3766</v>
      </c>
      <c r="I201" s="59" t="s">
        <v>817</v>
      </c>
      <c r="J201" s="60" t="s">
        <v>818</v>
      </c>
      <c r="K201" s="59">
        <v>3766</v>
      </c>
      <c r="L201" s="59" t="s">
        <v>377</v>
      </c>
      <c r="M201" s="60" t="s">
        <v>219</v>
      </c>
      <c r="N201" s="60"/>
      <c r="O201" s="61" t="s">
        <v>819</v>
      </c>
      <c r="P201" s="61" t="s">
        <v>813</v>
      </c>
    </row>
    <row r="202" spans="1:16" ht="13.5" thickBot="1" x14ac:dyDescent="0.25">
      <c r="A202" s="14" t="str">
        <f t="shared" si="12"/>
        <v>BAVM 52 </v>
      </c>
      <c r="B202" s="5" t="str">
        <f t="shared" si="13"/>
        <v>I</v>
      </c>
      <c r="C202" s="14">
        <f t="shared" si="14"/>
        <v>47450.303999999996</v>
      </c>
      <c r="D202" s="44" t="str">
        <f t="shared" si="15"/>
        <v>vis</v>
      </c>
      <c r="E202" s="58">
        <f>VLOOKUP(C202,Active!C$21:E$970,3,FALSE)</f>
        <v>3810.0015822740461</v>
      </c>
      <c r="F202" s="5" t="s">
        <v>43</v>
      </c>
      <c r="G202" s="44" t="str">
        <f t="shared" si="16"/>
        <v>47450.304</v>
      </c>
      <c r="H202" s="14">
        <f t="shared" si="17"/>
        <v>3810</v>
      </c>
      <c r="I202" s="59" t="s">
        <v>820</v>
      </c>
      <c r="J202" s="60" t="s">
        <v>821</v>
      </c>
      <c r="K202" s="59">
        <v>3810</v>
      </c>
      <c r="L202" s="59" t="s">
        <v>276</v>
      </c>
      <c r="M202" s="60" t="s">
        <v>219</v>
      </c>
      <c r="N202" s="60"/>
      <c r="O202" s="61" t="s">
        <v>789</v>
      </c>
      <c r="P202" s="62" t="s">
        <v>822</v>
      </c>
    </row>
    <row r="203" spans="1:16" ht="13.5" thickBot="1" x14ac:dyDescent="0.25">
      <c r="A203" s="14" t="str">
        <f t="shared" ref="A203:A266" si="18">P203</f>
        <v> VSSC 72.25 </v>
      </c>
      <c r="B203" s="5" t="str">
        <f t="shared" ref="B203:B266" si="19">IF(H203=INT(H203),"I","II")</f>
        <v>I</v>
      </c>
      <c r="C203" s="14">
        <f t="shared" ref="C203:C266" si="20">1*G203</f>
        <v>47464.577899999997</v>
      </c>
      <c r="D203" s="44" t="str">
        <f t="shared" ref="D203:D266" si="21">VLOOKUP(F203,I$1:J$5,2,FALSE)</f>
        <v>vis</v>
      </c>
      <c r="E203" s="58">
        <f>VLOOKUP(C203,Active!C$21:E$970,3,FALSE)</f>
        <v>3819.9950431414686</v>
      </c>
      <c r="F203" s="5" t="s">
        <v>43</v>
      </c>
      <c r="G203" s="44" t="str">
        <f t="shared" ref="G203:G266" si="22">MID(I203,3,LEN(I203)-3)</f>
        <v>47464.5779</v>
      </c>
      <c r="H203" s="14">
        <f t="shared" ref="H203:H266" si="23">1*K203</f>
        <v>3820</v>
      </c>
      <c r="I203" s="59" t="s">
        <v>823</v>
      </c>
      <c r="J203" s="60" t="s">
        <v>824</v>
      </c>
      <c r="K203" s="59">
        <v>3820</v>
      </c>
      <c r="L203" s="59" t="s">
        <v>825</v>
      </c>
      <c r="M203" s="60" t="s">
        <v>370</v>
      </c>
      <c r="N203" s="60" t="s">
        <v>476</v>
      </c>
      <c r="O203" s="61" t="s">
        <v>765</v>
      </c>
      <c r="P203" s="61" t="s">
        <v>826</v>
      </c>
    </row>
    <row r="204" spans="1:16" ht="13.5" thickBot="1" x14ac:dyDescent="0.25">
      <c r="A204" s="14" t="str">
        <f t="shared" si="18"/>
        <v>IBVS 3355 </v>
      </c>
      <c r="B204" s="5" t="str">
        <f t="shared" si="19"/>
        <v>I</v>
      </c>
      <c r="C204" s="14">
        <f t="shared" si="20"/>
        <v>47467.435799999999</v>
      </c>
      <c r="D204" s="44" t="str">
        <f t="shared" si="21"/>
        <v>vis</v>
      </c>
      <c r="E204" s="58">
        <f>VLOOKUP(C204,Active!C$21:E$970,3,FALSE)</f>
        <v>3821.9959196932891</v>
      </c>
      <c r="F204" s="5" t="s">
        <v>43</v>
      </c>
      <c r="G204" s="44" t="str">
        <f t="shared" si="22"/>
        <v>47467.4358</v>
      </c>
      <c r="H204" s="14">
        <f t="shared" si="23"/>
        <v>3822</v>
      </c>
      <c r="I204" s="59" t="s">
        <v>827</v>
      </c>
      <c r="J204" s="60" t="s">
        <v>828</v>
      </c>
      <c r="K204" s="59">
        <v>3822</v>
      </c>
      <c r="L204" s="59" t="s">
        <v>829</v>
      </c>
      <c r="M204" s="60" t="s">
        <v>370</v>
      </c>
      <c r="N204" s="60" t="s">
        <v>476</v>
      </c>
      <c r="O204" s="61" t="s">
        <v>830</v>
      </c>
      <c r="P204" s="62" t="s">
        <v>831</v>
      </c>
    </row>
    <row r="205" spans="1:16" ht="13.5" thickBot="1" x14ac:dyDescent="0.25">
      <c r="A205" s="14" t="str">
        <f t="shared" si="18"/>
        <v> BBS 91 </v>
      </c>
      <c r="B205" s="5" t="str">
        <f t="shared" si="19"/>
        <v>I</v>
      </c>
      <c r="C205" s="14">
        <f t="shared" si="20"/>
        <v>47540.284</v>
      </c>
      <c r="D205" s="44" t="str">
        <f t="shared" si="21"/>
        <v>vis</v>
      </c>
      <c r="E205" s="58">
        <f>VLOOKUP(C205,Active!C$21:E$970,3,FALSE)</f>
        <v>3872.9984933390447</v>
      </c>
      <c r="F205" s="5" t="s">
        <v>43</v>
      </c>
      <c r="G205" s="44" t="str">
        <f t="shared" si="22"/>
        <v>47540.2840</v>
      </c>
      <c r="H205" s="14">
        <f t="shared" si="23"/>
        <v>3873</v>
      </c>
      <c r="I205" s="59" t="s">
        <v>835</v>
      </c>
      <c r="J205" s="60" t="s">
        <v>836</v>
      </c>
      <c r="K205" s="59">
        <v>3873</v>
      </c>
      <c r="L205" s="59" t="s">
        <v>716</v>
      </c>
      <c r="M205" s="60" t="s">
        <v>370</v>
      </c>
      <c r="N205" s="60" t="s">
        <v>476</v>
      </c>
      <c r="O205" s="61" t="s">
        <v>559</v>
      </c>
      <c r="P205" s="61" t="s">
        <v>837</v>
      </c>
    </row>
    <row r="206" spans="1:16" ht="13.5" thickBot="1" x14ac:dyDescent="0.25">
      <c r="A206" s="14" t="str">
        <f t="shared" si="18"/>
        <v>BAVM 56 </v>
      </c>
      <c r="B206" s="5" t="str">
        <f t="shared" si="19"/>
        <v>I</v>
      </c>
      <c r="C206" s="14">
        <f t="shared" si="20"/>
        <v>47777.377999999997</v>
      </c>
      <c r="D206" s="44" t="str">
        <f t="shared" si="21"/>
        <v>vis</v>
      </c>
      <c r="E206" s="58">
        <f>VLOOKUP(C206,Active!C$21:E$970,3,FALSE)</f>
        <v>4038.9930435951474</v>
      </c>
      <c r="F206" s="5" t="s">
        <v>43</v>
      </c>
      <c r="G206" s="44" t="str">
        <f t="shared" si="22"/>
        <v>47777.378</v>
      </c>
      <c r="H206" s="14">
        <f t="shared" si="23"/>
        <v>4039</v>
      </c>
      <c r="I206" s="59" t="s">
        <v>838</v>
      </c>
      <c r="J206" s="60" t="s">
        <v>839</v>
      </c>
      <c r="K206" s="59">
        <v>4039</v>
      </c>
      <c r="L206" s="59" t="s">
        <v>194</v>
      </c>
      <c r="M206" s="60" t="s">
        <v>219</v>
      </c>
      <c r="N206" s="60"/>
      <c r="O206" s="61" t="s">
        <v>789</v>
      </c>
      <c r="P206" s="62" t="s">
        <v>840</v>
      </c>
    </row>
    <row r="207" spans="1:16" ht="13.5" thickBot="1" x14ac:dyDescent="0.25">
      <c r="A207" s="14" t="str">
        <f t="shared" si="18"/>
        <v> BBS 93 </v>
      </c>
      <c r="B207" s="5" t="str">
        <f t="shared" si="19"/>
        <v>I</v>
      </c>
      <c r="C207" s="14">
        <f t="shared" si="20"/>
        <v>47817.392999999996</v>
      </c>
      <c r="D207" s="44" t="str">
        <f t="shared" si="21"/>
        <v>vis</v>
      </c>
      <c r="E207" s="58">
        <f>VLOOKUP(C207,Active!C$21:E$970,3,FALSE)</f>
        <v>4067.0083958541582</v>
      </c>
      <c r="F207" s="5" t="s">
        <v>43</v>
      </c>
      <c r="G207" s="44" t="str">
        <f t="shared" si="22"/>
        <v>47817.393</v>
      </c>
      <c r="H207" s="14">
        <f t="shared" si="23"/>
        <v>4067</v>
      </c>
      <c r="I207" s="59" t="s">
        <v>841</v>
      </c>
      <c r="J207" s="60" t="s">
        <v>842</v>
      </c>
      <c r="K207" s="59">
        <v>4067</v>
      </c>
      <c r="L207" s="59" t="s">
        <v>250</v>
      </c>
      <c r="M207" s="60" t="s">
        <v>219</v>
      </c>
      <c r="N207" s="60"/>
      <c r="O207" s="61" t="s">
        <v>587</v>
      </c>
      <c r="P207" s="61" t="s">
        <v>843</v>
      </c>
    </row>
    <row r="208" spans="1:16" ht="13.5" thickBot="1" x14ac:dyDescent="0.25">
      <c r="A208" s="14" t="str">
        <f t="shared" si="18"/>
        <v> BBS 93 </v>
      </c>
      <c r="B208" s="5" t="str">
        <f t="shared" si="19"/>
        <v>I</v>
      </c>
      <c r="C208" s="14">
        <f t="shared" si="20"/>
        <v>47870.247000000003</v>
      </c>
      <c r="D208" s="44" t="str">
        <f t="shared" si="21"/>
        <v>vis</v>
      </c>
      <c r="E208" s="58">
        <f>VLOOKUP(C208,Active!C$21:E$970,3,FALSE)</f>
        <v>4104.0126049831842</v>
      </c>
      <c r="F208" s="5" t="s">
        <v>43</v>
      </c>
      <c r="G208" s="44" t="str">
        <f t="shared" si="22"/>
        <v>47870.247</v>
      </c>
      <c r="H208" s="14">
        <f t="shared" si="23"/>
        <v>4104</v>
      </c>
      <c r="I208" s="59" t="s">
        <v>844</v>
      </c>
      <c r="J208" s="60" t="s">
        <v>845</v>
      </c>
      <c r="K208" s="59">
        <v>4104</v>
      </c>
      <c r="L208" s="59" t="s">
        <v>380</v>
      </c>
      <c r="M208" s="60" t="s">
        <v>219</v>
      </c>
      <c r="N208" s="60"/>
      <c r="O208" s="61" t="s">
        <v>587</v>
      </c>
      <c r="P208" s="61" t="s">
        <v>843</v>
      </c>
    </row>
    <row r="209" spans="1:16" ht="13.5" thickBot="1" x14ac:dyDescent="0.25">
      <c r="A209" s="14" t="str">
        <f t="shared" si="18"/>
        <v> BBS 96 </v>
      </c>
      <c r="B209" s="5" t="str">
        <f t="shared" si="19"/>
        <v>I</v>
      </c>
      <c r="C209" s="14">
        <f t="shared" si="20"/>
        <v>48167.315999999999</v>
      </c>
      <c r="D209" s="44" t="str">
        <f t="shared" si="21"/>
        <v>vis</v>
      </c>
      <c r="E209" s="58">
        <f>VLOOKUP(C209,Active!C$21:E$970,3,FALSE)</f>
        <v>4311.9969278679046</v>
      </c>
      <c r="F209" s="5" t="s">
        <v>43</v>
      </c>
      <c r="G209" s="44" t="str">
        <f t="shared" si="22"/>
        <v>48167.316</v>
      </c>
      <c r="H209" s="14">
        <f t="shared" si="23"/>
        <v>4312</v>
      </c>
      <c r="I209" s="59" t="s">
        <v>846</v>
      </c>
      <c r="J209" s="60" t="s">
        <v>847</v>
      </c>
      <c r="K209" s="59">
        <v>4312</v>
      </c>
      <c r="L209" s="59" t="s">
        <v>289</v>
      </c>
      <c r="M209" s="60" t="s">
        <v>219</v>
      </c>
      <c r="N209" s="60"/>
      <c r="O209" s="61" t="s">
        <v>587</v>
      </c>
      <c r="P209" s="61" t="s">
        <v>848</v>
      </c>
    </row>
    <row r="210" spans="1:16" ht="13.5" thickBot="1" x14ac:dyDescent="0.25">
      <c r="A210" s="14" t="str">
        <f t="shared" si="18"/>
        <v>BAVM 59 </v>
      </c>
      <c r="B210" s="5" t="str">
        <f t="shared" si="19"/>
        <v>I</v>
      </c>
      <c r="C210" s="14">
        <f t="shared" si="20"/>
        <v>48187.317999999999</v>
      </c>
      <c r="D210" s="44" t="str">
        <f t="shared" si="21"/>
        <v>vis</v>
      </c>
      <c r="E210" s="58">
        <f>VLOOKUP(C210,Active!C$21:E$970,3,FALSE)</f>
        <v>4326.0007533304752</v>
      </c>
      <c r="F210" s="5" t="s">
        <v>43</v>
      </c>
      <c r="G210" s="44" t="str">
        <f t="shared" si="22"/>
        <v>48187.318</v>
      </c>
      <c r="H210" s="14">
        <f t="shared" si="23"/>
        <v>4326</v>
      </c>
      <c r="I210" s="59" t="s">
        <v>849</v>
      </c>
      <c r="J210" s="60" t="s">
        <v>850</v>
      </c>
      <c r="K210" s="59">
        <v>4326</v>
      </c>
      <c r="L210" s="59" t="s">
        <v>257</v>
      </c>
      <c r="M210" s="60" t="s">
        <v>219</v>
      </c>
      <c r="N210" s="60"/>
      <c r="O210" s="61" t="s">
        <v>851</v>
      </c>
      <c r="P210" s="62" t="s">
        <v>852</v>
      </c>
    </row>
    <row r="211" spans="1:16" ht="13.5" thickBot="1" x14ac:dyDescent="0.25">
      <c r="A211" s="14" t="str">
        <f t="shared" si="18"/>
        <v>BAVM 60 </v>
      </c>
      <c r="B211" s="5" t="str">
        <f t="shared" si="19"/>
        <v>I</v>
      </c>
      <c r="C211" s="14">
        <f t="shared" si="20"/>
        <v>48444.404999999999</v>
      </c>
      <c r="D211" s="44" t="str">
        <f t="shared" si="21"/>
        <v>vis</v>
      </c>
      <c r="E211" s="58">
        <f>VLOOKUP(C211,Active!C$21:E$970,3,FALSE)</f>
        <v>4505.9928279577998</v>
      </c>
      <c r="F211" s="5" t="s">
        <v>43</v>
      </c>
      <c r="G211" s="44" t="str">
        <f t="shared" si="22"/>
        <v>48444.405</v>
      </c>
      <c r="H211" s="14">
        <f t="shared" si="23"/>
        <v>4506</v>
      </c>
      <c r="I211" s="59" t="s">
        <v>856</v>
      </c>
      <c r="J211" s="60" t="s">
        <v>857</v>
      </c>
      <c r="K211" s="59">
        <v>4506</v>
      </c>
      <c r="L211" s="59" t="s">
        <v>194</v>
      </c>
      <c r="M211" s="60" t="s">
        <v>219</v>
      </c>
      <c r="N211" s="60"/>
      <c r="O211" s="61" t="s">
        <v>789</v>
      </c>
      <c r="P211" s="62" t="s">
        <v>858</v>
      </c>
    </row>
    <row r="212" spans="1:16" ht="13.5" thickBot="1" x14ac:dyDescent="0.25">
      <c r="A212" s="14" t="str">
        <f t="shared" si="18"/>
        <v> BBS 102 </v>
      </c>
      <c r="B212" s="5" t="str">
        <f t="shared" si="19"/>
        <v>I</v>
      </c>
      <c r="C212" s="14">
        <f t="shared" si="20"/>
        <v>48934.347999999998</v>
      </c>
      <c r="D212" s="44" t="str">
        <f t="shared" si="21"/>
        <v>vis</v>
      </c>
      <c r="E212" s="58">
        <f>VLOOKUP(C212,Active!C$21:E$970,3,FALSE)</f>
        <v>4849.012338937101</v>
      </c>
      <c r="F212" s="5" t="s">
        <v>43</v>
      </c>
      <c r="G212" s="44" t="str">
        <f t="shared" si="22"/>
        <v>48934.348</v>
      </c>
      <c r="H212" s="14">
        <f t="shared" si="23"/>
        <v>4849</v>
      </c>
      <c r="I212" s="59" t="s">
        <v>863</v>
      </c>
      <c r="J212" s="60" t="s">
        <v>864</v>
      </c>
      <c r="K212" s="59">
        <v>4849</v>
      </c>
      <c r="L212" s="59" t="s">
        <v>380</v>
      </c>
      <c r="M212" s="60" t="s">
        <v>219</v>
      </c>
      <c r="N212" s="60"/>
      <c r="O212" s="61" t="s">
        <v>587</v>
      </c>
      <c r="P212" s="61" t="s">
        <v>865</v>
      </c>
    </row>
    <row r="213" spans="1:16" ht="13.5" thickBot="1" x14ac:dyDescent="0.25">
      <c r="A213" s="14" t="str">
        <f t="shared" si="18"/>
        <v> BBS 103 </v>
      </c>
      <c r="B213" s="5" t="str">
        <f t="shared" si="19"/>
        <v>I</v>
      </c>
      <c r="C213" s="14">
        <f t="shared" si="20"/>
        <v>49024.306600000004</v>
      </c>
      <c r="D213" s="44" t="str">
        <f t="shared" si="21"/>
        <v>vis</v>
      </c>
      <c r="E213" s="58">
        <f>VLOOKUP(C213,Active!C$21:E$970,3,FALSE)</f>
        <v>4911.9942674071162</v>
      </c>
      <c r="F213" s="5" t="s">
        <v>43</v>
      </c>
      <c r="G213" s="44" t="str">
        <f t="shared" si="22"/>
        <v>49024.3066</v>
      </c>
      <c r="H213" s="14">
        <f t="shared" si="23"/>
        <v>4912</v>
      </c>
      <c r="I213" s="59" t="s">
        <v>866</v>
      </c>
      <c r="J213" s="60" t="s">
        <v>867</v>
      </c>
      <c r="K213" s="59">
        <v>4912</v>
      </c>
      <c r="L213" s="59" t="s">
        <v>868</v>
      </c>
      <c r="M213" s="60" t="s">
        <v>370</v>
      </c>
      <c r="N213" s="60" t="s">
        <v>30</v>
      </c>
      <c r="O213" s="61" t="s">
        <v>559</v>
      </c>
      <c r="P213" s="61" t="s">
        <v>869</v>
      </c>
    </row>
    <row r="214" spans="1:16" ht="13.5" thickBot="1" x14ac:dyDescent="0.25">
      <c r="A214" s="14" t="str">
        <f t="shared" si="18"/>
        <v> BBS 103 </v>
      </c>
      <c r="B214" s="5" t="str">
        <f t="shared" si="19"/>
        <v>I</v>
      </c>
      <c r="C214" s="14">
        <f t="shared" si="20"/>
        <v>49024.315999999999</v>
      </c>
      <c r="D214" s="44" t="str">
        <f t="shared" si="21"/>
        <v>vis</v>
      </c>
      <c r="E214" s="58">
        <f>VLOOKUP(C214,Active!C$21:E$970,3,FALSE)</f>
        <v>4912.0008485469662</v>
      </c>
      <c r="F214" s="5" t="s">
        <v>43</v>
      </c>
      <c r="G214" s="44" t="str">
        <f t="shared" si="22"/>
        <v>49024.316</v>
      </c>
      <c r="H214" s="14">
        <f t="shared" si="23"/>
        <v>4912</v>
      </c>
      <c r="I214" s="59" t="s">
        <v>870</v>
      </c>
      <c r="J214" s="60" t="s">
        <v>871</v>
      </c>
      <c r="K214" s="59">
        <v>4912</v>
      </c>
      <c r="L214" s="59" t="s">
        <v>257</v>
      </c>
      <c r="M214" s="60" t="s">
        <v>219</v>
      </c>
      <c r="N214" s="60"/>
      <c r="O214" s="61" t="s">
        <v>587</v>
      </c>
      <c r="P214" s="61" t="s">
        <v>869</v>
      </c>
    </row>
    <row r="215" spans="1:16" ht="13.5" thickBot="1" x14ac:dyDescent="0.25">
      <c r="A215" s="14" t="str">
        <f t="shared" si="18"/>
        <v>OEJV 0060 </v>
      </c>
      <c r="B215" s="5" t="str">
        <f t="shared" si="19"/>
        <v>I</v>
      </c>
      <c r="C215" s="14">
        <f t="shared" si="20"/>
        <v>49221.453000000001</v>
      </c>
      <c r="D215" s="44" t="str">
        <f t="shared" si="21"/>
        <v>vis</v>
      </c>
      <c r="E215" s="58">
        <f>VLOOKUP(C215,Active!C$21:E$970,3,FALSE)</f>
        <v>5050.0206535771995</v>
      </c>
      <c r="F215" s="5" t="s">
        <v>43</v>
      </c>
      <c r="G215" s="44" t="str">
        <f t="shared" si="22"/>
        <v>49221.453</v>
      </c>
      <c r="H215" s="14">
        <f t="shared" si="23"/>
        <v>5050</v>
      </c>
      <c r="I215" s="59" t="s">
        <v>872</v>
      </c>
      <c r="J215" s="60" t="s">
        <v>873</v>
      </c>
      <c r="K215" s="59">
        <v>5050</v>
      </c>
      <c r="L215" s="59" t="s">
        <v>874</v>
      </c>
      <c r="M215" s="60" t="s">
        <v>219</v>
      </c>
      <c r="N215" s="60"/>
      <c r="O215" s="61" t="s">
        <v>875</v>
      </c>
      <c r="P215" s="62" t="s">
        <v>876</v>
      </c>
    </row>
    <row r="216" spans="1:16" ht="13.5" thickBot="1" x14ac:dyDescent="0.25">
      <c r="A216" s="14" t="str">
        <f t="shared" si="18"/>
        <v> BRNO 31 </v>
      </c>
      <c r="B216" s="5" t="str">
        <f t="shared" si="19"/>
        <v>I</v>
      </c>
      <c r="C216" s="14">
        <f t="shared" si="20"/>
        <v>49548.498</v>
      </c>
      <c r="D216" s="44" t="str">
        <f t="shared" si="21"/>
        <v>vis</v>
      </c>
      <c r="E216" s="58">
        <f>VLOOKUP(C216,Active!C$21:E$970,3,FALSE)</f>
        <v>5278.9918113817293</v>
      </c>
      <c r="F216" s="5" t="s">
        <v>43</v>
      </c>
      <c r="G216" s="44" t="str">
        <f t="shared" si="22"/>
        <v>49548.498</v>
      </c>
      <c r="H216" s="14">
        <f t="shared" si="23"/>
        <v>5279</v>
      </c>
      <c r="I216" s="59" t="s">
        <v>882</v>
      </c>
      <c r="J216" s="60" t="s">
        <v>883</v>
      </c>
      <c r="K216" s="59">
        <v>5279</v>
      </c>
      <c r="L216" s="59" t="s">
        <v>224</v>
      </c>
      <c r="M216" s="60" t="s">
        <v>219</v>
      </c>
      <c r="N216" s="60"/>
      <c r="O216" s="61" t="s">
        <v>884</v>
      </c>
      <c r="P216" s="61" t="s">
        <v>885</v>
      </c>
    </row>
    <row r="217" spans="1:16" ht="13.5" thickBot="1" x14ac:dyDescent="0.25">
      <c r="A217" s="14" t="str">
        <f t="shared" si="18"/>
        <v> BRNO 31 </v>
      </c>
      <c r="B217" s="5" t="str">
        <f t="shared" si="19"/>
        <v>I</v>
      </c>
      <c r="C217" s="14">
        <f t="shared" si="20"/>
        <v>49548.499000000003</v>
      </c>
      <c r="D217" s="44" t="str">
        <f t="shared" si="21"/>
        <v>vis</v>
      </c>
      <c r="E217" s="58">
        <f>VLOOKUP(C217,Active!C$21:E$970,3,FALSE)</f>
        <v>5278.9925115029937</v>
      </c>
      <c r="F217" s="5" t="s">
        <v>43</v>
      </c>
      <c r="G217" s="44" t="str">
        <f t="shared" si="22"/>
        <v>49548.499</v>
      </c>
      <c r="H217" s="14">
        <f t="shared" si="23"/>
        <v>5279</v>
      </c>
      <c r="I217" s="59" t="s">
        <v>886</v>
      </c>
      <c r="J217" s="60" t="s">
        <v>887</v>
      </c>
      <c r="K217" s="59">
        <v>5279</v>
      </c>
      <c r="L217" s="59" t="s">
        <v>461</v>
      </c>
      <c r="M217" s="60" t="s">
        <v>219</v>
      </c>
      <c r="N217" s="60"/>
      <c r="O217" s="61" t="s">
        <v>888</v>
      </c>
      <c r="P217" s="61" t="s">
        <v>885</v>
      </c>
    </row>
    <row r="218" spans="1:16" ht="13.5" thickBot="1" x14ac:dyDescent="0.25">
      <c r="A218" s="14" t="str">
        <f t="shared" si="18"/>
        <v> BRNO 31 </v>
      </c>
      <c r="B218" s="5" t="str">
        <f t="shared" si="19"/>
        <v>I</v>
      </c>
      <c r="C218" s="14">
        <f t="shared" si="20"/>
        <v>49568.474000000002</v>
      </c>
      <c r="D218" s="44" t="str">
        <f t="shared" si="21"/>
        <v>vis</v>
      </c>
      <c r="E218" s="58">
        <f>VLOOKUP(C218,Active!C$21:E$970,3,FALSE)</f>
        <v>5292.9774336915152</v>
      </c>
      <c r="F218" s="5" t="s">
        <v>43</v>
      </c>
      <c r="G218" s="44" t="str">
        <f t="shared" si="22"/>
        <v>49568.474</v>
      </c>
      <c r="H218" s="14">
        <f t="shared" si="23"/>
        <v>5293</v>
      </c>
      <c r="I218" s="59" t="s">
        <v>889</v>
      </c>
      <c r="J218" s="60" t="s">
        <v>890</v>
      </c>
      <c r="K218" s="59">
        <v>5293</v>
      </c>
      <c r="L218" s="59" t="s">
        <v>891</v>
      </c>
      <c r="M218" s="60" t="s">
        <v>219</v>
      </c>
      <c r="N218" s="60"/>
      <c r="O218" s="61" t="s">
        <v>892</v>
      </c>
      <c r="P218" s="61" t="s">
        <v>885</v>
      </c>
    </row>
    <row r="219" spans="1:16" ht="13.5" thickBot="1" x14ac:dyDescent="0.25">
      <c r="A219" s="14" t="str">
        <f t="shared" si="18"/>
        <v> BRNO 31 </v>
      </c>
      <c r="B219" s="5" t="str">
        <f t="shared" si="19"/>
        <v>I</v>
      </c>
      <c r="C219" s="14">
        <f t="shared" si="20"/>
        <v>49568.485999999997</v>
      </c>
      <c r="D219" s="44" t="str">
        <f t="shared" si="21"/>
        <v>vis</v>
      </c>
      <c r="E219" s="58">
        <f>VLOOKUP(C219,Active!C$21:E$970,3,FALSE)</f>
        <v>5292.9858351466446</v>
      </c>
      <c r="F219" s="5" t="s">
        <v>43</v>
      </c>
      <c r="G219" s="44" t="str">
        <f t="shared" si="22"/>
        <v>49568.486</v>
      </c>
      <c r="H219" s="14">
        <f t="shared" si="23"/>
        <v>5293</v>
      </c>
      <c r="I219" s="59" t="s">
        <v>893</v>
      </c>
      <c r="J219" s="60" t="s">
        <v>894</v>
      </c>
      <c r="K219" s="59">
        <v>5293</v>
      </c>
      <c r="L219" s="59" t="s">
        <v>895</v>
      </c>
      <c r="M219" s="60" t="s">
        <v>219</v>
      </c>
      <c r="N219" s="60"/>
      <c r="O219" s="61" t="s">
        <v>896</v>
      </c>
      <c r="P219" s="61" t="s">
        <v>885</v>
      </c>
    </row>
    <row r="220" spans="1:16" ht="13.5" thickBot="1" x14ac:dyDescent="0.25">
      <c r="A220" s="14" t="str">
        <f t="shared" si="18"/>
        <v> BRNO 31 </v>
      </c>
      <c r="B220" s="5" t="str">
        <f t="shared" si="19"/>
        <v>I</v>
      </c>
      <c r="C220" s="14">
        <f t="shared" si="20"/>
        <v>49568.487000000001</v>
      </c>
      <c r="D220" s="44" t="str">
        <f t="shared" si="21"/>
        <v>vis</v>
      </c>
      <c r="E220" s="58">
        <f>VLOOKUP(C220,Active!C$21:E$970,3,FALSE)</f>
        <v>5292.986535267908</v>
      </c>
      <c r="F220" s="5" t="s">
        <v>43</v>
      </c>
      <c r="G220" s="44" t="str">
        <f t="shared" si="22"/>
        <v>49568.487</v>
      </c>
      <c r="H220" s="14">
        <f t="shared" si="23"/>
        <v>5293</v>
      </c>
      <c r="I220" s="59" t="s">
        <v>897</v>
      </c>
      <c r="J220" s="60" t="s">
        <v>898</v>
      </c>
      <c r="K220" s="59">
        <v>5293</v>
      </c>
      <c r="L220" s="59" t="s">
        <v>186</v>
      </c>
      <c r="M220" s="60" t="s">
        <v>219</v>
      </c>
      <c r="N220" s="60"/>
      <c r="O220" s="61" t="s">
        <v>899</v>
      </c>
      <c r="P220" s="61" t="s">
        <v>885</v>
      </c>
    </row>
    <row r="221" spans="1:16" ht="13.5" thickBot="1" x14ac:dyDescent="0.25">
      <c r="A221" s="14" t="str">
        <f t="shared" si="18"/>
        <v> BRNO 31 </v>
      </c>
      <c r="B221" s="5" t="str">
        <f t="shared" si="19"/>
        <v>I</v>
      </c>
      <c r="C221" s="14">
        <f t="shared" si="20"/>
        <v>49568.487999999998</v>
      </c>
      <c r="D221" s="44" t="str">
        <f t="shared" si="21"/>
        <v>vis</v>
      </c>
      <c r="E221" s="58">
        <f>VLOOKUP(C221,Active!C$21:E$970,3,FALSE)</f>
        <v>5292.987235389166</v>
      </c>
      <c r="F221" s="5" t="s">
        <v>43</v>
      </c>
      <c r="G221" s="44" t="str">
        <f t="shared" si="22"/>
        <v>49568.488</v>
      </c>
      <c r="H221" s="14">
        <f t="shared" si="23"/>
        <v>5293</v>
      </c>
      <c r="I221" s="59" t="s">
        <v>900</v>
      </c>
      <c r="J221" s="60" t="s">
        <v>901</v>
      </c>
      <c r="K221" s="59">
        <v>5293</v>
      </c>
      <c r="L221" s="59" t="s">
        <v>902</v>
      </c>
      <c r="M221" s="60" t="s">
        <v>219</v>
      </c>
      <c r="N221" s="60"/>
      <c r="O221" s="61" t="s">
        <v>903</v>
      </c>
      <c r="P221" s="61" t="s">
        <v>885</v>
      </c>
    </row>
    <row r="222" spans="1:16" ht="13.5" thickBot="1" x14ac:dyDescent="0.25">
      <c r="A222" s="14" t="str">
        <f t="shared" si="18"/>
        <v> BRNO 31 </v>
      </c>
      <c r="B222" s="5" t="str">
        <f t="shared" si="19"/>
        <v>I</v>
      </c>
      <c r="C222" s="14">
        <f t="shared" si="20"/>
        <v>49568.489000000001</v>
      </c>
      <c r="D222" s="44" t="str">
        <f t="shared" si="21"/>
        <v>vis</v>
      </c>
      <c r="E222" s="58">
        <f>VLOOKUP(C222,Active!C$21:E$970,3,FALSE)</f>
        <v>5292.9879355104304</v>
      </c>
      <c r="F222" s="5" t="s">
        <v>43</v>
      </c>
      <c r="G222" s="44" t="str">
        <f t="shared" si="22"/>
        <v>49568.489</v>
      </c>
      <c r="H222" s="14">
        <f t="shared" si="23"/>
        <v>5293</v>
      </c>
      <c r="I222" s="59" t="s">
        <v>904</v>
      </c>
      <c r="J222" s="60" t="s">
        <v>905</v>
      </c>
      <c r="K222" s="59">
        <v>5293</v>
      </c>
      <c r="L222" s="59" t="s">
        <v>263</v>
      </c>
      <c r="M222" s="60" t="s">
        <v>219</v>
      </c>
      <c r="N222" s="60"/>
      <c r="O222" s="61" t="s">
        <v>812</v>
      </c>
      <c r="P222" s="61" t="s">
        <v>885</v>
      </c>
    </row>
    <row r="223" spans="1:16" ht="13.5" thickBot="1" x14ac:dyDescent="0.25">
      <c r="A223" s="14" t="str">
        <f t="shared" si="18"/>
        <v> BRNO 31 </v>
      </c>
      <c r="B223" s="5" t="str">
        <f t="shared" si="19"/>
        <v>I</v>
      </c>
      <c r="C223" s="14">
        <f t="shared" si="20"/>
        <v>49568.489000000001</v>
      </c>
      <c r="D223" s="44" t="str">
        <f t="shared" si="21"/>
        <v>vis</v>
      </c>
      <c r="E223" s="58">
        <f>VLOOKUP(C223,Active!C$21:E$970,3,FALSE)</f>
        <v>5292.9879355104304</v>
      </c>
      <c r="F223" s="5" t="s">
        <v>43</v>
      </c>
      <c r="G223" s="44" t="str">
        <f t="shared" si="22"/>
        <v>49568.489</v>
      </c>
      <c r="H223" s="14">
        <f t="shared" si="23"/>
        <v>5293</v>
      </c>
      <c r="I223" s="59" t="s">
        <v>904</v>
      </c>
      <c r="J223" s="60" t="s">
        <v>905</v>
      </c>
      <c r="K223" s="59">
        <v>5293</v>
      </c>
      <c r="L223" s="59" t="s">
        <v>263</v>
      </c>
      <c r="M223" s="60" t="s">
        <v>219</v>
      </c>
      <c r="N223" s="60"/>
      <c r="O223" s="61" t="s">
        <v>906</v>
      </c>
      <c r="P223" s="61" t="s">
        <v>885</v>
      </c>
    </row>
    <row r="224" spans="1:16" ht="13.5" thickBot="1" x14ac:dyDescent="0.25">
      <c r="A224" s="14" t="str">
        <f t="shared" si="18"/>
        <v> BRNO 31 </v>
      </c>
      <c r="B224" s="5" t="str">
        <f t="shared" si="19"/>
        <v>I</v>
      </c>
      <c r="C224" s="14">
        <f t="shared" si="20"/>
        <v>49568.500999999997</v>
      </c>
      <c r="D224" s="44" t="str">
        <f t="shared" si="21"/>
        <v>vis</v>
      </c>
      <c r="E224" s="58">
        <f>VLOOKUP(C224,Active!C$21:E$970,3,FALSE)</f>
        <v>5292.9963369655588</v>
      </c>
      <c r="F224" s="5" t="s">
        <v>43</v>
      </c>
      <c r="G224" s="44" t="str">
        <f t="shared" si="22"/>
        <v>49568.501</v>
      </c>
      <c r="H224" s="14">
        <f t="shared" si="23"/>
        <v>5293</v>
      </c>
      <c r="I224" s="59" t="s">
        <v>907</v>
      </c>
      <c r="J224" s="60" t="s">
        <v>908</v>
      </c>
      <c r="K224" s="59">
        <v>5293</v>
      </c>
      <c r="L224" s="59" t="s">
        <v>239</v>
      </c>
      <c r="M224" s="60" t="s">
        <v>219</v>
      </c>
      <c r="N224" s="60"/>
      <c r="O224" s="61" t="s">
        <v>909</v>
      </c>
      <c r="P224" s="61" t="s">
        <v>885</v>
      </c>
    </row>
    <row r="225" spans="1:16" ht="13.5" thickBot="1" x14ac:dyDescent="0.25">
      <c r="A225" s="14" t="str">
        <f t="shared" si="18"/>
        <v>OEJV 0060 </v>
      </c>
      <c r="B225" s="5" t="str">
        <f t="shared" si="19"/>
        <v>I</v>
      </c>
      <c r="C225" s="14">
        <f t="shared" si="20"/>
        <v>49568.506000000001</v>
      </c>
      <c r="D225" s="44" t="str">
        <f t="shared" si="21"/>
        <v>vis</v>
      </c>
      <c r="E225" s="58">
        <f>VLOOKUP(C225,Active!C$21:E$970,3,FALSE)</f>
        <v>5292.9998375718669</v>
      </c>
      <c r="F225" s="5" t="s">
        <v>43</v>
      </c>
      <c r="G225" s="44" t="str">
        <f t="shared" si="22"/>
        <v>49568.506</v>
      </c>
      <c r="H225" s="14">
        <f t="shared" si="23"/>
        <v>5293</v>
      </c>
      <c r="I225" s="59" t="s">
        <v>910</v>
      </c>
      <c r="J225" s="60" t="s">
        <v>911</v>
      </c>
      <c r="K225" s="59">
        <v>5293</v>
      </c>
      <c r="L225" s="59" t="s">
        <v>244</v>
      </c>
      <c r="M225" s="60" t="s">
        <v>219</v>
      </c>
      <c r="N225" s="60"/>
      <c r="O225" s="61" t="s">
        <v>875</v>
      </c>
      <c r="P225" s="62" t="s">
        <v>876</v>
      </c>
    </row>
    <row r="226" spans="1:16" ht="13.5" thickBot="1" x14ac:dyDescent="0.25">
      <c r="A226" s="14" t="str">
        <f t="shared" si="18"/>
        <v> BRNO 31 </v>
      </c>
      <c r="B226" s="5" t="str">
        <f t="shared" si="19"/>
        <v>I</v>
      </c>
      <c r="C226" s="14">
        <f t="shared" si="20"/>
        <v>49578.474999999999</v>
      </c>
      <c r="D226" s="44" t="str">
        <f t="shared" si="21"/>
        <v>vis</v>
      </c>
      <c r="E226" s="58">
        <f>VLOOKUP(C226,Active!C$21:E$970,3,FALSE)</f>
        <v>5299.9793464227978</v>
      </c>
      <c r="F226" s="5" t="s">
        <v>43</v>
      </c>
      <c r="G226" s="44" t="str">
        <f t="shared" si="22"/>
        <v>49578.475</v>
      </c>
      <c r="H226" s="14">
        <f t="shared" si="23"/>
        <v>5300</v>
      </c>
      <c r="I226" s="59" t="s">
        <v>915</v>
      </c>
      <c r="J226" s="60" t="s">
        <v>916</v>
      </c>
      <c r="K226" s="59">
        <v>5300</v>
      </c>
      <c r="L226" s="59" t="s">
        <v>917</v>
      </c>
      <c r="M226" s="60" t="s">
        <v>219</v>
      </c>
      <c r="N226" s="60"/>
      <c r="O226" s="61" t="s">
        <v>896</v>
      </c>
      <c r="P226" s="61" t="s">
        <v>885</v>
      </c>
    </row>
    <row r="227" spans="1:16" ht="13.5" thickBot="1" x14ac:dyDescent="0.25">
      <c r="A227" s="14" t="str">
        <f t="shared" si="18"/>
        <v> BBS 109 </v>
      </c>
      <c r="B227" s="5" t="str">
        <f t="shared" si="19"/>
        <v>I</v>
      </c>
      <c r="C227" s="14">
        <f t="shared" si="20"/>
        <v>49591.347999999998</v>
      </c>
      <c r="D227" s="44" t="str">
        <f t="shared" si="21"/>
        <v>vis</v>
      </c>
      <c r="E227" s="58">
        <f>VLOOKUP(C227,Active!C$21:E$970,3,FALSE)</f>
        <v>5308.9920074156817</v>
      </c>
      <c r="F227" s="5" t="s">
        <v>43</v>
      </c>
      <c r="G227" s="44" t="str">
        <f t="shared" si="22"/>
        <v>49591.348</v>
      </c>
      <c r="H227" s="14">
        <f t="shared" si="23"/>
        <v>5309</v>
      </c>
      <c r="I227" s="59" t="s">
        <v>918</v>
      </c>
      <c r="J227" s="60" t="s">
        <v>919</v>
      </c>
      <c r="K227" s="59">
        <v>5309</v>
      </c>
      <c r="L227" s="59" t="s">
        <v>461</v>
      </c>
      <c r="M227" s="60" t="s">
        <v>219</v>
      </c>
      <c r="N227" s="60"/>
      <c r="O227" s="61" t="s">
        <v>920</v>
      </c>
      <c r="P227" s="61" t="s">
        <v>921</v>
      </c>
    </row>
    <row r="228" spans="1:16" ht="13.5" thickBot="1" x14ac:dyDescent="0.25">
      <c r="A228" s="14" t="str">
        <f t="shared" si="18"/>
        <v>OEJV 0060 </v>
      </c>
      <c r="B228" s="5" t="str">
        <f t="shared" si="19"/>
        <v>I</v>
      </c>
      <c r="C228" s="14">
        <f t="shared" si="20"/>
        <v>49628.453000000001</v>
      </c>
      <c r="D228" s="44" t="str">
        <f t="shared" si="21"/>
        <v>vis</v>
      </c>
      <c r="E228" s="58">
        <f>VLOOKUP(C228,Active!C$21:E$970,3,FALSE)</f>
        <v>5334.9700068051779</v>
      </c>
      <c r="F228" s="5" t="s">
        <v>43</v>
      </c>
      <c r="G228" s="44" t="str">
        <f t="shared" si="22"/>
        <v>49628.453</v>
      </c>
      <c r="H228" s="14">
        <f t="shared" si="23"/>
        <v>5335</v>
      </c>
      <c r="I228" s="59" t="s">
        <v>922</v>
      </c>
      <c r="J228" s="60" t="s">
        <v>923</v>
      </c>
      <c r="K228" s="59">
        <v>5335</v>
      </c>
      <c r="L228" s="59" t="s">
        <v>924</v>
      </c>
      <c r="M228" s="60" t="s">
        <v>219</v>
      </c>
      <c r="N228" s="60"/>
      <c r="O228" s="61" t="s">
        <v>875</v>
      </c>
      <c r="P228" s="62" t="s">
        <v>876</v>
      </c>
    </row>
    <row r="229" spans="1:16" ht="13.5" thickBot="1" x14ac:dyDescent="0.25">
      <c r="A229" s="14" t="str">
        <f t="shared" si="18"/>
        <v>OEJV 0060 </v>
      </c>
      <c r="B229" s="5" t="str">
        <f t="shared" si="19"/>
        <v>I</v>
      </c>
      <c r="C229" s="14">
        <f t="shared" si="20"/>
        <v>49658.491999999998</v>
      </c>
      <c r="D229" s="44" t="str">
        <f t="shared" si="21"/>
        <v>vis</v>
      </c>
      <c r="E229" s="58">
        <f>VLOOKUP(C229,Active!C$21:E$970,3,FALSE)</f>
        <v>5356.0009493644275</v>
      </c>
      <c r="F229" s="5" t="s">
        <v>43</v>
      </c>
      <c r="G229" s="44" t="str">
        <f t="shared" si="22"/>
        <v>49658.492</v>
      </c>
      <c r="H229" s="14">
        <f t="shared" si="23"/>
        <v>5356</v>
      </c>
      <c r="I229" s="59" t="s">
        <v>925</v>
      </c>
      <c r="J229" s="60" t="s">
        <v>926</v>
      </c>
      <c r="K229" s="59">
        <v>5356</v>
      </c>
      <c r="L229" s="59" t="s">
        <v>257</v>
      </c>
      <c r="M229" s="60" t="s">
        <v>219</v>
      </c>
      <c r="N229" s="60"/>
      <c r="O229" s="61" t="s">
        <v>875</v>
      </c>
      <c r="P229" s="62" t="s">
        <v>876</v>
      </c>
    </row>
    <row r="230" spans="1:16" ht="13.5" thickBot="1" x14ac:dyDescent="0.25">
      <c r="A230" s="14" t="str">
        <f t="shared" si="18"/>
        <v>OEJV 0060 </v>
      </c>
      <c r="B230" s="5" t="str">
        <f t="shared" si="19"/>
        <v>I</v>
      </c>
      <c r="C230" s="14">
        <f t="shared" si="20"/>
        <v>49661.341</v>
      </c>
      <c r="D230" s="44" t="str">
        <f t="shared" si="21"/>
        <v>vis</v>
      </c>
      <c r="E230" s="58">
        <f>VLOOKUP(C230,Active!C$21:E$970,3,FALSE)</f>
        <v>5357.9955948370252</v>
      </c>
      <c r="F230" s="5" t="s">
        <v>43</v>
      </c>
      <c r="G230" s="44" t="str">
        <f t="shared" si="22"/>
        <v>49661.341</v>
      </c>
      <c r="H230" s="14">
        <f t="shared" si="23"/>
        <v>5358</v>
      </c>
      <c r="I230" s="59" t="s">
        <v>927</v>
      </c>
      <c r="J230" s="60" t="s">
        <v>928</v>
      </c>
      <c r="K230" s="59">
        <v>5358</v>
      </c>
      <c r="L230" s="59" t="s">
        <v>212</v>
      </c>
      <c r="M230" s="60" t="s">
        <v>219</v>
      </c>
      <c r="N230" s="60"/>
      <c r="O230" s="61" t="s">
        <v>875</v>
      </c>
      <c r="P230" s="62" t="s">
        <v>876</v>
      </c>
    </row>
    <row r="231" spans="1:16" ht="13.5" thickBot="1" x14ac:dyDescent="0.25">
      <c r="A231" s="14" t="str">
        <f t="shared" si="18"/>
        <v> BRNO 31 </v>
      </c>
      <c r="B231" s="5" t="str">
        <f t="shared" si="19"/>
        <v>I</v>
      </c>
      <c r="C231" s="14">
        <f t="shared" si="20"/>
        <v>49661.357000000004</v>
      </c>
      <c r="D231" s="44" t="str">
        <f t="shared" si="21"/>
        <v>vis</v>
      </c>
      <c r="E231" s="58">
        <f>VLOOKUP(C231,Active!C$21:E$970,3,FALSE)</f>
        <v>5358.0067967772029</v>
      </c>
      <c r="F231" s="5" t="s">
        <v>43</v>
      </c>
      <c r="G231" s="44" t="str">
        <f t="shared" si="22"/>
        <v>49661.357</v>
      </c>
      <c r="H231" s="14">
        <f t="shared" si="23"/>
        <v>5358</v>
      </c>
      <c r="I231" s="59" t="s">
        <v>929</v>
      </c>
      <c r="J231" s="60" t="s">
        <v>930</v>
      </c>
      <c r="K231" s="59">
        <v>5358</v>
      </c>
      <c r="L231" s="59" t="s">
        <v>247</v>
      </c>
      <c r="M231" s="60" t="s">
        <v>219</v>
      </c>
      <c r="N231" s="60"/>
      <c r="O231" s="61" t="s">
        <v>899</v>
      </c>
      <c r="P231" s="61" t="s">
        <v>885</v>
      </c>
    </row>
    <row r="232" spans="1:16" ht="13.5" thickBot="1" x14ac:dyDescent="0.25">
      <c r="A232" s="14" t="str">
        <f t="shared" si="18"/>
        <v>OEJV 0060 </v>
      </c>
      <c r="B232" s="5" t="str">
        <f t="shared" si="19"/>
        <v>I</v>
      </c>
      <c r="C232" s="14">
        <f t="shared" si="20"/>
        <v>49688.487000000001</v>
      </c>
      <c r="D232" s="44" t="str">
        <f t="shared" si="21"/>
        <v>vis</v>
      </c>
      <c r="E232" s="58">
        <f>VLOOKUP(C232,Active!C$21:E$970,3,FALSE)</f>
        <v>5377.0010865881968</v>
      </c>
      <c r="F232" s="5" t="s">
        <v>43</v>
      </c>
      <c r="G232" s="44" t="str">
        <f t="shared" si="22"/>
        <v>49688.487</v>
      </c>
      <c r="H232" s="14">
        <f t="shared" si="23"/>
        <v>5377</v>
      </c>
      <c r="I232" s="59" t="s">
        <v>931</v>
      </c>
      <c r="J232" s="60" t="s">
        <v>932</v>
      </c>
      <c r="K232" s="59">
        <v>5377</v>
      </c>
      <c r="L232" s="59" t="s">
        <v>276</v>
      </c>
      <c r="M232" s="60" t="s">
        <v>219</v>
      </c>
      <c r="N232" s="60"/>
      <c r="O232" s="61" t="s">
        <v>875</v>
      </c>
      <c r="P232" s="62" t="s">
        <v>876</v>
      </c>
    </row>
    <row r="233" spans="1:16" ht="13.5" thickBot="1" x14ac:dyDescent="0.25">
      <c r="A233" s="14" t="str">
        <f t="shared" si="18"/>
        <v>OEJV 0060 </v>
      </c>
      <c r="B233" s="5" t="str">
        <f t="shared" si="19"/>
        <v>I</v>
      </c>
      <c r="C233" s="14">
        <f t="shared" si="20"/>
        <v>49778.461000000003</v>
      </c>
      <c r="D233" s="44" t="str">
        <f t="shared" si="21"/>
        <v>vis</v>
      </c>
      <c r="E233" s="58">
        <f>VLOOKUP(C233,Active!C$21:E$970,3,FALSE)</f>
        <v>5439.993796925628</v>
      </c>
      <c r="F233" s="5" t="s">
        <v>43</v>
      </c>
      <c r="G233" s="44" t="str">
        <f t="shared" si="22"/>
        <v>49778.461</v>
      </c>
      <c r="H233" s="14">
        <f t="shared" si="23"/>
        <v>5440</v>
      </c>
      <c r="I233" s="59" t="s">
        <v>933</v>
      </c>
      <c r="J233" s="60" t="s">
        <v>934</v>
      </c>
      <c r="K233" s="59">
        <v>5440</v>
      </c>
      <c r="L233" s="59" t="s">
        <v>392</v>
      </c>
      <c r="M233" s="60" t="s">
        <v>219</v>
      </c>
      <c r="N233" s="60"/>
      <c r="O233" s="61" t="s">
        <v>875</v>
      </c>
      <c r="P233" s="62" t="s">
        <v>876</v>
      </c>
    </row>
    <row r="234" spans="1:16" ht="13.5" thickBot="1" x14ac:dyDescent="0.25">
      <c r="A234" s="14" t="str">
        <f t="shared" si="18"/>
        <v> BRNO 32 </v>
      </c>
      <c r="B234" s="5" t="str">
        <f t="shared" si="19"/>
        <v>I</v>
      </c>
      <c r="C234" s="14">
        <f t="shared" si="20"/>
        <v>49908.456899999997</v>
      </c>
      <c r="D234" s="44" t="str">
        <f t="shared" si="21"/>
        <v>vis</v>
      </c>
      <c r="E234" s="58">
        <f>VLOOKUP(C234,Active!C$21:E$970,3,FALSE)</f>
        <v>5531.0066903587667</v>
      </c>
      <c r="F234" s="5" t="s">
        <v>43</v>
      </c>
      <c r="G234" s="44" t="str">
        <f t="shared" si="22"/>
        <v>49908.4569</v>
      </c>
      <c r="H234" s="14">
        <f t="shared" si="23"/>
        <v>5531</v>
      </c>
      <c r="I234" s="59" t="s">
        <v>939</v>
      </c>
      <c r="J234" s="60" t="s">
        <v>940</v>
      </c>
      <c r="K234" s="59">
        <v>5531</v>
      </c>
      <c r="L234" s="59" t="s">
        <v>941</v>
      </c>
      <c r="M234" s="60" t="s">
        <v>219</v>
      </c>
      <c r="N234" s="60"/>
      <c r="O234" s="61" t="s">
        <v>888</v>
      </c>
      <c r="P234" s="61" t="s">
        <v>942</v>
      </c>
    </row>
    <row r="235" spans="1:16" ht="13.5" thickBot="1" x14ac:dyDescent="0.25">
      <c r="A235" s="14" t="str">
        <f t="shared" si="18"/>
        <v> BRNO 32 </v>
      </c>
      <c r="B235" s="5" t="str">
        <f t="shared" si="19"/>
        <v>I</v>
      </c>
      <c r="C235" s="14">
        <f t="shared" si="20"/>
        <v>49908.465199999999</v>
      </c>
      <c r="D235" s="44" t="str">
        <f t="shared" si="21"/>
        <v>vis</v>
      </c>
      <c r="E235" s="58">
        <f>VLOOKUP(C235,Active!C$21:E$970,3,FALSE)</f>
        <v>5531.0125013652341</v>
      </c>
      <c r="F235" s="5" t="s">
        <v>43</v>
      </c>
      <c r="G235" s="44" t="str">
        <f t="shared" si="22"/>
        <v>49908.4652</v>
      </c>
      <c r="H235" s="14">
        <f t="shared" si="23"/>
        <v>5531</v>
      </c>
      <c r="I235" s="59" t="s">
        <v>943</v>
      </c>
      <c r="J235" s="60" t="s">
        <v>944</v>
      </c>
      <c r="K235" s="59">
        <v>5531</v>
      </c>
      <c r="L235" s="59" t="s">
        <v>945</v>
      </c>
      <c r="M235" s="60" t="s">
        <v>219</v>
      </c>
      <c r="N235" s="60"/>
      <c r="O235" s="61" t="s">
        <v>884</v>
      </c>
      <c r="P235" s="61" t="s">
        <v>942</v>
      </c>
    </row>
    <row r="236" spans="1:16" ht="13.5" thickBot="1" x14ac:dyDescent="0.25">
      <c r="A236" s="14" t="str">
        <f t="shared" si="18"/>
        <v> BRNO 32 </v>
      </c>
      <c r="B236" s="5" t="str">
        <f t="shared" si="19"/>
        <v>I</v>
      </c>
      <c r="C236" s="14">
        <f t="shared" si="20"/>
        <v>49928.428699999997</v>
      </c>
      <c r="D236" s="44" t="str">
        <f t="shared" si="21"/>
        <v>vis</v>
      </c>
      <c r="E236" s="58">
        <f>VLOOKUP(C236,Active!C$21:E$970,3,FALSE)</f>
        <v>5544.9893721592543</v>
      </c>
      <c r="F236" s="5" t="s">
        <v>43</v>
      </c>
      <c r="G236" s="44" t="str">
        <f t="shared" si="22"/>
        <v>49928.4287</v>
      </c>
      <c r="H236" s="14">
        <f t="shared" si="23"/>
        <v>5545</v>
      </c>
      <c r="I236" s="59" t="s">
        <v>946</v>
      </c>
      <c r="J236" s="60" t="s">
        <v>947</v>
      </c>
      <c r="K236" s="59">
        <v>5545</v>
      </c>
      <c r="L236" s="59" t="s">
        <v>948</v>
      </c>
      <c r="M236" s="60" t="s">
        <v>219</v>
      </c>
      <c r="N236" s="60"/>
      <c r="O236" s="61" t="s">
        <v>892</v>
      </c>
      <c r="P236" s="61" t="s">
        <v>942</v>
      </c>
    </row>
    <row r="237" spans="1:16" ht="13.5" thickBot="1" x14ac:dyDescent="0.25">
      <c r="A237" s="14" t="str">
        <f t="shared" si="18"/>
        <v> BRNO 32 </v>
      </c>
      <c r="B237" s="5" t="str">
        <f t="shared" si="19"/>
        <v>I</v>
      </c>
      <c r="C237" s="14">
        <f t="shared" si="20"/>
        <v>49928.4329</v>
      </c>
      <c r="D237" s="44" t="str">
        <f t="shared" si="21"/>
        <v>vis</v>
      </c>
      <c r="E237" s="58">
        <f>VLOOKUP(C237,Active!C$21:E$970,3,FALSE)</f>
        <v>5544.9923126685526</v>
      </c>
      <c r="F237" s="5" t="s">
        <v>43</v>
      </c>
      <c r="G237" s="44" t="str">
        <f t="shared" si="22"/>
        <v>49928.4329</v>
      </c>
      <c r="H237" s="14">
        <f t="shared" si="23"/>
        <v>5545</v>
      </c>
      <c r="I237" s="59" t="s">
        <v>949</v>
      </c>
      <c r="J237" s="60" t="s">
        <v>950</v>
      </c>
      <c r="K237" s="59">
        <v>5545</v>
      </c>
      <c r="L237" s="59" t="s">
        <v>801</v>
      </c>
      <c r="M237" s="60" t="s">
        <v>219</v>
      </c>
      <c r="N237" s="60"/>
      <c r="O237" s="61" t="s">
        <v>896</v>
      </c>
      <c r="P237" s="61" t="s">
        <v>942</v>
      </c>
    </row>
    <row r="238" spans="1:16" ht="13.5" thickBot="1" x14ac:dyDescent="0.25">
      <c r="A238" s="14" t="str">
        <f t="shared" si="18"/>
        <v> BRNO 32 </v>
      </c>
      <c r="B238" s="5" t="str">
        <f t="shared" si="19"/>
        <v>I</v>
      </c>
      <c r="C238" s="14">
        <f t="shared" si="20"/>
        <v>49928.443299999999</v>
      </c>
      <c r="D238" s="44" t="str">
        <f t="shared" si="21"/>
        <v>vis</v>
      </c>
      <c r="E238" s="58">
        <f>VLOOKUP(C238,Active!C$21:E$970,3,FALSE)</f>
        <v>5544.9995939296668</v>
      </c>
      <c r="F238" s="5" t="s">
        <v>43</v>
      </c>
      <c r="G238" s="44" t="str">
        <f t="shared" si="22"/>
        <v>49928.4433</v>
      </c>
      <c r="H238" s="14">
        <f t="shared" si="23"/>
        <v>5545</v>
      </c>
      <c r="I238" s="59" t="s">
        <v>951</v>
      </c>
      <c r="J238" s="60" t="s">
        <v>952</v>
      </c>
      <c r="K238" s="59">
        <v>5545</v>
      </c>
      <c r="L238" s="59" t="s">
        <v>693</v>
      </c>
      <c r="M238" s="60" t="s">
        <v>219</v>
      </c>
      <c r="N238" s="60"/>
      <c r="O238" s="61" t="s">
        <v>953</v>
      </c>
      <c r="P238" s="61" t="s">
        <v>942</v>
      </c>
    </row>
    <row r="239" spans="1:16" ht="13.5" thickBot="1" x14ac:dyDescent="0.25">
      <c r="A239" s="14" t="str">
        <f t="shared" si="18"/>
        <v> BRNO 32 </v>
      </c>
      <c r="B239" s="5" t="str">
        <f t="shared" si="19"/>
        <v>I</v>
      </c>
      <c r="C239" s="14">
        <f t="shared" si="20"/>
        <v>49948.441800000001</v>
      </c>
      <c r="D239" s="44" t="str">
        <f t="shared" si="21"/>
        <v>vis</v>
      </c>
      <c r="E239" s="58">
        <f>VLOOKUP(C239,Active!C$21:E$970,3,FALSE)</f>
        <v>5559.0009689678245</v>
      </c>
      <c r="F239" s="5" t="s">
        <v>43</v>
      </c>
      <c r="G239" s="44" t="str">
        <f t="shared" si="22"/>
        <v>49948.4418</v>
      </c>
      <c r="H239" s="14">
        <f t="shared" si="23"/>
        <v>5559</v>
      </c>
      <c r="I239" s="59" t="s">
        <v>954</v>
      </c>
      <c r="J239" s="60" t="s">
        <v>955</v>
      </c>
      <c r="K239" s="59">
        <v>5559</v>
      </c>
      <c r="L239" s="59" t="s">
        <v>956</v>
      </c>
      <c r="M239" s="60" t="s">
        <v>219</v>
      </c>
      <c r="N239" s="60"/>
      <c r="O239" s="61" t="s">
        <v>957</v>
      </c>
      <c r="P239" s="61" t="s">
        <v>942</v>
      </c>
    </row>
    <row r="240" spans="1:16" ht="13.5" thickBot="1" x14ac:dyDescent="0.25">
      <c r="A240" s="14" t="str">
        <f t="shared" si="18"/>
        <v> BBS 113 </v>
      </c>
      <c r="B240" s="5" t="str">
        <f t="shared" si="19"/>
        <v>I</v>
      </c>
      <c r="C240" s="14">
        <f t="shared" si="20"/>
        <v>49958.425000000003</v>
      </c>
      <c r="D240" s="44" t="str">
        <f t="shared" si="21"/>
        <v>vis</v>
      </c>
      <c r="E240" s="58">
        <f>VLOOKUP(C240,Active!C$21:E$970,3,FALSE)</f>
        <v>5565.9904195406652</v>
      </c>
      <c r="F240" s="5" t="s">
        <v>43</v>
      </c>
      <c r="G240" s="44" t="str">
        <f t="shared" si="22"/>
        <v>49958.425</v>
      </c>
      <c r="H240" s="14">
        <f t="shared" si="23"/>
        <v>5566</v>
      </c>
      <c r="I240" s="59" t="s">
        <v>958</v>
      </c>
      <c r="J240" s="60" t="s">
        <v>959</v>
      </c>
      <c r="K240" s="59">
        <v>5566</v>
      </c>
      <c r="L240" s="59" t="s">
        <v>200</v>
      </c>
      <c r="M240" s="60" t="s">
        <v>219</v>
      </c>
      <c r="N240" s="60"/>
      <c r="O240" s="61" t="s">
        <v>920</v>
      </c>
      <c r="P240" s="61" t="s">
        <v>960</v>
      </c>
    </row>
    <row r="241" spans="1:16" ht="13.5" thickBot="1" x14ac:dyDescent="0.25">
      <c r="A241" s="14" t="str">
        <f t="shared" si="18"/>
        <v>IBVS 4340 </v>
      </c>
      <c r="B241" s="5" t="str">
        <f t="shared" si="19"/>
        <v>I</v>
      </c>
      <c r="C241" s="14">
        <f t="shared" si="20"/>
        <v>50088.398699999998</v>
      </c>
      <c r="D241" s="44" t="str">
        <f t="shared" si="21"/>
        <v>vis</v>
      </c>
      <c r="E241" s="58">
        <f>VLOOKUP(C241,Active!C$21:E$970,3,FALSE)</f>
        <v>5656.9877702818103</v>
      </c>
      <c r="F241" s="5" t="s">
        <v>43</v>
      </c>
      <c r="G241" s="44" t="str">
        <f t="shared" si="22"/>
        <v>50088.3987</v>
      </c>
      <c r="H241" s="14">
        <f t="shared" si="23"/>
        <v>5657</v>
      </c>
      <c r="I241" s="59" t="s">
        <v>961</v>
      </c>
      <c r="J241" s="60" t="s">
        <v>962</v>
      </c>
      <c r="K241" s="59">
        <v>5657</v>
      </c>
      <c r="L241" s="59" t="s">
        <v>963</v>
      </c>
      <c r="M241" s="60" t="s">
        <v>370</v>
      </c>
      <c r="N241" s="60" t="s">
        <v>30</v>
      </c>
      <c r="O241" s="61" t="s">
        <v>964</v>
      </c>
      <c r="P241" s="62" t="s">
        <v>965</v>
      </c>
    </row>
    <row r="242" spans="1:16" ht="13.5" thickBot="1" x14ac:dyDescent="0.25">
      <c r="A242" s="14" t="str">
        <f t="shared" si="18"/>
        <v>IBVS 4340 </v>
      </c>
      <c r="B242" s="5" t="str">
        <f t="shared" si="19"/>
        <v>I</v>
      </c>
      <c r="C242" s="14">
        <f t="shared" si="20"/>
        <v>50088.400999999998</v>
      </c>
      <c r="D242" s="44" t="str">
        <f t="shared" si="21"/>
        <v>vis</v>
      </c>
      <c r="E242" s="58">
        <f>VLOOKUP(C242,Active!C$21:E$970,3,FALSE)</f>
        <v>5656.9893805607107</v>
      </c>
      <c r="F242" s="5" t="s">
        <v>43</v>
      </c>
      <c r="G242" s="44" t="str">
        <f t="shared" si="22"/>
        <v>50088.4010</v>
      </c>
      <c r="H242" s="14">
        <f t="shared" si="23"/>
        <v>5657</v>
      </c>
      <c r="I242" s="59" t="s">
        <v>966</v>
      </c>
      <c r="J242" s="60" t="s">
        <v>967</v>
      </c>
      <c r="K242" s="59">
        <v>5657</v>
      </c>
      <c r="L242" s="59" t="s">
        <v>948</v>
      </c>
      <c r="M242" s="60" t="s">
        <v>370</v>
      </c>
      <c r="N242" s="60" t="s">
        <v>968</v>
      </c>
      <c r="O242" s="61" t="s">
        <v>964</v>
      </c>
      <c r="P242" s="62" t="s">
        <v>965</v>
      </c>
    </row>
    <row r="243" spans="1:16" ht="13.5" thickBot="1" x14ac:dyDescent="0.25">
      <c r="A243" s="14" t="str">
        <f t="shared" si="18"/>
        <v>IBVS 4340 </v>
      </c>
      <c r="B243" s="5" t="str">
        <f t="shared" si="19"/>
        <v>I</v>
      </c>
      <c r="C243" s="14">
        <f t="shared" si="20"/>
        <v>50095.544800000003</v>
      </c>
      <c r="D243" s="44" t="str">
        <f t="shared" si="21"/>
        <v>vis</v>
      </c>
      <c r="E243" s="58">
        <f>VLOOKUP(C243,Active!C$21:E$970,3,FALSE)</f>
        <v>5661.9909068250636</v>
      </c>
      <c r="F243" s="5" t="s">
        <v>43</v>
      </c>
      <c r="G243" s="44" t="str">
        <f t="shared" si="22"/>
        <v>50095.5448</v>
      </c>
      <c r="H243" s="14">
        <f t="shared" si="23"/>
        <v>5662</v>
      </c>
      <c r="I243" s="59" t="s">
        <v>969</v>
      </c>
      <c r="J243" s="60" t="s">
        <v>970</v>
      </c>
      <c r="K243" s="59">
        <v>5662</v>
      </c>
      <c r="L243" s="59" t="s">
        <v>971</v>
      </c>
      <c r="M243" s="60" t="s">
        <v>370</v>
      </c>
      <c r="N243" s="60" t="s">
        <v>968</v>
      </c>
      <c r="O243" s="61" t="s">
        <v>964</v>
      </c>
      <c r="P243" s="62" t="s">
        <v>965</v>
      </c>
    </row>
    <row r="244" spans="1:16" ht="13.5" thickBot="1" x14ac:dyDescent="0.25">
      <c r="A244" s="14" t="str">
        <f t="shared" si="18"/>
        <v>IBVS 4340 </v>
      </c>
      <c r="B244" s="5" t="str">
        <f t="shared" si="19"/>
        <v>I</v>
      </c>
      <c r="C244" s="14">
        <f t="shared" si="20"/>
        <v>50095.545400000003</v>
      </c>
      <c r="D244" s="44" t="str">
        <f t="shared" si="21"/>
        <v>vis</v>
      </c>
      <c r="E244" s="58">
        <f>VLOOKUP(C244,Active!C$21:E$970,3,FALSE)</f>
        <v>5661.9913268978198</v>
      </c>
      <c r="F244" s="5" t="s">
        <v>43</v>
      </c>
      <c r="G244" s="44" t="str">
        <f t="shared" si="22"/>
        <v>50095.5454</v>
      </c>
      <c r="H244" s="14">
        <f t="shared" si="23"/>
        <v>5662</v>
      </c>
      <c r="I244" s="59" t="s">
        <v>972</v>
      </c>
      <c r="J244" s="60" t="s">
        <v>973</v>
      </c>
      <c r="K244" s="59">
        <v>5662</v>
      </c>
      <c r="L244" s="59" t="s">
        <v>974</v>
      </c>
      <c r="M244" s="60" t="s">
        <v>370</v>
      </c>
      <c r="N244" s="60" t="s">
        <v>30</v>
      </c>
      <c r="O244" s="61" t="s">
        <v>964</v>
      </c>
      <c r="P244" s="62" t="s">
        <v>965</v>
      </c>
    </row>
    <row r="245" spans="1:16" ht="13.5" thickBot="1" x14ac:dyDescent="0.25">
      <c r="A245" s="14" t="str">
        <f t="shared" si="18"/>
        <v> BRNO 32 </v>
      </c>
      <c r="B245" s="5" t="str">
        <f t="shared" si="19"/>
        <v>I</v>
      </c>
      <c r="C245" s="14">
        <f t="shared" si="20"/>
        <v>50151.271200000003</v>
      </c>
      <c r="D245" s="44" t="str">
        <f t="shared" si="21"/>
        <v>vis</v>
      </c>
      <c r="E245" s="58">
        <f>VLOOKUP(C245,Active!C$21:E$970,3,FALSE)</f>
        <v>5701.0061442641872</v>
      </c>
      <c r="F245" s="5" t="s">
        <v>43</v>
      </c>
      <c r="G245" s="44" t="str">
        <f t="shared" si="22"/>
        <v>50151.2712</v>
      </c>
      <c r="H245" s="14">
        <f t="shared" si="23"/>
        <v>5701</v>
      </c>
      <c r="I245" s="59" t="s">
        <v>975</v>
      </c>
      <c r="J245" s="60" t="s">
        <v>976</v>
      </c>
      <c r="K245" s="59">
        <v>5701</v>
      </c>
      <c r="L245" s="59" t="s">
        <v>977</v>
      </c>
      <c r="M245" s="60" t="s">
        <v>219</v>
      </c>
      <c r="N245" s="60"/>
      <c r="O245" s="61" t="s">
        <v>978</v>
      </c>
      <c r="P245" s="61" t="s">
        <v>942</v>
      </c>
    </row>
    <row r="246" spans="1:16" ht="13.5" thickBot="1" x14ac:dyDescent="0.25">
      <c r="A246" s="14" t="str">
        <f t="shared" si="18"/>
        <v> BRNO 32 </v>
      </c>
      <c r="B246" s="5" t="str">
        <f t="shared" si="19"/>
        <v>I</v>
      </c>
      <c r="C246" s="14">
        <f t="shared" si="20"/>
        <v>50508.326099999998</v>
      </c>
      <c r="D246" s="44" t="str">
        <f t="shared" si="21"/>
        <v>vis</v>
      </c>
      <c r="E246" s="58">
        <f>VLOOKUP(C246,Active!C$21:E$970,3,FALSE)</f>
        <v>5950.9878710992725</v>
      </c>
      <c r="F246" s="5" t="s">
        <v>43</v>
      </c>
      <c r="G246" s="44" t="str">
        <f t="shared" si="22"/>
        <v>50508.3261</v>
      </c>
      <c r="H246" s="14">
        <f t="shared" si="23"/>
        <v>5951</v>
      </c>
      <c r="I246" s="59" t="s">
        <v>981</v>
      </c>
      <c r="J246" s="60" t="s">
        <v>982</v>
      </c>
      <c r="K246" s="59">
        <v>5951</v>
      </c>
      <c r="L246" s="59" t="s">
        <v>983</v>
      </c>
      <c r="M246" s="60" t="s">
        <v>219</v>
      </c>
      <c r="N246" s="60"/>
      <c r="O246" s="61" t="s">
        <v>984</v>
      </c>
      <c r="P246" s="61" t="s">
        <v>942</v>
      </c>
    </row>
    <row r="247" spans="1:16" ht="13.5" thickBot="1" x14ac:dyDescent="0.25">
      <c r="A247" s="14" t="str">
        <f t="shared" si="18"/>
        <v> BRNO 32 </v>
      </c>
      <c r="B247" s="5" t="str">
        <f t="shared" si="19"/>
        <v>I</v>
      </c>
      <c r="C247" s="14">
        <f t="shared" si="20"/>
        <v>50665.433199999999</v>
      </c>
      <c r="D247" s="44" t="str">
        <f t="shared" si="21"/>
        <v>vis</v>
      </c>
      <c r="E247" s="58">
        <f>VLOOKUP(C247,Active!C$21:E$970,3,FALSE)</f>
        <v>6060.9818920637035</v>
      </c>
      <c r="F247" s="5" t="s">
        <v>43</v>
      </c>
      <c r="G247" s="44" t="str">
        <f t="shared" si="22"/>
        <v>50665.4332</v>
      </c>
      <c r="H247" s="14">
        <f t="shared" si="23"/>
        <v>6061</v>
      </c>
      <c r="I247" s="59" t="s">
        <v>985</v>
      </c>
      <c r="J247" s="60" t="s">
        <v>986</v>
      </c>
      <c r="K247" s="59">
        <v>6061</v>
      </c>
      <c r="L247" s="59" t="s">
        <v>987</v>
      </c>
      <c r="M247" s="60" t="s">
        <v>219</v>
      </c>
      <c r="N247" s="60"/>
      <c r="O247" s="61" t="s">
        <v>896</v>
      </c>
      <c r="P247" s="61" t="s">
        <v>942</v>
      </c>
    </row>
    <row r="248" spans="1:16" ht="13.5" thickBot="1" x14ac:dyDescent="0.25">
      <c r="A248" s="14" t="str">
        <f t="shared" si="18"/>
        <v> BRNO 32 </v>
      </c>
      <c r="B248" s="5" t="str">
        <f t="shared" si="19"/>
        <v>I</v>
      </c>
      <c r="C248" s="14">
        <f t="shared" si="20"/>
        <v>50665.445</v>
      </c>
      <c r="D248" s="44" t="str">
        <f t="shared" si="21"/>
        <v>vis</v>
      </c>
      <c r="E248" s="58">
        <f>VLOOKUP(C248,Active!C$21:E$970,3,FALSE)</f>
        <v>6060.9901534945839</v>
      </c>
      <c r="F248" s="5" t="s">
        <v>43</v>
      </c>
      <c r="G248" s="44" t="str">
        <f t="shared" si="22"/>
        <v>50665.4450</v>
      </c>
      <c r="H248" s="14">
        <f t="shared" si="23"/>
        <v>6061</v>
      </c>
      <c r="I248" s="59" t="s">
        <v>988</v>
      </c>
      <c r="J248" s="60" t="s">
        <v>989</v>
      </c>
      <c r="K248" s="59">
        <v>6061</v>
      </c>
      <c r="L248" s="59" t="s">
        <v>990</v>
      </c>
      <c r="M248" s="60" t="s">
        <v>219</v>
      </c>
      <c r="N248" s="60"/>
      <c r="O248" s="61" t="s">
        <v>892</v>
      </c>
      <c r="P248" s="61" t="s">
        <v>942</v>
      </c>
    </row>
    <row r="249" spans="1:16" ht="13.5" thickBot="1" x14ac:dyDescent="0.25">
      <c r="A249" s="14" t="str">
        <f t="shared" si="18"/>
        <v> BRNO 32 </v>
      </c>
      <c r="B249" s="5" t="str">
        <f t="shared" si="19"/>
        <v>I</v>
      </c>
      <c r="C249" s="14">
        <f t="shared" si="20"/>
        <v>50665.445699999997</v>
      </c>
      <c r="D249" s="44" t="str">
        <f t="shared" si="21"/>
        <v>vis</v>
      </c>
      <c r="E249" s="58">
        <f>VLOOKUP(C249,Active!C$21:E$970,3,FALSE)</f>
        <v>6060.9906435794646</v>
      </c>
      <c r="F249" s="5" t="s">
        <v>43</v>
      </c>
      <c r="G249" s="44" t="str">
        <f t="shared" si="22"/>
        <v>50665.4457</v>
      </c>
      <c r="H249" s="14">
        <f t="shared" si="23"/>
        <v>6061</v>
      </c>
      <c r="I249" s="59" t="s">
        <v>991</v>
      </c>
      <c r="J249" s="60" t="s">
        <v>992</v>
      </c>
      <c r="K249" s="59">
        <v>6061</v>
      </c>
      <c r="L249" s="59" t="s">
        <v>993</v>
      </c>
      <c r="M249" s="60" t="s">
        <v>370</v>
      </c>
      <c r="N249" s="60" t="s">
        <v>476</v>
      </c>
      <c r="O249" s="61" t="s">
        <v>994</v>
      </c>
      <c r="P249" s="61" t="s">
        <v>942</v>
      </c>
    </row>
    <row r="250" spans="1:16" ht="13.5" thickBot="1" x14ac:dyDescent="0.25">
      <c r="A250" s="14" t="str">
        <f t="shared" si="18"/>
        <v> BRNO 32 </v>
      </c>
      <c r="B250" s="5" t="str">
        <f t="shared" si="19"/>
        <v>I</v>
      </c>
      <c r="C250" s="14">
        <f t="shared" si="20"/>
        <v>50865.421699999999</v>
      </c>
      <c r="D250" s="44" t="str">
        <f t="shared" si="21"/>
        <v>vis</v>
      </c>
      <c r="E250" s="58">
        <f>VLOOKUP(C250,Active!C$21:E$970,3,FALSE)</f>
        <v>6200.9980928696832</v>
      </c>
      <c r="F250" s="5" t="s">
        <v>43</v>
      </c>
      <c r="G250" s="44" t="str">
        <f t="shared" si="22"/>
        <v>50865.4217</v>
      </c>
      <c r="H250" s="14">
        <f t="shared" si="23"/>
        <v>6201</v>
      </c>
      <c r="I250" s="59" t="s">
        <v>998</v>
      </c>
      <c r="J250" s="60" t="s">
        <v>999</v>
      </c>
      <c r="K250" s="59">
        <v>6201</v>
      </c>
      <c r="L250" s="59" t="s">
        <v>662</v>
      </c>
      <c r="M250" s="60" t="s">
        <v>219</v>
      </c>
      <c r="N250" s="60"/>
      <c r="O250" s="61" t="s">
        <v>1000</v>
      </c>
      <c r="P250" s="61" t="s">
        <v>942</v>
      </c>
    </row>
    <row r="251" spans="1:16" ht="13.5" thickBot="1" x14ac:dyDescent="0.25">
      <c r="A251" s="14" t="str">
        <f t="shared" si="18"/>
        <v> BRNO 32 </v>
      </c>
      <c r="B251" s="5" t="str">
        <f t="shared" si="19"/>
        <v>I</v>
      </c>
      <c r="C251" s="14">
        <f t="shared" si="20"/>
        <v>51045.375200000002</v>
      </c>
      <c r="D251" s="44" t="str">
        <f t="shared" si="21"/>
        <v>vis</v>
      </c>
      <c r="E251" s="58">
        <f>VLOOKUP(C251,Active!C$21:E$970,3,FALSE)</f>
        <v>6326.9873642114817</v>
      </c>
      <c r="F251" s="5" t="s">
        <v>43</v>
      </c>
      <c r="G251" s="44" t="str">
        <f t="shared" si="22"/>
        <v>51045.3752</v>
      </c>
      <c r="H251" s="14">
        <f t="shared" si="23"/>
        <v>6327</v>
      </c>
      <c r="I251" s="59" t="s">
        <v>1001</v>
      </c>
      <c r="J251" s="60" t="s">
        <v>1002</v>
      </c>
      <c r="K251" s="59">
        <v>6327</v>
      </c>
      <c r="L251" s="59" t="s">
        <v>1003</v>
      </c>
      <c r="M251" s="60" t="s">
        <v>219</v>
      </c>
      <c r="N251" s="60"/>
      <c r="O251" s="61" t="s">
        <v>896</v>
      </c>
      <c r="P251" s="61" t="s">
        <v>942</v>
      </c>
    </row>
    <row r="252" spans="1:16" ht="13.5" thickBot="1" x14ac:dyDescent="0.25">
      <c r="A252" s="14" t="str">
        <f t="shared" si="18"/>
        <v>BAVM 122 </v>
      </c>
      <c r="B252" s="5" t="str">
        <f t="shared" si="19"/>
        <v>I</v>
      </c>
      <c r="C252" s="14">
        <f t="shared" si="20"/>
        <v>51045.383999999998</v>
      </c>
      <c r="D252" s="44" t="str">
        <f t="shared" si="21"/>
        <v>vis</v>
      </c>
      <c r="E252" s="58">
        <f>VLOOKUP(C252,Active!C$21:E$970,3,FALSE)</f>
        <v>6326.9935252785754</v>
      </c>
      <c r="F252" s="5" t="s">
        <v>43</v>
      </c>
      <c r="G252" s="44" t="str">
        <f t="shared" si="22"/>
        <v>51045.384</v>
      </c>
      <c r="H252" s="14">
        <f t="shared" si="23"/>
        <v>6327</v>
      </c>
      <c r="I252" s="59" t="s">
        <v>1004</v>
      </c>
      <c r="J252" s="60" t="s">
        <v>1005</v>
      </c>
      <c r="K252" s="59">
        <v>6327</v>
      </c>
      <c r="L252" s="59" t="s">
        <v>392</v>
      </c>
      <c r="M252" s="60" t="s">
        <v>219</v>
      </c>
      <c r="N252" s="60"/>
      <c r="O252" s="61" t="s">
        <v>1006</v>
      </c>
      <c r="P252" s="62" t="s">
        <v>1007</v>
      </c>
    </row>
    <row r="253" spans="1:16" ht="13.5" thickBot="1" x14ac:dyDescent="0.25">
      <c r="A253" s="14" t="str">
        <f t="shared" si="18"/>
        <v>BAVM 122 </v>
      </c>
      <c r="B253" s="5" t="str">
        <f t="shared" si="19"/>
        <v>I</v>
      </c>
      <c r="C253" s="14">
        <f t="shared" si="20"/>
        <v>51165.353999999999</v>
      </c>
      <c r="D253" s="44" t="str">
        <f t="shared" si="21"/>
        <v>vis</v>
      </c>
      <c r="E253" s="58">
        <f>VLOOKUP(C253,Active!C$21:E$970,3,FALSE)</f>
        <v>6410.9870729610357</v>
      </c>
      <c r="F253" s="5" t="s">
        <v>43</v>
      </c>
      <c r="G253" s="44" t="str">
        <f t="shared" si="22"/>
        <v>51165.354</v>
      </c>
      <c r="H253" s="14">
        <f t="shared" si="23"/>
        <v>6411</v>
      </c>
      <c r="I253" s="59" t="s">
        <v>1008</v>
      </c>
      <c r="J253" s="60" t="s">
        <v>1009</v>
      </c>
      <c r="K253" s="59">
        <v>6411</v>
      </c>
      <c r="L253" s="59" t="s">
        <v>902</v>
      </c>
      <c r="M253" s="60" t="s">
        <v>219</v>
      </c>
      <c r="N253" s="60"/>
      <c r="O253" s="61" t="s">
        <v>1006</v>
      </c>
      <c r="P253" s="62" t="s">
        <v>1007</v>
      </c>
    </row>
    <row r="254" spans="1:16" ht="13.5" thickBot="1" x14ac:dyDescent="0.25">
      <c r="A254" s="14" t="str">
        <f t="shared" si="18"/>
        <v>BAVM 122 </v>
      </c>
      <c r="B254" s="5" t="str">
        <f t="shared" si="19"/>
        <v>I</v>
      </c>
      <c r="C254" s="14">
        <f t="shared" si="20"/>
        <v>51225.337</v>
      </c>
      <c r="D254" s="44" t="str">
        <f t="shared" si="21"/>
        <v>vis</v>
      </c>
      <c r="E254" s="58">
        <f>VLOOKUP(C254,Active!C$21:E$970,3,FALSE)</f>
        <v>6452.982446559743</v>
      </c>
      <c r="F254" s="5" t="s">
        <v>43</v>
      </c>
      <c r="G254" s="44" t="str">
        <f t="shared" si="22"/>
        <v>51225.337</v>
      </c>
      <c r="H254" s="14">
        <f t="shared" si="23"/>
        <v>6453</v>
      </c>
      <c r="I254" s="59" t="s">
        <v>1010</v>
      </c>
      <c r="J254" s="60" t="s">
        <v>1011</v>
      </c>
      <c r="K254" s="59">
        <v>6453</v>
      </c>
      <c r="L254" s="59" t="s">
        <v>197</v>
      </c>
      <c r="M254" s="60" t="s">
        <v>219</v>
      </c>
      <c r="N254" s="60"/>
      <c r="O254" s="61" t="s">
        <v>1006</v>
      </c>
      <c r="P254" s="62" t="s">
        <v>1007</v>
      </c>
    </row>
    <row r="255" spans="1:16" ht="13.5" thickBot="1" x14ac:dyDescent="0.25">
      <c r="A255" s="14" t="str">
        <f t="shared" si="18"/>
        <v>BAVM 122 </v>
      </c>
      <c r="B255" s="5" t="str">
        <f t="shared" si="19"/>
        <v>I</v>
      </c>
      <c r="C255" s="14">
        <f t="shared" si="20"/>
        <v>51245.315999999999</v>
      </c>
      <c r="D255" s="44" t="str">
        <f t="shared" si="21"/>
        <v>vis</v>
      </c>
      <c r="E255" s="58">
        <f>VLOOKUP(C255,Active!C$21:E$970,3,FALSE)</f>
        <v>6466.9701692333092</v>
      </c>
      <c r="F255" s="5" t="s">
        <v>43</v>
      </c>
      <c r="G255" s="44" t="str">
        <f t="shared" si="22"/>
        <v>51245.316</v>
      </c>
      <c r="H255" s="14">
        <f t="shared" si="23"/>
        <v>6467</v>
      </c>
      <c r="I255" s="59" t="s">
        <v>1012</v>
      </c>
      <c r="J255" s="60" t="s">
        <v>1013</v>
      </c>
      <c r="K255" s="59">
        <v>6467</v>
      </c>
      <c r="L255" s="59" t="s">
        <v>924</v>
      </c>
      <c r="M255" s="60" t="s">
        <v>219</v>
      </c>
      <c r="N255" s="60"/>
      <c r="O255" s="61" t="s">
        <v>1006</v>
      </c>
      <c r="P255" s="62" t="s">
        <v>1007</v>
      </c>
    </row>
    <row r="256" spans="1:16" ht="13.5" thickBot="1" x14ac:dyDescent="0.25">
      <c r="A256" s="14" t="str">
        <f t="shared" si="18"/>
        <v> BRNO 32 </v>
      </c>
      <c r="B256" s="5" t="str">
        <f t="shared" si="19"/>
        <v>I</v>
      </c>
      <c r="C256" s="14">
        <f t="shared" si="20"/>
        <v>51255.351799999997</v>
      </c>
      <c r="D256" s="44" t="str">
        <f t="shared" si="21"/>
        <v>vis</v>
      </c>
      <c r="E256" s="58">
        <f>VLOOKUP(C256,Active!C$21:E$970,3,FALSE)</f>
        <v>6473.9964461844756</v>
      </c>
      <c r="F256" s="5" t="s">
        <v>43</v>
      </c>
      <c r="G256" s="44" t="str">
        <f t="shared" si="22"/>
        <v>51255.3518</v>
      </c>
      <c r="H256" s="14">
        <f t="shared" si="23"/>
        <v>6474</v>
      </c>
      <c r="I256" s="59" t="s">
        <v>1014</v>
      </c>
      <c r="J256" s="60" t="s">
        <v>1015</v>
      </c>
      <c r="K256" s="59">
        <v>6474</v>
      </c>
      <c r="L256" s="59" t="s">
        <v>1016</v>
      </c>
      <c r="M256" s="60" t="s">
        <v>219</v>
      </c>
      <c r="N256" s="60"/>
      <c r="O256" s="61" t="s">
        <v>1017</v>
      </c>
      <c r="P256" s="61" t="s">
        <v>942</v>
      </c>
    </row>
    <row r="257" spans="1:16" ht="13.5" thickBot="1" x14ac:dyDescent="0.25">
      <c r="A257" s="14" t="str">
        <f t="shared" si="18"/>
        <v>BAVM 131 </v>
      </c>
      <c r="B257" s="5" t="str">
        <f t="shared" si="19"/>
        <v>I</v>
      </c>
      <c r="C257" s="14">
        <f t="shared" si="20"/>
        <v>51432.432999999997</v>
      </c>
      <c r="D257" s="44" t="str">
        <f t="shared" si="21"/>
        <v>vis</v>
      </c>
      <c r="E257" s="58">
        <f>VLOOKUP(C257,Active!C$21:E$970,3,FALSE)</f>
        <v>6597.9747592282956</v>
      </c>
      <c r="F257" s="5" t="s">
        <v>43</v>
      </c>
      <c r="G257" s="44" t="str">
        <f t="shared" si="22"/>
        <v>51432.433</v>
      </c>
      <c r="H257" s="14">
        <f t="shared" si="23"/>
        <v>6598</v>
      </c>
      <c r="I257" s="59" t="s">
        <v>1018</v>
      </c>
      <c r="J257" s="60" t="s">
        <v>1019</v>
      </c>
      <c r="K257" s="59">
        <v>6598</v>
      </c>
      <c r="L257" s="59" t="s">
        <v>1020</v>
      </c>
      <c r="M257" s="60" t="s">
        <v>219</v>
      </c>
      <c r="N257" s="60"/>
      <c r="O257" s="61" t="s">
        <v>1006</v>
      </c>
      <c r="P257" s="62" t="s">
        <v>1021</v>
      </c>
    </row>
    <row r="258" spans="1:16" ht="13.5" thickBot="1" x14ac:dyDescent="0.25">
      <c r="A258" s="14" t="str">
        <f t="shared" si="18"/>
        <v> BRNO 32 </v>
      </c>
      <c r="B258" s="5" t="str">
        <f t="shared" si="19"/>
        <v>I</v>
      </c>
      <c r="C258" s="14">
        <f t="shared" si="20"/>
        <v>51432.450199999999</v>
      </c>
      <c r="D258" s="44" t="str">
        <f t="shared" si="21"/>
        <v>vis</v>
      </c>
      <c r="E258" s="58">
        <f>VLOOKUP(C258,Active!C$21:E$970,3,FALSE)</f>
        <v>6597.9868013139858</v>
      </c>
      <c r="F258" s="5" t="s">
        <v>43</v>
      </c>
      <c r="G258" s="44" t="str">
        <f t="shared" si="22"/>
        <v>51432.4502</v>
      </c>
      <c r="H258" s="14">
        <f t="shared" si="23"/>
        <v>6598</v>
      </c>
      <c r="I258" s="59" t="s">
        <v>1022</v>
      </c>
      <c r="J258" s="60" t="s">
        <v>1023</v>
      </c>
      <c r="K258" s="59">
        <v>6598</v>
      </c>
      <c r="L258" s="59" t="s">
        <v>1024</v>
      </c>
      <c r="M258" s="60" t="s">
        <v>219</v>
      </c>
      <c r="N258" s="60"/>
      <c r="O258" s="61" t="s">
        <v>892</v>
      </c>
      <c r="P258" s="61" t="s">
        <v>942</v>
      </c>
    </row>
    <row r="259" spans="1:16" ht="13.5" thickBot="1" x14ac:dyDescent="0.25">
      <c r="A259" s="14" t="str">
        <f t="shared" si="18"/>
        <v>BAVM 143 </v>
      </c>
      <c r="B259" s="5" t="str">
        <f t="shared" si="19"/>
        <v>I</v>
      </c>
      <c r="C259" s="14">
        <f t="shared" si="20"/>
        <v>51782.385000000002</v>
      </c>
      <c r="D259" s="44" t="str">
        <f t="shared" si="21"/>
        <v>vis</v>
      </c>
      <c r="E259" s="58">
        <f>VLOOKUP(C259,Active!C$21:E$970,3,FALSE)</f>
        <v>6842.9835947586125</v>
      </c>
      <c r="F259" s="5" t="s">
        <v>43</v>
      </c>
      <c r="G259" s="44" t="str">
        <f t="shared" si="22"/>
        <v>51782.385</v>
      </c>
      <c r="H259" s="14">
        <f t="shared" si="23"/>
        <v>6843</v>
      </c>
      <c r="I259" s="59" t="s">
        <v>1025</v>
      </c>
      <c r="J259" s="60" t="s">
        <v>1026</v>
      </c>
      <c r="K259" s="59">
        <v>6843</v>
      </c>
      <c r="L259" s="59" t="s">
        <v>206</v>
      </c>
      <c r="M259" s="60" t="s">
        <v>219</v>
      </c>
      <c r="N259" s="60"/>
      <c r="O259" s="61" t="s">
        <v>1006</v>
      </c>
      <c r="P259" s="62" t="s">
        <v>1027</v>
      </c>
    </row>
    <row r="260" spans="1:16" ht="13.5" thickBot="1" x14ac:dyDescent="0.25">
      <c r="A260" s="14" t="str">
        <f t="shared" si="18"/>
        <v>BAVM 152 </v>
      </c>
      <c r="B260" s="5" t="str">
        <f t="shared" si="19"/>
        <v>I</v>
      </c>
      <c r="C260" s="14">
        <f t="shared" si="20"/>
        <v>51902.371800000001</v>
      </c>
      <c r="D260" s="44" t="str">
        <f t="shared" si="21"/>
        <v>vis</v>
      </c>
      <c r="E260" s="58">
        <f>VLOOKUP(C260,Active!C$21:E$970,3,FALSE)</f>
        <v>6926.9889044782549</v>
      </c>
      <c r="F260" s="5" t="s">
        <v>43</v>
      </c>
      <c r="G260" s="44" t="str">
        <f t="shared" si="22"/>
        <v>51902.3718</v>
      </c>
      <c r="H260" s="14">
        <f t="shared" si="23"/>
        <v>6927</v>
      </c>
      <c r="I260" s="59" t="s">
        <v>1028</v>
      </c>
      <c r="J260" s="60" t="s">
        <v>1029</v>
      </c>
      <c r="K260" s="59">
        <v>6927</v>
      </c>
      <c r="L260" s="59" t="s">
        <v>1030</v>
      </c>
      <c r="M260" s="60" t="s">
        <v>370</v>
      </c>
      <c r="N260" s="60" t="s">
        <v>43</v>
      </c>
      <c r="O260" s="61" t="s">
        <v>396</v>
      </c>
      <c r="P260" s="62" t="s">
        <v>1031</v>
      </c>
    </row>
    <row r="261" spans="1:16" ht="13.5" thickBot="1" x14ac:dyDescent="0.25">
      <c r="A261" s="14" t="str">
        <f t="shared" si="18"/>
        <v>BAVM 143 </v>
      </c>
      <c r="B261" s="5" t="str">
        <f t="shared" si="19"/>
        <v>I</v>
      </c>
      <c r="C261" s="14">
        <f t="shared" si="20"/>
        <v>52002.351999999999</v>
      </c>
      <c r="D261" s="44" t="str">
        <f t="shared" si="21"/>
        <v>vis</v>
      </c>
      <c r="E261" s="58">
        <f>VLOOKUP(C261,Active!C$21:E$970,3,FALSE)</f>
        <v>6996.9871681775267</v>
      </c>
      <c r="F261" s="5" t="s">
        <v>43</v>
      </c>
      <c r="G261" s="44" t="str">
        <f t="shared" si="22"/>
        <v>52002.352</v>
      </c>
      <c r="H261" s="14">
        <f t="shared" si="23"/>
        <v>6997</v>
      </c>
      <c r="I261" s="59" t="s">
        <v>1032</v>
      </c>
      <c r="J261" s="60" t="s">
        <v>1033</v>
      </c>
      <c r="K261" s="59">
        <v>6997</v>
      </c>
      <c r="L261" s="59" t="s">
        <v>902</v>
      </c>
      <c r="M261" s="60" t="s">
        <v>219</v>
      </c>
      <c r="N261" s="60"/>
      <c r="O261" s="61" t="s">
        <v>1006</v>
      </c>
      <c r="P261" s="62" t="s">
        <v>1027</v>
      </c>
    </row>
    <row r="262" spans="1:16" ht="13.5" thickBot="1" x14ac:dyDescent="0.25">
      <c r="A262" s="14" t="str">
        <f t="shared" si="18"/>
        <v>BAVM 152 </v>
      </c>
      <c r="B262" s="5" t="str">
        <f t="shared" si="19"/>
        <v>I</v>
      </c>
      <c r="C262" s="14">
        <f t="shared" si="20"/>
        <v>52229.455300000001</v>
      </c>
      <c r="D262" s="44" t="str">
        <f t="shared" si="21"/>
        <v>vis</v>
      </c>
      <c r="E262" s="58">
        <f>VLOOKUP(C262,Active!C$21:E$970,3,FALSE)</f>
        <v>7155.987016951336</v>
      </c>
      <c r="F262" s="5" t="s">
        <v>43</v>
      </c>
      <c r="G262" s="44" t="str">
        <f t="shared" si="22"/>
        <v>52229.4553</v>
      </c>
      <c r="H262" s="14">
        <f t="shared" si="23"/>
        <v>7156</v>
      </c>
      <c r="I262" s="59" t="s">
        <v>1034</v>
      </c>
      <c r="J262" s="60" t="s">
        <v>1035</v>
      </c>
      <c r="K262" s="59">
        <v>7156</v>
      </c>
      <c r="L262" s="59" t="s">
        <v>1036</v>
      </c>
      <c r="M262" s="60" t="s">
        <v>370</v>
      </c>
      <c r="N262" s="60" t="s">
        <v>1037</v>
      </c>
      <c r="O262" s="61" t="s">
        <v>1038</v>
      </c>
      <c r="P262" s="62" t="s">
        <v>1031</v>
      </c>
    </row>
    <row r="263" spans="1:16" ht="13.5" thickBot="1" x14ac:dyDescent="0.25">
      <c r="A263" s="14" t="str">
        <f t="shared" si="18"/>
        <v> BBS 129 </v>
      </c>
      <c r="B263" s="5" t="str">
        <f t="shared" si="19"/>
        <v>I</v>
      </c>
      <c r="C263" s="14">
        <f t="shared" si="20"/>
        <v>52489.406000000003</v>
      </c>
      <c r="D263" s="44" t="str">
        <f t="shared" si="21"/>
        <v>vis</v>
      </c>
      <c r="E263" s="58">
        <f>VLOOKUP(C263,Active!C$21:E$970,3,FALSE)</f>
        <v>7337.9840288337946</v>
      </c>
      <c r="F263" s="5" t="s">
        <v>43</v>
      </c>
      <c r="G263" s="44" t="str">
        <f t="shared" si="22"/>
        <v>52489.406</v>
      </c>
      <c r="H263" s="14">
        <f t="shared" si="23"/>
        <v>7338</v>
      </c>
      <c r="I263" s="59" t="s">
        <v>1039</v>
      </c>
      <c r="J263" s="60" t="s">
        <v>1040</v>
      </c>
      <c r="K263" s="59" t="s">
        <v>1041</v>
      </c>
      <c r="L263" s="59" t="s">
        <v>206</v>
      </c>
      <c r="M263" s="60" t="s">
        <v>219</v>
      </c>
      <c r="N263" s="60"/>
      <c r="O263" s="61" t="s">
        <v>707</v>
      </c>
      <c r="P263" s="61" t="s">
        <v>1042</v>
      </c>
    </row>
    <row r="264" spans="1:16" ht="13.5" thickBot="1" x14ac:dyDescent="0.25">
      <c r="A264" s="14" t="str">
        <f t="shared" si="18"/>
        <v>BAVM 157 </v>
      </c>
      <c r="B264" s="5" t="str">
        <f t="shared" si="19"/>
        <v>I</v>
      </c>
      <c r="C264" s="14">
        <f t="shared" si="20"/>
        <v>52519.377</v>
      </c>
      <c r="D264" s="44" t="str">
        <f t="shared" si="21"/>
        <v>vis</v>
      </c>
      <c r="E264" s="58">
        <f>VLOOKUP(C264,Active!C$21:E$970,3,FALSE)</f>
        <v>7358.9673631472961</v>
      </c>
      <c r="F264" s="5" t="s">
        <v>43</v>
      </c>
      <c r="G264" s="44" t="str">
        <f t="shared" si="22"/>
        <v>52519.377</v>
      </c>
      <c r="H264" s="14">
        <f t="shared" si="23"/>
        <v>7359</v>
      </c>
      <c r="I264" s="59" t="s">
        <v>1043</v>
      </c>
      <c r="J264" s="60" t="s">
        <v>1044</v>
      </c>
      <c r="K264" s="59" t="s">
        <v>1045</v>
      </c>
      <c r="L264" s="59" t="s">
        <v>1046</v>
      </c>
      <c r="M264" s="60" t="s">
        <v>219</v>
      </c>
      <c r="N264" s="60"/>
      <c r="O264" s="61" t="s">
        <v>384</v>
      </c>
      <c r="P264" s="62" t="s">
        <v>1047</v>
      </c>
    </row>
    <row r="265" spans="1:16" ht="13.5" thickBot="1" x14ac:dyDescent="0.25">
      <c r="A265" s="14" t="str">
        <f t="shared" si="18"/>
        <v>BAVM 172 </v>
      </c>
      <c r="B265" s="5" t="str">
        <f t="shared" si="19"/>
        <v>I</v>
      </c>
      <c r="C265" s="14">
        <f t="shared" si="20"/>
        <v>52619.391799999998</v>
      </c>
      <c r="D265" s="44" t="str">
        <f t="shared" si="21"/>
        <v>vis</v>
      </c>
      <c r="E265" s="58">
        <f>VLOOKUP(C265,Active!C$21:E$970,3,FALSE)</f>
        <v>7428.9898510421981</v>
      </c>
      <c r="F265" s="5" t="s">
        <v>43</v>
      </c>
      <c r="G265" s="44" t="str">
        <f t="shared" si="22"/>
        <v>52619.3918</v>
      </c>
      <c r="H265" s="14">
        <f t="shared" si="23"/>
        <v>7429</v>
      </c>
      <c r="I265" s="59" t="s">
        <v>1048</v>
      </c>
      <c r="J265" s="60" t="s">
        <v>1049</v>
      </c>
      <c r="K265" s="59" t="s">
        <v>1050</v>
      </c>
      <c r="L265" s="59" t="s">
        <v>1051</v>
      </c>
      <c r="M265" s="60" t="s">
        <v>370</v>
      </c>
      <c r="N265" s="60" t="s">
        <v>734</v>
      </c>
      <c r="O265" s="61" t="s">
        <v>1052</v>
      </c>
      <c r="P265" s="62" t="s">
        <v>1053</v>
      </c>
    </row>
    <row r="266" spans="1:16" ht="13.5" thickBot="1" x14ac:dyDescent="0.25">
      <c r="A266" s="14" t="str">
        <f t="shared" si="18"/>
        <v>IBVS 5592 </v>
      </c>
      <c r="B266" s="5" t="str">
        <f t="shared" si="19"/>
        <v>I</v>
      </c>
      <c r="C266" s="14">
        <f t="shared" si="20"/>
        <v>52929.3367</v>
      </c>
      <c r="D266" s="44" t="str">
        <f t="shared" si="21"/>
        <v>vis</v>
      </c>
      <c r="E266" s="58">
        <f>VLOOKUP(C266,Active!C$21:E$970,3,FALSE)</f>
        <v>7645.9888652714635</v>
      </c>
      <c r="F266" s="5" t="s">
        <v>43</v>
      </c>
      <c r="G266" s="44" t="str">
        <f t="shared" si="22"/>
        <v>52929.3367</v>
      </c>
      <c r="H266" s="14">
        <f t="shared" si="23"/>
        <v>7646</v>
      </c>
      <c r="I266" s="59" t="s">
        <v>1064</v>
      </c>
      <c r="J266" s="60" t="s">
        <v>1065</v>
      </c>
      <c r="K266" s="59" t="s">
        <v>1066</v>
      </c>
      <c r="L266" s="59" t="s">
        <v>1067</v>
      </c>
      <c r="M266" s="60" t="s">
        <v>370</v>
      </c>
      <c r="N266" s="60" t="s">
        <v>476</v>
      </c>
      <c r="O266" s="61" t="s">
        <v>1068</v>
      </c>
      <c r="P266" s="62" t="s">
        <v>1069</v>
      </c>
    </row>
    <row r="267" spans="1:16" ht="13.5" thickBot="1" x14ac:dyDescent="0.25">
      <c r="A267" s="14" t="str">
        <f t="shared" ref="A267:A321" si="24">P267</f>
        <v>IBVS 5592 </v>
      </c>
      <c r="B267" s="5" t="str">
        <f t="shared" ref="B267:B321" si="25">IF(H267=INT(H267),"I","II")</f>
        <v>I</v>
      </c>
      <c r="C267" s="14">
        <f t="shared" ref="C267:C321" si="26">1*G267</f>
        <v>53032.1751</v>
      </c>
      <c r="D267" s="44" t="str">
        <f t="shared" ref="D267:D321" si="27">VLOOKUP(F267,I$1:J$5,2,FALSE)</f>
        <v>vis</v>
      </c>
      <c r="E267" s="58">
        <f>VLOOKUP(C267,Active!C$21:E$970,3,FALSE)</f>
        <v>7717.9882155589339</v>
      </c>
      <c r="F267" s="5" t="s">
        <v>43</v>
      </c>
      <c r="G267" s="44" t="str">
        <f t="shared" ref="G267:G321" si="28">MID(I267,3,LEN(I267)-3)</f>
        <v>53032.1751</v>
      </c>
      <c r="H267" s="14">
        <f t="shared" ref="H267:H321" si="29">1*K267</f>
        <v>7718</v>
      </c>
      <c r="I267" s="59" t="s">
        <v>1077</v>
      </c>
      <c r="J267" s="60" t="s">
        <v>1078</v>
      </c>
      <c r="K267" s="59" t="s">
        <v>1079</v>
      </c>
      <c r="L267" s="59" t="s">
        <v>1080</v>
      </c>
      <c r="M267" s="60" t="s">
        <v>370</v>
      </c>
      <c r="N267" s="60" t="s">
        <v>476</v>
      </c>
      <c r="O267" s="61" t="s">
        <v>1068</v>
      </c>
      <c r="P267" s="62" t="s">
        <v>1069</v>
      </c>
    </row>
    <row r="268" spans="1:16" ht="13.5" thickBot="1" x14ac:dyDescent="0.25">
      <c r="A268" s="14" t="str">
        <f t="shared" si="24"/>
        <v>BAVM 174 </v>
      </c>
      <c r="B268" s="5" t="str">
        <f t="shared" si="25"/>
        <v>I</v>
      </c>
      <c r="C268" s="14">
        <f t="shared" si="26"/>
        <v>53256.421000000002</v>
      </c>
      <c r="D268" s="44" t="str">
        <f t="shared" si="27"/>
        <v>vis</v>
      </c>
      <c r="E268" s="58">
        <f>VLOOKUP(C268,Active!C$21:E$970,3,FALSE)</f>
        <v>7874.9875378415545</v>
      </c>
      <c r="F268" s="5" t="s">
        <v>43</v>
      </c>
      <c r="G268" s="44" t="str">
        <f t="shared" si="28"/>
        <v>53256.421</v>
      </c>
      <c r="H268" s="14">
        <f t="shared" si="29"/>
        <v>7875</v>
      </c>
      <c r="I268" s="59" t="s">
        <v>1081</v>
      </c>
      <c r="J268" s="60" t="s">
        <v>1082</v>
      </c>
      <c r="K268" s="59" t="s">
        <v>1083</v>
      </c>
      <c r="L268" s="59" t="s">
        <v>902</v>
      </c>
      <c r="M268" s="60" t="s">
        <v>219</v>
      </c>
      <c r="N268" s="60"/>
      <c r="O268" s="61" t="s">
        <v>1006</v>
      </c>
      <c r="P268" s="62" t="s">
        <v>1084</v>
      </c>
    </row>
    <row r="269" spans="1:16" ht="13.5" thickBot="1" x14ac:dyDescent="0.25">
      <c r="A269" s="14" t="str">
        <f t="shared" si="24"/>
        <v>BAVM 178 </v>
      </c>
      <c r="B269" s="5" t="str">
        <f t="shared" si="25"/>
        <v>I</v>
      </c>
      <c r="C269" s="14">
        <f t="shared" si="26"/>
        <v>53633.4997</v>
      </c>
      <c r="D269" s="44" t="str">
        <f t="shared" si="27"/>
        <v>vis</v>
      </c>
      <c r="E269" s="58">
        <f>VLOOKUP(C269,Active!C$21:E$970,3,FALSE)</f>
        <v>8138.9883527827014</v>
      </c>
      <c r="F269" s="5" t="s">
        <v>43</v>
      </c>
      <c r="G269" s="44" t="str">
        <f t="shared" si="28"/>
        <v>53633.4997</v>
      </c>
      <c r="H269" s="14">
        <f t="shared" si="29"/>
        <v>8139</v>
      </c>
      <c r="I269" s="59" t="s">
        <v>1104</v>
      </c>
      <c r="J269" s="60" t="s">
        <v>1105</v>
      </c>
      <c r="K269" s="59" t="s">
        <v>1106</v>
      </c>
      <c r="L269" s="59" t="s">
        <v>1107</v>
      </c>
      <c r="M269" s="60" t="s">
        <v>937</v>
      </c>
      <c r="N269" s="60" t="s">
        <v>734</v>
      </c>
      <c r="O269" s="61" t="s">
        <v>1108</v>
      </c>
      <c r="P269" s="62" t="s">
        <v>1109</v>
      </c>
    </row>
    <row r="270" spans="1:16" ht="13.5" thickBot="1" x14ac:dyDescent="0.25">
      <c r="A270" s="14" t="str">
        <f t="shared" si="24"/>
        <v>BAVM 178 </v>
      </c>
      <c r="B270" s="5" t="str">
        <f t="shared" si="25"/>
        <v>I</v>
      </c>
      <c r="C270" s="14">
        <f t="shared" si="26"/>
        <v>53746.340199999999</v>
      </c>
      <c r="D270" s="44" t="str">
        <f t="shared" si="27"/>
        <v>vis</v>
      </c>
      <c r="E270" s="58">
        <f>VLOOKUP(C270,Active!C$21:E$970,3,FALSE)</f>
        <v>8217.9903859348415</v>
      </c>
      <c r="F270" s="5" t="s">
        <v>43</v>
      </c>
      <c r="G270" s="44" t="str">
        <f t="shared" si="28"/>
        <v>53746.3402</v>
      </c>
      <c r="H270" s="14">
        <f t="shared" si="29"/>
        <v>8218</v>
      </c>
      <c r="I270" s="59" t="s">
        <v>1115</v>
      </c>
      <c r="J270" s="60" t="s">
        <v>1116</v>
      </c>
      <c r="K270" s="59" t="s">
        <v>1117</v>
      </c>
      <c r="L270" s="59" t="s">
        <v>1118</v>
      </c>
      <c r="M270" s="60" t="s">
        <v>937</v>
      </c>
      <c r="N270" s="60" t="s">
        <v>43</v>
      </c>
      <c r="O270" s="61" t="s">
        <v>396</v>
      </c>
      <c r="P270" s="62" t="s">
        <v>1109</v>
      </c>
    </row>
    <row r="271" spans="1:16" ht="13.5" thickBot="1" x14ac:dyDescent="0.25">
      <c r="A271" s="14" t="str">
        <f t="shared" si="24"/>
        <v>IBVS 5746 </v>
      </c>
      <c r="B271" s="5" t="str">
        <f t="shared" si="25"/>
        <v>I</v>
      </c>
      <c r="C271" s="14">
        <f t="shared" si="26"/>
        <v>54013.435400000002</v>
      </c>
      <c r="D271" s="44" t="str">
        <f t="shared" si="27"/>
        <v>vis</v>
      </c>
      <c r="E271" s="58">
        <f>VLOOKUP(C271,Active!C$21:E$970,3,FALSE)</f>
        <v>8404.9894141665336</v>
      </c>
      <c r="F271" s="5" t="s">
        <v>43</v>
      </c>
      <c r="G271" s="44" t="str">
        <f t="shared" si="28"/>
        <v>54013.4354</v>
      </c>
      <c r="H271" s="14">
        <f t="shared" si="29"/>
        <v>8405</v>
      </c>
      <c r="I271" s="59" t="s">
        <v>1124</v>
      </c>
      <c r="J271" s="60" t="s">
        <v>1125</v>
      </c>
      <c r="K271" s="59" t="s">
        <v>1126</v>
      </c>
      <c r="L271" s="59" t="s">
        <v>1127</v>
      </c>
      <c r="M271" s="60" t="s">
        <v>370</v>
      </c>
      <c r="N271" s="60" t="s">
        <v>476</v>
      </c>
      <c r="O271" s="61" t="s">
        <v>1128</v>
      </c>
      <c r="P271" s="62" t="s">
        <v>1129</v>
      </c>
    </row>
    <row r="272" spans="1:16" ht="13.5" thickBot="1" x14ac:dyDescent="0.25">
      <c r="A272" s="14" t="str">
        <f t="shared" si="24"/>
        <v>JAAVSO 37(1),44 </v>
      </c>
      <c r="B272" s="5" t="str">
        <f t="shared" si="25"/>
        <v>I</v>
      </c>
      <c r="C272" s="14">
        <f t="shared" si="26"/>
        <v>54797.588900000002</v>
      </c>
      <c r="D272" s="44" t="str">
        <f t="shared" si="27"/>
        <v>vis</v>
      </c>
      <c r="E272" s="58">
        <f>VLOOKUP(C272,Active!C$21:E$970,3,FALSE)</f>
        <v>8953.9919514059839</v>
      </c>
      <c r="F272" s="5" t="s">
        <v>43</v>
      </c>
      <c r="G272" s="44" t="str">
        <f t="shared" si="28"/>
        <v>54797.5889</v>
      </c>
      <c r="H272" s="14">
        <f t="shared" si="29"/>
        <v>8954</v>
      </c>
      <c r="I272" s="59" t="s">
        <v>1139</v>
      </c>
      <c r="J272" s="60" t="s">
        <v>1140</v>
      </c>
      <c r="K272" s="59" t="s">
        <v>1141</v>
      </c>
      <c r="L272" s="59" t="s">
        <v>1142</v>
      </c>
      <c r="M272" s="60" t="s">
        <v>937</v>
      </c>
      <c r="N272" s="60" t="s">
        <v>371</v>
      </c>
      <c r="O272" s="61" t="s">
        <v>658</v>
      </c>
      <c r="P272" s="62" t="s">
        <v>1143</v>
      </c>
    </row>
    <row r="273" spans="1:16" ht="13.5" thickBot="1" x14ac:dyDescent="0.25">
      <c r="A273" s="14" t="str">
        <f t="shared" si="24"/>
        <v>JAAVSO 37(1),44 </v>
      </c>
      <c r="B273" s="5" t="str">
        <f t="shared" si="25"/>
        <v>I</v>
      </c>
      <c r="C273" s="14">
        <f t="shared" si="26"/>
        <v>54847.580199999997</v>
      </c>
      <c r="D273" s="44" t="str">
        <f t="shared" si="27"/>
        <v>vis</v>
      </c>
      <c r="E273" s="58">
        <f>VLOOKUP(C273,Active!C$21:E$970,3,FALSE)</f>
        <v>8988.9919234011304</v>
      </c>
      <c r="F273" s="5" t="s">
        <v>43</v>
      </c>
      <c r="G273" s="44" t="str">
        <f t="shared" si="28"/>
        <v>54847.5802</v>
      </c>
      <c r="H273" s="14">
        <f t="shared" si="29"/>
        <v>8989</v>
      </c>
      <c r="I273" s="59" t="s">
        <v>1144</v>
      </c>
      <c r="J273" s="60" t="s">
        <v>1145</v>
      </c>
      <c r="K273" s="59" t="s">
        <v>1146</v>
      </c>
      <c r="L273" s="59" t="s">
        <v>1142</v>
      </c>
      <c r="M273" s="60" t="s">
        <v>937</v>
      </c>
      <c r="N273" s="60" t="s">
        <v>371</v>
      </c>
      <c r="O273" s="61" t="s">
        <v>658</v>
      </c>
      <c r="P273" s="62" t="s">
        <v>1143</v>
      </c>
    </row>
    <row r="274" spans="1:16" ht="13.5" thickBot="1" x14ac:dyDescent="0.25">
      <c r="A274" s="14" t="str">
        <f t="shared" si="24"/>
        <v> JAAVSO 38;120 </v>
      </c>
      <c r="B274" s="5" t="str">
        <f t="shared" si="25"/>
        <v>I</v>
      </c>
      <c r="C274" s="14">
        <f t="shared" si="26"/>
        <v>55084.682699999998</v>
      </c>
      <c r="D274" s="44" t="str">
        <f t="shared" si="27"/>
        <v>vis</v>
      </c>
      <c r="E274" s="58">
        <f>VLOOKUP(C274,Active!C$21:E$970,3,FALSE)</f>
        <v>9154.9924246879527</v>
      </c>
      <c r="F274" s="5" t="s">
        <v>43</v>
      </c>
      <c r="G274" s="44" t="str">
        <f t="shared" si="28"/>
        <v>55084.6827</v>
      </c>
      <c r="H274" s="14">
        <f t="shared" si="29"/>
        <v>9155</v>
      </c>
      <c r="I274" s="59" t="s">
        <v>1153</v>
      </c>
      <c r="J274" s="60" t="s">
        <v>1154</v>
      </c>
      <c r="K274" s="59" t="s">
        <v>1155</v>
      </c>
      <c r="L274" s="59" t="s">
        <v>1156</v>
      </c>
      <c r="M274" s="60" t="s">
        <v>937</v>
      </c>
      <c r="N274" s="60" t="s">
        <v>371</v>
      </c>
      <c r="O274" s="61" t="s">
        <v>658</v>
      </c>
      <c r="P274" s="61" t="s">
        <v>1157</v>
      </c>
    </row>
    <row r="275" spans="1:16" ht="13.5" thickBot="1" x14ac:dyDescent="0.25">
      <c r="A275" s="14" t="str">
        <f t="shared" si="24"/>
        <v> JAAVSO 38;120 </v>
      </c>
      <c r="B275" s="5" t="str">
        <f t="shared" si="25"/>
        <v>I</v>
      </c>
      <c r="C275" s="14">
        <f t="shared" si="26"/>
        <v>55167.525500000003</v>
      </c>
      <c r="D275" s="44" t="str">
        <f t="shared" si="27"/>
        <v>vis</v>
      </c>
      <c r="E275" s="58">
        <f>VLOOKUP(C275,Active!C$21:E$970,3,FALSE)</f>
        <v>9212.9924302889267</v>
      </c>
      <c r="F275" s="5" t="s">
        <v>43</v>
      </c>
      <c r="G275" s="44" t="str">
        <f t="shared" si="28"/>
        <v>55167.5255</v>
      </c>
      <c r="H275" s="14">
        <f t="shared" si="29"/>
        <v>9213</v>
      </c>
      <c r="I275" s="59" t="s">
        <v>1164</v>
      </c>
      <c r="J275" s="60" t="s">
        <v>1165</v>
      </c>
      <c r="K275" s="59" t="s">
        <v>1166</v>
      </c>
      <c r="L275" s="59" t="s">
        <v>1156</v>
      </c>
      <c r="M275" s="60" t="s">
        <v>937</v>
      </c>
      <c r="N275" s="60" t="s">
        <v>371</v>
      </c>
      <c r="O275" s="61" t="s">
        <v>658</v>
      </c>
      <c r="P275" s="61" t="s">
        <v>1157</v>
      </c>
    </row>
    <row r="276" spans="1:16" ht="13.5" thickBot="1" x14ac:dyDescent="0.25">
      <c r="A276" s="14" t="str">
        <f t="shared" si="24"/>
        <v> JAAVSO 38;120 </v>
      </c>
      <c r="B276" s="5" t="str">
        <f t="shared" si="25"/>
        <v>I</v>
      </c>
      <c r="C276" s="14">
        <f t="shared" si="26"/>
        <v>55174.664700000001</v>
      </c>
      <c r="D276" s="44" t="str">
        <f t="shared" si="27"/>
        <v>vis</v>
      </c>
      <c r="E276" s="58">
        <f>VLOOKUP(C276,Active!C$21:E$970,3,FALSE)</f>
        <v>9217.9907359954741</v>
      </c>
      <c r="F276" s="5" t="s">
        <v>43</v>
      </c>
      <c r="G276" s="44" t="str">
        <f t="shared" si="28"/>
        <v>55174.6647</v>
      </c>
      <c r="H276" s="14">
        <f t="shared" si="29"/>
        <v>9218</v>
      </c>
      <c r="I276" s="59" t="s">
        <v>1167</v>
      </c>
      <c r="J276" s="60" t="s">
        <v>1168</v>
      </c>
      <c r="K276" s="59" t="s">
        <v>1169</v>
      </c>
      <c r="L276" s="59" t="s">
        <v>1170</v>
      </c>
      <c r="M276" s="60" t="s">
        <v>937</v>
      </c>
      <c r="N276" s="60" t="s">
        <v>371</v>
      </c>
      <c r="O276" s="61" t="s">
        <v>1171</v>
      </c>
      <c r="P276" s="61" t="s">
        <v>1157</v>
      </c>
    </row>
    <row r="277" spans="1:16" ht="13.5" thickBot="1" x14ac:dyDescent="0.25">
      <c r="A277" s="14" t="str">
        <f t="shared" si="24"/>
        <v>BAVM 220 </v>
      </c>
      <c r="B277" s="5" t="str">
        <f t="shared" si="25"/>
        <v>I</v>
      </c>
      <c r="C277" s="14">
        <f t="shared" si="26"/>
        <v>55600.310299999997</v>
      </c>
      <c r="D277" s="44" t="str">
        <f t="shared" si="27"/>
        <v>vis</v>
      </c>
      <c r="E277" s="58">
        <f>VLOOKUP(C277,Active!C$21:E$970,3,FALSE)</f>
        <v>9515.9942702075969</v>
      </c>
      <c r="F277" s="5" t="s">
        <v>43</v>
      </c>
      <c r="G277" s="44" t="str">
        <f t="shared" si="28"/>
        <v>55600.3103</v>
      </c>
      <c r="H277" s="14">
        <f t="shared" si="29"/>
        <v>9516</v>
      </c>
      <c r="I277" s="59" t="s">
        <v>1178</v>
      </c>
      <c r="J277" s="60" t="s">
        <v>1179</v>
      </c>
      <c r="K277" s="59" t="s">
        <v>1180</v>
      </c>
      <c r="L277" s="59" t="s">
        <v>868</v>
      </c>
      <c r="M277" s="60" t="s">
        <v>937</v>
      </c>
      <c r="N277" s="60" t="s">
        <v>734</v>
      </c>
      <c r="O277" s="61" t="s">
        <v>1181</v>
      </c>
      <c r="P277" s="62" t="s">
        <v>1177</v>
      </c>
    </row>
    <row r="278" spans="1:16" ht="13.5" thickBot="1" x14ac:dyDescent="0.25">
      <c r="A278" s="14" t="str">
        <f t="shared" si="24"/>
        <v> JAAVSO 40;975 </v>
      </c>
      <c r="B278" s="5" t="str">
        <f t="shared" si="25"/>
        <v>I</v>
      </c>
      <c r="C278" s="14">
        <f t="shared" si="26"/>
        <v>55844.554900000003</v>
      </c>
      <c r="D278" s="44" t="str">
        <f t="shared" si="27"/>
        <v>vis</v>
      </c>
      <c r="E278" s="58">
        <f>VLOOKUP(C278,Active!C$21:E$970,3,FALSE)</f>
        <v>9686.9951075526296</v>
      </c>
      <c r="F278" s="5" t="s">
        <v>43</v>
      </c>
      <c r="G278" s="44" t="str">
        <f t="shared" si="28"/>
        <v>55844.5549</v>
      </c>
      <c r="H278" s="14">
        <f t="shared" si="29"/>
        <v>9687</v>
      </c>
      <c r="I278" s="59" t="s">
        <v>1188</v>
      </c>
      <c r="J278" s="60" t="s">
        <v>1189</v>
      </c>
      <c r="K278" s="59" t="s">
        <v>1190</v>
      </c>
      <c r="L278" s="59" t="s">
        <v>1191</v>
      </c>
      <c r="M278" s="60" t="s">
        <v>937</v>
      </c>
      <c r="N278" s="60" t="s">
        <v>43</v>
      </c>
      <c r="O278" s="61" t="s">
        <v>658</v>
      </c>
      <c r="P278" s="61" t="s">
        <v>1192</v>
      </c>
    </row>
    <row r="279" spans="1:16" ht="13.5" thickBot="1" x14ac:dyDescent="0.25">
      <c r="A279" s="14" t="str">
        <f t="shared" si="24"/>
        <v>OEJV 0160 </v>
      </c>
      <c r="B279" s="5" t="str">
        <f t="shared" si="25"/>
        <v>I</v>
      </c>
      <c r="C279" s="14">
        <f t="shared" si="26"/>
        <v>55857.413050000003</v>
      </c>
      <c r="D279" s="44" t="str">
        <f t="shared" si="27"/>
        <v>vis</v>
      </c>
      <c r="E279" s="58">
        <f>VLOOKUP(C279,Active!C$21:E$970,3,FALSE)</f>
        <v>9695.9973717447865</v>
      </c>
      <c r="F279" s="5" t="s">
        <v>43</v>
      </c>
      <c r="G279" s="44" t="str">
        <f t="shared" si="28"/>
        <v>55857.41305</v>
      </c>
      <c r="H279" s="14">
        <f t="shared" si="29"/>
        <v>9696</v>
      </c>
      <c r="I279" s="59" t="s">
        <v>1193</v>
      </c>
      <c r="J279" s="60" t="s">
        <v>1194</v>
      </c>
      <c r="K279" s="59" t="s">
        <v>1195</v>
      </c>
      <c r="L279" s="59" t="s">
        <v>1196</v>
      </c>
      <c r="M279" s="60" t="s">
        <v>937</v>
      </c>
      <c r="N279" s="60" t="s">
        <v>43</v>
      </c>
      <c r="O279" s="61" t="s">
        <v>1197</v>
      </c>
      <c r="P279" s="62" t="s">
        <v>1198</v>
      </c>
    </row>
    <row r="280" spans="1:16" ht="13.5" thickBot="1" x14ac:dyDescent="0.25">
      <c r="A280" s="14" t="str">
        <f t="shared" si="24"/>
        <v> JAAVSO 40;975 </v>
      </c>
      <c r="B280" s="5" t="str">
        <f t="shared" si="25"/>
        <v>I</v>
      </c>
      <c r="C280" s="14">
        <f t="shared" si="26"/>
        <v>55864.553</v>
      </c>
      <c r="D280" s="44" t="str">
        <f t="shared" si="27"/>
        <v>vis</v>
      </c>
      <c r="E280" s="58">
        <f>VLOOKUP(C280,Active!C$21:E$970,3,FALSE)</f>
        <v>9700.9962025422792</v>
      </c>
      <c r="F280" s="5" t="s">
        <v>43</v>
      </c>
      <c r="G280" s="44" t="str">
        <f t="shared" si="28"/>
        <v>55864.5530</v>
      </c>
      <c r="H280" s="14">
        <f t="shared" si="29"/>
        <v>9701</v>
      </c>
      <c r="I280" s="59" t="s">
        <v>1199</v>
      </c>
      <c r="J280" s="60" t="s">
        <v>1200</v>
      </c>
      <c r="K280" s="59" t="s">
        <v>1201</v>
      </c>
      <c r="L280" s="59" t="s">
        <v>742</v>
      </c>
      <c r="M280" s="60" t="s">
        <v>937</v>
      </c>
      <c r="N280" s="60" t="s">
        <v>43</v>
      </c>
      <c r="O280" s="61" t="s">
        <v>1202</v>
      </c>
      <c r="P280" s="61" t="s">
        <v>1192</v>
      </c>
    </row>
    <row r="281" spans="1:16" ht="13.5" thickBot="1" x14ac:dyDescent="0.25">
      <c r="A281" s="14" t="str">
        <f t="shared" si="24"/>
        <v> JAAVSO 41;328 </v>
      </c>
      <c r="B281" s="5" t="str">
        <f t="shared" si="25"/>
        <v>I</v>
      </c>
      <c r="C281" s="14">
        <f t="shared" si="26"/>
        <v>56528.7356</v>
      </c>
      <c r="D281" s="44" t="str">
        <f t="shared" si="27"/>
        <v>vis</v>
      </c>
      <c r="E281" s="58">
        <f>VLOOKUP(C281,Active!C$21:E$970,3,FALSE)</f>
        <v>10166.004561990136</v>
      </c>
      <c r="F281" s="5" t="s">
        <v>43</v>
      </c>
      <c r="G281" s="44" t="str">
        <f t="shared" si="28"/>
        <v>56528.7356</v>
      </c>
      <c r="H281" s="14">
        <f t="shared" si="29"/>
        <v>10166</v>
      </c>
      <c r="I281" s="59" t="s">
        <v>1203</v>
      </c>
      <c r="J281" s="60" t="s">
        <v>1204</v>
      </c>
      <c r="K281" s="59" t="s">
        <v>1205</v>
      </c>
      <c r="L281" s="59" t="s">
        <v>1206</v>
      </c>
      <c r="M281" s="60" t="s">
        <v>937</v>
      </c>
      <c r="N281" s="60" t="s">
        <v>43</v>
      </c>
      <c r="O281" s="61" t="s">
        <v>658</v>
      </c>
      <c r="P281" s="61" t="s">
        <v>1207</v>
      </c>
    </row>
    <row r="282" spans="1:16" ht="13.5" thickBot="1" x14ac:dyDescent="0.25">
      <c r="A282" s="14" t="str">
        <f t="shared" si="24"/>
        <v>IBVS 6092 </v>
      </c>
      <c r="B282" s="5" t="str">
        <f t="shared" si="25"/>
        <v>II</v>
      </c>
      <c r="C282" s="14">
        <f t="shared" si="26"/>
        <v>56550.866999999998</v>
      </c>
      <c r="D282" s="44" t="str">
        <f t="shared" si="27"/>
        <v>vis</v>
      </c>
      <c r="E282" s="58">
        <f>VLOOKUP(C282,Active!C$21:E$970,3,FALSE)</f>
        <v>10181.499225665882</v>
      </c>
      <c r="F282" s="5" t="s">
        <v>43</v>
      </c>
      <c r="G282" s="44" t="str">
        <f t="shared" si="28"/>
        <v>56550.867</v>
      </c>
      <c r="H282" s="14">
        <f t="shared" si="29"/>
        <v>10181.5</v>
      </c>
      <c r="I282" s="59" t="s">
        <v>1208</v>
      </c>
      <c r="J282" s="60" t="s">
        <v>1209</v>
      </c>
      <c r="K282" s="59" t="s">
        <v>1210</v>
      </c>
      <c r="L282" s="59" t="s">
        <v>209</v>
      </c>
      <c r="M282" s="60" t="s">
        <v>937</v>
      </c>
      <c r="N282" s="60" t="s">
        <v>1211</v>
      </c>
      <c r="O282" s="61" t="s">
        <v>1212</v>
      </c>
      <c r="P282" s="62" t="s">
        <v>1213</v>
      </c>
    </row>
    <row r="283" spans="1:16" ht="13.5" thickBot="1" x14ac:dyDescent="0.25">
      <c r="A283" s="14" t="str">
        <f t="shared" si="24"/>
        <v>BAVM 239 </v>
      </c>
      <c r="B283" s="5" t="str">
        <f t="shared" si="25"/>
        <v>I</v>
      </c>
      <c r="C283" s="14">
        <f t="shared" si="26"/>
        <v>56621.562700000002</v>
      </c>
      <c r="D283" s="44" t="str">
        <f t="shared" si="27"/>
        <v>vis</v>
      </c>
      <c r="E283" s="58">
        <f>VLOOKUP(C283,Active!C$21:E$970,3,FALSE)</f>
        <v>10230.994788297334</v>
      </c>
      <c r="F283" s="5" t="s">
        <v>43</v>
      </c>
      <c r="G283" s="44" t="str">
        <f t="shared" si="28"/>
        <v>56621.5627</v>
      </c>
      <c r="H283" s="14">
        <f t="shared" si="29"/>
        <v>10231</v>
      </c>
      <c r="I283" s="59" t="s">
        <v>1214</v>
      </c>
      <c r="J283" s="60" t="s">
        <v>1215</v>
      </c>
      <c r="K283" s="59" t="s">
        <v>1216</v>
      </c>
      <c r="L283" s="59" t="s">
        <v>1217</v>
      </c>
      <c r="M283" s="60" t="s">
        <v>937</v>
      </c>
      <c r="N283" s="60" t="s">
        <v>43</v>
      </c>
      <c r="O283" s="61" t="s">
        <v>1218</v>
      </c>
      <c r="P283" s="62" t="s">
        <v>1219</v>
      </c>
    </row>
    <row r="284" spans="1:16" ht="13.5" thickBot="1" x14ac:dyDescent="0.25">
      <c r="A284" s="14" t="str">
        <f t="shared" si="24"/>
        <v>BAVM 234 </v>
      </c>
      <c r="B284" s="5" t="str">
        <f t="shared" si="25"/>
        <v>I</v>
      </c>
      <c r="C284" s="14">
        <f t="shared" si="26"/>
        <v>56644.422599999998</v>
      </c>
      <c r="D284" s="44" t="str">
        <f t="shared" si="27"/>
        <v>vis</v>
      </c>
      <c r="E284" s="58">
        <f>VLOOKUP(C284,Active!C$21:E$970,3,FALSE)</f>
        <v>10246.99949031172</v>
      </c>
      <c r="F284" s="5" t="s">
        <v>43</v>
      </c>
      <c r="G284" s="44" t="str">
        <f t="shared" si="28"/>
        <v>56644.4226</v>
      </c>
      <c r="H284" s="14">
        <f t="shared" si="29"/>
        <v>10247</v>
      </c>
      <c r="I284" s="59" t="s">
        <v>1220</v>
      </c>
      <c r="J284" s="60" t="s">
        <v>1221</v>
      </c>
      <c r="K284" s="59" t="s">
        <v>1222</v>
      </c>
      <c r="L284" s="59" t="s">
        <v>1223</v>
      </c>
      <c r="M284" s="60" t="s">
        <v>937</v>
      </c>
      <c r="N284" s="60" t="s">
        <v>1037</v>
      </c>
      <c r="O284" s="61" t="s">
        <v>756</v>
      </c>
      <c r="P284" s="62" t="s">
        <v>1224</v>
      </c>
    </row>
    <row r="285" spans="1:16" ht="13.5" thickBot="1" x14ac:dyDescent="0.25">
      <c r="A285" s="14" t="str">
        <f t="shared" si="24"/>
        <v>BAVM 239 </v>
      </c>
      <c r="B285" s="5" t="str">
        <f t="shared" si="25"/>
        <v>I</v>
      </c>
      <c r="C285" s="14">
        <f t="shared" si="26"/>
        <v>56924.376300000004</v>
      </c>
      <c r="D285" s="44" t="str">
        <f t="shared" si="27"/>
        <v>vis</v>
      </c>
      <c r="E285" s="58">
        <f>VLOOKUP(C285,Active!C$21:E$970,3,FALSE)</f>
        <v>10443.001027778013</v>
      </c>
      <c r="F285" s="5" t="s">
        <v>43</v>
      </c>
      <c r="G285" s="44" t="str">
        <f t="shared" si="28"/>
        <v>56924.3763</v>
      </c>
      <c r="H285" s="14">
        <f t="shared" si="29"/>
        <v>10443</v>
      </c>
      <c r="I285" s="59" t="s">
        <v>1225</v>
      </c>
      <c r="J285" s="60" t="s">
        <v>1226</v>
      </c>
      <c r="K285" s="59" t="s">
        <v>1227</v>
      </c>
      <c r="L285" s="59" t="s">
        <v>1228</v>
      </c>
      <c r="M285" s="60" t="s">
        <v>937</v>
      </c>
      <c r="N285" s="60" t="s">
        <v>1037</v>
      </c>
      <c r="O285" s="61" t="s">
        <v>756</v>
      </c>
      <c r="P285" s="62" t="s">
        <v>1219</v>
      </c>
    </row>
    <row r="286" spans="1:16" ht="13.5" thickBot="1" x14ac:dyDescent="0.25">
      <c r="A286" s="14" t="str">
        <f t="shared" si="24"/>
        <v>BAVM 239 </v>
      </c>
      <c r="B286" s="5" t="str">
        <f t="shared" si="25"/>
        <v>I</v>
      </c>
      <c r="C286" s="14">
        <f t="shared" si="26"/>
        <v>57074.351999999999</v>
      </c>
      <c r="D286" s="44" t="str">
        <f t="shared" si="27"/>
        <v>vis</v>
      </c>
      <c r="E286" s="58">
        <f>VLOOKUP(C286,Active!C$21:E$970,3,FALSE)</f>
        <v>10548.002203981729</v>
      </c>
      <c r="F286" s="5" t="s">
        <v>43</v>
      </c>
      <c r="G286" s="44" t="str">
        <f t="shared" si="28"/>
        <v>57074.3520</v>
      </c>
      <c r="H286" s="14">
        <f t="shared" si="29"/>
        <v>10548</v>
      </c>
      <c r="I286" s="59" t="s">
        <v>1229</v>
      </c>
      <c r="J286" s="60" t="s">
        <v>1230</v>
      </c>
      <c r="K286" s="59" t="s">
        <v>1231</v>
      </c>
      <c r="L286" s="59" t="s">
        <v>1232</v>
      </c>
      <c r="M286" s="60" t="s">
        <v>937</v>
      </c>
      <c r="N286" s="60" t="s">
        <v>734</v>
      </c>
      <c r="O286" s="61" t="s">
        <v>1233</v>
      </c>
      <c r="P286" s="62" t="s">
        <v>1219</v>
      </c>
    </row>
    <row r="287" spans="1:16" ht="13.5" thickBot="1" x14ac:dyDescent="0.25">
      <c r="A287" s="14" t="str">
        <f t="shared" si="24"/>
        <v> AOEB 9 </v>
      </c>
      <c r="B287" s="5" t="str">
        <f t="shared" si="25"/>
        <v>I</v>
      </c>
      <c r="C287" s="14">
        <f t="shared" si="26"/>
        <v>43069.635000000002</v>
      </c>
      <c r="D287" s="44" t="str">
        <f t="shared" si="27"/>
        <v>vis</v>
      </c>
      <c r="E287" s="58">
        <f>VLOOKUP(C287,Active!C$21:E$970,3,FALSE)</f>
        <v>743.00207795990264</v>
      </c>
      <c r="F287" s="5" t="s">
        <v>43</v>
      </c>
      <c r="G287" s="44" t="str">
        <f t="shared" si="28"/>
        <v>43069.635</v>
      </c>
      <c r="H287" s="14">
        <f t="shared" si="29"/>
        <v>743</v>
      </c>
      <c r="I287" s="59" t="s">
        <v>656</v>
      </c>
      <c r="J287" s="60" t="s">
        <v>657</v>
      </c>
      <c r="K287" s="59">
        <v>743</v>
      </c>
      <c r="L287" s="59" t="s">
        <v>475</v>
      </c>
      <c r="M287" s="60" t="s">
        <v>219</v>
      </c>
      <c r="N287" s="60"/>
      <c r="O287" s="61" t="s">
        <v>658</v>
      </c>
      <c r="P287" s="61" t="s">
        <v>659</v>
      </c>
    </row>
    <row r="288" spans="1:16" ht="13.5" thickBot="1" x14ac:dyDescent="0.25">
      <c r="A288" s="14" t="str">
        <f t="shared" si="24"/>
        <v>IBVS 1694 </v>
      </c>
      <c r="B288" s="5" t="str">
        <f t="shared" si="25"/>
        <v>I</v>
      </c>
      <c r="C288" s="14">
        <f t="shared" si="26"/>
        <v>44123.734499999999</v>
      </c>
      <c r="D288" s="44" t="str">
        <f t="shared" si="27"/>
        <v>vis</v>
      </c>
      <c r="E288" s="58">
        <f>VLOOKUP(C288,Active!C$21:E$970,3,FALSE)</f>
        <v>1480.9995491219056</v>
      </c>
      <c r="F288" s="5" t="s">
        <v>43</v>
      </c>
      <c r="G288" s="44" t="str">
        <f t="shared" si="28"/>
        <v>44123.7345</v>
      </c>
      <c r="H288" s="14">
        <f t="shared" si="29"/>
        <v>1481</v>
      </c>
      <c r="I288" s="59" t="s">
        <v>691</v>
      </c>
      <c r="J288" s="60" t="s">
        <v>692</v>
      </c>
      <c r="K288" s="59">
        <v>1481</v>
      </c>
      <c r="L288" s="59" t="s">
        <v>693</v>
      </c>
      <c r="M288" s="60" t="s">
        <v>370</v>
      </c>
      <c r="N288" s="60" t="s">
        <v>476</v>
      </c>
      <c r="O288" s="61" t="s">
        <v>647</v>
      </c>
      <c r="P288" s="62" t="s">
        <v>690</v>
      </c>
    </row>
    <row r="289" spans="1:16" ht="13.5" thickBot="1" x14ac:dyDescent="0.25">
      <c r="A289" s="14" t="str">
        <f t="shared" si="24"/>
        <v>IBVS 1694 </v>
      </c>
      <c r="B289" s="5" t="str">
        <f t="shared" si="25"/>
        <v>I</v>
      </c>
      <c r="C289" s="14">
        <f t="shared" si="26"/>
        <v>44130.874799999998</v>
      </c>
      <c r="D289" s="44" t="str">
        <f t="shared" si="27"/>
        <v>vis</v>
      </c>
      <c r="E289" s="58">
        <f>VLOOKUP(C289,Active!C$21:E$970,3,FALSE)</f>
        <v>1485.9986249618405</v>
      </c>
      <c r="F289" s="5" t="s">
        <v>43</v>
      </c>
      <c r="G289" s="44" t="str">
        <f t="shared" si="28"/>
        <v>44130.8748</v>
      </c>
      <c r="H289" s="14">
        <f t="shared" si="29"/>
        <v>1486</v>
      </c>
      <c r="I289" s="59" t="s">
        <v>694</v>
      </c>
      <c r="J289" s="60" t="s">
        <v>695</v>
      </c>
      <c r="K289" s="59">
        <v>1486</v>
      </c>
      <c r="L289" s="59" t="s">
        <v>638</v>
      </c>
      <c r="M289" s="60" t="s">
        <v>370</v>
      </c>
      <c r="N289" s="60" t="s">
        <v>476</v>
      </c>
      <c r="O289" s="61" t="s">
        <v>647</v>
      </c>
      <c r="P289" s="62" t="s">
        <v>690</v>
      </c>
    </row>
    <row r="290" spans="1:16" ht="13.5" thickBot="1" x14ac:dyDescent="0.25">
      <c r="A290" s="14" t="str">
        <f t="shared" si="24"/>
        <v> AOEB 9 </v>
      </c>
      <c r="B290" s="5" t="str">
        <f t="shared" si="25"/>
        <v>I</v>
      </c>
      <c r="C290" s="14">
        <f t="shared" si="26"/>
        <v>44133.748</v>
      </c>
      <c r="D290" s="44" t="str">
        <f t="shared" si="27"/>
        <v>vis</v>
      </c>
      <c r="E290" s="58">
        <f>VLOOKUP(C290,Active!C$21:E$970,3,FALSE)</f>
        <v>1488.0102133689538</v>
      </c>
      <c r="F290" s="5" t="s">
        <v>43</v>
      </c>
      <c r="G290" s="44" t="str">
        <f t="shared" si="28"/>
        <v>44133.748</v>
      </c>
      <c r="H290" s="14">
        <f t="shared" si="29"/>
        <v>1488</v>
      </c>
      <c r="I290" s="59" t="s">
        <v>696</v>
      </c>
      <c r="J290" s="60" t="s">
        <v>697</v>
      </c>
      <c r="K290" s="59">
        <v>1488</v>
      </c>
      <c r="L290" s="59" t="s">
        <v>447</v>
      </c>
      <c r="M290" s="60" t="s">
        <v>219</v>
      </c>
      <c r="N290" s="60"/>
      <c r="O290" s="61" t="s">
        <v>658</v>
      </c>
      <c r="P290" s="61" t="s">
        <v>659</v>
      </c>
    </row>
    <row r="291" spans="1:16" ht="13.5" thickBot="1" x14ac:dyDescent="0.25">
      <c r="A291" s="14" t="str">
        <f t="shared" si="24"/>
        <v> AOEB 9 </v>
      </c>
      <c r="B291" s="5" t="str">
        <f t="shared" si="25"/>
        <v>I</v>
      </c>
      <c r="C291" s="14">
        <f t="shared" si="26"/>
        <v>44473.684000000001</v>
      </c>
      <c r="D291" s="44" t="str">
        <f t="shared" si="27"/>
        <v>vis</v>
      </c>
      <c r="E291" s="58">
        <f>VLOOKUP(C291,Active!C$21:E$970,3,FALSE)</f>
        <v>1726.0066343490687</v>
      </c>
      <c r="F291" s="5" t="s">
        <v>43</v>
      </c>
      <c r="G291" s="44" t="str">
        <f t="shared" si="28"/>
        <v>44473.684</v>
      </c>
      <c r="H291" s="14">
        <f t="shared" si="29"/>
        <v>1726</v>
      </c>
      <c r="I291" s="59" t="s">
        <v>709</v>
      </c>
      <c r="J291" s="60" t="s">
        <v>710</v>
      </c>
      <c r="K291" s="59">
        <v>1726</v>
      </c>
      <c r="L291" s="59" t="s">
        <v>292</v>
      </c>
      <c r="M291" s="60" t="s">
        <v>219</v>
      </c>
      <c r="N291" s="60"/>
      <c r="O291" s="61" t="s">
        <v>658</v>
      </c>
      <c r="P291" s="61" t="s">
        <v>659</v>
      </c>
    </row>
    <row r="292" spans="1:16" ht="13.5" thickBot="1" x14ac:dyDescent="0.25">
      <c r="A292" s="14" t="str">
        <f t="shared" si="24"/>
        <v> AOEB 9 </v>
      </c>
      <c r="B292" s="5" t="str">
        <f t="shared" si="25"/>
        <v>I</v>
      </c>
      <c r="C292" s="14">
        <f t="shared" si="26"/>
        <v>44473.688999999998</v>
      </c>
      <c r="D292" s="44" t="str">
        <f t="shared" si="27"/>
        <v>vis</v>
      </c>
      <c r="E292" s="58">
        <f>VLOOKUP(C292,Active!C$21:E$970,3,FALSE)</f>
        <v>1726.0101349553718</v>
      </c>
      <c r="F292" s="5" t="s">
        <v>43</v>
      </c>
      <c r="G292" s="44" t="str">
        <f t="shared" si="28"/>
        <v>44473.689</v>
      </c>
      <c r="H292" s="14">
        <f t="shared" si="29"/>
        <v>1726</v>
      </c>
      <c r="I292" s="59" t="s">
        <v>711</v>
      </c>
      <c r="J292" s="60" t="s">
        <v>712</v>
      </c>
      <c r="K292" s="59">
        <v>1726</v>
      </c>
      <c r="L292" s="59" t="s">
        <v>323</v>
      </c>
      <c r="M292" s="60" t="s">
        <v>219</v>
      </c>
      <c r="N292" s="60"/>
      <c r="O292" s="61" t="s">
        <v>713</v>
      </c>
      <c r="P292" s="61" t="s">
        <v>659</v>
      </c>
    </row>
    <row r="293" spans="1:16" ht="13.5" thickBot="1" x14ac:dyDescent="0.25">
      <c r="A293" s="14" t="str">
        <f t="shared" si="24"/>
        <v> AOEB 9 </v>
      </c>
      <c r="B293" s="5" t="str">
        <f t="shared" si="25"/>
        <v>I</v>
      </c>
      <c r="C293" s="14">
        <f t="shared" si="26"/>
        <v>44593.671000000002</v>
      </c>
      <c r="D293" s="44" t="str">
        <f t="shared" si="27"/>
        <v>vis</v>
      </c>
      <c r="E293" s="58">
        <f>VLOOKUP(C293,Active!C$21:E$970,3,FALSE)</f>
        <v>1810.0120840929649</v>
      </c>
      <c r="F293" s="5" t="s">
        <v>43</v>
      </c>
      <c r="G293" s="44" t="str">
        <f t="shared" si="28"/>
        <v>44593.671</v>
      </c>
      <c r="H293" s="14">
        <f t="shared" si="29"/>
        <v>1810</v>
      </c>
      <c r="I293" s="59" t="s">
        <v>727</v>
      </c>
      <c r="J293" s="60" t="s">
        <v>728</v>
      </c>
      <c r="K293" s="59">
        <v>1810</v>
      </c>
      <c r="L293" s="59" t="s">
        <v>563</v>
      </c>
      <c r="M293" s="60" t="s">
        <v>219</v>
      </c>
      <c r="N293" s="60"/>
      <c r="O293" s="61" t="s">
        <v>658</v>
      </c>
      <c r="P293" s="61" t="s">
        <v>659</v>
      </c>
    </row>
    <row r="294" spans="1:16" ht="13.5" thickBot="1" x14ac:dyDescent="0.25">
      <c r="A294" s="14" t="str">
        <f t="shared" si="24"/>
        <v> AOEB 9 </v>
      </c>
      <c r="B294" s="5" t="str">
        <f t="shared" si="25"/>
        <v>I</v>
      </c>
      <c r="C294" s="14">
        <f t="shared" si="26"/>
        <v>44623.650999999998</v>
      </c>
      <c r="D294" s="44" t="str">
        <f t="shared" si="27"/>
        <v>vis</v>
      </c>
      <c r="E294" s="58">
        <f>VLOOKUP(C294,Active!C$21:E$970,3,FALSE)</f>
        <v>1831.0017194978143</v>
      </c>
      <c r="F294" s="5" t="s">
        <v>43</v>
      </c>
      <c r="G294" s="44" t="str">
        <f t="shared" si="28"/>
        <v>44623.651</v>
      </c>
      <c r="H294" s="14">
        <f t="shared" si="29"/>
        <v>1831</v>
      </c>
      <c r="I294" s="59" t="s">
        <v>729</v>
      </c>
      <c r="J294" s="60" t="s">
        <v>730</v>
      </c>
      <c r="K294" s="59">
        <v>1831</v>
      </c>
      <c r="L294" s="59" t="s">
        <v>276</v>
      </c>
      <c r="M294" s="60" t="s">
        <v>219</v>
      </c>
      <c r="N294" s="60"/>
      <c r="O294" s="61" t="s">
        <v>713</v>
      </c>
      <c r="P294" s="61" t="s">
        <v>659</v>
      </c>
    </row>
    <row r="295" spans="1:16" ht="13.5" thickBot="1" x14ac:dyDescent="0.25">
      <c r="A295" s="14" t="str">
        <f t="shared" si="24"/>
        <v> AOEB 9 </v>
      </c>
      <c r="B295" s="5" t="str">
        <f t="shared" si="25"/>
        <v>I</v>
      </c>
      <c r="C295" s="14">
        <f t="shared" si="26"/>
        <v>46714.720000000001</v>
      </c>
      <c r="D295" s="44" t="str">
        <f t="shared" si="27"/>
        <v>vis</v>
      </c>
      <c r="E295" s="58">
        <f>VLOOKUP(C295,Active!C$21:E$970,3,FALSE)</f>
        <v>3295.0035846208557</v>
      </c>
      <c r="F295" s="5" t="s">
        <v>43</v>
      </c>
      <c r="G295" s="44" t="str">
        <f t="shared" si="28"/>
        <v>46714.720</v>
      </c>
      <c r="H295" s="14">
        <f t="shared" si="29"/>
        <v>3295</v>
      </c>
      <c r="I295" s="59" t="s">
        <v>791</v>
      </c>
      <c r="J295" s="60" t="s">
        <v>792</v>
      </c>
      <c r="K295" s="59">
        <v>3295</v>
      </c>
      <c r="L295" s="59" t="s">
        <v>218</v>
      </c>
      <c r="M295" s="60" t="s">
        <v>219</v>
      </c>
      <c r="N295" s="60"/>
      <c r="O295" s="61" t="s">
        <v>658</v>
      </c>
      <c r="P295" s="61" t="s">
        <v>659</v>
      </c>
    </row>
    <row r="296" spans="1:16" ht="13.5" thickBot="1" x14ac:dyDescent="0.25">
      <c r="A296" s="14" t="str">
        <f t="shared" si="24"/>
        <v> AOEB 9 </v>
      </c>
      <c r="B296" s="5" t="str">
        <f t="shared" si="25"/>
        <v>I</v>
      </c>
      <c r="C296" s="14">
        <f t="shared" si="26"/>
        <v>47161.781000000003</v>
      </c>
      <c r="D296" s="44" t="str">
        <f t="shared" si="27"/>
        <v>vis</v>
      </c>
      <c r="E296" s="58">
        <f>VLOOKUP(C296,Active!C$21:E$970,3,FALSE)</f>
        <v>3608.0004956858534</v>
      </c>
      <c r="F296" s="5" t="s">
        <v>43</v>
      </c>
      <c r="G296" s="44" t="str">
        <f t="shared" si="28"/>
        <v>47161.781</v>
      </c>
      <c r="H296" s="14">
        <f t="shared" si="29"/>
        <v>3608</v>
      </c>
      <c r="I296" s="59" t="s">
        <v>808</v>
      </c>
      <c r="J296" s="60" t="s">
        <v>809</v>
      </c>
      <c r="K296" s="59">
        <v>3608</v>
      </c>
      <c r="L296" s="59" t="s">
        <v>257</v>
      </c>
      <c r="M296" s="60" t="s">
        <v>219</v>
      </c>
      <c r="N296" s="60"/>
      <c r="O296" s="61" t="s">
        <v>658</v>
      </c>
      <c r="P296" s="61" t="s">
        <v>659</v>
      </c>
    </row>
    <row r="297" spans="1:16" ht="13.5" thickBot="1" x14ac:dyDescent="0.25">
      <c r="A297" s="14" t="str">
        <f t="shared" si="24"/>
        <v>BAVM 52 </v>
      </c>
      <c r="B297" s="5" t="str">
        <f t="shared" si="25"/>
        <v>I</v>
      </c>
      <c r="C297" s="14">
        <f t="shared" si="26"/>
        <v>47470.289499999999</v>
      </c>
      <c r="D297" s="44" t="str">
        <f t="shared" si="27"/>
        <v>vis</v>
      </c>
      <c r="E297" s="58">
        <f>VLOOKUP(C297,Active!C$21:E$970,3,FALSE)</f>
        <v>3823.9938557358114</v>
      </c>
      <c r="F297" s="5" t="s">
        <v>43</v>
      </c>
      <c r="G297" s="44" t="str">
        <f t="shared" si="28"/>
        <v>47470.2895</v>
      </c>
      <c r="H297" s="14">
        <f t="shared" si="29"/>
        <v>3824</v>
      </c>
      <c r="I297" s="59" t="s">
        <v>832</v>
      </c>
      <c r="J297" s="60" t="s">
        <v>833</v>
      </c>
      <c r="K297" s="59">
        <v>3824</v>
      </c>
      <c r="L297" s="59" t="s">
        <v>834</v>
      </c>
      <c r="M297" s="60" t="s">
        <v>370</v>
      </c>
      <c r="N297" s="60" t="s">
        <v>802</v>
      </c>
      <c r="O297" s="61" t="s">
        <v>803</v>
      </c>
      <c r="P297" s="62" t="s">
        <v>822</v>
      </c>
    </row>
    <row r="298" spans="1:16" ht="13.5" thickBot="1" x14ac:dyDescent="0.25">
      <c r="A298" s="14" t="str">
        <f t="shared" si="24"/>
        <v>BAVM 59 </v>
      </c>
      <c r="B298" s="5" t="str">
        <f t="shared" si="25"/>
        <v>I</v>
      </c>
      <c r="C298" s="14">
        <f t="shared" si="26"/>
        <v>48274.4352</v>
      </c>
      <c r="D298" s="44" t="str">
        <f t="shared" si="27"/>
        <v>vis</v>
      </c>
      <c r="E298" s="58">
        <f>VLOOKUP(C298,Active!C$21:E$970,3,FALSE)</f>
        <v>4386.9933572494747</v>
      </c>
      <c r="F298" s="5" t="s">
        <v>43</v>
      </c>
      <c r="G298" s="44" t="str">
        <f t="shared" si="28"/>
        <v>48274.4352</v>
      </c>
      <c r="H298" s="14">
        <f t="shared" si="29"/>
        <v>4387</v>
      </c>
      <c r="I298" s="59" t="s">
        <v>853</v>
      </c>
      <c r="J298" s="60" t="s">
        <v>854</v>
      </c>
      <c r="K298" s="59">
        <v>4387</v>
      </c>
      <c r="L298" s="59" t="s">
        <v>855</v>
      </c>
      <c r="M298" s="60" t="s">
        <v>370</v>
      </c>
      <c r="N298" s="60" t="s">
        <v>802</v>
      </c>
      <c r="O298" s="61" t="s">
        <v>756</v>
      </c>
      <c r="P298" s="62" t="s">
        <v>852</v>
      </c>
    </row>
    <row r="299" spans="1:16" ht="13.5" thickBot="1" x14ac:dyDescent="0.25">
      <c r="A299" s="14" t="str">
        <f t="shared" si="24"/>
        <v> AOEB 9 </v>
      </c>
      <c r="B299" s="5" t="str">
        <f t="shared" si="25"/>
        <v>I</v>
      </c>
      <c r="C299" s="14">
        <f t="shared" si="26"/>
        <v>48835.775999999998</v>
      </c>
      <c r="D299" s="44" t="str">
        <f t="shared" si="27"/>
        <v>vis</v>
      </c>
      <c r="E299" s="58">
        <f>VLOOKUP(C299,Active!C$21:E$970,3,FALSE)</f>
        <v>4779.9999859975724</v>
      </c>
      <c r="F299" s="5" t="s">
        <v>43</v>
      </c>
      <c r="G299" s="44" t="str">
        <f t="shared" si="28"/>
        <v>48835.776</v>
      </c>
      <c r="H299" s="14">
        <f t="shared" si="29"/>
        <v>4780</v>
      </c>
      <c r="I299" s="59" t="s">
        <v>859</v>
      </c>
      <c r="J299" s="60" t="s">
        <v>860</v>
      </c>
      <c r="K299" s="59">
        <v>4780</v>
      </c>
      <c r="L299" s="59" t="s">
        <v>244</v>
      </c>
      <c r="M299" s="60" t="s">
        <v>219</v>
      </c>
      <c r="N299" s="60"/>
      <c r="O299" s="61" t="s">
        <v>658</v>
      </c>
      <c r="P299" s="61" t="s">
        <v>659</v>
      </c>
    </row>
    <row r="300" spans="1:16" ht="13.5" thickBot="1" x14ac:dyDescent="0.25">
      <c r="A300" s="14" t="str">
        <f t="shared" si="24"/>
        <v> AOEB 9 </v>
      </c>
      <c r="B300" s="5" t="str">
        <f t="shared" si="25"/>
        <v>I</v>
      </c>
      <c r="C300" s="14">
        <f t="shared" si="26"/>
        <v>48885.767999999996</v>
      </c>
      <c r="D300" s="44" t="str">
        <f t="shared" si="27"/>
        <v>vis</v>
      </c>
      <c r="E300" s="58">
        <f>VLOOKUP(C300,Active!C$21:E$970,3,FALSE)</f>
        <v>4815.0004480776033</v>
      </c>
      <c r="F300" s="5" t="s">
        <v>43</v>
      </c>
      <c r="G300" s="44" t="str">
        <f t="shared" si="28"/>
        <v>48885.768</v>
      </c>
      <c r="H300" s="14">
        <f t="shared" si="29"/>
        <v>4815</v>
      </c>
      <c r="I300" s="59" t="s">
        <v>861</v>
      </c>
      <c r="J300" s="60" t="s">
        <v>862</v>
      </c>
      <c r="K300" s="59">
        <v>4815</v>
      </c>
      <c r="L300" s="59" t="s">
        <v>257</v>
      </c>
      <c r="M300" s="60" t="s">
        <v>219</v>
      </c>
      <c r="N300" s="60"/>
      <c r="O300" s="61" t="s">
        <v>658</v>
      </c>
      <c r="P300" s="61" t="s">
        <v>659</v>
      </c>
    </row>
    <row r="301" spans="1:16" ht="13.5" thickBot="1" x14ac:dyDescent="0.25">
      <c r="A301" s="14" t="str">
        <f t="shared" si="24"/>
        <v>VSB 47 </v>
      </c>
      <c r="B301" s="5" t="str">
        <f t="shared" si="25"/>
        <v>I</v>
      </c>
      <c r="C301" s="14">
        <f t="shared" si="26"/>
        <v>49339.96</v>
      </c>
      <c r="D301" s="44" t="str">
        <f t="shared" si="27"/>
        <v>vis</v>
      </c>
      <c r="E301" s="58">
        <f>VLOOKUP(C301,Active!C$21:E$970,3,FALSE)</f>
        <v>5132.9899238548096</v>
      </c>
      <c r="F301" s="5" t="s">
        <v>43</v>
      </c>
      <c r="G301" s="44" t="str">
        <f t="shared" si="28"/>
        <v>49339.96</v>
      </c>
      <c r="H301" s="14">
        <f t="shared" si="29"/>
        <v>5133</v>
      </c>
      <c r="I301" s="59" t="s">
        <v>877</v>
      </c>
      <c r="J301" s="60" t="s">
        <v>878</v>
      </c>
      <c r="K301" s="59">
        <v>5133</v>
      </c>
      <c r="L301" s="59" t="s">
        <v>879</v>
      </c>
      <c r="M301" s="60" t="s">
        <v>183</v>
      </c>
      <c r="N301" s="60"/>
      <c r="O301" s="61" t="s">
        <v>880</v>
      </c>
      <c r="P301" s="62" t="s">
        <v>881</v>
      </c>
    </row>
    <row r="302" spans="1:16" ht="13.5" thickBot="1" x14ac:dyDescent="0.25">
      <c r="A302" s="14" t="str">
        <f t="shared" si="24"/>
        <v> BRNO 31 </v>
      </c>
      <c r="B302" s="5" t="str">
        <f t="shared" si="25"/>
        <v>I</v>
      </c>
      <c r="C302" s="14">
        <f t="shared" si="26"/>
        <v>49578.474000000002</v>
      </c>
      <c r="D302" s="44" t="str">
        <f t="shared" si="27"/>
        <v>vis</v>
      </c>
      <c r="E302" s="58">
        <f>VLOOKUP(C302,Active!C$21:E$970,3,FALSE)</f>
        <v>5299.9786463015398</v>
      </c>
      <c r="F302" s="5" t="s">
        <v>43</v>
      </c>
      <c r="G302" s="44" t="str">
        <f t="shared" si="28"/>
        <v>49578.474</v>
      </c>
      <c r="H302" s="14">
        <f t="shared" si="29"/>
        <v>5300</v>
      </c>
      <c r="I302" s="59" t="s">
        <v>912</v>
      </c>
      <c r="J302" s="60" t="s">
        <v>913</v>
      </c>
      <c r="K302" s="59">
        <v>5300</v>
      </c>
      <c r="L302" s="59" t="s">
        <v>914</v>
      </c>
      <c r="M302" s="60" t="s">
        <v>219</v>
      </c>
      <c r="N302" s="60"/>
      <c r="O302" s="61" t="s">
        <v>906</v>
      </c>
      <c r="P302" s="61" t="s">
        <v>885</v>
      </c>
    </row>
    <row r="303" spans="1:16" ht="13.5" thickBot="1" x14ac:dyDescent="0.25">
      <c r="A303" s="14" t="str">
        <f t="shared" si="24"/>
        <v> AOEB 9 </v>
      </c>
      <c r="B303" s="5" t="str">
        <f t="shared" si="25"/>
        <v>I</v>
      </c>
      <c r="C303" s="14">
        <f t="shared" si="26"/>
        <v>49785.603000000003</v>
      </c>
      <c r="D303" s="44" t="str">
        <f t="shared" si="27"/>
        <v>vis</v>
      </c>
      <c r="E303" s="58">
        <f>VLOOKUP(C303,Active!C$21:E$970,3,FALSE)</f>
        <v>5444.9940629717075</v>
      </c>
      <c r="F303" s="5" t="s">
        <v>43</v>
      </c>
      <c r="G303" s="44" t="str">
        <f t="shared" si="28"/>
        <v>49785.603</v>
      </c>
      <c r="H303" s="14">
        <f t="shared" si="29"/>
        <v>5445</v>
      </c>
      <c r="I303" s="59" t="s">
        <v>935</v>
      </c>
      <c r="J303" s="60" t="s">
        <v>936</v>
      </c>
      <c r="K303" s="59">
        <v>5445</v>
      </c>
      <c r="L303" s="59" t="s">
        <v>260</v>
      </c>
      <c r="M303" s="60" t="s">
        <v>937</v>
      </c>
      <c r="N303" s="60" t="s">
        <v>371</v>
      </c>
      <c r="O303" s="61" t="s">
        <v>938</v>
      </c>
      <c r="P303" s="61" t="s">
        <v>659</v>
      </c>
    </row>
    <row r="304" spans="1:16" ht="13.5" thickBot="1" x14ac:dyDescent="0.25">
      <c r="A304" s="14" t="str">
        <f t="shared" si="24"/>
        <v> AOEB 9 </v>
      </c>
      <c r="B304" s="5" t="str">
        <f t="shared" si="25"/>
        <v>I</v>
      </c>
      <c r="C304" s="14">
        <f t="shared" si="26"/>
        <v>50442.627999999997</v>
      </c>
      <c r="D304" s="44" t="str">
        <f t="shared" si="27"/>
        <v>vis</v>
      </c>
      <c r="E304" s="58">
        <f>VLOOKUP(C304,Active!C$21:E$970,3,FALSE)</f>
        <v>5904.9912344818085</v>
      </c>
      <c r="F304" s="5" t="s">
        <v>43</v>
      </c>
      <c r="G304" s="44" t="str">
        <f t="shared" si="28"/>
        <v>50442.628</v>
      </c>
      <c r="H304" s="14">
        <f t="shared" si="29"/>
        <v>5905</v>
      </c>
      <c r="I304" s="59" t="s">
        <v>979</v>
      </c>
      <c r="J304" s="60" t="s">
        <v>980</v>
      </c>
      <c r="K304" s="59">
        <v>5905</v>
      </c>
      <c r="L304" s="59" t="s">
        <v>327</v>
      </c>
      <c r="M304" s="60" t="s">
        <v>937</v>
      </c>
      <c r="N304" s="60" t="s">
        <v>371</v>
      </c>
      <c r="O304" s="61" t="s">
        <v>938</v>
      </c>
      <c r="P304" s="61" t="s">
        <v>659</v>
      </c>
    </row>
    <row r="305" spans="1:16" ht="13.5" thickBot="1" x14ac:dyDescent="0.25">
      <c r="A305" s="14" t="str">
        <f t="shared" si="24"/>
        <v> AOEB 9 </v>
      </c>
      <c r="B305" s="5" t="str">
        <f t="shared" si="25"/>
        <v>I</v>
      </c>
      <c r="C305" s="14">
        <f t="shared" si="26"/>
        <v>50689.724999999999</v>
      </c>
      <c r="D305" s="44" t="str">
        <f t="shared" si="27"/>
        <v>vis</v>
      </c>
      <c r="E305" s="58">
        <f>VLOOKUP(C305,Active!C$21:E$970,3,FALSE)</f>
        <v>6077.9890977117211</v>
      </c>
      <c r="F305" s="5" t="s">
        <v>43</v>
      </c>
      <c r="G305" s="44" t="str">
        <f t="shared" si="28"/>
        <v>50689.725</v>
      </c>
      <c r="H305" s="14">
        <f t="shared" si="29"/>
        <v>6078</v>
      </c>
      <c r="I305" s="59" t="s">
        <v>995</v>
      </c>
      <c r="J305" s="60" t="s">
        <v>996</v>
      </c>
      <c r="K305" s="59">
        <v>6078</v>
      </c>
      <c r="L305" s="59" t="s">
        <v>997</v>
      </c>
      <c r="M305" s="60" t="s">
        <v>937</v>
      </c>
      <c r="N305" s="60" t="s">
        <v>371</v>
      </c>
      <c r="O305" s="61" t="s">
        <v>938</v>
      </c>
      <c r="P305" s="61" t="s">
        <v>659</v>
      </c>
    </row>
    <row r="306" spans="1:16" ht="13.5" thickBot="1" x14ac:dyDescent="0.25">
      <c r="A306" s="14" t="str">
        <f t="shared" si="24"/>
        <v> AOEB 9 </v>
      </c>
      <c r="B306" s="5" t="str">
        <f t="shared" si="25"/>
        <v>I</v>
      </c>
      <c r="C306" s="14">
        <f t="shared" si="26"/>
        <v>52860.776599999997</v>
      </c>
      <c r="D306" s="44" t="str">
        <f t="shared" si="27"/>
        <v>vis</v>
      </c>
      <c r="E306" s="58">
        <f>VLOOKUP(C306,Active!C$21:E$970,3,FALSE)</f>
        <v>7597.9884816050107</v>
      </c>
      <c r="F306" s="5" t="s">
        <v>43</v>
      </c>
      <c r="G306" s="44" t="str">
        <f t="shared" si="28"/>
        <v>52860.7766</v>
      </c>
      <c r="H306" s="14">
        <f t="shared" si="29"/>
        <v>7598</v>
      </c>
      <c r="I306" s="59" t="s">
        <v>1054</v>
      </c>
      <c r="J306" s="60" t="s">
        <v>1055</v>
      </c>
      <c r="K306" s="59" t="s">
        <v>1056</v>
      </c>
      <c r="L306" s="59" t="s">
        <v>1057</v>
      </c>
      <c r="M306" s="60" t="s">
        <v>937</v>
      </c>
      <c r="N306" s="60" t="s">
        <v>371</v>
      </c>
      <c r="O306" s="61" t="s">
        <v>1058</v>
      </c>
      <c r="P306" s="61" t="s">
        <v>659</v>
      </c>
    </row>
    <row r="307" spans="1:16" ht="13.5" thickBot="1" x14ac:dyDescent="0.25">
      <c r="A307" s="14" t="str">
        <f t="shared" si="24"/>
        <v> AOEB 9 </v>
      </c>
      <c r="B307" s="5" t="str">
        <f t="shared" si="25"/>
        <v>I</v>
      </c>
      <c r="C307" s="14">
        <f t="shared" si="26"/>
        <v>52919.326000000001</v>
      </c>
      <c r="D307" s="44" t="str">
        <f t="shared" si="27"/>
        <v>vis</v>
      </c>
      <c r="E307" s="58">
        <f>VLOOKUP(C307,Active!C$21:E$970,3,FALSE)</f>
        <v>7638.9801613639474</v>
      </c>
      <c r="F307" s="5" t="s">
        <v>43</v>
      </c>
      <c r="G307" s="44" t="str">
        <f t="shared" si="28"/>
        <v>52919.326</v>
      </c>
      <c r="H307" s="14">
        <f t="shared" si="29"/>
        <v>7639</v>
      </c>
      <c r="I307" s="59" t="s">
        <v>1059</v>
      </c>
      <c r="J307" s="60" t="s">
        <v>1060</v>
      </c>
      <c r="K307" s="59" t="s">
        <v>1061</v>
      </c>
      <c r="L307" s="59" t="s">
        <v>1062</v>
      </c>
      <c r="M307" s="60" t="s">
        <v>219</v>
      </c>
      <c r="N307" s="60"/>
      <c r="O307" s="61" t="s">
        <v>1063</v>
      </c>
      <c r="P307" s="61" t="s">
        <v>659</v>
      </c>
    </row>
    <row r="308" spans="1:16" ht="13.5" thickBot="1" x14ac:dyDescent="0.25">
      <c r="A308" s="14" t="str">
        <f t="shared" si="24"/>
        <v>BAVM 171 </v>
      </c>
      <c r="B308" s="5" t="str">
        <f t="shared" si="25"/>
        <v>I</v>
      </c>
      <c r="C308" s="14">
        <f t="shared" si="26"/>
        <v>52939.347999999998</v>
      </c>
      <c r="D308" s="44" t="str">
        <f t="shared" si="27"/>
        <v>vis</v>
      </c>
      <c r="E308" s="58">
        <f>VLOOKUP(C308,Active!C$21:E$970,3,FALSE)</f>
        <v>7652.9979892517358</v>
      </c>
      <c r="F308" s="5" t="s">
        <v>43</v>
      </c>
      <c r="G308" s="44" t="str">
        <f t="shared" si="28"/>
        <v>52939.348</v>
      </c>
      <c r="H308" s="14">
        <f t="shared" si="29"/>
        <v>7653</v>
      </c>
      <c r="I308" s="59" t="s">
        <v>1070</v>
      </c>
      <c r="J308" s="60" t="s">
        <v>1071</v>
      </c>
      <c r="K308" s="59" t="s">
        <v>1072</v>
      </c>
      <c r="L308" s="59" t="s">
        <v>182</v>
      </c>
      <c r="M308" s="60" t="s">
        <v>219</v>
      </c>
      <c r="N308" s="60"/>
      <c r="O308" s="61" t="s">
        <v>1006</v>
      </c>
      <c r="P308" s="62" t="s">
        <v>1073</v>
      </c>
    </row>
    <row r="309" spans="1:16" ht="13.5" thickBot="1" x14ac:dyDescent="0.25">
      <c r="A309" s="14" t="str">
        <f t="shared" si="24"/>
        <v> AOEB 9 </v>
      </c>
      <c r="B309" s="5" t="str">
        <f t="shared" si="25"/>
        <v>I</v>
      </c>
      <c r="C309" s="14">
        <f t="shared" si="26"/>
        <v>52949.339</v>
      </c>
      <c r="D309" s="44" t="str">
        <f t="shared" si="27"/>
        <v>vis</v>
      </c>
      <c r="E309" s="58">
        <f>VLOOKUP(C309,Active!C$21:E$970,3,FALSE)</f>
        <v>7659.9929007704122</v>
      </c>
      <c r="F309" s="5" t="s">
        <v>43</v>
      </c>
      <c r="G309" s="44" t="str">
        <f t="shared" si="28"/>
        <v>52949.339</v>
      </c>
      <c r="H309" s="14">
        <f t="shared" si="29"/>
        <v>7660</v>
      </c>
      <c r="I309" s="59" t="s">
        <v>1074</v>
      </c>
      <c r="J309" s="60" t="s">
        <v>1075</v>
      </c>
      <c r="K309" s="59" t="s">
        <v>1076</v>
      </c>
      <c r="L309" s="59" t="s">
        <v>194</v>
      </c>
      <c r="M309" s="60" t="s">
        <v>219</v>
      </c>
      <c r="N309" s="60"/>
      <c r="O309" s="61" t="s">
        <v>1063</v>
      </c>
      <c r="P309" s="61" t="s">
        <v>659</v>
      </c>
    </row>
    <row r="310" spans="1:16" ht="13.5" thickBot="1" x14ac:dyDescent="0.25">
      <c r="A310" s="14" t="str">
        <f t="shared" si="24"/>
        <v> AOEB 12 </v>
      </c>
      <c r="B310" s="5" t="str">
        <f t="shared" si="25"/>
        <v>I</v>
      </c>
      <c r="C310" s="14">
        <f t="shared" si="26"/>
        <v>53283.558199999999</v>
      </c>
      <c r="D310" s="44" t="str">
        <f t="shared" si="27"/>
        <v>vis</v>
      </c>
      <c r="E310" s="58">
        <f>VLOOKUP(C310,Active!C$21:E$970,3,FALSE)</f>
        <v>7893.986868525627</v>
      </c>
      <c r="F310" s="5" t="s">
        <v>43</v>
      </c>
      <c r="G310" s="44" t="str">
        <f t="shared" si="28"/>
        <v>53283.5582</v>
      </c>
      <c r="H310" s="14">
        <f t="shared" si="29"/>
        <v>7894</v>
      </c>
      <c r="I310" s="59" t="s">
        <v>1085</v>
      </c>
      <c r="J310" s="60" t="s">
        <v>1086</v>
      </c>
      <c r="K310" s="59" t="s">
        <v>1087</v>
      </c>
      <c r="L310" s="59" t="s">
        <v>1088</v>
      </c>
      <c r="M310" s="60" t="s">
        <v>937</v>
      </c>
      <c r="N310" s="60" t="s">
        <v>371</v>
      </c>
      <c r="O310" s="61" t="s">
        <v>658</v>
      </c>
      <c r="P310" s="61" t="s">
        <v>1089</v>
      </c>
    </row>
    <row r="311" spans="1:16" ht="13.5" thickBot="1" x14ac:dyDescent="0.25">
      <c r="A311" s="14" t="str">
        <f t="shared" si="24"/>
        <v> AOEB 12 </v>
      </c>
      <c r="B311" s="5" t="str">
        <f t="shared" si="25"/>
        <v>I</v>
      </c>
      <c r="C311" s="14">
        <f t="shared" si="26"/>
        <v>53353.548600000002</v>
      </c>
      <c r="D311" s="44" t="str">
        <f t="shared" si="27"/>
        <v>vis</v>
      </c>
      <c r="E311" s="58">
        <f>VLOOKUP(C311,Active!C$21:E$970,3,FALSE)</f>
        <v>7942.988635631692</v>
      </c>
      <c r="F311" s="5" t="s">
        <v>43</v>
      </c>
      <c r="G311" s="44" t="str">
        <f t="shared" si="28"/>
        <v>53353.5486</v>
      </c>
      <c r="H311" s="14">
        <f t="shared" si="29"/>
        <v>7943</v>
      </c>
      <c r="I311" s="59" t="s">
        <v>1090</v>
      </c>
      <c r="J311" s="60" t="s">
        <v>1091</v>
      </c>
      <c r="K311" s="59" t="s">
        <v>1092</v>
      </c>
      <c r="L311" s="59" t="s">
        <v>1093</v>
      </c>
      <c r="M311" s="60" t="s">
        <v>937</v>
      </c>
      <c r="N311" s="60" t="s">
        <v>371</v>
      </c>
      <c r="O311" s="61" t="s">
        <v>658</v>
      </c>
      <c r="P311" s="61" t="s">
        <v>1089</v>
      </c>
    </row>
    <row r="312" spans="1:16" ht="13.5" thickBot="1" x14ac:dyDescent="0.25">
      <c r="A312" s="14" t="str">
        <f t="shared" si="24"/>
        <v>IBVS 5694 </v>
      </c>
      <c r="B312" s="5" t="str">
        <f t="shared" si="25"/>
        <v>I</v>
      </c>
      <c r="C312" s="14">
        <f t="shared" si="26"/>
        <v>53404.969100000002</v>
      </c>
      <c r="D312" s="44" t="str">
        <f t="shared" si="27"/>
        <v>vis</v>
      </c>
      <c r="E312" s="58">
        <f>VLOOKUP(C312,Active!C$21:E$970,3,FALSE)</f>
        <v>7978.9892209330656</v>
      </c>
      <c r="F312" s="5" t="s">
        <v>43</v>
      </c>
      <c r="G312" s="44" t="str">
        <f t="shared" si="28"/>
        <v>53404.9691</v>
      </c>
      <c r="H312" s="14">
        <f t="shared" si="29"/>
        <v>7979</v>
      </c>
      <c r="I312" s="59" t="s">
        <v>1094</v>
      </c>
      <c r="J312" s="60" t="s">
        <v>1095</v>
      </c>
      <c r="K312" s="59" t="s">
        <v>1096</v>
      </c>
      <c r="L312" s="59" t="s">
        <v>1097</v>
      </c>
      <c r="M312" s="60" t="s">
        <v>370</v>
      </c>
      <c r="N312" s="60" t="s">
        <v>476</v>
      </c>
      <c r="O312" s="61" t="s">
        <v>1098</v>
      </c>
      <c r="P312" s="62" t="s">
        <v>1099</v>
      </c>
    </row>
    <row r="313" spans="1:16" ht="13.5" thickBot="1" x14ac:dyDescent="0.25">
      <c r="A313" s="14" t="str">
        <f t="shared" si="24"/>
        <v> AOEB 12 </v>
      </c>
      <c r="B313" s="5" t="str">
        <f t="shared" si="25"/>
        <v>I</v>
      </c>
      <c r="C313" s="14">
        <f t="shared" si="26"/>
        <v>53630.641499999998</v>
      </c>
      <c r="D313" s="44" t="str">
        <f t="shared" si="27"/>
        <v>vis</v>
      </c>
      <c r="E313" s="58">
        <f>VLOOKUP(C313,Active!C$21:E$970,3,FALSE)</f>
        <v>8136.9872661945019</v>
      </c>
      <c r="F313" s="5" t="s">
        <v>43</v>
      </c>
      <c r="G313" s="44" t="str">
        <f t="shared" si="28"/>
        <v>53630.6415</v>
      </c>
      <c r="H313" s="14">
        <f t="shared" si="29"/>
        <v>8137</v>
      </c>
      <c r="I313" s="59" t="s">
        <v>1100</v>
      </c>
      <c r="J313" s="60" t="s">
        <v>1101</v>
      </c>
      <c r="K313" s="59" t="s">
        <v>1102</v>
      </c>
      <c r="L313" s="59" t="s">
        <v>1103</v>
      </c>
      <c r="M313" s="60" t="s">
        <v>937</v>
      </c>
      <c r="N313" s="60" t="s">
        <v>371</v>
      </c>
      <c r="O313" s="61" t="s">
        <v>658</v>
      </c>
      <c r="P313" s="61" t="s">
        <v>1089</v>
      </c>
    </row>
    <row r="314" spans="1:16" ht="13.5" thickBot="1" x14ac:dyDescent="0.25">
      <c r="A314" s="14" t="str">
        <f t="shared" si="24"/>
        <v>VSB 44 </v>
      </c>
      <c r="B314" s="5" t="str">
        <f t="shared" si="25"/>
        <v>I</v>
      </c>
      <c r="C314" s="14">
        <f t="shared" si="26"/>
        <v>53659.214999999997</v>
      </c>
      <c r="D314" s="44" t="str">
        <f t="shared" si="27"/>
        <v>vis</v>
      </c>
      <c r="E314" s="58">
        <f>VLOOKUP(C314,Active!C$21:E$970,3,FALSE)</f>
        <v>8156.9921810457536</v>
      </c>
      <c r="F314" s="5" t="s">
        <v>43</v>
      </c>
      <c r="G314" s="44" t="str">
        <f t="shared" si="28"/>
        <v>53659.215</v>
      </c>
      <c r="H314" s="14">
        <f t="shared" si="29"/>
        <v>8157</v>
      </c>
      <c r="I314" s="59" t="s">
        <v>1110</v>
      </c>
      <c r="J314" s="60" t="s">
        <v>1111</v>
      </c>
      <c r="K314" s="59" t="s">
        <v>1112</v>
      </c>
      <c r="L314" s="59" t="s">
        <v>461</v>
      </c>
      <c r="M314" s="60" t="s">
        <v>219</v>
      </c>
      <c r="N314" s="60"/>
      <c r="O314" s="61" t="s">
        <v>1113</v>
      </c>
      <c r="P314" s="62" t="s">
        <v>1114</v>
      </c>
    </row>
    <row r="315" spans="1:16" ht="13.5" thickBot="1" x14ac:dyDescent="0.25">
      <c r="A315" s="14" t="str">
        <f t="shared" si="24"/>
        <v>BAVM 187 </v>
      </c>
      <c r="B315" s="5" t="str">
        <f t="shared" si="25"/>
        <v>I</v>
      </c>
      <c r="C315" s="14">
        <f t="shared" si="26"/>
        <v>53993.415999999997</v>
      </c>
      <c r="D315" s="44" t="str">
        <f t="shared" si="27"/>
        <v>vis</v>
      </c>
      <c r="E315" s="58">
        <f>VLOOKUP(C315,Active!C$21:E$970,3,FALSE)</f>
        <v>8390.9734065940193</v>
      </c>
      <c r="F315" s="5" t="s">
        <v>43</v>
      </c>
      <c r="G315" s="44" t="str">
        <f t="shared" si="28"/>
        <v>53993.416</v>
      </c>
      <c r="H315" s="14">
        <f t="shared" si="29"/>
        <v>8391</v>
      </c>
      <c r="I315" s="59" t="s">
        <v>1119</v>
      </c>
      <c r="J315" s="60" t="s">
        <v>1120</v>
      </c>
      <c r="K315" s="59" t="s">
        <v>1121</v>
      </c>
      <c r="L315" s="59" t="s">
        <v>1122</v>
      </c>
      <c r="M315" s="60" t="s">
        <v>219</v>
      </c>
      <c r="N315" s="60"/>
      <c r="O315" s="61" t="s">
        <v>384</v>
      </c>
      <c r="P315" s="62" t="s">
        <v>1123</v>
      </c>
    </row>
    <row r="316" spans="1:16" ht="13.5" thickBot="1" x14ac:dyDescent="0.25">
      <c r="A316" s="14" t="str">
        <f t="shared" si="24"/>
        <v> AOEB 12 </v>
      </c>
      <c r="B316" s="5" t="str">
        <f t="shared" si="25"/>
        <v>I</v>
      </c>
      <c r="C316" s="14">
        <f t="shared" si="26"/>
        <v>54100.563600000001</v>
      </c>
      <c r="D316" s="44" t="str">
        <f t="shared" si="27"/>
        <v>vis</v>
      </c>
      <c r="E316" s="58">
        <f>VLOOKUP(C316,Active!C$21:E$970,3,FALSE)</f>
        <v>8465.9897194194036</v>
      </c>
      <c r="F316" s="5" t="s">
        <v>43</v>
      </c>
      <c r="G316" s="44" t="str">
        <f t="shared" si="28"/>
        <v>54100.5636</v>
      </c>
      <c r="H316" s="14">
        <f t="shared" si="29"/>
        <v>8466</v>
      </c>
      <c r="I316" s="59" t="s">
        <v>1130</v>
      </c>
      <c r="J316" s="60" t="s">
        <v>1131</v>
      </c>
      <c r="K316" s="59" t="s">
        <v>1132</v>
      </c>
      <c r="L316" s="59" t="s">
        <v>1133</v>
      </c>
      <c r="M316" s="60" t="s">
        <v>937</v>
      </c>
      <c r="N316" s="60" t="s">
        <v>371</v>
      </c>
      <c r="O316" s="61" t="s">
        <v>1134</v>
      </c>
      <c r="P316" s="61" t="s">
        <v>1089</v>
      </c>
    </row>
    <row r="317" spans="1:16" ht="13.5" thickBot="1" x14ac:dyDescent="0.25">
      <c r="A317" s="14" t="str">
        <f t="shared" si="24"/>
        <v> AOEB 12 </v>
      </c>
      <c r="B317" s="5" t="str">
        <f t="shared" si="25"/>
        <v>I</v>
      </c>
      <c r="C317" s="14">
        <f t="shared" si="26"/>
        <v>54110.563000000002</v>
      </c>
      <c r="D317" s="44" t="str">
        <f t="shared" si="27"/>
        <v>vis</v>
      </c>
      <c r="E317" s="58">
        <f>VLOOKUP(C317,Active!C$21:E$970,3,FALSE)</f>
        <v>8472.990511956672</v>
      </c>
      <c r="F317" s="5" t="s">
        <v>43</v>
      </c>
      <c r="G317" s="44" t="str">
        <f t="shared" si="28"/>
        <v>54110.5630</v>
      </c>
      <c r="H317" s="14">
        <f t="shared" si="29"/>
        <v>8473</v>
      </c>
      <c r="I317" s="59" t="s">
        <v>1135</v>
      </c>
      <c r="J317" s="60" t="s">
        <v>1136</v>
      </c>
      <c r="K317" s="59" t="s">
        <v>1137</v>
      </c>
      <c r="L317" s="59" t="s">
        <v>1138</v>
      </c>
      <c r="M317" s="60" t="s">
        <v>937</v>
      </c>
      <c r="N317" s="60" t="s">
        <v>371</v>
      </c>
      <c r="O317" s="61" t="s">
        <v>658</v>
      </c>
      <c r="P317" s="61" t="s">
        <v>1089</v>
      </c>
    </row>
    <row r="318" spans="1:16" ht="13.5" thickBot="1" x14ac:dyDescent="0.25">
      <c r="A318" s="14" t="str">
        <f t="shared" si="24"/>
        <v>BAVM 212 </v>
      </c>
      <c r="B318" s="5" t="str">
        <f t="shared" si="25"/>
        <v>I</v>
      </c>
      <c r="C318" s="14">
        <f t="shared" si="26"/>
        <v>55070.399599999997</v>
      </c>
      <c r="D318" s="44" t="str">
        <f t="shared" si="27"/>
        <v>vis</v>
      </c>
      <c r="E318" s="58">
        <f>VLOOKUP(C318,Active!C$21:E$970,3,FALSE)</f>
        <v>9144.9925227049298</v>
      </c>
      <c r="F318" s="5" t="s">
        <v>43</v>
      </c>
      <c r="G318" s="44" t="str">
        <f t="shared" si="28"/>
        <v>55070.3996</v>
      </c>
      <c r="H318" s="14">
        <f t="shared" si="29"/>
        <v>9145</v>
      </c>
      <c r="I318" s="59" t="s">
        <v>1147</v>
      </c>
      <c r="J318" s="60" t="s">
        <v>1148</v>
      </c>
      <c r="K318" s="59" t="s">
        <v>1149</v>
      </c>
      <c r="L318" s="59" t="s">
        <v>1150</v>
      </c>
      <c r="M318" s="60" t="s">
        <v>937</v>
      </c>
      <c r="N318" s="60" t="s">
        <v>43</v>
      </c>
      <c r="O318" s="61" t="s">
        <v>1151</v>
      </c>
      <c r="P318" s="62" t="s">
        <v>1152</v>
      </c>
    </row>
    <row r="319" spans="1:16" ht="13.5" thickBot="1" x14ac:dyDescent="0.25">
      <c r="A319" s="14" t="str">
        <f t="shared" si="24"/>
        <v>VSB 50 </v>
      </c>
      <c r="B319" s="5" t="str">
        <f t="shared" si="25"/>
        <v>I</v>
      </c>
      <c r="C319" s="14">
        <f t="shared" si="26"/>
        <v>55123.232000000004</v>
      </c>
      <c r="D319" s="44" t="str">
        <f t="shared" si="27"/>
        <v>vis</v>
      </c>
      <c r="E319" s="58">
        <f>VLOOKUP(C319,Active!C$21:E$970,3,FALSE)</f>
        <v>9181.9816092147175</v>
      </c>
      <c r="F319" s="5" t="s">
        <v>43</v>
      </c>
      <c r="G319" s="44" t="str">
        <f t="shared" si="28"/>
        <v>55123.232</v>
      </c>
      <c r="H319" s="14">
        <f t="shared" si="29"/>
        <v>9182</v>
      </c>
      <c r="I319" s="59" t="s">
        <v>1158</v>
      </c>
      <c r="J319" s="60" t="s">
        <v>1159</v>
      </c>
      <c r="K319" s="59" t="s">
        <v>1160</v>
      </c>
      <c r="L319" s="59" t="s">
        <v>1161</v>
      </c>
      <c r="M319" s="60" t="s">
        <v>219</v>
      </c>
      <c r="N319" s="60"/>
      <c r="O319" s="61" t="s">
        <v>1162</v>
      </c>
      <c r="P319" s="62" t="s">
        <v>1163</v>
      </c>
    </row>
    <row r="320" spans="1:16" ht="13.5" thickBot="1" x14ac:dyDescent="0.25">
      <c r="A320" s="14" t="str">
        <f t="shared" si="24"/>
        <v>BAVM 220 </v>
      </c>
      <c r="B320" s="5" t="str">
        <f t="shared" si="25"/>
        <v>I</v>
      </c>
      <c r="C320" s="14">
        <f t="shared" si="26"/>
        <v>55590.317000000003</v>
      </c>
      <c r="D320" s="44" t="str">
        <f t="shared" si="27"/>
        <v>vis</v>
      </c>
      <c r="E320" s="58">
        <f>VLOOKUP(C320,Active!C$21:E$970,3,FALSE)</f>
        <v>9508.9977484100255</v>
      </c>
      <c r="F320" s="5" t="s">
        <v>43</v>
      </c>
      <c r="G320" s="44" t="str">
        <f t="shared" si="28"/>
        <v>55590.3170</v>
      </c>
      <c r="H320" s="14">
        <f t="shared" si="29"/>
        <v>9509</v>
      </c>
      <c r="I320" s="59" t="s">
        <v>1172</v>
      </c>
      <c r="J320" s="60" t="s">
        <v>1173</v>
      </c>
      <c r="K320" s="59" t="s">
        <v>1174</v>
      </c>
      <c r="L320" s="59" t="s">
        <v>1175</v>
      </c>
      <c r="M320" s="60" t="s">
        <v>937</v>
      </c>
      <c r="N320" s="60" t="s">
        <v>43</v>
      </c>
      <c r="O320" s="61" t="s">
        <v>1176</v>
      </c>
      <c r="P320" s="62" t="s">
        <v>1177</v>
      </c>
    </row>
    <row r="321" spans="1:16" ht="13.5" thickBot="1" x14ac:dyDescent="0.25">
      <c r="A321" s="14" t="str">
        <f t="shared" si="24"/>
        <v>BAVM 225 </v>
      </c>
      <c r="B321" s="5" t="str">
        <f t="shared" si="25"/>
        <v>I</v>
      </c>
      <c r="C321" s="14">
        <f t="shared" si="26"/>
        <v>55807.419099999999</v>
      </c>
      <c r="D321" s="44" t="str">
        <f t="shared" si="27"/>
        <v>vis</v>
      </c>
      <c r="E321" s="58">
        <f>VLOOKUP(C321,Active!C$21:E$970,3,FALSE)</f>
        <v>9660.9955444282932</v>
      </c>
      <c r="F321" s="5" t="s">
        <v>43</v>
      </c>
      <c r="G321" s="44" t="str">
        <f t="shared" si="28"/>
        <v>55807.4191</v>
      </c>
      <c r="H321" s="14">
        <f t="shared" si="29"/>
        <v>9661</v>
      </c>
      <c r="I321" s="59" t="s">
        <v>1182</v>
      </c>
      <c r="J321" s="60" t="s">
        <v>1183</v>
      </c>
      <c r="K321" s="59" t="s">
        <v>1184</v>
      </c>
      <c r="L321" s="59" t="s">
        <v>1185</v>
      </c>
      <c r="M321" s="60" t="s">
        <v>937</v>
      </c>
      <c r="N321" s="60" t="s">
        <v>1037</v>
      </c>
      <c r="O321" s="61" t="s">
        <v>1186</v>
      </c>
      <c r="P321" s="62" t="s">
        <v>1187</v>
      </c>
    </row>
    <row r="322" spans="1:16" x14ac:dyDescent="0.2">
      <c r="B322" s="5"/>
      <c r="E322" s="58"/>
      <c r="F322" s="5"/>
    </row>
    <row r="323" spans="1:16" x14ac:dyDescent="0.2">
      <c r="B323" s="5"/>
      <c r="E323" s="58"/>
      <c r="F323" s="5"/>
    </row>
    <row r="324" spans="1:16" x14ac:dyDescent="0.2">
      <c r="B324" s="5"/>
      <c r="E324" s="58"/>
      <c r="F324" s="5"/>
    </row>
    <row r="325" spans="1:16" x14ac:dyDescent="0.2">
      <c r="B325" s="5"/>
      <c r="E325" s="58"/>
      <c r="F325" s="5"/>
    </row>
    <row r="326" spans="1:16" x14ac:dyDescent="0.2">
      <c r="B326" s="5"/>
      <c r="E326" s="58"/>
      <c r="F326" s="5"/>
    </row>
    <row r="327" spans="1:16" x14ac:dyDescent="0.2">
      <c r="B327" s="5"/>
      <c r="E327" s="58"/>
      <c r="F327" s="5"/>
    </row>
    <row r="328" spans="1:16" x14ac:dyDescent="0.2">
      <c r="B328" s="5"/>
      <c r="E328" s="58"/>
      <c r="F328" s="5"/>
    </row>
    <row r="329" spans="1:16" x14ac:dyDescent="0.2">
      <c r="B329" s="5"/>
      <c r="E329" s="58"/>
      <c r="F329" s="5"/>
    </row>
    <row r="330" spans="1:16" x14ac:dyDescent="0.2">
      <c r="B330" s="5"/>
      <c r="E330" s="58"/>
      <c r="F330" s="5"/>
    </row>
    <row r="331" spans="1:16" x14ac:dyDescent="0.2">
      <c r="B331" s="5"/>
      <c r="E331" s="58"/>
      <c r="F331" s="5"/>
    </row>
    <row r="332" spans="1:16" x14ac:dyDescent="0.2">
      <c r="B332" s="5"/>
      <c r="E332" s="58"/>
      <c r="F332" s="5"/>
    </row>
    <row r="333" spans="1:16" x14ac:dyDescent="0.2">
      <c r="B333" s="5"/>
      <c r="E333" s="58"/>
      <c r="F333" s="5"/>
    </row>
    <row r="334" spans="1:16" x14ac:dyDescent="0.2">
      <c r="B334" s="5"/>
      <c r="E334" s="58"/>
      <c r="F334" s="5"/>
    </row>
    <row r="335" spans="1:16" x14ac:dyDescent="0.2">
      <c r="B335" s="5"/>
      <c r="E335" s="58"/>
      <c r="F335" s="5"/>
    </row>
    <row r="336" spans="1:16" x14ac:dyDescent="0.2">
      <c r="B336" s="5"/>
      <c r="E336" s="58"/>
      <c r="F336" s="5"/>
    </row>
    <row r="337" spans="2:6" x14ac:dyDescent="0.2">
      <c r="B337" s="5"/>
      <c r="E337" s="58"/>
      <c r="F337" s="5"/>
    </row>
    <row r="338" spans="2:6" x14ac:dyDescent="0.2">
      <c r="B338" s="5"/>
      <c r="E338" s="58"/>
      <c r="F338" s="5"/>
    </row>
    <row r="339" spans="2:6" x14ac:dyDescent="0.2">
      <c r="B339" s="5"/>
      <c r="E339" s="58"/>
      <c r="F339" s="5"/>
    </row>
    <row r="340" spans="2:6" x14ac:dyDescent="0.2">
      <c r="B340" s="5"/>
      <c r="E340" s="58"/>
      <c r="F340" s="5"/>
    </row>
    <row r="341" spans="2:6" x14ac:dyDescent="0.2">
      <c r="B341" s="5"/>
      <c r="E341" s="58"/>
      <c r="F341" s="5"/>
    </row>
    <row r="342" spans="2:6" x14ac:dyDescent="0.2">
      <c r="B342" s="5"/>
      <c r="E342" s="58"/>
      <c r="F342" s="5"/>
    </row>
    <row r="343" spans="2:6" x14ac:dyDescent="0.2">
      <c r="B343" s="5"/>
      <c r="E343" s="58"/>
      <c r="F343" s="5"/>
    </row>
    <row r="344" spans="2:6" x14ac:dyDescent="0.2">
      <c r="B344" s="5"/>
      <c r="E344" s="58"/>
      <c r="F344" s="5"/>
    </row>
    <row r="345" spans="2:6" x14ac:dyDescent="0.2">
      <c r="B345" s="5"/>
      <c r="E345" s="58"/>
      <c r="F345" s="5"/>
    </row>
    <row r="346" spans="2:6" x14ac:dyDescent="0.2">
      <c r="B346" s="5"/>
      <c r="E346" s="58"/>
      <c r="F346" s="5"/>
    </row>
    <row r="347" spans="2:6" x14ac:dyDescent="0.2">
      <c r="B347" s="5"/>
      <c r="E347" s="58"/>
      <c r="F347" s="5"/>
    </row>
    <row r="348" spans="2:6" x14ac:dyDescent="0.2">
      <c r="B348" s="5"/>
      <c r="E348" s="58"/>
      <c r="F348" s="5"/>
    </row>
    <row r="349" spans="2:6" x14ac:dyDescent="0.2">
      <c r="B349" s="5"/>
      <c r="E349" s="58"/>
      <c r="F349" s="5"/>
    </row>
    <row r="350" spans="2:6" x14ac:dyDescent="0.2">
      <c r="B350" s="5"/>
      <c r="E350" s="58"/>
      <c r="F350" s="5"/>
    </row>
    <row r="351" spans="2:6" x14ac:dyDescent="0.2">
      <c r="B351" s="5"/>
      <c r="E351" s="58"/>
      <c r="F351" s="5"/>
    </row>
    <row r="352" spans="2:6" x14ac:dyDescent="0.2">
      <c r="B352" s="5"/>
      <c r="E352" s="58"/>
      <c r="F352" s="5"/>
    </row>
    <row r="353" spans="2:6" x14ac:dyDescent="0.2">
      <c r="B353" s="5"/>
      <c r="E353" s="58"/>
      <c r="F353" s="5"/>
    </row>
    <row r="354" spans="2:6" x14ac:dyDescent="0.2">
      <c r="B354" s="5"/>
      <c r="E354" s="58"/>
      <c r="F354" s="5"/>
    </row>
    <row r="355" spans="2:6" x14ac:dyDescent="0.2">
      <c r="B355" s="5"/>
      <c r="E355" s="58"/>
      <c r="F355" s="5"/>
    </row>
    <row r="356" spans="2:6" x14ac:dyDescent="0.2">
      <c r="B356" s="5"/>
      <c r="E356" s="58"/>
      <c r="F356" s="5"/>
    </row>
    <row r="357" spans="2:6" x14ac:dyDescent="0.2">
      <c r="B357" s="5"/>
      <c r="E357" s="58"/>
      <c r="F357" s="5"/>
    </row>
    <row r="358" spans="2:6" x14ac:dyDescent="0.2">
      <c r="B358" s="5"/>
      <c r="E358" s="58"/>
      <c r="F358" s="5"/>
    </row>
    <row r="359" spans="2:6" x14ac:dyDescent="0.2">
      <c r="B359" s="5"/>
      <c r="E359" s="58"/>
      <c r="F359" s="5"/>
    </row>
    <row r="360" spans="2:6" x14ac:dyDescent="0.2">
      <c r="B360" s="5"/>
      <c r="E360" s="58"/>
      <c r="F360" s="5"/>
    </row>
    <row r="361" spans="2:6" x14ac:dyDescent="0.2">
      <c r="B361" s="5"/>
      <c r="E361" s="58"/>
      <c r="F361" s="5"/>
    </row>
    <row r="362" spans="2:6" x14ac:dyDescent="0.2">
      <c r="B362" s="5"/>
      <c r="E362" s="58"/>
      <c r="F362" s="5"/>
    </row>
    <row r="363" spans="2:6" x14ac:dyDescent="0.2">
      <c r="B363" s="5"/>
      <c r="E363" s="58"/>
      <c r="F363" s="5"/>
    </row>
    <row r="364" spans="2:6" x14ac:dyDescent="0.2">
      <c r="B364" s="5"/>
      <c r="E364" s="58"/>
      <c r="F364" s="5"/>
    </row>
    <row r="365" spans="2:6" x14ac:dyDescent="0.2">
      <c r="B365" s="5"/>
      <c r="E365" s="58"/>
      <c r="F365" s="5"/>
    </row>
    <row r="366" spans="2:6" x14ac:dyDescent="0.2">
      <c r="B366" s="5"/>
      <c r="E366" s="58"/>
      <c r="F366" s="5"/>
    </row>
    <row r="367" spans="2:6" x14ac:dyDescent="0.2">
      <c r="B367" s="5"/>
      <c r="E367" s="58"/>
      <c r="F367" s="5"/>
    </row>
    <row r="368" spans="2:6" x14ac:dyDescent="0.2">
      <c r="B368" s="5"/>
      <c r="E368" s="58"/>
      <c r="F368" s="5"/>
    </row>
    <row r="369" spans="2:6" x14ac:dyDescent="0.2">
      <c r="B369" s="5"/>
      <c r="E369" s="58"/>
      <c r="F369" s="5"/>
    </row>
    <row r="370" spans="2:6" x14ac:dyDescent="0.2">
      <c r="B370" s="5"/>
      <c r="E370" s="58"/>
      <c r="F370" s="5"/>
    </row>
    <row r="371" spans="2:6" x14ac:dyDescent="0.2">
      <c r="B371" s="5"/>
      <c r="E371" s="58"/>
      <c r="F371" s="5"/>
    </row>
    <row r="372" spans="2:6" x14ac:dyDescent="0.2">
      <c r="B372" s="5"/>
      <c r="E372" s="58"/>
      <c r="F372" s="5"/>
    </row>
    <row r="373" spans="2:6" x14ac:dyDescent="0.2">
      <c r="B373" s="5"/>
      <c r="E373" s="58"/>
      <c r="F373" s="5"/>
    </row>
    <row r="374" spans="2:6" x14ac:dyDescent="0.2">
      <c r="B374" s="5"/>
      <c r="E374" s="58"/>
      <c r="F374" s="5"/>
    </row>
    <row r="375" spans="2:6" x14ac:dyDescent="0.2">
      <c r="B375" s="5"/>
      <c r="E375" s="58"/>
      <c r="F375" s="5"/>
    </row>
    <row r="376" spans="2:6" x14ac:dyDescent="0.2">
      <c r="B376" s="5"/>
      <c r="E376" s="58"/>
      <c r="F376" s="5"/>
    </row>
    <row r="377" spans="2:6" x14ac:dyDescent="0.2">
      <c r="B377" s="5"/>
      <c r="E377" s="58"/>
      <c r="F377" s="5"/>
    </row>
    <row r="378" spans="2:6" x14ac:dyDescent="0.2">
      <c r="B378" s="5"/>
      <c r="E378" s="58"/>
      <c r="F378" s="5"/>
    </row>
    <row r="379" spans="2:6" x14ac:dyDescent="0.2">
      <c r="B379" s="5"/>
      <c r="E379" s="58"/>
      <c r="F379" s="5"/>
    </row>
    <row r="380" spans="2:6" x14ac:dyDescent="0.2">
      <c r="B380" s="5"/>
      <c r="E380" s="58"/>
      <c r="F380" s="5"/>
    </row>
    <row r="381" spans="2:6" x14ac:dyDescent="0.2">
      <c r="B381" s="5"/>
      <c r="E381" s="58"/>
      <c r="F381" s="5"/>
    </row>
    <row r="382" spans="2:6" x14ac:dyDescent="0.2">
      <c r="B382" s="5"/>
      <c r="E382" s="58"/>
      <c r="F382" s="5"/>
    </row>
    <row r="383" spans="2:6" x14ac:dyDescent="0.2">
      <c r="B383" s="5"/>
      <c r="E383" s="58"/>
      <c r="F383" s="5"/>
    </row>
    <row r="384" spans="2:6" x14ac:dyDescent="0.2">
      <c r="B384" s="5"/>
      <c r="E384" s="58"/>
      <c r="F384" s="5"/>
    </row>
    <row r="385" spans="2:6" x14ac:dyDescent="0.2">
      <c r="B385" s="5"/>
      <c r="E385" s="58"/>
      <c r="F385" s="5"/>
    </row>
    <row r="386" spans="2:6" x14ac:dyDescent="0.2">
      <c r="B386" s="5"/>
      <c r="E386" s="58"/>
      <c r="F386" s="5"/>
    </row>
    <row r="387" spans="2:6" x14ac:dyDescent="0.2">
      <c r="B387" s="5"/>
      <c r="E387" s="58"/>
      <c r="F387" s="5"/>
    </row>
    <row r="388" spans="2:6" x14ac:dyDescent="0.2">
      <c r="B388" s="5"/>
      <c r="E388" s="58"/>
      <c r="F388" s="5"/>
    </row>
    <row r="389" spans="2:6" x14ac:dyDescent="0.2">
      <c r="B389" s="5"/>
      <c r="E389" s="58"/>
      <c r="F389" s="5"/>
    </row>
    <row r="390" spans="2:6" x14ac:dyDescent="0.2">
      <c r="B390" s="5"/>
      <c r="E390" s="58"/>
      <c r="F390" s="5"/>
    </row>
    <row r="391" spans="2:6" x14ac:dyDescent="0.2">
      <c r="B391" s="5"/>
      <c r="E391" s="58"/>
      <c r="F391" s="5"/>
    </row>
    <row r="392" spans="2:6" x14ac:dyDescent="0.2">
      <c r="B392" s="5"/>
      <c r="E392" s="58"/>
      <c r="F392" s="5"/>
    </row>
    <row r="393" spans="2:6" x14ac:dyDescent="0.2">
      <c r="B393" s="5"/>
      <c r="E393" s="58"/>
      <c r="F393" s="5"/>
    </row>
    <row r="394" spans="2:6" x14ac:dyDescent="0.2">
      <c r="B394" s="5"/>
      <c r="E394" s="58"/>
      <c r="F394" s="5"/>
    </row>
    <row r="395" spans="2:6" x14ac:dyDescent="0.2">
      <c r="B395" s="5"/>
      <c r="E395" s="58"/>
      <c r="F395" s="5"/>
    </row>
    <row r="396" spans="2:6" x14ac:dyDescent="0.2">
      <c r="B396" s="5"/>
      <c r="E396" s="58"/>
      <c r="F396" s="5"/>
    </row>
    <row r="397" spans="2:6" x14ac:dyDescent="0.2">
      <c r="B397" s="5"/>
      <c r="E397" s="58"/>
      <c r="F397" s="5"/>
    </row>
    <row r="398" spans="2:6" x14ac:dyDescent="0.2">
      <c r="B398" s="5"/>
      <c r="E398" s="58"/>
      <c r="F398" s="5"/>
    </row>
    <row r="399" spans="2:6" x14ac:dyDescent="0.2">
      <c r="B399" s="5"/>
      <c r="E399" s="58"/>
      <c r="F399" s="5"/>
    </row>
    <row r="400" spans="2:6" x14ac:dyDescent="0.2">
      <c r="B400" s="5"/>
      <c r="E400" s="58"/>
      <c r="F400" s="5"/>
    </row>
    <row r="401" spans="2:6" x14ac:dyDescent="0.2">
      <c r="B401" s="5"/>
      <c r="E401" s="58"/>
      <c r="F401" s="5"/>
    </row>
    <row r="402" spans="2:6" x14ac:dyDescent="0.2">
      <c r="B402" s="5"/>
      <c r="E402" s="58"/>
      <c r="F402" s="5"/>
    </row>
    <row r="403" spans="2:6" x14ac:dyDescent="0.2">
      <c r="B403" s="5"/>
      <c r="E403" s="58"/>
      <c r="F403" s="5"/>
    </row>
    <row r="404" spans="2:6" x14ac:dyDescent="0.2">
      <c r="B404" s="5"/>
      <c r="E404" s="58"/>
      <c r="F404" s="5"/>
    </row>
    <row r="405" spans="2:6" x14ac:dyDescent="0.2">
      <c r="B405" s="5"/>
      <c r="E405" s="58"/>
      <c r="F405" s="5"/>
    </row>
    <row r="406" spans="2:6" x14ac:dyDescent="0.2">
      <c r="B406" s="5"/>
      <c r="E406" s="58"/>
      <c r="F406" s="5"/>
    </row>
    <row r="407" spans="2:6" x14ac:dyDescent="0.2">
      <c r="B407" s="5"/>
      <c r="E407" s="58"/>
      <c r="F407" s="5"/>
    </row>
    <row r="408" spans="2:6" x14ac:dyDescent="0.2">
      <c r="B408" s="5"/>
      <c r="E408" s="58"/>
      <c r="F408" s="5"/>
    </row>
    <row r="409" spans="2:6" x14ac:dyDescent="0.2">
      <c r="B409" s="5"/>
      <c r="E409" s="58"/>
      <c r="F409" s="5"/>
    </row>
    <row r="410" spans="2:6" x14ac:dyDescent="0.2">
      <c r="B410" s="5"/>
      <c r="E410" s="58"/>
      <c r="F410" s="5"/>
    </row>
    <row r="411" spans="2:6" x14ac:dyDescent="0.2">
      <c r="B411" s="5"/>
      <c r="E411" s="58"/>
      <c r="F411" s="5"/>
    </row>
    <row r="412" spans="2:6" x14ac:dyDescent="0.2">
      <c r="B412" s="5"/>
      <c r="E412" s="58"/>
      <c r="F412" s="5"/>
    </row>
    <row r="413" spans="2:6" x14ac:dyDescent="0.2">
      <c r="B413" s="5"/>
      <c r="E413" s="58"/>
      <c r="F413" s="5"/>
    </row>
    <row r="414" spans="2:6" x14ac:dyDescent="0.2">
      <c r="B414" s="5"/>
      <c r="E414" s="58"/>
      <c r="F414" s="5"/>
    </row>
    <row r="415" spans="2:6" x14ac:dyDescent="0.2">
      <c r="B415" s="5"/>
      <c r="E415" s="58"/>
      <c r="F415" s="5"/>
    </row>
    <row r="416" spans="2:6" x14ac:dyDescent="0.2">
      <c r="B416" s="5"/>
      <c r="E416" s="58"/>
      <c r="F416" s="5"/>
    </row>
    <row r="417" spans="2:6" x14ac:dyDescent="0.2">
      <c r="B417" s="5"/>
      <c r="E417" s="58"/>
      <c r="F417" s="5"/>
    </row>
    <row r="418" spans="2:6" x14ac:dyDescent="0.2">
      <c r="B418" s="5"/>
      <c r="E418" s="58"/>
      <c r="F418" s="5"/>
    </row>
    <row r="419" spans="2:6" x14ac:dyDescent="0.2">
      <c r="B419" s="5"/>
      <c r="E419" s="58"/>
      <c r="F419" s="5"/>
    </row>
    <row r="420" spans="2:6" x14ac:dyDescent="0.2">
      <c r="B420" s="5"/>
      <c r="E420" s="58"/>
      <c r="F420" s="5"/>
    </row>
    <row r="421" spans="2:6" x14ac:dyDescent="0.2">
      <c r="B421" s="5"/>
      <c r="E421" s="58"/>
      <c r="F421" s="5"/>
    </row>
    <row r="422" spans="2:6" x14ac:dyDescent="0.2">
      <c r="B422" s="5"/>
      <c r="E422" s="58"/>
      <c r="F422" s="5"/>
    </row>
    <row r="423" spans="2:6" x14ac:dyDescent="0.2">
      <c r="B423" s="5"/>
      <c r="E423" s="58"/>
      <c r="F423" s="5"/>
    </row>
    <row r="424" spans="2:6" x14ac:dyDescent="0.2">
      <c r="B424" s="5"/>
      <c r="E424" s="58"/>
      <c r="F424" s="5"/>
    </row>
    <row r="425" spans="2:6" x14ac:dyDescent="0.2">
      <c r="B425" s="5"/>
      <c r="E425" s="58"/>
      <c r="F425" s="5"/>
    </row>
    <row r="426" spans="2:6" x14ac:dyDescent="0.2">
      <c r="B426" s="5"/>
      <c r="E426" s="58"/>
      <c r="F426" s="5"/>
    </row>
    <row r="427" spans="2:6" x14ac:dyDescent="0.2">
      <c r="B427" s="5"/>
      <c r="E427" s="58"/>
      <c r="F427" s="5"/>
    </row>
    <row r="428" spans="2:6" x14ac:dyDescent="0.2">
      <c r="B428" s="5"/>
      <c r="E428" s="58"/>
      <c r="F428" s="5"/>
    </row>
    <row r="429" spans="2:6" x14ac:dyDescent="0.2">
      <c r="B429" s="5"/>
      <c r="E429" s="58"/>
      <c r="F429" s="5"/>
    </row>
    <row r="430" spans="2:6" x14ac:dyDescent="0.2">
      <c r="B430" s="5"/>
      <c r="E430" s="58"/>
      <c r="F430" s="5"/>
    </row>
    <row r="431" spans="2:6" x14ac:dyDescent="0.2">
      <c r="B431" s="5"/>
      <c r="E431" s="58"/>
      <c r="F431" s="5"/>
    </row>
    <row r="432" spans="2:6" x14ac:dyDescent="0.2">
      <c r="B432" s="5"/>
      <c r="E432" s="58"/>
      <c r="F432" s="5"/>
    </row>
    <row r="433" spans="2:6" x14ac:dyDescent="0.2">
      <c r="B433" s="5"/>
      <c r="E433" s="58"/>
      <c r="F433" s="5"/>
    </row>
    <row r="434" spans="2:6" x14ac:dyDescent="0.2">
      <c r="B434" s="5"/>
      <c r="E434" s="58"/>
      <c r="F434" s="5"/>
    </row>
    <row r="435" spans="2:6" x14ac:dyDescent="0.2">
      <c r="B435" s="5"/>
      <c r="E435" s="58"/>
      <c r="F435" s="5"/>
    </row>
    <row r="436" spans="2:6" x14ac:dyDescent="0.2">
      <c r="B436" s="5"/>
      <c r="E436" s="58"/>
      <c r="F436" s="5"/>
    </row>
    <row r="437" spans="2:6" x14ac:dyDescent="0.2">
      <c r="B437" s="5"/>
      <c r="E437" s="58"/>
      <c r="F437" s="5"/>
    </row>
    <row r="438" spans="2:6" x14ac:dyDescent="0.2">
      <c r="B438" s="5"/>
      <c r="E438" s="58"/>
      <c r="F438" s="5"/>
    </row>
    <row r="439" spans="2:6" x14ac:dyDescent="0.2">
      <c r="B439" s="5"/>
      <c r="E439" s="58"/>
      <c r="F439" s="5"/>
    </row>
    <row r="440" spans="2:6" x14ac:dyDescent="0.2">
      <c r="B440" s="5"/>
      <c r="E440" s="58"/>
      <c r="F440" s="5"/>
    </row>
    <row r="441" spans="2:6" x14ac:dyDescent="0.2">
      <c r="B441" s="5"/>
      <c r="E441" s="58"/>
      <c r="F441" s="5"/>
    </row>
    <row r="442" spans="2:6" x14ac:dyDescent="0.2">
      <c r="B442" s="5"/>
      <c r="E442" s="58"/>
      <c r="F442" s="5"/>
    </row>
    <row r="443" spans="2:6" x14ac:dyDescent="0.2">
      <c r="B443" s="5"/>
      <c r="E443" s="58"/>
      <c r="F443" s="5"/>
    </row>
    <row r="444" spans="2:6" x14ac:dyDescent="0.2">
      <c r="B444" s="5"/>
      <c r="E444" s="58"/>
      <c r="F444" s="5"/>
    </row>
    <row r="445" spans="2:6" x14ac:dyDescent="0.2">
      <c r="B445" s="5"/>
      <c r="E445" s="58"/>
      <c r="F445" s="5"/>
    </row>
    <row r="446" spans="2:6" x14ac:dyDescent="0.2">
      <c r="B446" s="5"/>
      <c r="E446" s="58"/>
      <c r="F446" s="5"/>
    </row>
    <row r="447" spans="2:6" x14ac:dyDescent="0.2">
      <c r="B447" s="5"/>
      <c r="E447" s="58"/>
      <c r="F447" s="5"/>
    </row>
    <row r="448" spans="2:6" x14ac:dyDescent="0.2">
      <c r="B448" s="5"/>
      <c r="E448" s="58"/>
      <c r="F448" s="5"/>
    </row>
    <row r="449" spans="2:6" x14ac:dyDescent="0.2">
      <c r="B449" s="5"/>
      <c r="E449" s="58"/>
      <c r="F449" s="5"/>
    </row>
    <row r="450" spans="2:6" x14ac:dyDescent="0.2">
      <c r="B450" s="5"/>
      <c r="E450" s="58"/>
      <c r="F450" s="5"/>
    </row>
    <row r="451" spans="2:6" x14ac:dyDescent="0.2">
      <c r="B451" s="5"/>
      <c r="E451" s="58"/>
      <c r="F451" s="5"/>
    </row>
    <row r="452" spans="2:6" x14ac:dyDescent="0.2">
      <c r="B452" s="5"/>
      <c r="E452" s="58"/>
      <c r="F452" s="5"/>
    </row>
    <row r="453" spans="2:6" x14ac:dyDescent="0.2">
      <c r="B453" s="5"/>
      <c r="E453" s="58"/>
      <c r="F453" s="5"/>
    </row>
    <row r="454" spans="2:6" x14ac:dyDescent="0.2">
      <c r="B454" s="5"/>
      <c r="E454" s="58"/>
      <c r="F454" s="5"/>
    </row>
    <row r="455" spans="2:6" x14ac:dyDescent="0.2">
      <c r="B455" s="5"/>
      <c r="E455" s="58"/>
      <c r="F455" s="5"/>
    </row>
    <row r="456" spans="2:6" x14ac:dyDescent="0.2">
      <c r="B456" s="5"/>
      <c r="E456" s="58"/>
      <c r="F456" s="5"/>
    </row>
    <row r="457" spans="2:6" x14ac:dyDescent="0.2">
      <c r="B457" s="5"/>
      <c r="E457" s="58"/>
      <c r="F457" s="5"/>
    </row>
    <row r="458" spans="2:6" x14ac:dyDescent="0.2">
      <c r="B458" s="5"/>
      <c r="E458" s="58"/>
      <c r="F458" s="5"/>
    </row>
    <row r="459" spans="2:6" x14ac:dyDescent="0.2">
      <c r="B459" s="5"/>
      <c r="E459" s="58"/>
      <c r="F459" s="5"/>
    </row>
    <row r="460" spans="2:6" x14ac:dyDescent="0.2">
      <c r="B460" s="5"/>
      <c r="E460" s="58"/>
      <c r="F460" s="5"/>
    </row>
    <row r="461" spans="2:6" x14ac:dyDescent="0.2">
      <c r="B461" s="5"/>
      <c r="E461" s="58"/>
      <c r="F461" s="5"/>
    </row>
    <row r="462" spans="2:6" x14ac:dyDescent="0.2">
      <c r="B462" s="5"/>
      <c r="E462" s="58"/>
      <c r="F462" s="5"/>
    </row>
    <row r="463" spans="2:6" x14ac:dyDescent="0.2">
      <c r="B463" s="5"/>
      <c r="E463" s="58"/>
      <c r="F463" s="5"/>
    </row>
    <row r="464" spans="2:6" x14ac:dyDescent="0.2">
      <c r="B464" s="5"/>
      <c r="E464" s="58"/>
      <c r="F464" s="5"/>
    </row>
    <row r="465" spans="2:6" x14ac:dyDescent="0.2">
      <c r="B465" s="5"/>
      <c r="E465" s="58"/>
      <c r="F465" s="5"/>
    </row>
    <row r="466" spans="2:6" x14ac:dyDescent="0.2">
      <c r="B466" s="5"/>
      <c r="E466" s="58"/>
      <c r="F466" s="5"/>
    </row>
    <row r="467" spans="2:6" x14ac:dyDescent="0.2">
      <c r="B467" s="5"/>
      <c r="E467" s="58"/>
      <c r="F467" s="5"/>
    </row>
    <row r="468" spans="2:6" x14ac:dyDescent="0.2">
      <c r="B468" s="5"/>
      <c r="E468" s="58"/>
      <c r="F468" s="5"/>
    </row>
    <row r="469" spans="2:6" x14ac:dyDescent="0.2">
      <c r="B469" s="5"/>
      <c r="E469" s="58"/>
      <c r="F469" s="5"/>
    </row>
    <row r="470" spans="2:6" x14ac:dyDescent="0.2">
      <c r="B470" s="5"/>
      <c r="E470" s="58"/>
      <c r="F470" s="5"/>
    </row>
    <row r="471" spans="2:6" x14ac:dyDescent="0.2">
      <c r="B471" s="5"/>
      <c r="E471" s="58"/>
      <c r="F471" s="5"/>
    </row>
    <row r="472" spans="2:6" x14ac:dyDescent="0.2">
      <c r="B472" s="5"/>
      <c r="E472" s="58"/>
      <c r="F472" s="5"/>
    </row>
    <row r="473" spans="2:6" x14ac:dyDescent="0.2">
      <c r="B473" s="5"/>
      <c r="E473" s="58"/>
      <c r="F473" s="5"/>
    </row>
    <row r="474" spans="2:6" x14ac:dyDescent="0.2">
      <c r="B474" s="5"/>
      <c r="E474" s="58"/>
      <c r="F474" s="5"/>
    </row>
    <row r="475" spans="2:6" x14ac:dyDescent="0.2">
      <c r="B475" s="5"/>
      <c r="E475" s="58"/>
      <c r="F475" s="5"/>
    </row>
    <row r="476" spans="2:6" x14ac:dyDescent="0.2">
      <c r="B476" s="5"/>
      <c r="E476" s="58"/>
      <c r="F476" s="5"/>
    </row>
    <row r="477" spans="2:6" x14ac:dyDescent="0.2">
      <c r="B477" s="5"/>
      <c r="E477" s="58"/>
      <c r="F477" s="5"/>
    </row>
    <row r="478" spans="2:6" x14ac:dyDescent="0.2">
      <c r="B478" s="5"/>
      <c r="E478" s="58"/>
      <c r="F478" s="5"/>
    </row>
    <row r="479" spans="2:6" x14ac:dyDescent="0.2">
      <c r="B479" s="5"/>
      <c r="E479" s="58"/>
      <c r="F479" s="5"/>
    </row>
    <row r="480" spans="2:6" x14ac:dyDescent="0.2">
      <c r="B480" s="5"/>
      <c r="E480" s="58"/>
      <c r="F480" s="5"/>
    </row>
    <row r="481" spans="2:6" x14ac:dyDescent="0.2">
      <c r="B481" s="5"/>
      <c r="E481" s="58"/>
      <c r="F481" s="5"/>
    </row>
    <row r="482" spans="2:6" x14ac:dyDescent="0.2">
      <c r="B482" s="5"/>
      <c r="E482" s="58"/>
      <c r="F482" s="5"/>
    </row>
    <row r="483" spans="2:6" x14ac:dyDescent="0.2">
      <c r="B483" s="5"/>
      <c r="E483" s="58"/>
      <c r="F483" s="5"/>
    </row>
    <row r="484" spans="2:6" x14ac:dyDescent="0.2">
      <c r="B484" s="5"/>
      <c r="E484" s="58"/>
      <c r="F484" s="5"/>
    </row>
    <row r="485" spans="2:6" x14ac:dyDescent="0.2">
      <c r="B485" s="5"/>
      <c r="E485" s="58"/>
      <c r="F485" s="5"/>
    </row>
    <row r="486" spans="2:6" x14ac:dyDescent="0.2">
      <c r="B486" s="5"/>
      <c r="E486" s="58"/>
      <c r="F486" s="5"/>
    </row>
    <row r="487" spans="2:6" x14ac:dyDescent="0.2">
      <c r="B487" s="5"/>
      <c r="E487" s="58"/>
      <c r="F487" s="5"/>
    </row>
    <row r="488" spans="2:6" x14ac:dyDescent="0.2">
      <c r="B488" s="5"/>
      <c r="E488" s="58"/>
      <c r="F488" s="5"/>
    </row>
    <row r="489" spans="2:6" x14ac:dyDescent="0.2">
      <c r="B489" s="5"/>
      <c r="E489" s="58"/>
      <c r="F489" s="5"/>
    </row>
    <row r="490" spans="2:6" x14ac:dyDescent="0.2">
      <c r="B490" s="5"/>
      <c r="E490" s="58"/>
      <c r="F490" s="5"/>
    </row>
    <row r="491" spans="2:6" x14ac:dyDescent="0.2">
      <c r="B491" s="5"/>
      <c r="E491" s="58"/>
      <c r="F491" s="5"/>
    </row>
    <row r="492" spans="2:6" x14ac:dyDescent="0.2">
      <c r="B492" s="5"/>
      <c r="E492" s="58"/>
      <c r="F492" s="5"/>
    </row>
    <row r="493" spans="2:6" x14ac:dyDescent="0.2">
      <c r="B493" s="5"/>
      <c r="E493" s="58"/>
      <c r="F493" s="5"/>
    </row>
    <row r="494" spans="2:6" x14ac:dyDescent="0.2">
      <c r="B494" s="5"/>
      <c r="E494" s="58"/>
      <c r="F494" s="5"/>
    </row>
    <row r="495" spans="2:6" x14ac:dyDescent="0.2">
      <c r="B495" s="5"/>
      <c r="E495" s="58"/>
      <c r="F495" s="5"/>
    </row>
    <row r="496" spans="2:6" x14ac:dyDescent="0.2">
      <c r="B496" s="5"/>
      <c r="E496" s="58"/>
      <c r="F496" s="5"/>
    </row>
    <row r="497" spans="2:6" x14ac:dyDescent="0.2">
      <c r="B497" s="5"/>
      <c r="E497" s="58"/>
      <c r="F497" s="5"/>
    </row>
    <row r="498" spans="2:6" x14ac:dyDescent="0.2">
      <c r="B498" s="5"/>
      <c r="E498" s="58"/>
      <c r="F498" s="5"/>
    </row>
    <row r="499" spans="2:6" x14ac:dyDescent="0.2">
      <c r="B499" s="5"/>
      <c r="E499" s="58"/>
      <c r="F499" s="5"/>
    </row>
    <row r="500" spans="2:6" x14ac:dyDescent="0.2">
      <c r="B500" s="5"/>
      <c r="E500" s="58"/>
      <c r="F500" s="5"/>
    </row>
    <row r="501" spans="2:6" x14ac:dyDescent="0.2">
      <c r="B501" s="5"/>
      <c r="E501" s="58"/>
      <c r="F501" s="5"/>
    </row>
    <row r="502" spans="2:6" x14ac:dyDescent="0.2">
      <c r="B502" s="5"/>
      <c r="E502" s="58"/>
      <c r="F502" s="5"/>
    </row>
    <row r="503" spans="2:6" x14ac:dyDescent="0.2">
      <c r="B503" s="5"/>
      <c r="E503" s="58"/>
      <c r="F503" s="5"/>
    </row>
    <row r="504" spans="2:6" x14ac:dyDescent="0.2">
      <c r="B504" s="5"/>
      <c r="E504" s="58"/>
      <c r="F504" s="5"/>
    </row>
    <row r="505" spans="2:6" x14ac:dyDescent="0.2">
      <c r="B505" s="5"/>
      <c r="E505" s="58"/>
      <c r="F505" s="5"/>
    </row>
    <row r="506" spans="2:6" x14ac:dyDescent="0.2">
      <c r="B506" s="5"/>
      <c r="E506" s="58"/>
      <c r="F506" s="5"/>
    </row>
    <row r="507" spans="2:6" x14ac:dyDescent="0.2">
      <c r="B507" s="5"/>
      <c r="E507" s="58"/>
      <c r="F507" s="5"/>
    </row>
    <row r="508" spans="2:6" x14ac:dyDescent="0.2">
      <c r="B508" s="5"/>
      <c r="E508" s="58"/>
      <c r="F508" s="5"/>
    </row>
    <row r="509" spans="2:6" x14ac:dyDescent="0.2">
      <c r="B509" s="5"/>
      <c r="E509" s="58"/>
      <c r="F509" s="5"/>
    </row>
    <row r="510" spans="2:6" x14ac:dyDescent="0.2">
      <c r="B510" s="5"/>
      <c r="E510" s="58"/>
      <c r="F510" s="5"/>
    </row>
    <row r="511" spans="2:6" x14ac:dyDescent="0.2">
      <c r="B511" s="5"/>
      <c r="E511" s="58"/>
      <c r="F511" s="5"/>
    </row>
    <row r="512" spans="2:6" x14ac:dyDescent="0.2">
      <c r="B512" s="5"/>
      <c r="E512" s="58"/>
      <c r="F512" s="5"/>
    </row>
    <row r="513" spans="2:6" x14ac:dyDescent="0.2">
      <c r="B513" s="5"/>
      <c r="E513" s="58"/>
      <c r="F513" s="5"/>
    </row>
    <row r="514" spans="2:6" x14ac:dyDescent="0.2">
      <c r="B514" s="5"/>
      <c r="E514" s="58"/>
      <c r="F514" s="5"/>
    </row>
    <row r="515" spans="2:6" x14ac:dyDescent="0.2">
      <c r="B515" s="5"/>
      <c r="E515" s="58"/>
      <c r="F515" s="5"/>
    </row>
    <row r="516" spans="2:6" x14ac:dyDescent="0.2">
      <c r="B516" s="5"/>
      <c r="E516" s="58"/>
      <c r="F516" s="5"/>
    </row>
    <row r="517" spans="2:6" x14ac:dyDescent="0.2">
      <c r="B517" s="5"/>
      <c r="E517" s="58"/>
      <c r="F517" s="5"/>
    </row>
    <row r="518" spans="2:6" x14ac:dyDescent="0.2">
      <c r="B518" s="5"/>
      <c r="E518" s="58"/>
      <c r="F518" s="5"/>
    </row>
    <row r="519" spans="2:6" x14ac:dyDescent="0.2">
      <c r="B519" s="5"/>
      <c r="E519" s="58"/>
      <c r="F519" s="5"/>
    </row>
    <row r="520" spans="2:6" x14ac:dyDescent="0.2">
      <c r="B520" s="5"/>
      <c r="E520" s="58"/>
      <c r="F520" s="5"/>
    </row>
    <row r="521" spans="2:6" x14ac:dyDescent="0.2">
      <c r="B521" s="5"/>
      <c r="E521" s="58"/>
      <c r="F521" s="5"/>
    </row>
    <row r="522" spans="2:6" x14ac:dyDescent="0.2">
      <c r="B522" s="5"/>
      <c r="E522" s="58"/>
      <c r="F522" s="5"/>
    </row>
    <row r="523" spans="2:6" x14ac:dyDescent="0.2">
      <c r="B523" s="5"/>
      <c r="E523" s="58"/>
      <c r="F523" s="5"/>
    </row>
    <row r="524" spans="2:6" x14ac:dyDescent="0.2">
      <c r="B524" s="5"/>
      <c r="E524" s="58"/>
      <c r="F524" s="5"/>
    </row>
    <row r="525" spans="2:6" x14ac:dyDescent="0.2">
      <c r="B525" s="5"/>
      <c r="E525" s="58"/>
      <c r="F525" s="5"/>
    </row>
    <row r="526" spans="2:6" x14ac:dyDescent="0.2">
      <c r="B526" s="5"/>
      <c r="E526" s="58"/>
      <c r="F526" s="5"/>
    </row>
    <row r="527" spans="2:6" x14ac:dyDescent="0.2">
      <c r="B527" s="5"/>
      <c r="E527" s="58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  <row r="831" spans="2:6" x14ac:dyDescent="0.2">
      <c r="B831" s="5"/>
      <c r="F831" s="5"/>
    </row>
    <row r="832" spans="2:6" x14ac:dyDescent="0.2">
      <c r="B832" s="5"/>
      <c r="F832" s="5"/>
    </row>
    <row r="833" spans="2:6" x14ac:dyDescent="0.2">
      <c r="B833" s="5"/>
      <c r="F833" s="5"/>
    </row>
    <row r="834" spans="2:6" x14ac:dyDescent="0.2">
      <c r="B834" s="5"/>
      <c r="F834" s="5"/>
    </row>
    <row r="835" spans="2:6" x14ac:dyDescent="0.2">
      <c r="B835" s="5"/>
      <c r="F835" s="5"/>
    </row>
    <row r="836" spans="2:6" x14ac:dyDescent="0.2">
      <c r="B836" s="5"/>
      <c r="F836" s="5"/>
    </row>
    <row r="837" spans="2:6" x14ac:dyDescent="0.2">
      <c r="B837" s="5"/>
      <c r="F837" s="5"/>
    </row>
    <row r="838" spans="2:6" x14ac:dyDescent="0.2">
      <c r="B838" s="5"/>
      <c r="F838" s="5"/>
    </row>
    <row r="839" spans="2:6" x14ac:dyDescent="0.2">
      <c r="B839" s="5"/>
      <c r="F839" s="5"/>
    </row>
    <row r="840" spans="2:6" x14ac:dyDescent="0.2">
      <c r="B840" s="5"/>
      <c r="F840" s="5"/>
    </row>
    <row r="841" spans="2:6" x14ac:dyDescent="0.2">
      <c r="B841" s="5"/>
      <c r="F841" s="5"/>
    </row>
    <row r="842" spans="2:6" x14ac:dyDescent="0.2">
      <c r="B842" s="5"/>
      <c r="F842" s="5"/>
    </row>
    <row r="843" spans="2:6" x14ac:dyDescent="0.2">
      <c r="B843" s="5"/>
      <c r="F843" s="5"/>
    </row>
    <row r="844" spans="2:6" x14ac:dyDescent="0.2">
      <c r="B844" s="5"/>
      <c r="F844" s="5"/>
    </row>
    <row r="845" spans="2:6" x14ac:dyDescent="0.2">
      <c r="B845" s="5"/>
      <c r="F845" s="5"/>
    </row>
    <row r="846" spans="2:6" x14ac:dyDescent="0.2">
      <c r="B846" s="5"/>
      <c r="F846" s="5"/>
    </row>
    <row r="847" spans="2:6" x14ac:dyDescent="0.2">
      <c r="B847" s="5"/>
      <c r="F847" s="5"/>
    </row>
    <row r="848" spans="2:6" x14ac:dyDescent="0.2">
      <c r="B848" s="5"/>
      <c r="F848" s="5"/>
    </row>
    <row r="849" spans="2:6" x14ac:dyDescent="0.2">
      <c r="B849" s="5"/>
      <c r="F849" s="5"/>
    </row>
    <row r="850" spans="2:6" x14ac:dyDescent="0.2">
      <c r="B850" s="5"/>
      <c r="F850" s="5"/>
    </row>
    <row r="851" spans="2:6" x14ac:dyDescent="0.2">
      <c r="B851" s="5"/>
      <c r="F851" s="5"/>
    </row>
    <row r="852" spans="2:6" x14ac:dyDescent="0.2">
      <c r="B852" s="5"/>
      <c r="F852" s="5"/>
    </row>
    <row r="853" spans="2:6" x14ac:dyDescent="0.2">
      <c r="B853" s="5"/>
      <c r="F853" s="5"/>
    </row>
    <row r="854" spans="2:6" x14ac:dyDescent="0.2">
      <c r="B854" s="5"/>
      <c r="F854" s="5"/>
    </row>
    <row r="855" spans="2:6" x14ac:dyDescent="0.2">
      <c r="B855" s="5"/>
      <c r="F855" s="5"/>
    </row>
    <row r="856" spans="2:6" x14ac:dyDescent="0.2">
      <c r="B856" s="5"/>
      <c r="F856" s="5"/>
    </row>
    <row r="857" spans="2:6" x14ac:dyDescent="0.2">
      <c r="B857" s="5"/>
      <c r="F857" s="5"/>
    </row>
    <row r="858" spans="2:6" x14ac:dyDescent="0.2">
      <c r="B858" s="5"/>
      <c r="F858" s="5"/>
    </row>
    <row r="859" spans="2:6" x14ac:dyDescent="0.2">
      <c r="B859" s="5"/>
      <c r="F859" s="5"/>
    </row>
    <row r="860" spans="2:6" x14ac:dyDescent="0.2">
      <c r="B860" s="5"/>
      <c r="F860" s="5"/>
    </row>
    <row r="861" spans="2:6" x14ac:dyDescent="0.2">
      <c r="B861" s="5"/>
      <c r="F861" s="5"/>
    </row>
    <row r="862" spans="2:6" x14ac:dyDescent="0.2">
      <c r="B862" s="5"/>
      <c r="F862" s="5"/>
    </row>
    <row r="863" spans="2:6" x14ac:dyDescent="0.2">
      <c r="B863" s="5"/>
      <c r="F863" s="5"/>
    </row>
    <row r="864" spans="2:6" x14ac:dyDescent="0.2">
      <c r="B864" s="5"/>
      <c r="F864" s="5"/>
    </row>
    <row r="865" spans="2:6" x14ac:dyDescent="0.2">
      <c r="B865" s="5"/>
      <c r="F865" s="5"/>
    </row>
    <row r="866" spans="2:6" x14ac:dyDescent="0.2">
      <c r="B866" s="5"/>
      <c r="F866" s="5"/>
    </row>
    <row r="867" spans="2:6" x14ac:dyDescent="0.2">
      <c r="B867" s="5"/>
      <c r="F867" s="5"/>
    </row>
    <row r="868" spans="2:6" x14ac:dyDescent="0.2">
      <c r="B868" s="5"/>
      <c r="F868" s="5"/>
    </row>
    <row r="869" spans="2:6" x14ac:dyDescent="0.2">
      <c r="B869" s="5"/>
      <c r="F869" s="5"/>
    </row>
    <row r="870" spans="2:6" x14ac:dyDescent="0.2">
      <c r="B870" s="5"/>
      <c r="F870" s="5"/>
    </row>
    <row r="871" spans="2:6" x14ac:dyDescent="0.2">
      <c r="B871" s="5"/>
      <c r="F871" s="5"/>
    </row>
    <row r="872" spans="2:6" x14ac:dyDescent="0.2">
      <c r="B872" s="5"/>
      <c r="F872" s="5"/>
    </row>
    <row r="873" spans="2:6" x14ac:dyDescent="0.2">
      <c r="B873" s="5"/>
      <c r="F873" s="5"/>
    </row>
    <row r="874" spans="2:6" x14ac:dyDescent="0.2">
      <c r="B874" s="5"/>
      <c r="F874" s="5"/>
    </row>
    <row r="875" spans="2:6" x14ac:dyDescent="0.2">
      <c r="B875" s="5"/>
      <c r="F875" s="5"/>
    </row>
    <row r="876" spans="2:6" x14ac:dyDescent="0.2">
      <c r="B876" s="5"/>
      <c r="F876" s="5"/>
    </row>
    <row r="877" spans="2:6" x14ac:dyDescent="0.2">
      <c r="B877" s="5"/>
      <c r="F877" s="5"/>
    </row>
    <row r="878" spans="2:6" x14ac:dyDescent="0.2">
      <c r="B878" s="5"/>
      <c r="F878" s="5"/>
    </row>
    <row r="879" spans="2:6" x14ac:dyDescent="0.2">
      <c r="B879" s="5"/>
      <c r="F879" s="5"/>
    </row>
    <row r="880" spans="2:6" x14ac:dyDescent="0.2">
      <c r="B880" s="5"/>
      <c r="F880" s="5"/>
    </row>
    <row r="881" spans="2:6" x14ac:dyDescent="0.2">
      <c r="B881" s="5"/>
      <c r="F881" s="5"/>
    </row>
    <row r="882" spans="2:6" x14ac:dyDescent="0.2">
      <c r="B882" s="5"/>
      <c r="F882" s="5"/>
    </row>
    <row r="883" spans="2:6" x14ac:dyDescent="0.2">
      <c r="B883" s="5"/>
      <c r="F883" s="5"/>
    </row>
    <row r="884" spans="2:6" x14ac:dyDescent="0.2">
      <c r="B884" s="5"/>
      <c r="F884" s="5"/>
    </row>
    <row r="885" spans="2:6" x14ac:dyDescent="0.2">
      <c r="B885" s="5"/>
      <c r="F885" s="5"/>
    </row>
    <row r="886" spans="2:6" x14ac:dyDescent="0.2">
      <c r="B886" s="5"/>
      <c r="F886" s="5"/>
    </row>
    <row r="887" spans="2:6" x14ac:dyDescent="0.2">
      <c r="B887" s="5"/>
      <c r="F887" s="5"/>
    </row>
    <row r="888" spans="2:6" x14ac:dyDescent="0.2">
      <c r="B888" s="5"/>
      <c r="F888" s="5"/>
    </row>
    <row r="889" spans="2:6" x14ac:dyDescent="0.2">
      <c r="B889" s="5"/>
      <c r="F889" s="5"/>
    </row>
    <row r="890" spans="2:6" x14ac:dyDescent="0.2">
      <c r="B890" s="5"/>
      <c r="F890" s="5"/>
    </row>
    <row r="891" spans="2:6" x14ac:dyDescent="0.2">
      <c r="B891" s="5"/>
      <c r="F891" s="5"/>
    </row>
    <row r="892" spans="2:6" x14ac:dyDescent="0.2">
      <c r="B892" s="5"/>
      <c r="F892" s="5"/>
    </row>
    <row r="893" spans="2:6" x14ac:dyDescent="0.2">
      <c r="B893" s="5"/>
      <c r="F893" s="5"/>
    </row>
    <row r="894" spans="2:6" x14ac:dyDescent="0.2">
      <c r="B894" s="5"/>
      <c r="F894" s="5"/>
    </row>
    <row r="895" spans="2:6" x14ac:dyDescent="0.2">
      <c r="B895" s="5"/>
      <c r="F895" s="5"/>
    </row>
    <row r="896" spans="2:6" x14ac:dyDescent="0.2">
      <c r="B896" s="5"/>
      <c r="F896" s="5"/>
    </row>
    <row r="897" spans="2:6" x14ac:dyDescent="0.2">
      <c r="B897" s="5"/>
      <c r="F897" s="5"/>
    </row>
    <row r="898" spans="2:6" x14ac:dyDescent="0.2">
      <c r="B898" s="5"/>
      <c r="F898" s="5"/>
    </row>
    <row r="899" spans="2:6" x14ac:dyDescent="0.2">
      <c r="B899" s="5"/>
      <c r="F899" s="5"/>
    </row>
    <row r="900" spans="2:6" x14ac:dyDescent="0.2">
      <c r="B900" s="5"/>
      <c r="F900" s="5"/>
    </row>
    <row r="901" spans="2:6" x14ac:dyDescent="0.2">
      <c r="B901" s="5"/>
      <c r="F901" s="5"/>
    </row>
    <row r="902" spans="2:6" x14ac:dyDescent="0.2">
      <c r="B902" s="5"/>
      <c r="F902" s="5"/>
    </row>
    <row r="903" spans="2:6" x14ac:dyDescent="0.2">
      <c r="B903" s="5"/>
      <c r="F903" s="5"/>
    </row>
    <row r="904" spans="2:6" x14ac:dyDescent="0.2">
      <c r="B904" s="5"/>
      <c r="F904" s="5"/>
    </row>
    <row r="905" spans="2:6" x14ac:dyDescent="0.2">
      <c r="B905" s="5"/>
      <c r="F905" s="5"/>
    </row>
    <row r="906" spans="2:6" x14ac:dyDescent="0.2">
      <c r="B906" s="5"/>
      <c r="F906" s="5"/>
    </row>
    <row r="907" spans="2:6" x14ac:dyDescent="0.2">
      <c r="B907" s="5"/>
      <c r="F907" s="5"/>
    </row>
    <row r="908" spans="2:6" x14ac:dyDescent="0.2">
      <c r="B908" s="5"/>
      <c r="F908" s="5"/>
    </row>
    <row r="909" spans="2:6" x14ac:dyDescent="0.2">
      <c r="B909" s="5"/>
      <c r="F909" s="5"/>
    </row>
    <row r="910" spans="2:6" x14ac:dyDescent="0.2">
      <c r="B910" s="5"/>
      <c r="F910" s="5"/>
    </row>
    <row r="911" spans="2:6" x14ac:dyDescent="0.2">
      <c r="B911" s="5"/>
      <c r="F911" s="5"/>
    </row>
    <row r="912" spans="2:6" x14ac:dyDescent="0.2">
      <c r="B912" s="5"/>
      <c r="F912" s="5"/>
    </row>
    <row r="913" spans="2:6" x14ac:dyDescent="0.2">
      <c r="B913" s="5"/>
      <c r="F913" s="5"/>
    </row>
    <row r="914" spans="2:6" x14ac:dyDescent="0.2">
      <c r="B914" s="5"/>
      <c r="F914" s="5"/>
    </row>
    <row r="915" spans="2:6" x14ac:dyDescent="0.2">
      <c r="B915" s="5"/>
      <c r="F915" s="5"/>
    </row>
    <row r="916" spans="2:6" x14ac:dyDescent="0.2">
      <c r="B916" s="5"/>
      <c r="F916" s="5"/>
    </row>
    <row r="917" spans="2:6" x14ac:dyDescent="0.2">
      <c r="B917" s="5"/>
      <c r="F917" s="5"/>
    </row>
    <row r="918" spans="2:6" x14ac:dyDescent="0.2">
      <c r="B918" s="5"/>
      <c r="F918" s="5"/>
    </row>
    <row r="919" spans="2:6" x14ac:dyDescent="0.2">
      <c r="B919" s="5"/>
      <c r="F919" s="5"/>
    </row>
    <row r="920" spans="2:6" x14ac:dyDescent="0.2">
      <c r="B920" s="5"/>
      <c r="F920" s="5"/>
    </row>
    <row r="921" spans="2:6" x14ac:dyDescent="0.2">
      <c r="B921" s="5"/>
      <c r="F921" s="5"/>
    </row>
    <row r="922" spans="2:6" x14ac:dyDescent="0.2">
      <c r="B922" s="5"/>
      <c r="F922" s="5"/>
    </row>
    <row r="923" spans="2:6" x14ac:dyDescent="0.2">
      <c r="B923" s="5"/>
      <c r="F923" s="5"/>
    </row>
    <row r="924" spans="2:6" x14ac:dyDescent="0.2">
      <c r="B924" s="5"/>
      <c r="F924" s="5"/>
    </row>
    <row r="925" spans="2:6" x14ac:dyDescent="0.2">
      <c r="B925" s="5"/>
      <c r="F925" s="5"/>
    </row>
    <row r="926" spans="2:6" x14ac:dyDescent="0.2">
      <c r="B926" s="5"/>
      <c r="F926" s="5"/>
    </row>
    <row r="927" spans="2:6" x14ac:dyDescent="0.2">
      <c r="B927" s="5"/>
      <c r="F927" s="5"/>
    </row>
    <row r="928" spans="2:6" x14ac:dyDescent="0.2">
      <c r="B928" s="5"/>
      <c r="F928" s="5"/>
    </row>
    <row r="929" spans="2:6" x14ac:dyDescent="0.2">
      <c r="B929" s="5"/>
      <c r="F929" s="5"/>
    </row>
    <row r="930" spans="2:6" x14ac:dyDescent="0.2">
      <c r="B930" s="5"/>
      <c r="F930" s="5"/>
    </row>
    <row r="931" spans="2:6" x14ac:dyDescent="0.2">
      <c r="B931" s="5"/>
      <c r="F931" s="5"/>
    </row>
    <row r="932" spans="2:6" x14ac:dyDescent="0.2">
      <c r="B932" s="5"/>
      <c r="F932" s="5"/>
    </row>
    <row r="933" spans="2:6" x14ac:dyDescent="0.2">
      <c r="B933" s="5"/>
      <c r="F933" s="5"/>
    </row>
    <row r="934" spans="2:6" x14ac:dyDescent="0.2">
      <c r="B934" s="5"/>
      <c r="F934" s="5"/>
    </row>
    <row r="935" spans="2:6" x14ac:dyDescent="0.2">
      <c r="B935" s="5"/>
      <c r="F935" s="5"/>
    </row>
    <row r="936" spans="2:6" x14ac:dyDescent="0.2">
      <c r="B936" s="5"/>
      <c r="F936" s="5"/>
    </row>
    <row r="937" spans="2:6" x14ac:dyDescent="0.2">
      <c r="B937" s="5"/>
      <c r="F937" s="5"/>
    </row>
    <row r="938" spans="2:6" x14ac:dyDescent="0.2">
      <c r="B938" s="5"/>
      <c r="F938" s="5"/>
    </row>
    <row r="939" spans="2:6" x14ac:dyDescent="0.2">
      <c r="B939" s="5"/>
      <c r="F939" s="5"/>
    </row>
    <row r="940" spans="2:6" x14ac:dyDescent="0.2">
      <c r="B940" s="5"/>
      <c r="F940" s="5"/>
    </row>
    <row r="941" spans="2:6" x14ac:dyDescent="0.2">
      <c r="B941" s="5"/>
      <c r="F941" s="5"/>
    </row>
    <row r="942" spans="2:6" x14ac:dyDescent="0.2">
      <c r="B942" s="5"/>
      <c r="F942" s="5"/>
    </row>
    <row r="943" spans="2:6" x14ac:dyDescent="0.2">
      <c r="B943" s="5"/>
      <c r="F943" s="5"/>
    </row>
    <row r="944" spans="2:6" x14ac:dyDescent="0.2">
      <c r="B944" s="5"/>
      <c r="F944" s="5"/>
    </row>
    <row r="945" spans="2:6" x14ac:dyDescent="0.2">
      <c r="B945" s="5"/>
      <c r="F945" s="5"/>
    </row>
    <row r="946" spans="2:6" x14ac:dyDescent="0.2">
      <c r="B946" s="5"/>
      <c r="F946" s="5"/>
    </row>
    <row r="947" spans="2:6" x14ac:dyDescent="0.2">
      <c r="B947" s="5"/>
      <c r="F947" s="5"/>
    </row>
    <row r="948" spans="2:6" x14ac:dyDescent="0.2">
      <c r="B948" s="5"/>
      <c r="F948" s="5"/>
    </row>
    <row r="949" spans="2:6" x14ac:dyDescent="0.2">
      <c r="B949" s="5"/>
      <c r="F949" s="5"/>
    </row>
    <row r="950" spans="2:6" x14ac:dyDescent="0.2">
      <c r="B950" s="5"/>
      <c r="F950" s="5"/>
    </row>
    <row r="951" spans="2:6" x14ac:dyDescent="0.2">
      <c r="B951" s="5"/>
      <c r="F951" s="5"/>
    </row>
    <row r="952" spans="2:6" x14ac:dyDescent="0.2">
      <c r="B952" s="5"/>
      <c r="F952" s="5"/>
    </row>
    <row r="953" spans="2:6" x14ac:dyDescent="0.2">
      <c r="B953" s="5"/>
      <c r="F953" s="5"/>
    </row>
    <row r="954" spans="2:6" x14ac:dyDescent="0.2">
      <c r="B954" s="5"/>
      <c r="F954" s="5"/>
    </row>
    <row r="955" spans="2:6" x14ac:dyDescent="0.2">
      <c r="B955" s="5"/>
      <c r="F955" s="5"/>
    </row>
    <row r="956" spans="2:6" x14ac:dyDescent="0.2">
      <c r="B956" s="5"/>
      <c r="F956" s="5"/>
    </row>
    <row r="957" spans="2:6" x14ac:dyDescent="0.2">
      <c r="B957" s="5"/>
      <c r="F957" s="5"/>
    </row>
    <row r="958" spans="2:6" x14ac:dyDescent="0.2">
      <c r="B958" s="5"/>
      <c r="F958" s="5"/>
    </row>
    <row r="959" spans="2:6" x14ac:dyDescent="0.2">
      <c r="B959" s="5"/>
      <c r="F959" s="5"/>
    </row>
    <row r="960" spans="2:6" x14ac:dyDescent="0.2">
      <c r="B960" s="5"/>
      <c r="F960" s="5"/>
    </row>
    <row r="961" spans="2:6" x14ac:dyDescent="0.2">
      <c r="B961" s="5"/>
      <c r="F961" s="5"/>
    </row>
    <row r="962" spans="2:6" x14ac:dyDescent="0.2">
      <c r="B962" s="5"/>
      <c r="F962" s="5"/>
    </row>
    <row r="963" spans="2:6" x14ac:dyDescent="0.2">
      <c r="B963" s="5"/>
      <c r="F963" s="5"/>
    </row>
    <row r="964" spans="2:6" x14ac:dyDescent="0.2">
      <c r="B964" s="5"/>
      <c r="F964" s="5"/>
    </row>
    <row r="965" spans="2:6" x14ac:dyDescent="0.2">
      <c r="B965" s="5"/>
      <c r="F965" s="5"/>
    </row>
    <row r="966" spans="2:6" x14ac:dyDescent="0.2">
      <c r="B966" s="5"/>
      <c r="F966" s="5"/>
    </row>
    <row r="967" spans="2:6" x14ac:dyDescent="0.2">
      <c r="B967" s="5"/>
      <c r="F967" s="5"/>
    </row>
    <row r="968" spans="2:6" x14ac:dyDescent="0.2">
      <c r="B968" s="5"/>
      <c r="F968" s="5"/>
    </row>
    <row r="969" spans="2:6" x14ac:dyDescent="0.2">
      <c r="B969" s="5"/>
      <c r="F969" s="5"/>
    </row>
    <row r="970" spans="2:6" x14ac:dyDescent="0.2">
      <c r="B970" s="5"/>
      <c r="F970" s="5"/>
    </row>
    <row r="971" spans="2:6" x14ac:dyDescent="0.2">
      <c r="B971" s="5"/>
      <c r="F971" s="5"/>
    </row>
    <row r="972" spans="2:6" x14ac:dyDescent="0.2">
      <c r="B972" s="5"/>
      <c r="F972" s="5"/>
    </row>
    <row r="973" spans="2:6" x14ac:dyDescent="0.2">
      <c r="B973" s="5"/>
      <c r="F973" s="5"/>
    </row>
    <row r="974" spans="2:6" x14ac:dyDescent="0.2">
      <c r="B974" s="5"/>
      <c r="F974" s="5"/>
    </row>
    <row r="975" spans="2:6" x14ac:dyDescent="0.2">
      <c r="B975" s="5"/>
      <c r="F975" s="5"/>
    </row>
    <row r="976" spans="2:6" x14ac:dyDescent="0.2">
      <c r="B976" s="5"/>
      <c r="F976" s="5"/>
    </row>
    <row r="977" spans="2:6" x14ac:dyDescent="0.2">
      <c r="B977" s="5"/>
      <c r="F977" s="5"/>
    </row>
    <row r="978" spans="2:6" x14ac:dyDescent="0.2">
      <c r="B978" s="5"/>
      <c r="F978" s="5"/>
    </row>
    <row r="979" spans="2:6" x14ac:dyDescent="0.2">
      <c r="B979" s="5"/>
      <c r="F979" s="5"/>
    </row>
    <row r="980" spans="2:6" x14ac:dyDescent="0.2">
      <c r="B980" s="5"/>
      <c r="F980" s="5"/>
    </row>
    <row r="981" spans="2:6" x14ac:dyDescent="0.2">
      <c r="B981" s="5"/>
      <c r="F981" s="5"/>
    </row>
    <row r="982" spans="2:6" x14ac:dyDescent="0.2">
      <c r="B982" s="5"/>
      <c r="F982" s="5"/>
    </row>
    <row r="983" spans="2:6" x14ac:dyDescent="0.2">
      <c r="B983" s="5"/>
      <c r="F983" s="5"/>
    </row>
    <row r="984" spans="2:6" x14ac:dyDescent="0.2">
      <c r="B984" s="5"/>
      <c r="F984" s="5"/>
    </row>
    <row r="985" spans="2:6" x14ac:dyDescent="0.2">
      <c r="B985" s="5"/>
      <c r="F985" s="5"/>
    </row>
    <row r="986" spans="2:6" x14ac:dyDescent="0.2">
      <c r="B986" s="5"/>
      <c r="F986" s="5"/>
    </row>
    <row r="987" spans="2:6" x14ac:dyDescent="0.2">
      <c r="B987" s="5"/>
      <c r="F987" s="5"/>
    </row>
    <row r="988" spans="2:6" x14ac:dyDescent="0.2">
      <c r="B988" s="5"/>
      <c r="F988" s="5"/>
    </row>
    <row r="989" spans="2:6" x14ac:dyDescent="0.2">
      <c r="B989" s="5"/>
      <c r="F989" s="5"/>
    </row>
    <row r="990" spans="2:6" x14ac:dyDescent="0.2">
      <c r="B990" s="5"/>
      <c r="F990" s="5"/>
    </row>
    <row r="991" spans="2:6" x14ac:dyDescent="0.2">
      <c r="B991" s="5"/>
      <c r="F991" s="5"/>
    </row>
    <row r="992" spans="2:6" x14ac:dyDescent="0.2">
      <c r="B992" s="5"/>
      <c r="F992" s="5"/>
    </row>
    <row r="993" spans="2:6" x14ac:dyDescent="0.2">
      <c r="B993" s="5"/>
      <c r="F993" s="5"/>
    </row>
    <row r="994" spans="2:6" x14ac:dyDescent="0.2">
      <c r="B994" s="5"/>
      <c r="F994" s="5"/>
    </row>
    <row r="995" spans="2:6" x14ac:dyDescent="0.2">
      <c r="B995" s="5"/>
      <c r="F995" s="5"/>
    </row>
    <row r="996" spans="2:6" x14ac:dyDescent="0.2">
      <c r="B996" s="5"/>
      <c r="F996" s="5"/>
    </row>
    <row r="997" spans="2:6" x14ac:dyDescent="0.2">
      <c r="B997" s="5"/>
      <c r="F997" s="5"/>
    </row>
    <row r="998" spans="2:6" x14ac:dyDescent="0.2">
      <c r="B998" s="5"/>
      <c r="F998" s="5"/>
    </row>
    <row r="999" spans="2:6" x14ac:dyDescent="0.2">
      <c r="B999" s="5"/>
      <c r="F999" s="5"/>
    </row>
    <row r="1000" spans="2:6" x14ac:dyDescent="0.2">
      <c r="B1000" s="5"/>
      <c r="F1000" s="5"/>
    </row>
    <row r="1001" spans="2:6" x14ac:dyDescent="0.2">
      <c r="B1001" s="5"/>
      <c r="F1001" s="5"/>
    </row>
    <row r="1002" spans="2:6" x14ac:dyDescent="0.2">
      <c r="B1002" s="5"/>
      <c r="F1002" s="5"/>
    </row>
    <row r="1003" spans="2:6" x14ac:dyDescent="0.2">
      <c r="B1003" s="5"/>
      <c r="F1003" s="5"/>
    </row>
    <row r="1004" spans="2:6" x14ac:dyDescent="0.2">
      <c r="B1004" s="5"/>
      <c r="F1004" s="5"/>
    </row>
    <row r="1005" spans="2:6" x14ac:dyDescent="0.2">
      <c r="B1005" s="5"/>
      <c r="F1005" s="5"/>
    </row>
    <row r="1006" spans="2:6" x14ac:dyDescent="0.2">
      <c r="B1006" s="5"/>
      <c r="F1006" s="5"/>
    </row>
    <row r="1007" spans="2:6" x14ac:dyDescent="0.2">
      <c r="B1007" s="5"/>
      <c r="F1007" s="5"/>
    </row>
    <row r="1008" spans="2:6" x14ac:dyDescent="0.2">
      <c r="B1008" s="5"/>
      <c r="F1008" s="5"/>
    </row>
    <row r="1009" spans="2:6" x14ac:dyDescent="0.2">
      <c r="B1009" s="5"/>
      <c r="F1009" s="5"/>
    </row>
    <row r="1010" spans="2:6" x14ac:dyDescent="0.2">
      <c r="B1010" s="5"/>
      <c r="F1010" s="5"/>
    </row>
    <row r="1011" spans="2:6" x14ac:dyDescent="0.2">
      <c r="B1011" s="5"/>
      <c r="F1011" s="5"/>
    </row>
    <row r="1012" spans="2:6" x14ac:dyDescent="0.2">
      <c r="B1012" s="5"/>
      <c r="F1012" s="5"/>
    </row>
    <row r="1013" spans="2:6" x14ac:dyDescent="0.2">
      <c r="B1013" s="5"/>
      <c r="F1013" s="5"/>
    </row>
    <row r="1014" spans="2:6" x14ac:dyDescent="0.2">
      <c r="B1014" s="5"/>
      <c r="F1014" s="5"/>
    </row>
    <row r="1015" spans="2:6" x14ac:dyDescent="0.2">
      <c r="B1015" s="5"/>
      <c r="F1015" s="5"/>
    </row>
    <row r="1016" spans="2:6" x14ac:dyDescent="0.2">
      <c r="B1016" s="5"/>
      <c r="F1016" s="5"/>
    </row>
    <row r="1017" spans="2:6" x14ac:dyDescent="0.2">
      <c r="B1017" s="5"/>
      <c r="F1017" s="5"/>
    </row>
    <row r="1018" spans="2:6" x14ac:dyDescent="0.2">
      <c r="B1018" s="5"/>
      <c r="F1018" s="5"/>
    </row>
    <row r="1019" spans="2:6" x14ac:dyDescent="0.2">
      <c r="B1019" s="5"/>
      <c r="F1019" s="5"/>
    </row>
    <row r="1020" spans="2:6" x14ac:dyDescent="0.2">
      <c r="B1020" s="5"/>
      <c r="F1020" s="5"/>
    </row>
    <row r="1021" spans="2:6" x14ac:dyDescent="0.2">
      <c r="B1021" s="5"/>
      <c r="F1021" s="5"/>
    </row>
    <row r="1022" spans="2:6" x14ac:dyDescent="0.2">
      <c r="B1022" s="5"/>
      <c r="F1022" s="5"/>
    </row>
    <row r="1023" spans="2:6" x14ac:dyDescent="0.2">
      <c r="B1023" s="5"/>
      <c r="F1023" s="5"/>
    </row>
    <row r="1024" spans="2:6" x14ac:dyDescent="0.2">
      <c r="B1024" s="5"/>
      <c r="F1024" s="5"/>
    </row>
    <row r="1025" spans="2:6" x14ac:dyDescent="0.2">
      <c r="B1025" s="5"/>
      <c r="F1025" s="5"/>
    </row>
    <row r="1026" spans="2:6" x14ac:dyDescent="0.2">
      <c r="B1026" s="5"/>
      <c r="F1026" s="5"/>
    </row>
    <row r="1027" spans="2:6" x14ac:dyDescent="0.2">
      <c r="B1027" s="5"/>
      <c r="F1027" s="5"/>
    </row>
    <row r="1028" spans="2:6" x14ac:dyDescent="0.2">
      <c r="B1028" s="5"/>
      <c r="F1028" s="5"/>
    </row>
    <row r="1029" spans="2:6" x14ac:dyDescent="0.2">
      <c r="B1029" s="5"/>
      <c r="F1029" s="5"/>
    </row>
    <row r="1030" spans="2:6" x14ac:dyDescent="0.2">
      <c r="B1030" s="5"/>
      <c r="F1030" s="5"/>
    </row>
    <row r="1031" spans="2:6" x14ac:dyDescent="0.2">
      <c r="B1031" s="5"/>
      <c r="F1031" s="5"/>
    </row>
    <row r="1032" spans="2:6" x14ac:dyDescent="0.2">
      <c r="B1032" s="5"/>
      <c r="F1032" s="5"/>
    </row>
    <row r="1033" spans="2:6" x14ac:dyDescent="0.2">
      <c r="B1033" s="5"/>
      <c r="F1033" s="5"/>
    </row>
    <row r="1034" spans="2:6" x14ac:dyDescent="0.2">
      <c r="B1034" s="5"/>
      <c r="F1034" s="5"/>
    </row>
    <row r="1035" spans="2:6" x14ac:dyDescent="0.2">
      <c r="B1035" s="5"/>
      <c r="F1035" s="5"/>
    </row>
    <row r="1036" spans="2:6" x14ac:dyDescent="0.2">
      <c r="B1036" s="5"/>
      <c r="F1036" s="5"/>
    </row>
    <row r="1037" spans="2:6" x14ac:dyDescent="0.2">
      <c r="B1037" s="5"/>
      <c r="F1037" s="5"/>
    </row>
    <row r="1038" spans="2:6" x14ac:dyDescent="0.2">
      <c r="B1038" s="5"/>
      <c r="F1038" s="5"/>
    </row>
    <row r="1039" spans="2:6" x14ac:dyDescent="0.2">
      <c r="B1039" s="5"/>
      <c r="F1039" s="5"/>
    </row>
    <row r="1040" spans="2:6" x14ac:dyDescent="0.2">
      <c r="B1040" s="5"/>
      <c r="F1040" s="5"/>
    </row>
    <row r="1041" spans="2:6" x14ac:dyDescent="0.2">
      <c r="B1041" s="5"/>
      <c r="F1041" s="5"/>
    </row>
    <row r="1042" spans="2:6" x14ac:dyDescent="0.2">
      <c r="B1042" s="5"/>
      <c r="F1042" s="5"/>
    </row>
    <row r="1043" spans="2:6" x14ac:dyDescent="0.2">
      <c r="B1043" s="5"/>
      <c r="F1043" s="5"/>
    </row>
    <row r="1044" spans="2:6" x14ac:dyDescent="0.2">
      <c r="B1044" s="5"/>
      <c r="F1044" s="5"/>
    </row>
    <row r="1045" spans="2:6" x14ac:dyDescent="0.2">
      <c r="B1045" s="5"/>
      <c r="F1045" s="5"/>
    </row>
    <row r="1046" spans="2:6" x14ac:dyDescent="0.2">
      <c r="B1046" s="5"/>
      <c r="F1046" s="5"/>
    </row>
    <row r="1047" spans="2:6" x14ac:dyDescent="0.2">
      <c r="B1047" s="5"/>
      <c r="F1047" s="5"/>
    </row>
    <row r="1048" spans="2:6" x14ac:dyDescent="0.2">
      <c r="B1048" s="5"/>
      <c r="F1048" s="5"/>
    </row>
    <row r="1049" spans="2:6" x14ac:dyDescent="0.2">
      <c r="B1049" s="5"/>
      <c r="F1049" s="5"/>
    </row>
    <row r="1050" spans="2:6" x14ac:dyDescent="0.2">
      <c r="B1050" s="5"/>
      <c r="F1050" s="5"/>
    </row>
    <row r="1051" spans="2:6" x14ac:dyDescent="0.2">
      <c r="B1051" s="5"/>
      <c r="F1051" s="5"/>
    </row>
    <row r="1052" spans="2:6" x14ac:dyDescent="0.2">
      <c r="B1052" s="5"/>
      <c r="F1052" s="5"/>
    </row>
    <row r="1053" spans="2:6" x14ac:dyDescent="0.2">
      <c r="B1053" s="5"/>
      <c r="F1053" s="5"/>
    </row>
    <row r="1054" spans="2:6" x14ac:dyDescent="0.2">
      <c r="B1054" s="5"/>
      <c r="F1054" s="5"/>
    </row>
    <row r="1055" spans="2:6" x14ac:dyDescent="0.2">
      <c r="B1055" s="5"/>
      <c r="F1055" s="5"/>
    </row>
    <row r="1056" spans="2:6" x14ac:dyDescent="0.2">
      <c r="B1056" s="5"/>
      <c r="F1056" s="5"/>
    </row>
    <row r="1057" spans="2:6" x14ac:dyDescent="0.2">
      <c r="B1057" s="5"/>
      <c r="F1057" s="5"/>
    </row>
    <row r="1058" spans="2:6" x14ac:dyDescent="0.2">
      <c r="B1058" s="5"/>
      <c r="F1058" s="5"/>
    </row>
    <row r="1059" spans="2:6" x14ac:dyDescent="0.2">
      <c r="B1059" s="5"/>
      <c r="F1059" s="5"/>
    </row>
    <row r="1060" spans="2:6" x14ac:dyDescent="0.2">
      <c r="B1060" s="5"/>
      <c r="F1060" s="5"/>
    </row>
    <row r="1061" spans="2:6" x14ac:dyDescent="0.2">
      <c r="B1061" s="5"/>
      <c r="F1061" s="5"/>
    </row>
    <row r="1062" spans="2:6" x14ac:dyDescent="0.2">
      <c r="B1062" s="5"/>
      <c r="F1062" s="5"/>
    </row>
    <row r="1063" spans="2:6" x14ac:dyDescent="0.2">
      <c r="B1063" s="5"/>
      <c r="F1063" s="5"/>
    </row>
    <row r="1064" spans="2:6" x14ac:dyDescent="0.2">
      <c r="B1064" s="5"/>
      <c r="F1064" s="5"/>
    </row>
    <row r="1065" spans="2:6" x14ac:dyDescent="0.2">
      <c r="B1065" s="5"/>
      <c r="F1065" s="5"/>
    </row>
    <row r="1066" spans="2:6" x14ac:dyDescent="0.2">
      <c r="B1066" s="5"/>
      <c r="F1066" s="5"/>
    </row>
    <row r="1067" spans="2:6" x14ac:dyDescent="0.2">
      <c r="B1067" s="5"/>
      <c r="F1067" s="5"/>
    </row>
    <row r="1068" spans="2:6" x14ac:dyDescent="0.2">
      <c r="B1068" s="5"/>
      <c r="F1068" s="5"/>
    </row>
    <row r="1069" spans="2:6" x14ac:dyDescent="0.2">
      <c r="B1069" s="5"/>
      <c r="F1069" s="5"/>
    </row>
    <row r="1070" spans="2:6" x14ac:dyDescent="0.2">
      <c r="B1070" s="5"/>
      <c r="F1070" s="5"/>
    </row>
    <row r="1071" spans="2:6" x14ac:dyDescent="0.2">
      <c r="B1071" s="5"/>
      <c r="F1071" s="5"/>
    </row>
    <row r="1072" spans="2:6" x14ac:dyDescent="0.2">
      <c r="B1072" s="5"/>
      <c r="F1072" s="5"/>
    </row>
    <row r="1073" spans="2:6" x14ac:dyDescent="0.2">
      <c r="B1073" s="5"/>
      <c r="F1073" s="5"/>
    </row>
    <row r="1074" spans="2:6" x14ac:dyDescent="0.2">
      <c r="B1074" s="5"/>
      <c r="F1074" s="5"/>
    </row>
    <row r="1075" spans="2:6" x14ac:dyDescent="0.2">
      <c r="B1075" s="5"/>
      <c r="F1075" s="5"/>
    </row>
    <row r="1076" spans="2:6" x14ac:dyDescent="0.2">
      <c r="B1076" s="5"/>
      <c r="F1076" s="5"/>
    </row>
    <row r="1077" spans="2:6" x14ac:dyDescent="0.2">
      <c r="B1077" s="5"/>
      <c r="F1077" s="5"/>
    </row>
    <row r="1078" spans="2:6" x14ac:dyDescent="0.2">
      <c r="B1078" s="5"/>
      <c r="F1078" s="5"/>
    </row>
    <row r="1079" spans="2:6" x14ac:dyDescent="0.2">
      <c r="B1079" s="5"/>
      <c r="F1079" s="5"/>
    </row>
    <row r="1080" spans="2:6" x14ac:dyDescent="0.2">
      <c r="B1080" s="5"/>
      <c r="F1080" s="5"/>
    </row>
    <row r="1081" spans="2:6" x14ac:dyDescent="0.2">
      <c r="B1081" s="5"/>
      <c r="F1081" s="5"/>
    </row>
    <row r="1082" spans="2:6" x14ac:dyDescent="0.2">
      <c r="B1082" s="5"/>
      <c r="F1082" s="5"/>
    </row>
    <row r="1083" spans="2:6" x14ac:dyDescent="0.2">
      <c r="B1083" s="5"/>
      <c r="F1083" s="5"/>
    </row>
    <row r="1084" spans="2:6" x14ac:dyDescent="0.2">
      <c r="B1084" s="5"/>
      <c r="F1084" s="5"/>
    </row>
    <row r="1085" spans="2:6" x14ac:dyDescent="0.2">
      <c r="B1085" s="5"/>
      <c r="F1085" s="5"/>
    </row>
    <row r="1086" spans="2:6" x14ac:dyDescent="0.2">
      <c r="B1086" s="5"/>
      <c r="F1086" s="5"/>
    </row>
    <row r="1087" spans="2:6" x14ac:dyDescent="0.2">
      <c r="B1087" s="5"/>
      <c r="F1087" s="5"/>
    </row>
    <row r="1088" spans="2:6" x14ac:dyDescent="0.2">
      <c r="B1088" s="5"/>
      <c r="F1088" s="5"/>
    </row>
    <row r="1089" spans="2:6" x14ac:dyDescent="0.2">
      <c r="B1089" s="5"/>
      <c r="F1089" s="5"/>
    </row>
    <row r="1090" spans="2:6" x14ac:dyDescent="0.2">
      <c r="B1090" s="5"/>
      <c r="F1090" s="5"/>
    </row>
    <row r="1091" spans="2:6" x14ac:dyDescent="0.2">
      <c r="B1091" s="5"/>
      <c r="F1091" s="5"/>
    </row>
    <row r="1092" spans="2:6" x14ac:dyDescent="0.2">
      <c r="B1092" s="5"/>
      <c r="F1092" s="5"/>
    </row>
    <row r="1093" spans="2:6" x14ac:dyDescent="0.2">
      <c r="B1093" s="5"/>
      <c r="F1093" s="5"/>
    </row>
    <row r="1094" spans="2:6" x14ac:dyDescent="0.2">
      <c r="B1094" s="5"/>
      <c r="F1094" s="5"/>
    </row>
    <row r="1095" spans="2:6" x14ac:dyDescent="0.2">
      <c r="B1095" s="5"/>
      <c r="F1095" s="5"/>
    </row>
    <row r="1096" spans="2:6" x14ac:dyDescent="0.2">
      <c r="B1096" s="5"/>
      <c r="F1096" s="5"/>
    </row>
    <row r="1097" spans="2:6" x14ac:dyDescent="0.2">
      <c r="B1097" s="5"/>
      <c r="F1097" s="5"/>
    </row>
    <row r="1098" spans="2:6" x14ac:dyDescent="0.2">
      <c r="B1098" s="5"/>
      <c r="F1098" s="5"/>
    </row>
    <row r="1099" spans="2:6" x14ac:dyDescent="0.2">
      <c r="B1099" s="5"/>
      <c r="F1099" s="5"/>
    </row>
    <row r="1100" spans="2:6" x14ac:dyDescent="0.2">
      <c r="B1100" s="5"/>
      <c r="F1100" s="5"/>
    </row>
    <row r="1101" spans="2:6" x14ac:dyDescent="0.2">
      <c r="B1101" s="5"/>
      <c r="F1101" s="5"/>
    </row>
    <row r="1102" spans="2:6" x14ac:dyDescent="0.2">
      <c r="B1102" s="5"/>
      <c r="F1102" s="5"/>
    </row>
    <row r="1103" spans="2:6" x14ac:dyDescent="0.2">
      <c r="B1103" s="5"/>
      <c r="F1103" s="5"/>
    </row>
    <row r="1104" spans="2:6" x14ac:dyDescent="0.2">
      <c r="B1104" s="5"/>
      <c r="F1104" s="5"/>
    </row>
    <row r="1105" spans="2:6" x14ac:dyDescent="0.2">
      <c r="B1105" s="5"/>
      <c r="F1105" s="5"/>
    </row>
    <row r="1106" spans="2:6" x14ac:dyDescent="0.2">
      <c r="B1106" s="5"/>
      <c r="F1106" s="5"/>
    </row>
    <row r="1107" spans="2:6" x14ac:dyDescent="0.2">
      <c r="B1107" s="5"/>
      <c r="F1107" s="5"/>
    </row>
    <row r="1108" spans="2:6" x14ac:dyDescent="0.2">
      <c r="B1108" s="5"/>
      <c r="F1108" s="5"/>
    </row>
    <row r="1109" spans="2:6" x14ac:dyDescent="0.2">
      <c r="B1109" s="5"/>
      <c r="F1109" s="5"/>
    </row>
    <row r="1110" spans="2:6" x14ac:dyDescent="0.2">
      <c r="B1110" s="5"/>
      <c r="F1110" s="5"/>
    </row>
    <row r="1111" spans="2:6" x14ac:dyDescent="0.2">
      <c r="B1111" s="5"/>
      <c r="F1111" s="5"/>
    </row>
    <row r="1112" spans="2:6" x14ac:dyDescent="0.2">
      <c r="B1112" s="5"/>
      <c r="F1112" s="5"/>
    </row>
    <row r="1113" spans="2:6" x14ac:dyDescent="0.2">
      <c r="B1113" s="5"/>
      <c r="F1113" s="5"/>
    </row>
    <row r="1114" spans="2:6" x14ac:dyDescent="0.2">
      <c r="B1114" s="5"/>
      <c r="F1114" s="5"/>
    </row>
    <row r="1115" spans="2:6" x14ac:dyDescent="0.2">
      <c r="B1115" s="5"/>
      <c r="F1115" s="5"/>
    </row>
    <row r="1116" spans="2:6" x14ac:dyDescent="0.2">
      <c r="B1116" s="5"/>
      <c r="F1116" s="5"/>
    </row>
    <row r="1117" spans="2:6" x14ac:dyDescent="0.2">
      <c r="B1117" s="5"/>
      <c r="F1117" s="5"/>
    </row>
    <row r="1118" spans="2:6" x14ac:dyDescent="0.2">
      <c r="B1118" s="5"/>
      <c r="F1118" s="5"/>
    </row>
    <row r="1119" spans="2:6" x14ac:dyDescent="0.2">
      <c r="B1119" s="5"/>
      <c r="F1119" s="5"/>
    </row>
    <row r="1120" spans="2:6" x14ac:dyDescent="0.2">
      <c r="B1120" s="5"/>
      <c r="F1120" s="5"/>
    </row>
    <row r="1121" spans="2:6" x14ac:dyDescent="0.2">
      <c r="B1121" s="5"/>
      <c r="F1121" s="5"/>
    </row>
    <row r="1122" spans="2:6" x14ac:dyDescent="0.2">
      <c r="B1122" s="5"/>
      <c r="F1122" s="5"/>
    </row>
    <row r="1123" spans="2:6" x14ac:dyDescent="0.2">
      <c r="B1123" s="5"/>
      <c r="F1123" s="5"/>
    </row>
    <row r="1124" spans="2:6" x14ac:dyDescent="0.2">
      <c r="B1124" s="5"/>
      <c r="F1124" s="5"/>
    </row>
    <row r="1125" spans="2:6" x14ac:dyDescent="0.2">
      <c r="B1125" s="5"/>
      <c r="F1125" s="5"/>
    </row>
    <row r="1126" spans="2:6" x14ac:dyDescent="0.2">
      <c r="B1126" s="5"/>
      <c r="F1126" s="5"/>
    </row>
    <row r="1127" spans="2:6" x14ac:dyDescent="0.2">
      <c r="B1127" s="5"/>
      <c r="F1127" s="5"/>
    </row>
    <row r="1128" spans="2:6" x14ac:dyDescent="0.2">
      <c r="B1128" s="5"/>
      <c r="F1128" s="5"/>
    </row>
    <row r="1129" spans="2:6" x14ac:dyDescent="0.2">
      <c r="B1129" s="5"/>
      <c r="F1129" s="5"/>
    </row>
    <row r="1130" spans="2:6" x14ac:dyDescent="0.2">
      <c r="B1130" s="5"/>
      <c r="F1130" s="5"/>
    </row>
    <row r="1131" spans="2:6" x14ac:dyDescent="0.2">
      <c r="B1131" s="5"/>
      <c r="F1131" s="5"/>
    </row>
    <row r="1132" spans="2:6" x14ac:dyDescent="0.2">
      <c r="B1132" s="5"/>
      <c r="F1132" s="5"/>
    </row>
    <row r="1133" spans="2:6" x14ac:dyDescent="0.2">
      <c r="B1133" s="5"/>
      <c r="F1133" s="5"/>
    </row>
    <row r="1134" spans="2:6" x14ac:dyDescent="0.2">
      <c r="B1134" s="5"/>
      <c r="F1134" s="5"/>
    </row>
    <row r="1135" spans="2:6" x14ac:dyDescent="0.2">
      <c r="B1135" s="5"/>
      <c r="F1135" s="5"/>
    </row>
    <row r="1136" spans="2:6" x14ac:dyDescent="0.2">
      <c r="B1136" s="5"/>
      <c r="F1136" s="5"/>
    </row>
    <row r="1137" spans="2:6" x14ac:dyDescent="0.2">
      <c r="B1137" s="5"/>
      <c r="F1137" s="5"/>
    </row>
    <row r="1138" spans="2:6" x14ac:dyDescent="0.2">
      <c r="B1138" s="5"/>
      <c r="F1138" s="5"/>
    </row>
    <row r="1139" spans="2:6" x14ac:dyDescent="0.2">
      <c r="B1139" s="5"/>
      <c r="F1139" s="5"/>
    </row>
  </sheetData>
  <phoneticPr fontId="19" type="noConversion"/>
  <hyperlinks>
    <hyperlink ref="A3" r:id="rId1" xr:uid="{00000000-0004-0000-0100-000000000000}"/>
    <hyperlink ref="P52" r:id="rId2" display="http://www.bav-astro.de/sfs/BAVM_link.php?BAVMnr=8" xr:uid="{00000000-0004-0000-0100-000001000000}"/>
    <hyperlink ref="P53" r:id="rId3" display="http://www.bav-astro.de/sfs/BAVM_link.php?BAVMnr=8" xr:uid="{00000000-0004-0000-0100-000002000000}"/>
    <hyperlink ref="P54" r:id="rId4" display="http://www.bav-astro.de/sfs/BAVM_link.php?BAVMnr=8" xr:uid="{00000000-0004-0000-0100-000003000000}"/>
    <hyperlink ref="P55" r:id="rId5" display="http://www.bav-astro.de/sfs/BAVM_link.php?BAVMnr=8" xr:uid="{00000000-0004-0000-0100-000004000000}"/>
    <hyperlink ref="P57" r:id="rId6" display="http://www.bav-astro.de/sfs/BAVM_link.php?BAVMnr=8" xr:uid="{00000000-0004-0000-0100-000005000000}"/>
    <hyperlink ref="P58" r:id="rId7" display="http://www.bav-astro.de/sfs/BAVM_link.php?BAVMnr=8" xr:uid="{00000000-0004-0000-0100-000006000000}"/>
    <hyperlink ref="P59" r:id="rId8" display="http://www.bav-astro.de/sfs/BAVM_link.php?BAVMnr=8" xr:uid="{00000000-0004-0000-0100-000007000000}"/>
    <hyperlink ref="P60" r:id="rId9" display="http://www.bav-astro.de/sfs/BAVM_link.php?BAVMnr=8" xr:uid="{00000000-0004-0000-0100-000008000000}"/>
    <hyperlink ref="P61" r:id="rId10" display="http://www.bav-astro.de/sfs/BAVM_link.php?BAVMnr=8" xr:uid="{00000000-0004-0000-0100-000009000000}"/>
    <hyperlink ref="P62" r:id="rId11" display="http://www.bav-astro.de/sfs/BAVM_link.php?BAVMnr=8" xr:uid="{00000000-0004-0000-0100-00000A000000}"/>
    <hyperlink ref="P63" r:id="rId12" display="http://www.bav-astro.de/sfs/BAVM_link.php?BAVMnr=10" xr:uid="{00000000-0004-0000-0100-00000B000000}"/>
    <hyperlink ref="P64" r:id="rId13" display="http://www.bav-astro.de/sfs/BAVM_link.php?BAVMnr=10" xr:uid="{00000000-0004-0000-0100-00000C000000}"/>
    <hyperlink ref="P65" r:id="rId14" display="http://www.bav-astro.de/sfs/BAVM_link.php?BAVMnr=10" xr:uid="{00000000-0004-0000-0100-00000D000000}"/>
    <hyperlink ref="P67" r:id="rId15" display="http://www.bav-astro.de/sfs/BAVM_link.php?BAVMnr=10" xr:uid="{00000000-0004-0000-0100-00000E000000}"/>
    <hyperlink ref="P69" r:id="rId16" display="http://www.bav-astro.de/sfs/BAVM_link.php?BAVMnr=12" xr:uid="{00000000-0004-0000-0100-00000F000000}"/>
    <hyperlink ref="P70" r:id="rId17" display="http://www.bav-astro.de/sfs/BAVM_link.php?BAVMnr=12" xr:uid="{00000000-0004-0000-0100-000010000000}"/>
    <hyperlink ref="P71" r:id="rId18" display="http://www.bav-astro.de/sfs/BAVM_link.php?BAVMnr=12" xr:uid="{00000000-0004-0000-0100-000011000000}"/>
    <hyperlink ref="P72" r:id="rId19" display="http://www.bav-astro.de/sfs/BAVM_link.php?BAVMnr=12" xr:uid="{00000000-0004-0000-0100-000012000000}"/>
    <hyperlink ref="P73" r:id="rId20" display="http://www.bav-astro.de/sfs/BAVM_link.php?BAVMnr=12" xr:uid="{00000000-0004-0000-0100-000013000000}"/>
    <hyperlink ref="P74" r:id="rId21" display="http://www.bav-astro.de/sfs/BAVM_link.php?BAVMnr=12" xr:uid="{00000000-0004-0000-0100-000014000000}"/>
    <hyperlink ref="P75" r:id="rId22" display="http://www.bav-astro.de/sfs/BAVM_link.php?BAVMnr=12" xr:uid="{00000000-0004-0000-0100-000015000000}"/>
    <hyperlink ref="P76" r:id="rId23" display="http://www.bav-astro.de/sfs/BAVM_link.php?BAVMnr=12" xr:uid="{00000000-0004-0000-0100-000016000000}"/>
    <hyperlink ref="P77" r:id="rId24" display="http://www.bav-astro.de/sfs/BAVM_link.php?BAVMnr=12" xr:uid="{00000000-0004-0000-0100-000017000000}"/>
    <hyperlink ref="P78" r:id="rId25" display="http://www.bav-astro.de/sfs/BAVM_link.php?BAVMnr=13" xr:uid="{00000000-0004-0000-0100-000018000000}"/>
    <hyperlink ref="P79" r:id="rId26" display="http://www.bav-astro.de/sfs/BAVM_link.php?BAVMnr=13" xr:uid="{00000000-0004-0000-0100-000019000000}"/>
    <hyperlink ref="P80" r:id="rId27" display="http://www.bav-astro.de/sfs/BAVM_link.php?BAVMnr=13" xr:uid="{00000000-0004-0000-0100-00001A000000}"/>
    <hyperlink ref="P81" r:id="rId28" display="http://www.bav-astro.de/sfs/BAVM_link.php?BAVMnr=13" xr:uid="{00000000-0004-0000-0100-00001B000000}"/>
    <hyperlink ref="P82" r:id="rId29" display="http://www.bav-astro.de/sfs/BAVM_link.php?BAVMnr=13" xr:uid="{00000000-0004-0000-0100-00001C000000}"/>
    <hyperlink ref="P83" r:id="rId30" display="http://www.bav-astro.de/sfs/BAVM_link.php?BAVMnr=13" xr:uid="{00000000-0004-0000-0100-00001D000000}"/>
    <hyperlink ref="P84" r:id="rId31" display="http://www.bav-astro.de/sfs/BAVM_link.php?BAVMnr=15" xr:uid="{00000000-0004-0000-0100-00001E000000}"/>
    <hyperlink ref="P85" r:id="rId32" display="http://www.bav-astro.de/sfs/BAVM_link.php?BAVMnr=15" xr:uid="{00000000-0004-0000-0100-00001F000000}"/>
    <hyperlink ref="P86" r:id="rId33" display="http://www.bav-astro.de/sfs/BAVM_link.php?BAVMnr=15" xr:uid="{00000000-0004-0000-0100-000020000000}"/>
    <hyperlink ref="P87" r:id="rId34" display="http://www.bav-astro.de/sfs/BAVM_link.php?BAVMnr=15" xr:uid="{00000000-0004-0000-0100-000021000000}"/>
    <hyperlink ref="P88" r:id="rId35" display="http://www.bav-astro.de/sfs/BAVM_link.php?BAVMnr=15" xr:uid="{00000000-0004-0000-0100-000022000000}"/>
    <hyperlink ref="P91" r:id="rId36" display="http://www.bav-astro.de/sfs/BAVM_link.php?BAVMnr=15" xr:uid="{00000000-0004-0000-0100-000023000000}"/>
    <hyperlink ref="P93" r:id="rId37" display="http://www.bav-astro.de/sfs/BAVM_link.php?BAVMnr=15" xr:uid="{00000000-0004-0000-0100-000024000000}"/>
    <hyperlink ref="P94" r:id="rId38" display="http://www.bav-astro.de/sfs/BAVM_link.php?BAVMnr=15" xr:uid="{00000000-0004-0000-0100-000025000000}"/>
    <hyperlink ref="P95" r:id="rId39" display="http://www.bav-astro.de/sfs/BAVM_link.php?BAVMnr=15" xr:uid="{00000000-0004-0000-0100-000026000000}"/>
    <hyperlink ref="P96" r:id="rId40" display="http://www.bav-astro.de/sfs/BAVM_link.php?BAVMnr=15" xr:uid="{00000000-0004-0000-0100-000027000000}"/>
    <hyperlink ref="P97" r:id="rId41" display="http://www.bav-astro.de/sfs/BAVM_link.php?BAVMnr=15" xr:uid="{00000000-0004-0000-0100-000028000000}"/>
    <hyperlink ref="P98" r:id="rId42" display="http://www.bav-astro.de/sfs/BAVM_link.php?BAVMnr=15" xr:uid="{00000000-0004-0000-0100-000029000000}"/>
    <hyperlink ref="P99" r:id="rId43" display="http://www.bav-astro.de/sfs/BAVM_link.php?BAVMnr=18" xr:uid="{00000000-0004-0000-0100-00002A000000}"/>
    <hyperlink ref="P101" r:id="rId44" display="http://www.bav-astro.de/sfs/BAVM_link.php?BAVMnr=18" xr:uid="{00000000-0004-0000-0100-00002B000000}"/>
    <hyperlink ref="P102" r:id="rId45" display="http://www.bav-astro.de/sfs/BAVM_link.php?BAVMnr=18" xr:uid="{00000000-0004-0000-0100-00002C000000}"/>
    <hyperlink ref="P103" r:id="rId46" display="http://www.bav-astro.de/sfs/BAVM_link.php?BAVMnr=18" xr:uid="{00000000-0004-0000-0100-00002D000000}"/>
    <hyperlink ref="P110" r:id="rId47" display="http://www.bav-astro.de/sfs/BAVM_link.php?BAVMnr=18" xr:uid="{00000000-0004-0000-0100-00002E000000}"/>
    <hyperlink ref="P115" r:id="rId48" display="http://www.bav-astro.de/sfs/BAVM_link.php?BAVMnr=18" xr:uid="{00000000-0004-0000-0100-00002F000000}"/>
    <hyperlink ref="P116" r:id="rId49" display="http://www.bav-astro.de/sfs/BAVM_link.php?BAVMnr=18" xr:uid="{00000000-0004-0000-0100-000030000000}"/>
    <hyperlink ref="P117" r:id="rId50" display="http://www.bav-astro.de/sfs/BAVM_link.php?BAVMnr=18" xr:uid="{00000000-0004-0000-0100-000031000000}"/>
    <hyperlink ref="P129" r:id="rId51" display="http://www.konkoly.hu/cgi-bin/IBVS?456" xr:uid="{00000000-0004-0000-0100-000032000000}"/>
    <hyperlink ref="P131" r:id="rId52" display="http://www.konkoly.hu/cgi-bin/IBVS?456" xr:uid="{00000000-0004-0000-0100-000033000000}"/>
    <hyperlink ref="P133" r:id="rId53" display="http://www.konkoly.hu/cgi-bin/IBVS?530" xr:uid="{00000000-0004-0000-0100-000034000000}"/>
    <hyperlink ref="P134" r:id="rId54" display="http://www.konkoly.hu/cgi-bin/IBVS?530" xr:uid="{00000000-0004-0000-0100-000035000000}"/>
    <hyperlink ref="P137" r:id="rId55" display="http://www.konkoly.hu/cgi-bin/IBVS?642" xr:uid="{00000000-0004-0000-0100-000036000000}"/>
    <hyperlink ref="P142" r:id="rId56" display="http://www.konkoly.hu/cgi-bin/IBVS?642" xr:uid="{00000000-0004-0000-0100-000037000000}"/>
    <hyperlink ref="P146" r:id="rId57" display="http://www.konkoly.hu/cgi-bin/IBVS?642" xr:uid="{00000000-0004-0000-0100-000038000000}"/>
    <hyperlink ref="P150" r:id="rId58" display="http://www.bav-astro.de/sfs/BAVM_link.php?BAVMnr=26" xr:uid="{00000000-0004-0000-0100-000039000000}"/>
    <hyperlink ref="P154" r:id="rId59" display="http://www.konkoly.hu/cgi-bin/IBVS?937" xr:uid="{00000000-0004-0000-0100-00003A000000}"/>
    <hyperlink ref="P155" r:id="rId60" display="http://www.konkoly.hu/cgi-bin/IBVS?1065" xr:uid="{00000000-0004-0000-0100-00003B000000}"/>
    <hyperlink ref="P156" r:id="rId61" display="http://www.konkoly.hu/cgi-bin/IBVS?1065" xr:uid="{00000000-0004-0000-0100-00003C000000}"/>
    <hyperlink ref="P157" r:id="rId62" display="http://www.konkoly.hu/cgi-bin/IBVS?1065" xr:uid="{00000000-0004-0000-0100-00003D000000}"/>
    <hyperlink ref="P159" r:id="rId63" display="http://www.konkoly.hu/cgi-bin/IBVS?1053" xr:uid="{00000000-0004-0000-0100-00003E000000}"/>
    <hyperlink ref="P161" r:id="rId64" display="http://www.konkoly.hu/cgi-bin/IBVS?1478" xr:uid="{00000000-0004-0000-0100-00003F000000}"/>
    <hyperlink ref="P162" r:id="rId65" display="http://www.konkoly.hu/cgi-bin/IBVS?1200" xr:uid="{00000000-0004-0000-0100-000040000000}"/>
    <hyperlink ref="P163" r:id="rId66" display="http://www.konkoly.hu/cgi-bin/IBVS?1200" xr:uid="{00000000-0004-0000-0100-000041000000}"/>
    <hyperlink ref="P164" r:id="rId67" display="http://www.konkoly.hu/cgi-bin/IBVS?1478" xr:uid="{00000000-0004-0000-0100-000042000000}"/>
    <hyperlink ref="P165" r:id="rId68" display="http://www.konkoly.hu/cgi-bin/IBVS?1478" xr:uid="{00000000-0004-0000-0100-000043000000}"/>
    <hyperlink ref="P166" r:id="rId69" display="http://www.bav-astro.de/sfs/BAVM_link.php?BAVMnr=29" xr:uid="{00000000-0004-0000-0100-000044000000}"/>
    <hyperlink ref="P167" r:id="rId70" display="http://www.bav-astro.de/sfs/BAVM_link.php?BAVMnr=29" xr:uid="{00000000-0004-0000-0100-000045000000}"/>
    <hyperlink ref="P171" r:id="rId71" display="http://www.konkoly.hu/cgi-bin/IBVS?1631" xr:uid="{00000000-0004-0000-0100-000046000000}"/>
    <hyperlink ref="P172" r:id="rId72" display="http://www.konkoly.hu/cgi-bin/IBVS?1924" xr:uid="{00000000-0004-0000-0100-000047000000}"/>
    <hyperlink ref="P173" r:id="rId73" display="http://www.konkoly.hu/cgi-bin/IBVS?1694" xr:uid="{00000000-0004-0000-0100-000048000000}"/>
    <hyperlink ref="P288" r:id="rId74" display="http://www.konkoly.hu/cgi-bin/IBVS?1694" xr:uid="{00000000-0004-0000-0100-000049000000}"/>
    <hyperlink ref="P289" r:id="rId75" display="http://www.konkoly.hu/cgi-bin/IBVS?1694" xr:uid="{00000000-0004-0000-0100-00004A000000}"/>
    <hyperlink ref="P177" r:id="rId76" display="http://www.konkoly.hu/cgi-bin/IBVS?1930" xr:uid="{00000000-0004-0000-0100-00004B000000}"/>
    <hyperlink ref="P180" r:id="rId77" display="http://www.bav-astro.de/sfs/BAVM_link.php?BAVMnr=32" xr:uid="{00000000-0004-0000-0100-00004C000000}"/>
    <hyperlink ref="P181" r:id="rId78" display="http://www.konkoly.hu/cgi-bin/IBVS?2086" xr:uid="{00000000-0004-0000-0100-00004D000000}"/>
    <hyperlink ref="P182" r:id="rId79" display="http://www.konkoly.hu/cgi-bin/IBVS?2189" xr:uid="{00000000-0004-0000-0100-00004E000000}"/>
    <hyperlink ref="P183" r:id="rId80" display="http://www.bav-astro.de/sfs/BAVM_link.php?BAVMnr=34" xr:uid="{00000000-0004-0000-0100-00004F000000}"/>
    <hyperlink ref="P184" r:id="rId81" display="http://www.konkoly.hu/cgi-bin/IBVS?2292" xr:uid="{00000000-0004-0000-0100-000050000000}"/>
    <hyperlink ref="P185" r:id="rId82" display="http://www.bav-astro.de/sfs/BAVM_link.php?BAVMnr=36" xr:uid="{00000000-0004-0000-0100-000051000000}"/>
    <hyperlink ref="P194" r:id="rId83" display="http://www.bav-astro.de/sfs/BAVM_link.php?BAVMnr=46" xr:uid="{00000000-0004-0000-0100-000052000000}"/>
    <hyperlink ref="P195" r:id="rId84" display="http://www.bav-astro.de/sfs/BAVM_link.php?BAVMnr=46" xr:uid="{00000000-0004-0000-0100-000053000000}"/>
    <hyperlink ref="P196" r:id="rId85" display="http://www.bav-astro.de/sfs/BAVM_link.php?BAVMnr=46" xr:uid="{00000000-0004-0000-0100-000054000000}"/>
    <hyperlink ref="P197" r:id="rId86" display="http://www.bav-astro.de/sfs/BAVM_link.php?BAVMnr=50" xr:uid="{00000000-0004-0000-0100-000055000000}"/>
    <hyperlink ref="P198" r:id="rId87" display="http://www.bav-astro.de/sfs/BAVM_link.php?BAVMnr=50" xr:uid="{00000000-0004-0000-0100-000056000000}"/>
    <hyperlink ref="P202" r:id="rId88" display="http://www.bav-astro.de/sfs/BAVM_link.php?BAVMnr=52" xr:uid="{00000000-0004-0000-0100-000057000000}"/>
    <hyperlink ref="P204" r:id="rId89" display="http://www.konkoly.hu/cgi-bin/IBVS?3355" xr:uid="{00000000-0004-0000-0100-000058000000}"/>
    <hyperlink ref="P297" r:id="rId90" display="http://www.bav-astro.de/sfs/BAVM_link.php?BAVMnr=52" xr:uid="{00000000-0004-0000-0100-000059000000}"/>
    <hyperlink ref="P206" r:id="rId91" display="http://www.bav-astro.de/sfs/BAVM_link.php?BAVMnr=56" xr:uid="{00000000-0004-0000-0100-00005A000000}"/>
    <hyperlink ref="P210" r:id="rId92" display="http://www.bav-astro.de/sfs/BAVM_link.php?BAVMnr=59" xr:uid="{00000000-0004-0000-0100-00005B000000}"/>
    <hyperlink ref="P298" r:id="rId93" display="http://www.bav-astro.de/sfs/BAVM_link.php?BAVMnr=59" xr:uid="{00000000-0004-0000-0100-00005C000000}"/>
    <hyperlink ref="P211" r:id="rId94" display="http://www.bav-astro.de/sfs/BAVM_link.php?BAVMnr=60" xr:uid="{00000000-0004-0000-0100-00005D000000}"/>
    <hyperlink ref="P215" r:id="rId95" display="http://var.astro.cz/oejv/issues/oejv0060.pdf" xr:uid="{00000000-0004-0000-0100-00005E000000}"/>
    <hyperlink ref="P301" r:id="rId96" display="http://vsolj.cetus-net.org/no47.pdf" xr:uid="{00000000-0004-0000-0100-00005F000000}"/>
    <hyperlink ref="P225" r:id="rId97" display="http://var.astro.cz/oejv/issues/oejv0060.pdf" xr:uid="{00000000-0004-0000-0100-000060000000}"/>
    <hyperlink ref="P228" r:id="rId98" display="http://var.astro.cz/oejv/issues/oejv0060.pdf" xr:uid="{00000000-0004-0000-0100-000061000000}"/>
    <hyperlink ref="P229" r:id="rId99" display="http://var.astro.cz/oejv/issues/oejv0060.pdf" xr:uid="{00000000-0004-0000-0100-000062000000}"/>
    <hyperlink ref="P230" r:id="rId100" display="http://var.astro.cz/oejv/issues/oejv0060.pdf" xr:uid="{00000000-0004-0000-0100-000063000000}"/>
    <hyperlink ref="P232" r:id="rId101" display="http://var.astro.cz/oejv/issues/oejv0060.pdf" xr:uid="{00000000-0004-0000-0100-000064000000}"/>
    <hyperlink ref="P233" r:id="rId102" display="http://var.astro.cz/oejv/issues/oejv0060.pdf" xr:uid="{00000000-0004-0000-0100-000065000000}"/>
    <hyperlink ref="P241" r:id="rId103" display="http://www.konkoly.hu/cgi-bin/IBVS?4340" xr:uid="{00000000-0004-0000-0100-000066000000}"/>
    <hyperlink ref="P242" r:id="rId104" display="http://www.konkoly.hu/cgi-bin/IBVS?4340" xr:uid="{00000000-0004-0000-0100-000067000000}"/>
    <hyperlink ref="P243" r:id="rId105" display="http://www.konkoly.hu/cgi-bin/IBVS?4340" xr:uid="{00000000-0004-0000-0100-000068000000}"/>
    <hyperlink ref="P244" r:id="rId106" display="http://www.konkoly.hu/cgi-bin/IBVS?4340" xr:uid="{00000000-0004-0000-0100-000069000000}"/>
    <hyperlink ref="P252" r:id="rId107" display="http://www.bav-astro.de/sfs/BAVM_link.php?BAVMnr=122" xr:uid="{00000000-0004-0000-0100-00006A000000}"/>
    <hyperlink ref="P253" r:id="rId108" display="http://www.bav-astro.de/sfs/BAVM_link.php?BAVMnr=122" xr:uid="{00000000-0004-0000-0100-00006B000000}"/>
    <hyperlink ref="P254" r:id="rId109" display="http://www.bav-astro.de/sfs/BAVM_link.php?BAVMnr=122" xr:uid="{00000000-0004-0000-0100-00006C000000}"/>
    <hyperlink ref="P255" r:id="rId110" display="http://www.bav-astro.de/sfs/BAVM_link.php?BAVMnr=122" xr:uid="{00000000-0004-0000-0100-00006D000000}"/>
    <hyperlink ref="P257" r:id="rId111" display="http://www.bav-astro.de/sfs/BAVM_link.php?BAVMnr=131" xr:uid="{00000000-0004-0000-0100-00006E000000}"/>
    <hyperlink ref="P259" r:id="rId112" display="http://www.bav-astro.de/sfs/BAVM_link.php?BAVMnr=143" xr:uid="{00000000-0004-0000-0100-00006F000000}"/>
    <hyperlink ref="P260" r:id="rId113" display="http://www.bav-astro.de/sfs/BAVM_link.php?BAVMnr=152" xr:uid="{00000000-0004-0000-0100-000070000000}"/>
    <hyperlink ref="P261" r:id="rId114" display="http://www.bav-astro.de/sfs/BAVM_link.php?BAVMnr=143" xr:uid="{00000000-0004-0000-0100-000071000000}"/>
    <hyperlink ref="P262" r:id="rId115" display="http://www.bav-astro.de/sfs/BAVM_link.php?BAVMnr=152" xr:uid="{00000000-0004-0000-0100-000072000000}"/>
    <hyperlink ref="P264" r:id="rId116" display="http://www.bav-astro.de/sfs/BAVM_link.php?BAVMnr=157" xr:uid="{00000000-0004-0000-0100-000073000000}"/>
    <hyperlink ref="P265" r:id="rId117" display="http://www.bav-astro.de/sfs/BAVM_link.php?BAVMnr=172" xr:uid="{00000000-0004-0000-0100-000074000000}"/>
    <hyperlink ref="P266" r:id="rId118" display="http://www.konkoly.hu/cgi-bin/IBVS?5592" xr:uid="{00000000-0004-0000-0100-000075000000}"/>
    <hyperlink ref="P308" r:id="rId119" display="http://www.bav-astro.de/sfs/BAVM_link.php?BAVMnr=171" xr:uid="{00000000-0004-0000-0100-000076000000}"/>
    <hyperlink ref="P267" r:id="rId120" display="http://www.konkoly.hu/cgi-bin/IBVS?5592" xr:uid="{00000000-0004-0000-0100-000077000000}"/>
    <hyperlink ref="P268" r:id="rId121" display="http://www.bav-astro.de/sfs/BAVM_link.php?BAVMnr=174" xr:uid="{00000000-0004-0000-0100-000078000000}"/>
    <hyperlink ref="P312" r:id="rId122" display="http://www.konkoly.hu/cgi-bin/IBVS?5694" xr:uid="{00000000-0004-0000-0100-000079000000}"/>
    <hyperlink ref="P269" r:id="rId123" display="http://www.bav-astro.de/sfs/BAVM_link.php?BAVMnr=178" xr:uid="{00000000-0004-0000-0100-00007A000000}"/>
    <hyperlink ref="P314" r:id="rId124" display="http://vsolj.cetus-net.org/no44.pdf" xr:uid="{00000000-0004-0000-0100-00007B000000}"/>
    <hyperlink ref="P270" r:id="rId125" display="http://www.bav-astro.de/sfs/BAVM_link.php?BAVMnr=178" xr:uid="{00000000-0004-0000-0100-00007C000000}"/>
    <hyperlink ref="P315" r:id="rId126" display="http://www.bav-astro.de/sfs/BAVM_link.php?BAVMnr=187" xr:uid="{00000000-0004-0000-0100-00007D000000}"/>
    <hyperlink ref="P271" r:id="rId127" display="http://www.konkoly.hu/cgi-bin/IBVS?5746" xr:uid="{00000000-0004-0000-0100-00007E000000}"/>
    <hyperlink ref="P272" r:id="rId128" display="http://www.aavso.org/sites/default/files/jaavso/v37n1/7(1),44.pdf" xr:uid="{00000000-0004-0000-0100-00007F000000}"/>
    <hyperlink ref="P273" r:id="rId129" display="http://www.aavso.org/sites/default/files/jaavso/v37n1/7(1),44.pdf" xr:uid="{00000000-0004-0000-0100-000080000000}"/>
    <hyperlink ref="P318" r:id="rId130" display="http://www.bav-astro.de/sfs/BAVM_link.php?BAVMnr=212" xr:uid="{00000000-0004-0000-0100-000081000000}"/>
    <hyperlink ref="P319" r:id="rId131" display="http://vsolj.cetus-net.org/vsoljno50.pdf" xr:uid="{00000000-0004-0000-0100-000082000000}"/>
    <hyperlink ref="P320" r:id="rId132" display="http://www.bav-astro.de/sfs/BAVM_link.php?BAVMnr=220" xr:uid="{00000000-0004-0000-0100-000083000000}"/>
    <hyperlink ref="P277" r:id="rId133" display="http://www.bav-astro.de/sfs/BAVM_link.php?BAVMnr=220" xr:uid="{00000000-0004-0000-0100-000084000000}"/>
    <hyperlink ref="P321" r:id="rId134" display="http://www.bav-astro.de/sfs/BAVM_link.php?BAVMnr=225" xr:uid="{00000000-0004-0000-0100-000085000000}"/>
    <hyperlink ref="P279" r:id="rId135" display="http://var.astro.cz/oejv/issues/oejv0160.pdf" xr:uid="{00000000-0004-0000-0100-000086000000}"/>
    <hyperlink ref="P282" r:id="rId136" display="http://www.konkoly.hu/cgi-bin/IBVS?6092" xr:uid="{00000000-0004-0000-0100-000087000000}"/>
    <hyperlink ref="P283" r:id="rId137" display="http://www.bav-astro.de/sfs/BAVM_link.php?BAVMnr=239" xr:uid="{00000000-0004-0000-0100-000088000000}"/>
    <hyperlink ref="P284" r:id="rId138" display="http://www.bav-astro.de/sfs/BAVM_link.php?BAVMnr=234" xr:uid="{00000000-0004-0000-0100-000089000000}"/>
    <hyperlink ref="P285" r:id="rId139" display="http://www.bav-astro.de/sfs/BAVM_link.php?BAVMnr=239" xr:uid="{00000000-0004-0000-0100-00008A000000}"/>
    <hyperlink ref="P286" r:id="rId140" display="http://www.bav-astro.de/sfs/BAVM_link.php?BAVMnr=239" xr:uid="{00000000-0004-0000-0100-00008B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2024-01-19T05:43:30Z</dcterms:modified>
</cp:coreProperties>
</file>