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10EA0668-3B17-43EB-9203-0E1967119F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2" r:id="rId1"/>
    <sheet name="A (old)" sheetId="1" r:id="rId2"/>
    <sheet name="BAV" sheetId="3" r:id="rId3"/>
  </sheets>
  <definedNames>
    <definedName name="solver_adj" localSheetId="1" hidden="1">'A (old)'!$E$11:$E$13</definedName>
    <definedName name="solver_adj" localSheetId="0" hidden="1">Active!$E$11:$E$13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'A (old)'!$E$14</definedName>
    <definedName name="solver_opt" localSheetId="0" hidden="1">Active!$E$14</definedName>
    <definedName name="solver_pre" localSheetId="1" hidden="1">0.000001</definedName>
    <definedName name="solver_pre" localSheetId="0" hidden="1">0.000001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216" i="2" l="1"/>
  <c r="F216" i="2" s="1"/>
  <c r="Q216" i="2"/>
  <c r="E218" i="2"/>
  <c r="F218" i="2" s="1"/>
  <c r="G218" i="2" s="1"/>
  <c r="K218" i="2" s="1"/>
  <c r="Q218" i="2"/>
  <c r="E217" i="2"/>
  <c r="F217" i="2" s="1"/>
  <c r="Q217" i="2"/>
  <c r="Q213" i="2"/>
  <c r="Q214" i="2"/>
  <c r="Q215" i="2"/>
  <c r="Q211" i="2"/>
  <c r="D11" i="2"/>
  <c r="D12" i="2"/>
  <c r="W11" i="2" s="1"/>
  <c r="D13" i="2"/>
  <c r="Q212" i="2"/>
  <c r="Q203" i="2"/>
  <c r="Q207" i="2"/>
  <c r="Q208" i="2"/>
  <c r="Q209" i="2"/>
  <c r="Q210" i="2"/>
  <c r="Q199" i="2"/>
  <c r="Q206" i="2"/>
  <c r="Q205" i="2"/>
  <c r="Q204" i="2"/>
  <c r="E197" i="2"/>
  <c r="F197" i="2" s="1"/>
  <c r="G197" i="2" s="1"/>
  <c r="K197" i="2" s="1"/>
  <c r="Q197" i="2"/>
  <c r="Q198" i="2"/>
  <c r="Q202" i="2"/>
  <c r="Q201" i="2"/>
  <c r="Q200" i="2"/>
  <c r="Q195" i="2"/>
  <c r="Q193" i="2"/>
  <c r="Q191" i="2"/>
  <c r="C8" i="2"/>
  <c r="E213" i="2" s="1"/>
  <c r="F213" i="2" s="1"/>
  <c r="Q196" i="2"/>
  <c r="E180" i="2"/>
  <c r="F180" i="2" s="1"/>
  <c r="G180" i="2" s="1"/>
  <c r="J180" i="2" s="1"/>
  <c r="E188" i="2"/>
  <c r="F188" i="2" s="1"/>
  <c r="D9" i="2"/>
  <c r="C9" i="2"/>
  <c r="E173" i="2"/>
  <c r="F173" i="2" s="1"/>
  <c r="G173" i="2" s="1"/>
  <c r="K173" i="2" s="1"/>
  <c r="Q190" i="2"/>
  <c r="Q192" i="2"/>
  <c r="Q194" i="2"/>
  <c r="E117" i="2"/>
  <c r="F117" i="2" s="1"/>
  <c r="E132" i="2"/>
  <c r="F132" i="2" s="1"/>
  <c r="G132" i="2" s="1"/>
  <c r="J132" i="2" s="1"/>
  <c r="E148" i="2"/>
  <c r="F148" i="2"/>
  <c r="E153" i="2"/>
  <c r="E157" i="2"/>
  <c r="F157" i="2" s="1"/>
  <c r="G157" i="2" s="1"/>
  <c r="J157" i="2" s="1"/>
  <c r="E161" i="2"/>
  <c r="F161" i="2" s="1"/>
  <c r="E121" i="2"/>
  <c r="F121" i="2" s="1"/>
  <c r="E118" i="2"/>
  <c r="E99" i="2"/>
  <c r="F99" i="2" s="1"/>
  <c r="G99" i="2" s="1"/>
  <c r="I99" i="2" s="1"/>
  <c r="E138" i="2"/>
  <c r="F138" i="2" s="1"/>
  <c r="E104" i="2"/>
  <c r="F104" i="2" s="1"/>
  <c r="E144" i="2"/>
  <c r="F144" i="2" s="1"/>
  <c r="G144" i="2" s="1"/>
  <c r="I144" i="2" s="1"/>
  <c r="E140" i="2"/>
  <c r="F140" i="2" s="1"/>
  <c r="G140" i="2" s="1"/>
  <c r="I140" i="2" s="1"/>
  <c r="E107" i="2"/>
  <c r="F107" i="2" s="1"/>
  <c r="G107" i="2" s="1"/>
  <c r="J107" i="2" s="1"/>
  <c r="E110" i="2"/>
  <c r="E102" i="2"/>
  <c r="F102" i="2" s="1"/>
  <c r="E26" i="2"/>
  <c r="F26" i="2" s="1"/>
  <c r="G26" i="2" s="1"/>
  <c r="H26" i="2" s="1"/>
  <c r="E28" i="2"/>
  <c r="F28" i="2" s="1"/>
  <c r="G28" i="2" s="1"/>
  <c r="H28" i="2" s="1"/>
  <c r="E31" i="2"/>
  <c r="F31" i="2" s="1"/>
  <c r="E33" i="2"/>
  <c r="E34" i="2"/>
  <c r="F34" i="2" s="1"/>
  <c r="G34" i="2" s="1"/>
  <c r="H34" i="2" s="1"/>
  <c r="E35" i="2"/>
  <c r="F35" i="2"/>
  <c r="G35" i="2" s="1"/>
  <c r="H35" i="2" s="1"/>
  <c r="E36" i="2"/>
  <c r="F36" i="2" s="1"/>
  <c r="G36" i="2" s="1"/>
  <c r="H36" i="2" s="1"/>
  <c r="E37" i="2"/>
  <c r="F37" i="2" s="1"/>
  <c r="E38" i="2"/>
  <c r="F38" i="2" s="1"/>
  <c r="G38" i="2" s="1"/>
  <c r="H38" i="2" s="1"/>
  <c r="E39" i="2"/>
  <c r="F39" i="2" s="1"/>
  <c r="E40" i="2"/>
  <c r="E41" i="2"/>
  <c r="F41" i="2" s="1"/>
  <c r="G41" i="2" s="1"/>
  <c r="H41" i="2" s="1"/>
  <c r="E42" i="2"/>
  <c r="F42" i="2" s="1"/>
  <c r="G42" i="2" s="1"/>
  <c r="H42" i="2" s="1"/>
  <c r="E43" i="2"/>
  <c r="F43" i="2"/>
  <c r="G43" i="2" s="1"/>
  <c r="I43" i="2" s="1"/>
  <c r="E44" i="2"/>
  <c r="F44" i="2" s="1"/>
  <c r="G44" i="2" s="1"/>
  <c r="I44" i="2" s="1"/>
  <c r="E45" i="2"/>
  <c r="F45" i="2" s="1"/>
  <c r="E46" i="2"/>
  <c r="F46" i="2" s="1"/>
  <c r="G46" i="2" s="1"/>
  <c r="I46" i="2" s="1"/>
  <c r="E47" i="2"/>
  <c r="F47" i="2"/>
  <c r="G47" i="2" s="1"/>
  <c r="I47" i="2" s="1"/>
  <c r="E48" i="2"/>
  <c r="F48" i="2" s="1"/>
  <c r="G48" i="2" s="1"/>
  <c r="I48" i="2" s="1"/>
  <c r="E49" i="2"/>
  <c r="F49" i="2" s="1"/>
  <c r="G49" i="2" s="1"/>
  <c r="I49" i="2" s="1"/>
  <c r="E50" i="2"/>
  <c r="F50" i="2" s="1"/>
  <c r="E51" i="2"/>
  <c r="F51" i="2" s="1"/>
  <c r="G51" i="2" s="1"/>
  <c r="I51" i="2" s="1"/>
  <c r="E52" i="2"/>
  <c r="F52" i="2" s="1"/>
  <c r="G52" i="2" s="1"/>
  <c r="I52" i="2" s="1"/>
  <c r="E53" i="2"/>
  <c r="F53" i="2" s="1"/>
  <c r="G53" i="2" s="1"/>
  <c r="E54" i="2"/>
  <c r="F54" i="2" s="1"/>
  <c r="G54" i="2" s="1"/>
  <c r="I54" i="2" s="1"/>
  <c r="E55" i="2"/>
  <c r="F55" i="2" s="1"/>
  <c r="E56" i="2"/>
  <c r="F56" i="2" s="1"/>
  <c r="G56" i="2" s="1"/>
  <c r="I56" i="2" s="1"/>
  <c r="E57" i="2"/>
  <c r="F57" i="2"/>
  <c r="G57" i="2" s="1"/>
  <c r="I57" i="2" s="1"/>
  <c r="E58" i="2"/>
  <c r="F58" i="2" s="1"/>
  <c r="G58" i="2" s="1"/>
  <c r="I58" i="2" s="1"/>
  <c r="E59" i="2"/>
  <c r="F59" i="2" s="1"/>
  <c r="G59" i="2" s="1"/>
  <c r="I59" i="2" s="1"/>
  <c r="E60" i="2"/>
  <c r="F60" i="2" s="1"/>
  <c r="G60" i="2" s="1"/>
  <c r="I60" i="2" s="1"/>
  <c r="E61" i="2"/>
  <c r="F61" i="2" s="1"/>
  <c r="G61" i="2" s="1"/>
  <c r="H61" i="2" s="1"/>
  <c r="E62" i="2"/>
  <c r="F62" i="2" s="1"/>
  <c r="G62" i="2" s="1"/>
  <c r="I62" i="2" s="1"/>
  <c r="E63" i="2"/>
  <c r="F63" i="2"/>
  <c r="G63" i="2" s="1"/>
  <c r="I63" i="2" s="1"/>
  <c r="E64" i="2"/>
  <c r="F64" i="2" s="1"/>
  <c r="G64" i="2" s="1"/>
  <c r="I64" i="2" s="1"/>
  <c r="E65" i="2"/>
  <c r="F65" i="2" s="1"/>
  <c r="G65" i="2" s="1"/>
  <c r="I65" i="2" s="1"/>
  <c r="E66" i="2"/>
  <c r="F66" i="2" s="1"/>
  <c r="G66" i="2" s="1"/>
  <c r="I66" i="2" s="1"/>
  <c r="E67" i="2"/>
  <c r="F67" i="2" s="1"/>
  <c r="G67" i="2" s="1"/>
  <c r="I67" i="2" s="1"/>
  <c r="E68" i="2"/>
  <c r="F68" i="2" s="1"/>
  <c r="G68" i="2" s="1"/>
  <c r="I68" i="2" s="1"/>
  <c r="E69" i="2"/>
  <c r="F69" i="2" s="1"/>
  <c r="G69" i="2" s="1"/>
  <c r="I69" i="2" s="1"/>
  <c r="E70" i="2"/>
  <c r="E71" i="2"/>
  <c r="F71" i="2" s="1"/>
  <c r="G71" i="2" s="1"/>
  <c r="I71" i="2" s="1"/>
  <c r="E72" i="2"/>
  <c r="E122" i="3" s="1"/>
  <c r="E73" i="2"/>
  <c r="F73" i="2" s="1"/>
  <c r="G73" i="2" s="1"/>
  <c r="I73" i="2" s="1"/>
  <c r="E74" i="2"/>
  <c r="F74" i="2" s="1"/>
  <c r="G74" i="2" s="1"/>
  <c r="H74" i="2" s="1"/>
  <c r="E75" i="2"/>
  <c r="F75" i="2" s="1"/>
  <c r="G75" i="2" s="1"/>
  <c r="I75" i="2" s="1"/>
  <c r="E76" i="2"/>
  <c r="F76" i="2" s="1"/>
  <c r="E77" i="2"/>
  <c r="F77" i="2" s="1"/>
  <c r="G77" i="2" s="1"/>
  <c r="I77" i="2" s="1"/>
  <c r="E78" i="2"/>
  <c r="F78" i="2" s="1"/>
  <c r="G78" i="2" s="1"/>
  <c r="I78" i="2" s="1"/>
  <c r="E79" i="2"/>
  <c r="E80" i="2"/>
  <c r="F80" i="2" s="1"/>
  <c r="G80" i="2" s="1"/>
  <c r="I80" i="2" s="1"/>
  <c r="E81" i="2"/>
  <c r="E131" i="3" s="1"/>
  <c r="F81" i="2"/>
  <c r="G81" i="2" s="1"/>
  <c r="I81" i="2" s="1"/>
  <c r="E82" i="2"/>
  <c r="F82" i="2"/>
  <c r="G82" i="2" s="1"/>
  <c r="I82" i="2" s="1"/>
  <c r="E83" i="2"/>
  <c r="E133" i="3" s="1"/>
  <c r="E84" i="2"/>
  <c r="F84" i="2" s="1"/>
  <c r="G84" i="2" s="1"/>
  <c r="I84" i="2" s="1"/>
  <c r="E85" i="2"/>
  <c r="F85" i="2"/>
  <c r="E86" i="2"/>
  <c r="F86" i="2" s="1"/>
  <c r="G86" i="2" s="1"/>
  <c r="E87" i="2"/>
  <c r="F87" i="2" s="1"/>
  <c r="G87" i="2" s="1"/>
  <c r="J87" i="2" s="1"/>
  <c r="E88" i="2"/>
  <c r="F88" i="2" s="1"/>
  <c r="G88" i="2" s="1"/>
  <c r="H88" i="2" s="1"/>
  <c r="E89" i="2"/>
  <c r="F89" i="2" s="1"/>
  <c r="G89" i="2" s="1"/>
  <c r="H89" i="2" s="1"/>
  <c r="E90" i="2"/>
  <c r="E91" i="2"/>
  <c r="F91" i="2" s="1"/>
  <c r="G91" i="2" s="1"/>
  <c r="I91" i="2" s="1"/>
  <c r="E92" i="2"/>
  <c r="F92" i="2" s="1"/>
  <c r="E93" i="2"/>
  <c r="F93" i="2" s="1"/>
  <c r="G93" i="2" s="1"/>
  <c r="I93" i="2" s="1"/>
  <c r="E94" i="2"/>
  <c r="F94" i="2" s="1"/>
  <c r="E95" i="2"/>
  <c r="F95" i="2" s="1"/>
  <c r="E96" i="2"/>
  <c r="F96" i="2" s="1"/>
  <c r="G96" i="2" s="1"/>
  <c r="I96" i="2" s="1"/>
  <c r="E97" i="2"/>
  <c r="Q21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I53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9" i="2"/>
  <c r="Q100" i="2"/>
  <c r="Q104" i="2"/>
  <c r="Q105" i="2"/>
  <c r="Q118" i="2"/>
  <c r="Q121" i="2"/>
  <c r="Q130" i="2"/>
  <c r="Q131" i="2"/>
  <c r="Q139" i="2"/>
  <c r="Q143" i="2"/>
  <c r="Q146" i="2"/>
  <c r="Q147" i="2"/>
  <c r="Q148" i="2"/>
  <c r="Q149" i="2"/>
  <c r="Q161" i="2"/>
  <c r="Q163" i="2"/>
  <c r="Q164" i="2"/>
  <c r="Q175" i="2"/>
  <c r="Q181" i="2"/>
  <c r="Q182" i="2"/>
  <c r="Q185" i="2"/>
  <c r="G71" i="3"/>
  <c r="C71" i="3"/>
  <c r="G70" i="3"/>
  <c r="C70" i="3"/>
  <c r="E70" i="3"/>
  <c r="G69" i="3"/>
  <c r="C69" i="3"/>
  <c r="G68" i="3"/>
  <c r="C68" i="3"/>
  <c r="G171" i="3"/>
  <c r="C171" i="3"/>
  <c r="G67" i="3"/>
  <c r="C67" i="3"/>
  <c r="G66" i="3"/>
  <c r="C66" i="3"/>
  <c r="G170" i="3"/>
  <c r="C170" i="3"/>
  <c r="G169" i="3"/>
  <c r="C169" i="3"/>
  <c r="G65" i="3"/>
  <c r="C65" i="3"/>
  <c r="G64" i="3"/>
  <c r="C64" i="3"/>
  <c r="G63" i="3"/>
  <c r="C63" i="3"/>
  <c r="G62" i="3"/>
  <c r="C62" i="3"/>
  <c r="G61" i="3"/>
  <c r="C61" i="3"/>
  <c r="G168" i="3"/>
  <c r="C168" i="3"/>
  <c r="G60" i="3"/>
  <c r="C60" i="3"/>
  <c r="G59" i="3"/>
  <c r="C59" i="3"/>
  <c r="G58" i="3"/>
  <c r="C58" i="3"/>
  <c r="G167" i="3"/>
  <c r="C167" i="3"/>
  <c r="E167" i="3"/>
  <c r="G166" i="3"/>
  <c r="C166" i="3"/>
  <c r="E166" i="3"/>
  <c r="G165" i="3"/>
  <c r="C165" i="3"/>
  <c r="E165" i="3"/>
  <c r="G57" i="3"/>
  <c r="C57" i="3"/>
  <c r="G56" i="3"/>
  <c r="C56" i="3"/>
  <c r="G55" i="3"/>
  <c r="C55" i="3"/>
  <c r="G54" i="3"/>
  <c r="C54" i="3"/>
  <c r="G164" i="3"/>
  <c r="C164" i="3"/>
  <c r="G163" i="3"/>
  <c r="C163" i="3"/>
  <c r="G53" i="3"/>
  <c r="C53" i="3"/>
  <c r="G162" i="3"/>
  <c r="C162" i="3"/>
  <c r="E162" i="3"/>
  <c r="G52" i="3"/>
  <c r="C52" i="3"/>
  <c r="G51" i="3"/>
  <c r="C51" i="3"/>
  <c r="G50" i="3"/>
  <c r="C50" i="3"/>
  <c r="G49" i="3"/>
  <c r="C49" i="3"/>
  <c r="E49" i="3"/>
  <c r="G48" i="3"/>
  <c r="C48" i="3"/>
  <c r="G47" i="3"/>
  <c r="C47" i="3"/>
  <c r="G46" i="3"/>
  <c r="C46" i="3"/>
  <c r="G45" i="3"/>
  <c r="C45" i="3"/>
  <c r="G44" i="3"/>
  <c r="C44" i="3"/>
  <c r="G43" i="3"/>
  <c r="C43" i="3"/>
  <c r="G42" i="3"/>
  <c r="C42" i="3"/>
  <c r="G161" i="3"/>
  <c r="C161" i="3"/>
  <c r="G160" i="3"/>
  <c r="C160" i="3"/>
  <c r="E160" i="3"/>
  <c r="G159" i="3"/>
  <c r="C159" i="3"/>
  <c r="G158" i="3"/>
  <c r="C158" i="3"/>
  <c r="G41" i="3"/>
  <c r="C41" i="3"/>
  <c r="G40" i="3"/>
  <c r="C40" i="3"/>
  <c r="E40" i="3"/>
  <c r="G157" i="3"/>
  <c r="C157" i="3"/>
  <c r="G39" i="3"/>
  <c r="C39" i="3"/>
  <c r="G38" i="3"/>
  <c r="C38" i="3"/>
  <c r="G37" i="3"/>
  <c r="C37" i="3"/>
  <c r="E37" i="3"/>
  <c r="G156" i="3"/>
  <c r="C156" i="3"/>
  <c r="G36" i="3"/>
  <c r="C36" i="3"/>
  <c r="G35" i="3"/>
  <c r="C35" i="3"/>
  <c r="G34" i="3"/>
  <c r="C34" i="3"/>
  <c r="G33" i="3"/>
  <c r="C33" i="3"/>
  <c r="G32" i="3"/>
  <c r="C32" i="3"/>
  <c r="G31" i="3"/>
  <c r="C31" i="3"/>
  <c r="G30" i="3"/>
  <c r="C30" i="3"/>
  <c r="E30" i="3"/>
  <c r="G155" i="3"/>
  <c r="C155" i="3"/>
  <c r="G154" i="3"/>
  <c r="C154" i="3"/>
  <c r="G29" i="3"/>
  <c r="C29" i="3"/>
  <c r="G28" i="3"/>
  <c r="C28" i="3"/>
  <c r="G27" i="3"/>
  <c r="C27" i="3"/>
  <c r="G26" i="3"/>
  <c r="C26" i="3"/>
  <c r="G25" i="3"/>
  <c r="C25" i="3"/>
  <c r="G24" i="3"/>
  <c r="C24" i="3"/>
  <c r="G23" i="3"/>
  <c r="C23" i="3"/>
  <c r="G22" i="3"/>
  <c r="C22" i="3"/>
  <c r="G153" i="3"/>
  <c r="C153" i="3"/>
  <c r="E153" i="3"/>
  <c r="G21" i="3"/>
  <c r="C21" i="3"/>
  <c r="G152" i="3"/>
  <c r="C152" i="3"/>
  <c r="G20" i="3"/>
  <c r="C20" i="3"/>
  <c r="E20" i="3"/>
  <c r="G19" i="3"/>
  <c r="C19" i="3"/>
  <c r="G18" i="3"/>
  <c r="C18" i="3"/>
  <c r="G17" i="3"/>
  <c r="C17" i="3"/>
  <c r="G16" i="3"/>
  <c r="C16" i="3"/>
  <c r="G15" i="3"/>
  <c r="C15" i="3"/>
  <c r="E15" i="3"/>
  <c r="G151" i="3"/>
  <c r="C151" i="3"/>
  <c r="G150" i="3"/>
  <c r="C150" i="3"/>
  <c r="E150" i="3"/>
  <c r="G14" i="3"/>
  <c r="C14" i="3"/>
  <c r="G13" i="3"/>
  <c r="C13" i="3"/>
  <c r="E13" i="3"/>
  <c r="G12" i="3"/>
  <c r="C12" i="3"/>
  <c r="G149" i="3"/>
  <c r="C149" i="3"/>
  <c r="G148" i="3"/>
  <c r="C148" i="3"/>
  <c r="E148" i="3"/>
  <c r="G11" i="3"/>
  <c r="C11" i="3"/>
  <c r="G147" i="3"/>
  <c r="C147" i="3"/>
  <c r="G146" i="3"/>
  <c r="C146" i="3"/>
  <c r="G145" i="3"/>
  <c r="C145" i="3"/>
  <c r="E145" i="3"/>
  <c r="G144" i="3"/>
  <c r="C144" i="3"/>
  <c r="E144" i="3"/>
  <c r="G143" i="3"/>
  <c r="C143" i="3"/>
  <c r="E143" i="3"/>
  <c r="G142" i="3"/>
  <c r="C142" i="3"/>
  <c r="G141" i="3"/>
  <c r="C141" i="3"/>
  <c r="E141" i="3"/>
  <c r="G140" i="3"/>
  <c r="C140" i="3"/>
  <c r="G139" i="3"/>
  <c r="C139" i="3"/>
  <c r="G138" i="3"/>
  <c r="C138" i="3"/>
  <c r="E138" i="3"/>
  <c r="G137" i="3"/>
  <c r="C137" i="3"/>
  <c r="G136" i="3"/>
  <c r="C136" i="3"/>
  <c r="G135" i="3"/>
  <c r="C135" i="3"/>
  <c r="E135" i="3"/>
  <c r="G134" i="3"/>
  <c r="C134" i="3"/>
  <c r="E134" i="3"/>
  <c r="G133" i="3"/>
  <c r="C133" i="3"/>
  <c r="G132" i="3"/>
  <c r="C132" i="3"/>
  <c r="E132" i="3"/>
  <c r="G131" i="3"/>
  <c r="C131" i="3"/>
  <c r="G130" i="3"/>
  <c r="C130" i="3"/>
  <c r="E130" i="3"/>
  <c r="G129" i="3"/>
  <c r="C129" i="3"/>
  <c r="G128" i="3"/>
  <c r="C128" i="3"/>
  <c r="E128" i="3"/>
  <c r="G127" i="3"/>
  <c r="C127" i="3"/>
  <c r="G126" i="3"/>
  <c r="C126" i="3"/>
  <c r="E126" i="3"/>
  <c r="G125" i="3"/>
  <c r="C125" i="3"/>
  <c r="E125" i="3"/>
  <c r="G124" i="3"/>
  <c r="C124" i="3"/>
  <c r="E124" i="3"/>
  <c r="G123" i="3"/>
  <c r="C123" i="3"/>
  <c r="E123" i="3"/>
  <c r="G122" i="3"/>
  <c r="C122" i="3"/>
  <c r="G121" i="3"/>
  <c r="C121" i="3"/>
  <c r="E121" i="3"/>
  <c r="G120" i="3"/>
  <c r="C120" i="3"/>
  <c r="G119" i="3"/>
  <c r="C119" i="3"/>
  <c r="E119" i="3"/>
  <c r="G118" i="3"/>
  <c r="C118" i="3"/>
  <c r="E118" i="3"/>
  <c r="G117" i="3"/>
  <c r="C117" i="3"/>
  <c r="E117" i="3"/>
  <c r="G116" i="3"/>
  <c r="C116" i="3"/>
  <c r="E116" i="3"/>
  <c r="G115" i="3"/>
  <c r="C115" i="3"/>
  <c r="E115" i="3"/>
  <c r="G114" i="3"/>
  <c r="C114" i="3"/>
  <c r="G113" i="3"/>
  <c r="C113" i="3"/>
  <c r="E113" i="3"/>
  <c r="G112" i="3"/>
  <c r="C112" i="3"/>
  <c r="E112" i="3"/>
  <c r="G111" i="3"/>
  <c r="C111" i="3"/>
  <c r="E111" i="3"/>
  <c r="G110" i="3"/>
  <c r="C110" i="3"/>
  <c r="E110" i="3"/>
  <c r="G109" i="3"/>
  <c r="C109" i="3"/>
  <c r="E109" i="3"/>
  <c r="G108" i="3"/>
  <c r="C108" i="3"/>
  <c r="E108" i="3"/>
  <c r="G107" i="3"/>
  <c r="C107" i="3"/>
  <c r="E107" i="3"/>
  <c r="G106" i="3"/>
  <c r="C106" i="3"/>
  <c r="E106" i="3"/>
  <c r="G105" i="3"/>
  <c r="C105" i="3"/>
  <c r="E105" i="3"/>
  <c r="G104" i="3"/>
  <c r="C104" i="3"/>
  <c r="E104" i="3"/>
  <c r="G103" i="3"/>
  <c r="C103" i="3"/>
  <c r="E103" i="3"/>
  <c r="G102" i="3"/>
  <c r="C102" i="3"/>
  <c r="E102" i="3"/>
  <c r="G101" i="3"/>
  <c r="C101" i="3"/>
  <c r="G100" i="3"/>
  <c r="C100" i="3"/>
  <c r="E100" i="3"/>
  <c r="G99" i="3"/>
  <c r="C99" i="3"/>
  <c r="E99" i="3"/>
  <c r="G98" i="3"/>
  <c r="C98" i="3"/>
  <c r="G97" i="3"/>
  <c r="C97" i="3"/>
  <c r="E97" i="3"/>
  <c r="G96" i="3"/>
  <c r="C96" i="3"/>
  <c r="E96" i="3"/>
  <c r="G95" i="3"/>
  <c r="C95" i="3"/>
  <c r="E95" i="3"/>
  <c r="G94" i="3"/>
  <c r="C94" i="3"/>
  <c r="G93" i="3"/>
  <c r="C93" i="3"/>
  <c r="E93" i="3"/>
  <c r="G92" i="3"/>
  <c r="C92" i="3"/>
  <c r="E92" i="3"/>
  <c r="G91" i="3"/>
  <c r="C91" i="3"/>
  <c r="E91" i="3"/>
  <c r="G90" i="3"/>
  <c r="C90" i="3"/>
  <c r="G89" i="3"/>
  <c r="C89" i="3"/>
  <c r="G88" i="3"/>
  <c r="C88" i="3"/>
  <c r="G87" i="3"/>
  <c r="C87" i="3"/>
  <c r="E87" i="3"/>
  <c r="G86" i="3"/>
  <c r="C86" i="3"/>
  <c r="E86" i="3"/>
  <c r="G85" i="3"/>
  <c r="C85" i="3"/>
  <c r="E85" i="3"/>
  <c r="G84" i="3"/>
  <c r="C84" i="3"/>
  <c r="E84" i="3"/>
  <c r="G83" i="3"/>
  <c r="C83" i="3"/>
  <c r="G82" i="3"/>
  <c r="C82" i="3"/>
  <c r="G81" i="3"/>
  <c r="C81" i="3"/>
  <c r="E81" i="3"/>
  <c r="G80" i="3"/>
  <c r="C80" i="3"/>
  <c r="G79" i="3"/>
  <c r="C79" i="3"/>
  <c r="G78" i="3"/>
  <c r="C78" i="3"/>
  <c r="E78" i="3"/>
  <c r="G77" i="3"/>
  <c r="C77" i="3"/>
  <c r="G76" i="3"/>
  <c r="C76" i="3"/>
  <c r="E76" i="3"/>
  <c r="G75" i="3"/>
  <c r="C75" i="3"/>
  <c r="G74" i="3"/>
  <c r="C74" i="3"/>
  <c r="G73" i="3"/>
  <c r="C73" i="3"/>
  <c r="G72" i="3"/>
  <c r="C72" i="3"/>
  <c r="H71" i="3"/>
  <c r="B71" i="3"/>
  <c r="D71" i="3"/>
  <c r="A71" i="3"/>
  <c r="H70" i="3"/>
  <c r="B70" i="3"/>
  <c r="D70" i="3"/>
  <c r="A70" i="3"/>
  <c r="H69" i="3"/>
  <c r="B69" i="3"/>
  <c r="D69" i="3"/>
  <c r="A69" i="3"/>
  <c r="H68" i="3"/>
  <c r="B68" i="3"/>
  <c r="D68" i="3"/>
  <c r="A68" i="3"/>
  <c r="H171" i="3"/>
  <c r="B171" i="3"/>
  <c r="D171" i="3"/>
  <c r="A171" i="3"/>
  <c r="H67" i="3"/>
  <c r="B67" i="3"/>
  <c r="D67" i="3"/>
  <c r="A67" i="3"/>
  <c r="H66" i="3"/>
  <c r="B66" i="3"/>
  <c r="D66" i="3"/>
  <c r="A66" i="3"/>
  <c r="H170" i="3"/>
  <c r="B170" i="3"/>
  <c r="D170" i="3"/>
  <c r="A170" i="3"/>
  <c r="H169" i="3"/>
  <c r="B169" i="3"/>
  <c r="D169" i="3"/>
  <c r="A169" i="3"/>
  <c r="H65" i="3"/>
  <c r="B65" i="3"/>
  <c r="D65" i="3"/>
  <c r="A65" i="3"/>
  <c r="H64" i="3"/>
  <c r="B64" i="3"/>
  <c r="D64" i="3"/>
  <c r="A64" i="3"/>
  <c r="H63" i="3"/>
  <c r="B63" i="3"/>
  <c r="D63" i="3"/>
  <c r="A63" i="3"/>
  <c r="H62" i="3"/>
  <c r="B62" i="3"/>
  <c r="D62" i="3"/>
  <c r="A62" i="3"/>
  <c r="H61" i="3"/>
  <c r="B61" i="3"/>
  <c r="D61" i="3"/>
  <c r="A61" i="3"/>
  <c r="H168" i="3"/>
  <c r="B168" i="3"/>
  <c r="D168" i="3"/>
  <c r="A168" i="3"/>
  <c r="H60" i="3"/>
  <c r="B60" i="3"/>
  <c r="D60" i="3"/>
  <c r="A60" i="3"/>
  <c r="H59" i="3"/>
  <c r="B59" i="3"/>
  <c r="D59" i="3"/>
  <c r="A59" i="3"/>
  <c r="H58" i="3"/>
  <c r="B58" i="3"/>
  <c r="D58" i="3"/>
  <c r="A58" i="3"/>
  <c r="H167" i="3"/>
  <c r="B167" i="3"/>
  <c r="D167" i="3"/>
  <c r="A167" i="3"/>
  <c r="H166" i="3"/>
  <c r="B166" i="3"/>
  <c r="D166" i="3"/>
  <c r="A166" i="3"/>
  <c r="H165" i="3"/>
  <c r="B165" i="3"/>
  <c r="D165" i="3"/>
  <c r="A165" i="3"/>
  <c r="H57" i="3"/>
  <c r="B57" i="3"/>
  <c r="D57" i="3"/>
  <c r="A57" i="3"/>
  <c r="H56" i="3"/>
  <c r="D56" i="3"/>
  <c r="B56" i="3"/>
  <c r="A56" i="3"/>
  <c r="H55" i="3"/>
  <c r="D55" i="3"/>
  <c r="B55" i="3"/>
  <c r="A55" i="3"/>
  <c r="H54" i="3"/>
  <c r="D54" i="3"/>
  <c r="B54" i="3"/>
  <c r="A54" i="3"/>
  <c r="H164" i="3"/>
  <c r="D164" i="3"/>
  <c r="B164" i="3"/>
  <c r="A164" i="3"/>
  <c r="H163" i="3"/>
  <c r="D163" i="3"/>
  <c r="B163" i="3"/>
  <c r="A163" i="3"/>
  <c r="H53" i="3"/>
  <c r="D53" i="3"/>
  <c r="B53" i="3"/>
  <c r="A53" i="3"/>
  <c r="H162" i="3"/>
  <c r="D162" i="3"/>
  <c r="B162" i="3"/>
  <c r="A162" i="3"/>
  <c r="H52" i="3"/>
  <c r="D52" i="3"/>
  <c r="B52" i="3"/>
  <c r="A52" i="3"/>
  <c r="H51" i="3"/>
  <c r="D51" i="3"/>
  <c r="B51" i="3"/>
  <c r="A51" i="3"/>
  <c r="H50" i="3"/>
  <c r="D50" i="3"/>
  <c r="B50" i="3"/>
  <c r="A50" i="3"/>
  <c r="H49" i="3"/>
  <c r="D49" i="3"/>
  <c r="B49" i="3"/>
  <c r="A49" i="3"/>
  <c r="H48" i="3"/>
  <c r="D48" i="3"/>
  <c r="B48" i="3"/>
  <c r="A48" i="3"/>
  <c r="H47" i="3"/>
  <c r="D47" i="3"/>
  <c r="B47" i="3"/>
  <c r="A47" i="3"/>
  <c r="H46" i="3"/>
  <c r="D46" i="3"/>
  <c r="B46" i="3"/>
  <c r="A46" i="3"/>
  <c r="H45" i="3"/>
  <c r="D45" i="3"/>
  <c r="B45" i="3"/>
  <c r="A45" i="3"/>
  <c r="H44" i="3"/>
  <c r="D44" i="3"/>
  <c r="B44" i="3"/>
  <c r="A44" i="3"/>
  <c r="H43" i="3"/>
  <c r="D43" i="3"/>
  <c r="B43" i="3"/>
  <c r="A43" i="3"/>
  <c r="H42" i="3"/>
  <c r="D42" i="3"/>
  <c r="B42" i="3"/>
  <c r="A42" i="3"/>
  <c r="H161" i="3"/>
  <c r="D161" i="3"/>
  <c r="B161" i="3"/>
  <c r="A161" i="3"/>
  <c r="H160" i="3"/>
  <c r="D160" i="3"/>
  <c r="B160" i="3"/>
  <c r="A160" i="3"/>
  <c r="H159" i="3"/>
  <c r="D159" i="3"/>
  <c r="B159" i="3"/>
  <c r="A159" i="3"/>
  <c r="H158" i="3"/>
  <c r="D158" i="3"/>
  <c r="B158" i="3"/>
  <c r="A158" i="3"/>
  <c r="H41" i="3"/>
  <c r="D41" i="3"/>
  <c r="B41" i="3"/>
  <c r="A41" i="3"/>
  <c r="H40" i="3"/>
  <c r="D40" i="3"/>
  <c r="B40" i="3"/>
  <c r="A40" i="3"/>
  <c r="H157" i="3"/>
  <c r="D157" i="3"/>
  <c r="B157" i="3"/>
  <c r="A157" i="3"/>
  <c r="H39" i="3"/>
  <c r="D39" i="3"/>
  <c r="B39" i="3"/>
  <c r="A39" i="3"/>
  <c r="H38" i="3"/>
  <c r="D38" i="3"/>
  <c r="B38" i="3"/>
  <c r="A38" i="3"/>
  <c r="H37" i="3"/>
  <c r="D37" i="3"/>
  <c r="B37" i="3"/>
  <c r="A37" i="3"/>
  <c r="H156" i="3"/>
  <c r="D156" i="3"/>
  <c r="B156" i="3"/>
  <c r="A156" i="3"/>
  <c r="H36" i="3"/>
  <c r="D36" i="3"/>
  <c r="B36" i="3"/>
  <c r="A36" i="3"/>
  <c r="H35" i="3"/>
  <c r="D35" i="3"/>
  <c r="B35" i="3"/>
  <c r="A35" i="3"/>
  <c r="H34" i="3"/>
  <c r="D34" i="3"/>
  <c r="B34" i="3"/>
  <c r="A34" i="3"/>
  <c r="H33" i="3"/>
  <c r="D33" i="3"/>
  <c r="B33" i="3"/>
  <c r="A33" i="3"/>
  <c r="H32" i="3"/>
  <c r="D32" i="3"/>
  <c r="B32" i="3"/>
  <c r="A32" i="3"/>
  <c r="H31" i="3"/>
  <c r="D31" i="3"/>
  <c r="B31" i="3"/>
  <c r="A31" i="3"/>
  <c r="H30" i="3"/>
  <c r="D30" i="3"/>
  <c r="B30" i="3"/>
  <c r="A30" i="3"/>
  <c r="H155" i="3"/>
  <c r="D155" i="3"/>
  <c r="B155" i="3"/>
  <c r="A155" i="3"/>
  <c r="H154" i="3"/>
  <c r="D154" i="3"/>
  <c r="B154" i="3"/>
  <c r="A154" i="3"/>
  <c r="H29" i="3"/>
  <c r="D29" i="3"/>
  <c r="B29" i="3"/>
  <c r="A29" i="3"/>
  <c r="H28" i="3"/>
  <c r="D28" i="3"/>
  <c r="B28" i="3"/>
  <c r="A28" i="3"/>
  <c r="H27" i="3"/>
  <c r="D27" i="3"/>
  <c r="B27" i="3"/>
  <c r="A27" i="3"/>
  <c r="H26" i="3"/>
  <c r="D26" i="3"/>
  <c r="B26" i="3"/>
  <c r="A26" i="3"/>
  <c r="H25" i="3"/>
  <c r="D25" i="3"/>
  <c r="B25" i="3"/>
  <c r="A25" i="3"/>
  <c r="H24" i="3"/>
  <c r="D24" i="3"/>
  <c r="B24" i="3"/>
  <c r="A24" i="3"/>
  <c r="H23" i="3"/>
  <c r="D23" i="3"/>
  <c r="B23" i="3"/>
  <c r="A23" i="3"/>
  <c r="H22" i="3"/>
  <c r="D22" i="3"/>
  <c r="B22" i="3"/>
  <c r="A22" i="3"/>
  <c r="H153" i="3"/>
  <c r="D153" i="3"/>
  <c r="B153" i="3"/>
  <c r="A153" i="3"/>
  <c r="H21" i="3"/>
  <c r="D21" i="3"/>
  <c r="B21" i="3"/>
  <c r="A21" i="3"/>
  <c r="H152" i="3"/>
  <c r="D152" i="3"/>
  <c r="B152" i="3"/>
  <c r="A152" i="3"/>
  <c r="H20" i="3"/>
  <c r="D20" i="3"/>
  <c r="B20" i="3"/>
  <c r="A20" i="3"/>
  <c r="H19" i="3"/>
  <c r="D19" i="3"/>
  <c r="B19" i="3"/>
  <c r="A19" i="3"/>
  <c r="H18" i="3"/>
  <c r="D18" i="3"/>
  <c r="B18" i="3"/>
  <c r="A18" i="3"/>
  <c r="H17" i="3"/>
  <c r="D17" i="3"/>
  <c r="B17" i="3"/>
  <c r="A17" i="3"/>
  <c r="H16" i="3"/>
  <c r="D16" i="3"/>
  <c r="B16" i="3"/>
  <c r="A16" i="3"/>
  <c r="H15" i="3"/>
  <c r="D15" i="3"/>
  <c r="B15" i="3"/>
  <c r="A15" i="3"/>
  <c r="H151" i="3"/>
  <c r="D151" i="3"/>
  <c r="B151" i="3"/>
  <c r="A151" i="3"/>
  <c r="H150" i="3"/>
  <c r="D150" i="3"/>
  <c r="B150" i="3"/>
  <c r="A150" i="3"/>
  <c r="H14" i="3"/>
  <c r="D14" i="3"/>
  <c r="B14" i="3"/>
  <c r="A14" i="3"/>
  <c r="H13" i="3"/>
  <c r="D13" i="3"/>
  <c r="B13" i="3"/>
  <c r="A13" i="3"/>
  <c r="H12" i="3"/>
  <c r="D12" i="3"/>
  <c r="B12" i="3"/>
  <c r="A12" i="3"/>
  <c r="H149" i="3"/>
  <c r="D149" i="3"/>
  <c r="B149" i="3"/>
  <c r="A149" i="3"/>
  <c r="H148" i="3"/>
  <c r="D148" i="3"/>
  <c r="B148" i="3"/>
  <c r="A148" i="3"/>
  <c r="H11" i="3"/>
  <c r="D11" i="3"/>
  <c r="B11" i="3"/>
  <c r="A11" i="3"/>
  <c r="H147" i="3"/>
  <c r="D147" i="3"/>
  <c r="B147" i="3"/>
  <c r="A147" i="3"/>
  <c r="H146" i="3"/>
  <c r="D146" i="3"/>
  <c r="B146" i="3"/>
  <c r="A146" i="3"/>
  <c r="H145" i="3"/>
  <c r="D145" i="3"/>
  <c r="B145" i="3"/>
  <c r="A145" i="3"/>
  <c r="H144" i="3"/>
  <c r="D144" i="3"/>
  <c r="B144" i="3"/>
  <c r="A144" i="3"/>
  <c r="H143" i="3"/>
  <c r="F143" i="3"/>
  <c r="D143" i="3"/>
  <c r="B143" i="3"/>
  <c r="A143" i="3"/>
  <c r="H142" i="3"/>
  <c r="B142" i="3"/>
  <c r="F142" i="3"/>
  <c r="D142" i="3"/>
  <c r="A142" i="3"/>
  <c r="H141" i="3"/>
  <c r="F141" i="3"/>
  <c r="D141" i="3"/>
  <c r="B141" i="3"/>
  <c r="A141" i="3"/>
  <c r="H140" i="3"/>
  <c r="F140" i="3"/>
  <c r="D140" i="3"/>
  <c r="B140" i="3"/>
  <c r="A140" i="3"/>
  <c r="H139" i="3"/>
  <c r="F139" i="3"/>
  <c r="D139" i="3"/>
  <c r="B139" i="3"/>
  <c r="A139" i="3"/>
  <c r="H138" i="3"/>
  <c r="B138" i="3"/>
  <c r="D138" i="3"/>
  <c r="A138" i="3"/>
  <c r="H137" i="3"/>
  <c r="B137" i="3"/>
  <c r="D137" i="3"/>
  <c r="A137" i="3"/>
  <c r="H136" i="3"/>
  <c r="B136" i="3"/>
  <c r="D136" i="3"/>
  <c r="A136" i="3"/>
  <c r="H135" i="3"/>
  <c r="B135" i="3"/>
  <c r="D135" i="3"/>
  <c r="A135" i="3"/>
  <c r="H134" i="3"/>
  <c r="B134" i="3"/>
  <c r="D134" i="3"/>
  <c r="A134" i="3"/>
  <c r="H133" i="3"/>
  <c r="B133" i="3"/>
  <c r="D133" i="3"/>
  <c r="A133" i="3"/>
  <c r="H132" i="3"/>
  <c r="B132" i="3"/>
  <c r="D132" i="3"/>
  <c r="A132" i="3"/>
  <c r="H131" i="3"/>
  <c r="B131" i="3"/>
  <c r="D131" i="3"/>
  <c r="A131" i="3"/>
  <c r="H130" i="3"/>
  <c r="B130" i="3"/>
  <c r="D130" i="3"/>
  <c r="A130" i="3"/>
  <c r="H129" i="3"/>
  <c r="B129" i="3"/>
  <c r="D129" i="3"/>
  <c r="A129" i="3"/>
  <c r="H128" i="3"/>
  <c r="B128" i="3"/>
  <c r="D128" i="3"/>
  <c r="A128" i="3"/>
  <c r="H127" i="3"/>
  <c r="B127" i="3"/>
  <c r="D127" i="3"/>
  <c r="A127" i="3"/>
  <c r="H126" i="3"/>
  <c r="B126" i="3"/>
  <c r="D126" i="3"/>
  <c r="A126" i="3"/>
  <c r="H125" i="3"/>
  <c r="B125" i="3"/>
  <c r="D125" i="3"/>
  <c r="A125" i="3"/>
  <c r="H124" i="3"/>
  <c r="B124" i="3"/>
  <c r="D124" i="3"/>
  <c r="A124" i="3"/>
  <c r="H123" i="3"/>
  <c r="B123" i="3"/>
  <c r="D123" i="3"/>
  <c r="A123" i="3"/>
  <c r="H122" i="3"/>
  <c r="B122" i="3"/>
  <c r="D122" i="3"/>
  <c r="A122" i="3"/>
  <c r="H121" i="3"/>
  <c r="B121" i="3"/>
  <c r="D121" i="3"/>
  <c r="A121" i="3"/>
  <c r="H120" i="3"/>
  <c r="B120" i="3"/>
  <c r="D120" i="3"/>
  <c r="A120" i="3"/>
  <c r="H119" i="3"/>
  <c r="B119" i="3"/>
  <c r="D119" i="3"/>
  <c r="A119" i="3"/>
  <c r="H118" i="3"/>
  <c r="B118" i="3"/>
  <c r="D118" i="3"/>
  <c r="A118" i="3"/>
  <c r="H117" i="3"/>
  <c r="B117" i="3"/>
  <c r="D117" i="3"/>
  <c r="A117" i="3"/>
  <c r="H116" i="3"/>
  <c r="B116" i="3"/>
  <c r="D116" i="3"/>
  <c r="A116" i="3"/>
  <c r="H115" i="3"/>
  <c r="B115" i="3"/>
  <c r="D115" i="3"/>
  <c r="A115" i="3"/>
  <c r="H114" i="3"/>
  <c r="B114" i="3"/>
  <c r="D114" i="3"/>
  <c r="A114" i="3"/>
  <c r="H113" i="3"/>
  <c r="B113" i="3"/>
  <c r="D113" i="3"/>
  <c r="A113" i="3"/>
  <c r="H112" i="3"/>
  <c r="B112" i="3"/>
  <c r="D112" i="3"/>
  <c r="A112" i="3"/>
  <c r="H111" i="3"/>
  <c r="B111" i="3"/>
  <c r="D111" i="3"/>
  <c r="A111" i="3"/>
  <c r="H110" i="3"/>
  <c r="B110" i="3"/>
  <c r="D110" i="3"/>
  <c r="A110" i="3"/>
  <c r="H109" i="3"/>
  <c r="B109" i="3"/>
  <c r="D109" i="3"/>
  <c r="A109" i="3"/>
  <c r="H108" i="3"/>
  <c r="B108" i="3"/>
  <c r="D108" i="3"/>
  <c r="A108" i="3"/>
  <c r="H107" i="3"/>
  <c r="B107" i="3"/>
  <c r="D107" i="3"/>
  <c r="A107" i="3"/>
  <c r="H106" i="3"/>
  <c r="B106" i="3"/>
  <c r="D106" i="3"/>
  <c r="A106" i="3"/>
  <c r="H105" i="3"/>
  <c r="B105" i="3"/>
  <c r="D105" i="3"/>
  <c r="A105" i="3"/>
  <c r="H104" i="3"/>
  <c r="B104" i="3"/>
  <c r="D104" i="3"/>
  <c r="A104" i="3"/>
  <c r="H103" i="3"/>
  <c r="B103" i="3"/>
  <c r="D103" i="3"/>
  <c r="A103" i="3"/>
  <c r="H102" i="3"/>
  <c r="B102" i="3"/>
  <c r="D102" i="3"/>
  <c r="A102" i="3"/>
  <c r="H101" i="3"/>
  <c r="B101" i="3"/>
  <c r="D101" i="3"/>
  <c r="A101" i="3"/>
  <c r="H100" i="3"/>
  <c r="B100" i="3"/>
  <c r="D100" i="3"/>
  <c r="A100" i="3"/>
  <c r="H99" i="3"/>
  <c r="B99" i="3"/>
  <c r="D99" i="3"/>
  <c r="A99" i="3"/>
  <c r="H98" i="3"/>
  <c r="B98" i="3"/>
  <c r="D98" i="3"/>
  <c r="A98" i="3"/>
  <c r="H97" i="3"/>
  <c r="B97" i="3"/>
  <c r="D97" i="3"/>
  <c r="A97" i="3"/>
  <c r="H96" i="3"/>
  <c r="B96" i="3"/>
  <c r="D96" i="3"/>
  <c r="A96" i="3"/>
  <c r="H95" i="3"/>
  <c r="B95" i="3"/>
  <c r="D95" i="3"/>
  <c r="A95" i="3"/>
  <c r="H94" i="3"/>
  <c r="B94" i="3"/>
  <c r="D94" i="3"/>
  <c r="A94" i="3"/>
  <c r="H93" i="3"/>
  <c r="B93" i="3"/>
  <c r="D93" i="3"/>
  <c r="A93" i="3"/>
  <c r="H92" i="3"/>
  <c r="B92" i="3"/>
  <c r="D92" i="3"/>
  <c r="A92" i="3"/>
  <c r="H91" i="3"/>
  <c r="B91" i="3"/>
  <c r="D91" i="3"/>
  <c r="A91" i="3"/>
  <c r="H90" i="3"/>
  <c r="B90" i="3"/>
  <c r="D90" i="3"/>
  <c r="A90" i="3"/>
  <c r="H89" i="3"/>
  <c r="B89" i="3"/>
  <c r="D89" i="3"/>
  <c r="A89" i="3"/>
  <c r="H88" i="3"/>
  <c r="B88" i="3"/>
  <c r="D88" i="3"/>
  <c r="A88" i="3"/>
  <c r="H87" i="3"/>
  <c r="B87" i="3"/>
  <c r="D87" i="3"/>
  <c r="A87" i="3"/>
  <c r="H86" i="3"/>
  <c r="B86" i="3"/>
  <c r="D86" i="3"/>
  <c r="A86" i="3"/>
  <c r="H85" i="3"/>
  <c r="B85" i="3"/>
  <c r="D85" i="3"/>
  <c r="A85" i="3"/>
  <c r="H84" i="3"/>
  <c r="B84" i="3"/>
  <c r="D84" i="3"/>
  <c r="A84" i="3"/>
  <c r="H83" i="3"/>
  <c r="B83" i="3"/>
  <c r="D83" i="3"/>
  <c r="A83" i="3"/>
  <c r="H82" i="3"/>
  <c r="B82" i="3"/>
  <c r="D82" i="3"/>
  <c r="A82" i="3"/>
  <c r="H81" i="3"/>
  <c r="B81" i="3"/>
  <c r="D81" i="3"/>
  <c r="A81" i="3"/>
  <c r="H80" i="3"/>
  <c r="B80" i="3"/>
  <c r="D80" i="3"/>
  <c r="A80" i="3"/>
  <c r="H79" i="3"/>
  <c r="B79" i="3"/>
  <c r="D79" i="3"/>
  <c r="A79" i="3"/>
  <c r="H78" i="3"/>
  <c r="B78" i="3"/>
  <c r="D78" i="3"/>
  <c r="A78" i="3"/>
  <c r="H77" i="3"/>
  <c r="B77" i="3"/>
  <c r="D77" i="3"/>
  <c r="A77" i="3"/>
  <c r="H76" i="3"/>
  <c r="B76" i="3"/>
  <c r="D76" i="3"/>
  <c r="A76" i="3"/>
  <c r="H75" i="3"/>
  <c r="B75" i="3"/>
  <c r="D75" i="3"/>
  <c r="A75" i="3"/>
  <c r="H74" i="3"/>
  <c r="B74" i="3"/>
  <c r="D74" i="3"/>
  <c r="A74" i="3"/>
  <c r="H73" i="3"/>
  <c r="B73" i="3"/>
  <c r="D73" i="3"/>
  <c r="A73" i="3"/>
  <c r="H72" i="3"/>
  <c r="B72" i="3"/>
  <c r="D72" i="3"/>
  <c r="A72" i="3"/>
  <c r="Q189" i="2"/>
  <c r="Q188" i="2"/>
  <c r="Q180" i="2"/>
  <c r="Q179" i="2"/>
  <c r="Q178" i="2"/>
  <c r="Q174" i="2"/>
  <c r="Q157" i="2"/>
  <c r="Q154" i="2"/>
  <c r="Q155" i="2"/>
  <c r="Q183" i="2"/>
  <c r="Q184" i="2"/>
  <c r="Q187" i="2"/>
  <c r="Q186" i="2"/>
  <c r="Q162" i="2"/>
  <c r="Q172" i="2"/>
  <c r="Q173" i="2"/>
  <c r="Q165" i="2"/>
  <c r="Q176" i="2"/>
  <c r="Q177" i="2"/>
  <c r="Q150" i="2"/>
  <c r="Q151" i="2"/>
  <c r="Q168" i="2"/>
  <c r="F16" i="2"/>
  <c r="F17" i="2" s="1"/>
  <c r="C17" i="2"/>
  <c r="Q22" i="2"/>
  <c r="Q101" i="2"/>
  <c r="Q102" i="2"/>
  <c r="Q103" i="2"/>
  <c r="Q120" i="2"/>
  <c r="Q123" i="2"/>
  <c r="Q127" i="2"/>
  <c r="Q129" i="2"/>
  <c r="Q132" i="2"/>
  <c r="Q98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9" i="2"/>
  <c r="Q122" i="2"/>
  <c r="Q124" i="2"/>
  <c r="Q125" i="2"/>
  <c r="Q126" i="2"/>
  <c r="Q128" i="2"/>
  <c r="Q133" i="2"/>
  <c r="Q134" i="2"/>
  <c r="Q135" i="2"/>
  <c r="Q136" i="2"/>
  <c r="Q137" i="2"/>
  <c r="Q138" i="2"/>
  <c r="Q140" i="2"/>
  <c r="Q141" i="2"/>
  <c r="Q142" i="2"/>
  <c r="Q144" i="2"/>
  <c r="Q145" i="2"/>
  <c r="Q152" i="2"/>
  <c r="Q153" i="2"/>
  <c r="Q156" i="2"/>
  <c r="Q158" i="2"/>
  <c r="Q159" i="2"/>
  <c r="Q160" i="2"/>
  <c r="Q166" i="2"/>
  <c r="Q167" i="2"/>
  <c r="Q169" i="2"/>
  <c r="Q170" i="2"/>
  <c r="Q171" i="2"/>
  <c r="D12" i="1"/>
  <c r="D11" i="1"/>
  <c r="D13" i="1"/>
  <c r="E9" i="1"/>
  <c r="D9" i="1"/>
  <c r="Q30" i="1"/>
  <c r="Q22" i="1"/>
  <c r="Q23" i="1"/>
  <c r="Q24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25" i="1"/>
  <c r="Q44" i="1"/>
  <c r="Q26" i="1"/>
  <c r="Q45" i="1"/>
  <c r="Q46" i="1"/>
  <c r="Q47" i="1"/>
  <c r="Q27" i="1"/>
  <c r="Q48" i="1"/>
  <c r="Q28" i="1"/>
  <c r="Q29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C7" i="1"/>
  <c r="C8" i="1"/>
  <c r="E52" i="1"/>
  <c r="F52" i="1"/>
  <c r="F16" i="1"/>
  <c r="F17" i="1" s="1"/>
  <c r="C17" i="1"/>
  <c r="Q21" i="1"/>
  <c r="E33" i="1"/>
  <c r="F33" i="1"/>
  <c r="E47" i="1"/>
  <c r="F47" i="1"/>
  <c r="E36" i="1"/>
  <c r="F36" i="1"/>
  <c r="G104" i="2"/>
  <c r="I104" i="2" s="1"/>
  <c r="G188" i="2"/>
  <c r="J188" i="2" s="1"/>
  <c r="G148" i="2"/>
  <c r="K148" i="2" s="1"/>
  <c r="G94" i="2"/>
  <c r="I94" i="2" s="1"/>
  <c r="G85" i="2"/>
  <c r="H85" i="2" s="1"/>
  <c r="G95" i="2"/>
  <c r="I95" i="2" s="1"/>
  <c r="J86" i="2"/>
  <c r="G117" i="2"/>
  <c r="E43" i="1"/>
  <c r="F43" i="1"/>
  <c r="E25" i="1"/>
  <c r="F25" i="1"/>
  <c r="E42" i="1"/>
  <c r="F42" i="1"/>
  <c r="J117" i="2"/>
  <c r="E61" i="1"/>
  <c r="F61" i="1"/>
  <c r="E28" i="1"/>
  <c r="F28" i="1"/>
  <c r="E67" i="1"/>
  <c r="F67" i="1"/>
  <c r="E51" i="1"/>
  <c r="F51" i="1"/>
  <c r="E62" i="1"/>
  <c r="F62" i="1"/>
  <c r="E44" i="1"/>
  <c r="F44" i="1"/>
  <c r="G61" i="1"/>
  <c r="K61" i="1"/>
  <c r="E22" i="1"/>
  <c r="F22" i="1"/>
  <c r="E63" i="1"/>
  <c r="F63" i="1"/>
  <c r="E38" i="1"/>
  <c r="F38" i="1"/>
  <c r="E30" i="1"/>
  <c r="F30" i="1"/>
  <c r="E49" i="1"/>
  <c r="F49" i="1"/>
  <c r="E68" i="1"/>
  <c r="F68" i="1"/>
  <c r="E60" i="1"/>
  <c r="F60" i="1"/>
  <c r="G39" i="1"/>
  <c r="K39" i="1"/>
  <c r="E54" i="1"/>
  <c r="F54" i="1"/>
  <c r="E21" i="1"/>
  <c r="F21" i="1"/>
  <c r="G28" i="1"/>
  <c r="J28" i="1"/>
  <c r="E69" i="1"/>
  <c r="F69" i="1"/>
  <c r="E34" i="1"/>
  <c r="F34" i="1"/>
  <c r="E27" i="1"/>
  <c r="F27" i="1"/>
  <c r="E66" i="1"/>
  <c r="F66" i="1"/>
  <c r="E41" i="1"/>
  <c r="F41" i="1"/>
  <c r="E50" i="1"/>
  <c r="F50" i="1"/>
  <c r="E53" i="1"/>
  <c r="F53" i="1"/>
  <c r="E39" i="1"/>
  <c r="F39" i="1"/>
  <c r="E48" i="1"/>
  <c r="F48" i="1"/>
  <c r="E26" i="1"/>
  <c r="F26" i="1"/>
  <c r="E65" i="1"/>
  <c r="F65" i="1"/>
  <c r="G38" i="1"/>
  <c r="K38" i="1"/>
  <c r="G60" i="1"/>
  <c r="E45" i="1"/>
  <c r="F45" i="1"/>
  <c r="E23" i="1"/>
  <c r="F23" i="1"/>
  <c r="E56" i="1"/>
  <c r="F56" i="1"/>
  <c r="G56" i="1"/>
  <c r="I56" i="1"/>
  <c r="E37" i="1"/>
  <c r="F37" i="1"/>
  <c r="G47" i="1"/>
  <c r="I47" i="1"/>
  <c r="E55" i="1"/>
  <c r="F55" i="1"/>
  <c r="E24" i="1"/>
  <c r="F24" i="1"/>
  <c r="G63" i="1"/>
  <c r="M63" i="1"/>
  <c r="E46" i="1"/>
  <c r="F46" i="1"/>
  <c r="G52" i="1"/>
  <c r="I52" i="1"/>
  <c r="G27" i="1"/>
  <c r="J27" i="1"/>
  <c r="G36" i="1"/>
  <c r="K36" i="1"/>
  <c r="G33" i="1"/>
  <c r="K33" i="1"/>
  <c r="E35" i="1"/>
  <c r="F35" i="1"/>
  <c r="E64" i="1"/>
  <c r="F64" i="1"/>
  <c r="G23" i="1"/>
  <c r="J23" i="1"/>
  <c r="E59" i="1"/>
  <c r="F59" i="1"/>
  <c r="G53" i="1"/>
  <c r="I53" i="1"/>
  <c r="G69" i="1"/>
  <c r="M69" i="1"/>
  <c r="G67" i="1"/>
  <c r="K67" i="1"/>
  <c r="E32" i="1"/>
  <c r="F32" i="1"/>
  <c r="E58" i="1"/>
  <c r="F58" i="1"/>
  <c r="G25" i="1"/>
  <c r="J25" i="1"/>
  <c r="G30" i="1"/>
  <c r="I30" i="1"/>
  <c r="G64" i="1"/>
  <c r="M64" i="1"/>
  <c r="E31" i="1"/>
  <c r="F31" i="1"/>
  <c r="G58" i="1"/>
  <c r="I58" i="1"/>
  <c r="E40" i="1"/>
  <c r="F40" i="1"/>
  <c r="E29" i="1"/>
  <c r="F29" i="1"/>
  <c r="G48" i="1"/>
  <c r="I48" i="1"/>
  <c r="G42" i="1"/>
  <c r="K42" i="1"/>
  <c r="G49" i="1"/>
  <c r="J49" i="1"/>
  <c r="G45" i="1"/>
  <c r="I45" i="1"/>
  <c r="G70" i="1"/>
  <c r="M70" i="1"/>
  <c r="G21" i="1"/>
  <c r="H21" i="1"/>
  <c r="E70" i="1"/>
  <c r="F70" i="1"/>
  <c r="E57" i="1"/>
  <c r="F57" i="1"/>
  <c r="G57" i="1"/>
  <c r="I57" i="1"/>
  <c r="G46" i="1"/>
  <c r="I46" i="1"/>
  <c r="G43" i="1"/>
  <c r="K43" i="1"/>
  <c r="G24" i="1"/>
  <c r="J24" i="1"/>
  <c r="G51" i="1"/>
  <c r="I51" i="1"/>
  <c r="E27" i="3"/>
  <c r="E201" i="2"/>
  <c r="F201" i="2"/>
  <c r="E199" i="2"/>
  <c r="F199" i="2"/>
  <c r="G199" i="2" s="1"/>
  <c r="K199" i="2" s="1"/>
  <c r="E203" i="2"/>
  <c r="F203" i="2" s="1"/>
  <c r="G203" i="2" s="1"/>
  <c r="K203" i="2" s="1"/>
  <c r="E23" i="2"/>
  <c r="F23" i="2" s="1"/>
  <c r="E124" i="2"/>
  <c r="E24" i="3" s="1"/>
  <c r="E100" i="2"/>
  <c r="F100" i="2" s="1"/>
  <c r="G100" i="2" s="1"/>
  <c r="I100" i="2" s="1"/>
  <c r="E164" i="2"/>
  <c r="F164" i="2" s="1"/>
  <c r="G164" i="2" s="1"/>
  <c r="K164" i="2" s="1"/>
  <c r="E160" i="2"/>
  <c r="F160" i="2" s="1"/>
  <c r="G160" i="2" s="1"/>
  <c r="K160" i="2" s="1"/>
  <c r="E147" i="2"/>
  <c r="F147" i="2" s="1"/>
  <c r="G147" i="2" s="1"/>
  <c r="K147" i="2" s="1"/>
  <c r="E127" i="2"/>
  <c r="F127" i="2" s="1"/>
  <c r="G127" i="2" s="1"/>
  <c r="J127" i="2" s="1"/>
  <c r="E113" i="2"/>
  <c r="F113" i="2" s="1"/>
  <c r="E111" i="2"/>
  <c r="F111" i="2" s="1"/>
  <c r="E205" i="2"/>
  <c r="F205" i="2" s="1"/>
  <c r="G205" i="2" s="1"/>
  <c r="K205" i="2" s="1"/>
  <c r="E208" i="2"/>
  <c r="F208" i="2" s="1"/>
  <c r="G208" i="2" s="1"/>
  <c r="K208" i="2" s="1"/>
  <c r="E30" i="2"/>
  <c r="F30" i="2" s="1"/>
  <c r="G30" i="2" s="1"/>
  <c r="H30" i="2" s="1"/>
  <c r="E25" i="2"/>
  <c r="E103" i="2"/>
  <c r="F103" i="2" s="1"/>
  <c r="G103" i="2" s="1"/>
  <c r="I103" i="2" s="1"/>
  <c r="E109" i="2"/>
  <c r="F109" i="2" s="1"/>
  <c r="G109" i="2" s="1"/>
  <c r="J109" i="2" s="1"/>
  <c r="E106" i="2"/>
  <c r="F106" i="2" s="1"/>
  <c r="G106" i="2" s="1"/>
  <c r="J106" i="2" s="1"/>
  <c r="E142" i="2"/>
  <c r="E125" i="2"/>
  <c r="F125" i="2" s="1"/>
  <c r="E136" i="2"/>
  <c r="F136" i="2" s="1"/>
  <c r="G136" i="2" s="1"/>
  <c r="I136" i="2" s="1"/>
  <c r="E156" i="2"/>
  <c r="F156" i="2" s="1"/>
  <c r="G156" i="2" s="1"/>
  <c r="J156" i="2" s="1"/>
  <c r="E116" i="2"/>
  <c r="F116" i="2" s="1"/>
  <c r="G116" i="2" s="1"/>
  <c r="J116" i="2" s="1"/>
  <c r="E176" i="2"/>
  <c r="E61" i="3" s="1"/>
  <c r="E172" i="2"/>
  <c r="F172" i="2" s="1"/>
  <c r="E168" i="2"/>
  <c r="F168" i="2" s="1"/>
  <c r="G168" i="2" s="1"/>
  <c r="E187" i="2"/>
  <c r="E69" i="3" s="1"/>
  <c r="E183" i="2"/>
  <c r="F183" i="2" s="1"/>
  <c r="G183" i="2" s="1"/>
  <c r="K183" i="2" s="1"/>
  <c r="E179" i="2"/>
  <c r="E190" i="2"/>
  <c r="F190" i="2" s="1"/>
  <c r="E191" i="2"/>
  <c r="F191" i="2" s="1"/>
  <c r="E195" i="2"/>
  <c r="F195" i="2" s="1"/>
  <c r="E202" i="2"/>
  <c r="F202" i="2" s="1"/>
  <c r="G202" i="2" s="1"/>
  <c r="K202" i="2" s="1"/>
  <c r="E204" i="2"/>
  <c r="F204" i="2"/>
  <c r="G204" i="2" s="1"/>
  <c r="K204" i="2" s="1"/>
  <c r="E206" i="2"/>
  <c r="F206" i="2" s="1"/>
  <c r="G206" i="2" s="1"/>
  <c r="K206" i="2" s="1"/>
  <c r="E123" i="2"/>
  <c r="E23" i="3" s="1"/>
  <c r="E129" i="2"/>
  <c r="F129" i="2"/>
  <c r="G129" i="2" s="1"/>
  <c r="I129" i="2" s="1"/>
  <c r="E139" i="2"/>
  <c r="E101" i="2"/>
  <c r="F101" i="2" s="1"/>
  <c r="G101" i="2" s="1"/>
  <c r="I101" i="2" s="1"/>
  <c r="E163" i="2"/>
  <c r="F163" i="2"/>
  <c r="E159" i="2"/>
  <c r="F159" i="2" s="1"/>
  <c r="G159" i="2" s="1"/>
  <c r="K159" i="2" s="1"/>
  <c r="E152" i="2"/>
  <c r="F152" i="2" s="1"/>
  <c r="E134" i="2"/>
  <c r="F134" i="2" s="1"/>
  <c r="G134" i="2" s="1"/>
  <c r="J134" i="2" s="1"/>
  <c r="E151" i="2"/>
  <c r="F151" i="2" s="1"/>
  <c r="G151" i="2" s="1"/>
  <c r="I151" i="2" s="1"/>
  <c r="E198" i="2"/>
  <c r="F198" i="2" s="1"/>
  <c r="G198" i="2" s="1"/>
  <c r="K198" i="2" s="1"/>
  <c r="E210" i="2"/>
  <c r="F210" i="2" s="1"/>
  <c r="G210" i="2" s="1"/>
  <c r="K210" i="2" s="1"/>
  <c r="E32" i="2"/>
  <c r="E27" i="2"/>
  <c r="E77" i="3" s="1"/>
  <c r="E108" i="2"/>
  <c r="E146" i="2"/>
  <c r="E145" i="2"/>
  <c r="F145" i="2" s="1"/>
  <c r="G145" i="2" s="1"/>
  <c r="I145" i="2" s="1"/>
  <c r="E137" i="2"/>
  <c r="F137" i="2" s="1"/>
  <c r="G137" i="2" s="1"/>
  <c r="I137" i="2" s="1"/>
  <c r="E128" i="2"/>
  <c r="F128" i="2" s="1"/>
  <c r="G128" i="2" s="1"/>
  <c r="I128" i="2" s="1"/>
  <c r="E155" i="2"/>
  <c r="F155" i="2" s="1"/>
  <c r="E122" i="2"/>
  <c r="F122" i="2" s="1"/>
  <c r="G122" i="2" s="1"/>
  <c r="J122" i="2" s="1"/>
  <c r="E115" i="2"/>
  <c r="F115" i="2" s="1"/>
  <c r="E175" i="2"/>
  <c r="E171" i="2"/>
  <c r="F171" i="2" s="1"/>
  <c r="G171" i="2" s="1"/>
  <c r="K171" i="2" s="1"/>
  <c r="E167" i="2"/>
  <c r="E56" i="3" s="1"/>
  <c r="E194" i="2"/>
  <c r="F194" i="2" s="1"/>
  <c r="G194" i="2" s="1"/>
  <c r="E186" i="2"/>
  <c r="E182" i="2"/>
  <c r="F182" i="2" s="1"/>
  <c r="G182" i="2" s="1"/>
  <c r="K182" i="2" s="1"/>
  <c r="E178" i="2"/>
  <c r="E63" i="3" s="1"/>
  <c r="E192" i="2"/>
  <c r="F192" i="2" s="1"/>
  <c r="G192" i="2" s="1"/>
  <c r="E207" i="2"/>
  <c r="F207" i="2" s="1"/>
  <c r="G207" i="2" s="1"/>
  <c r="K207" i="2" s="1"/>
  <c r="E29" i="2"/>
  <c r="F29" i="2" s="1"/>
  <c r="G29" i="2" s="1"/>
  <c r="H29" i="2" s="1"/>
  <c r="E24" i="2"/>
  <c r="F24" i="2" s="1"/>
  <c r="G24" i="2" s="1"/>
  <c r="H24" i="2" s="1"/>
  <c r="E21" i="2"/>
  <c r="F21" i="2" s="1"/>
  <c r="G21" i="2" s="1"/>
  <c r="H21" i="2" s="1"/>
  <c r="E98" i="2"/>
  <c r="F98" i="2" s="1"/>
  <c r="G98" i="2" s="1"/>
  <c r="I98" i="2" s="1"/>
  <c r="E143" i="2"/>
  <c r="E130" i="2"/>
  <c r="F130" i="2" s="1"/>
  <c r="G130" i="2" s="1"/>
  <c r="I130" i="2" s="1"/>
  <c r="E162" i="2"/>
  <c r="E53" i="3" s="1"/>
  <c r="E158" i="2"/>
  <c r="F158" i="2" s="1"/>
  <c r="G158" i="2" s="1"/>
  <c r="K158" i="2" s="1"/>
  <c r="E149" i="2"/>
  <c r="F149" i="2" s="1"/>
  <c r="G149" i="2" s="1"/>
  <c r="K149" i="2" s="1"/>
  <c r="E133" i="2"/>
  <c r="F133" i="2" s="1"/>
  <c r="G133" i="2" s="1"/>
  <c r="J133" i="2" s="1"/>
  <c r="E112" i="2"/>
  <c r="F112" i="2" s="1"/>
  <c r="E150" i="2"/>
  <c r="F150" i="2"/>
  <c r="G150" i="2" s="1"/>
  <c r="I150" i="2" s="1"/>
  <c r="E193" i="2"/>
  <c r="F193" i="2" s="1"/>
  <c r="G193" i="2" s="1"/>
  <c r="K193" i="2" s="1"/>
  <c r="E200" i="2"/>
  <c r="F200" i="2" s="1"/>
  <c r="G200" i="2" s="1"/>
  <c r="E120" i="2"/>
  <c r="F120" i="2" s="1"/>
  <c r="G120" i="2" s="1"/>
  <c r="I120" i="2" s="1"/>
  <c r="E22" i="2"/>
  <c r="F22" i="2" s="1"/>
  <c r="G22" i="2" s="1"/>
  <c r="I22" i="2" s="1"/>
  <c r="E105" i="2"/>
  <c r="F105" i="2" s="1"/>
  <c r="G105" i="2" s="1"/>
  <c r="I105" i="2" s="1"/>
  <c r="E141" i="2"/>
  <c r="E38" i="3" s="1"/>
  <c r="E135" i="2"/>
  <c r="E33" i="3" s="1"/>
  <c r="E126" i="2"/>
  <c r="F126" i="2"/>
  <c r="G126" i="2" s="1"/>
  <c r="I126" i="2" s="1"/>
  <c r="E131" i="2"/>
  <c r="F131" i="2" s="1"/>
  <c r="G131" i="2" s="1"/>
  <c r="I131" i="2" s="1"/>
  <c r="E154" i="2"/>
  <c r="E46" i="3" s="1"/>
  <c r="E119" i="2"/>
  <c r="E21" i="3" s="1"/>
  <c r="E114" i="2"/>
  <c r="F114" i="2" s="1"/>
  <c r="G114" i="2" s="1"/>
  <c r="J114" i="2" s="1"/>
  <c r="E174" i="2"/>
  <c r="E60" i="3" s="1"/>
  <c r="E170" i="2"/>
  <c r="F170" i="2" s="1"/>
  <c r="G170" i="2" s="1"/>
  <c r="K170" i="2" s="1"/>
  <c r="E166" i="2"/>
  <c r="E189" i="2"/>
  <c r="F189" i="2" s="1"/>
  <c r="E185" i="2"/>
  <c r="F185" i="2" s="1"/>
  <c r="E181" i="2"/>
  <c r="F181" i="2" s="1"/>
  <c r="G181" i="2" s="1"/>
  <c r="K181" i="2" s="1"/>
  <c r="E177" i="2"/>
  <c r="E62" i="3" s="1"/>
  <c r="F177" i="2"/>
  <c r="G177" i="2" s="1"/>
  <c r="K177" i="2" s="1"/>
  <c r="E209" i="2"/>
  <c r="F209" i="2" s="1"/>
  <c r="G209" i="2" s="1"/>
  <c r="K209" i="2" s="1"/>
  <c r="G54" i="1"/>
  <c r="I54" i="1"/>
  <c r="E25" i="3"/>
  <c r="G62" i="1"/>
  <c r="E44" i="3"/>
  <c r="E32" i="3"/>
  <c r="E73" i="3"/>
  <c r="E163" i="3"/>
  <c r="G59" i="1"/>
  <c r="I59" i="1"/>
  <c r="K194" i="2"/>
  <c r="E29" i="3"/>
  <c r="G31" i="1"/>
  <c r="K31" i="1"/>
  <c r="J168" i="2"/>
  <c r="G172" i="2"/>
  <c r="K172" i="2" s="1"/>
  <c r="E22" i="3"/>
  <c r="K60" i="1"/>
  <c r="G41" i="1"/>
  <c r="K41" i="1"/>
  <c r="G34" i="1"/>
  <c r="K34" i="1"/>
  <c r="G26" i="1"/>
  <c r="J26" i="1"/>
  <c r="E42" i="3"/>
  <c r="E26" i="3"/>
  <c r="K192" i="2"/>
  <c r="G115" i="2"/>
  <c r="J115" i="2" s="1"/>
  <c r="G163" i="2"/>
  <c r="K163" i="2" s="1"/>
  <c r="E159" i="3"/>
  <c r="E149" i="3"/>
  <c r="E57" i="3"/>
  <c r="G66" i="1"/>
  <c r="L66" i="1"/>
  <c r="G35" i="1"/>
  <c r="K35" i="1"/>
  <c r="G44" i="1"/>
  <c r="K44" i="1"/>
  <c r="G112" i="2"/>
  <c r="J112" i="2" s="1"/>
  <c r="G152" i="2"/>
  <c r="J152" i="2" s="1"/>
  <c r="G111" i="2"/>
  <c r="J111" i="2" s="1"/>
  <c r="K200" i="2"/>
  <c r="F25" i="2"/>
  <c r="E75" i="3"/>
  <c r="G201" i="2"/>
  <c r="K201" i="2" s="1"/>
  <c r="E35" i="3"/>
  <c r="E164" i="3"/>
  <c r="G29" i="1"/>
  <c r="J29" i="1"/>
  <c r="G68" i="1"/>
  <c r="M68" i="1"/>
  <c r="G55" i="1"/>
  <c r="I55" i="1"/>
  <c r="G32" i="1"/>
  <c r="K32" i="1"/>
  <c r="G37" i="1"/>
  <c r="K37" i="1"/>
  <c r="G50" i="1"/>
  <c r="J50" i="1"/>
  <c r="E171" i="3"/>
  <c r="G155" i="2"/>
  <c r="K155" i="2" s="1"/>
  <c r="G190" i="2"/>
  <c r="K190" i="2" s="1"/>
  <c r="E80" i="3"/>
  <c r="E66" i="3"/>
  <c r="E47" i="3"/>
  <c r="E50" i="3"/>
  <c r="G65" i="1"/>
  <c r="M65" i="1"/>
  <c r="G40" i="1"/>
  <c r="K40" i="1"/>
  <c r="G22" i="1"/>
  <c r="N22" i="1"/>
  <c r="G125" i="2"/>
  <c r="I125" i="2" s="1"/>
  <c r="G185" i="2"/>
  <c r="K185" i="2" s="1"/>
  <c r="G25" i="2"/>
  <c r="H25" i="2" s="1"/>
  <c r="K62" i="1"/>
  <c r="C12" i="1"/>
  <c r="C11" i="1"/>
  <c r="P32" i="1" l="1"/>
  <c r="R32" i="1" s="1"/>
  <c r="W3" i="2"/>
  <c r="E59" i="3"/>
  <c r="E151" i="3"/>
  <c r="E127" i="3"/>
  <c r="E136" i="3"/>
  <c r="E139" i="3"/>
  <c r="F174" i="2"/>
  <c r="F135" i="2"/>
  <c r="G135" i="2" s="1"/>
  <c r="I135" i="2" s="1"/>
  <c r="F27" i="2"/>
  <c r="G27" i="2" s="1"/>
  <c r="H27" i="2" s="1"/>
  <c r="E88" i="3"/>
  <c r="E161" i="3"/>
  <c r="E114" i="3"/>
  <c r="E146" i="3"/>
  <c r="F72" i="2"/>
  <c r="G72" i="2" s="1"/>
  <c r="I72" i="2" s="1"/>
  <c r="E101" i="3"/>
  <c r="E79" i="3"/>
  <c r="E170" i="3"/>
  <c r="F167" i="2"/>
  <c r="G167" i="2" s="1"/>
  <c r="K167" i="2" s="1"/>
  <c r="F124" i="2"/>
  <c r="G124" i="2" s="1"/>
  <c r="F83" i="2"/>
  <c r="G83" i="2" s="1"/>
  <c r="I83" i="2" s="1"/>
  <c r="G216" i="2"/>
  <c r="K216" i="2" s="1"/>
  <c r="P216" i="2"/>
  <c r="P188" i="2"/>
  <c r="R188" i="2" s="1"/>
  <c r="T188" i="2" s="1"/>
  <c r="P38" i="1"/>
  <c r="R38" i="1" s="1"/>
  <c r="P195" i="2"/>
  <c r="P69" i="2"/>
  <c r="R69" i="2" s="1"/>
  <c r="P40" i="1"/>
  <c r="R40" i="1" s="1"/>
  <c r="P46" i="1"/>
  <c r="R46" i="1" s="1"/>
  <c r="V9" i="1"/>
  <c r="P23" i="2"/>
  <c r="V11" i="1"/>
  <c r="V14" i="1"/>
  <c r="P63" i="1"/>
  <c r="R63" i="1" s="1"/>
  <c r="P67" i="1"/>
  <c r="R67" i="1" s="1"/>
  <c r="P42" i="1"/>
  <c r="R42" i="1" s="1"/>
  <c r="P129" i="2"/>
  <c r="P35" i="1"/>
  <c r="R35" i="1" s="1"/>
  <c r="V4" i="1"/>
  <c r="P34" i="1"/>
  <c r="R34" i="1" s="1"/>
  <c r="V7" i="1"/>
  <c r="V10" i="1"/>
  <c r="P45" i="1"/>
  <c r="R45" i="1" s="1"/>
  <c r="P51" i="1"/>
  <c r="R51" i="1" s="1"/>
  <c r="P50" i="1"/>
  <c r="R50" i="1" s="1"/>
  <c r="P130" i="2"/>
  <c r="R130" i="2" s="1"/>
  <c r="T130" i="2" s="1"/>
  <c r="P218" i="2"/>
  <c r="R218" i="2" s="1"/>
  <c r="T218" i="2" s="1"/>
  <c r="V19" i="1"/>
  <c r="V15" i="1"/>
  <c r="P53" i="1"/>
  <c r="R53" i="1" s="1"/>
  <c r="P28" i="1"/>
  <c r="R28" i="1" s="1"/>
  <c r="P55" i="1"/>
  <c r="R55" i="1" s="1"/>
  <c r="P43" i="1"/>
  <c r="R43" i="1" s="1"/>
  <c r="P54" i="1"/>
  <c r="R54" i="1" s="1"/>
  <c r="P189" i="2"/>
  <c r="P61" i="2"/>
  <c r="R61" i="2" s="1"/>
  <c r="V6" i="1"/>
  <c r="P59" i="1"/>
  <c r="R59" i="1" s="1"/>
  <c r="P26" i="1"/>
  <c r="R26" i="1" s="1"/>
  <c r="P60" i="1"/>
  <c r="R60" i="1" s="1"/>
  <c r="V8" i="1"/>
  <c r="W25" i="2"/>
  <c r="V23" i="1"/>
  <c r="V17" i="1"/>
  <c r="P64" i="1"/>
  <c r="R64" i="1" s="1"/>
  <c r="P58" i="1"/>
  <c r="R58" i="1" s="1"/>
  <c r="P56" i="1"/>
  <c r="R56" i="1" s="1"/>
  <c r="P64" i="2"/>
  <c r="V2" i="1"/>
  <c r="P27" i="1"/>
  <c r="R27" i="1" s="1"/>
  <c r="P52" i="1"/>
  <c r="R52" i="1" s="1"/>
  <c r="P39" i="1"/>
  <c r="R39" i="1" s="1"/>
  <c r="P30" i="1"/>
  <c r="R30" i="1" s="1"/>
  <c r="P174" i="2"/>
  <c r="P41" i="1"/>
  <c r="R41" i="1" s="1"/>
  <c r="P68" i="1"/>
  <c r="R68" i="1" s="1"/>
  <c r="V3" i="1"/>
  <c r="V24" i="1"/>
  <c r="V21" i="1"/>
  <c r="V20" i="1"/>
  <c r="P25" i="1"/>
  <c r="R25" i="1" s="1"/>
  <c r="P37" i="1"/>
  <c r="R37" i="1" s="1"/>
  <c r="P69" i="1"/>
  <c r="R69" i="1" s="1"/>
  <c r="P49" i="1"/>
  <c r="R49" i="1" s="1"/>
  <c r="P47" i="1"/>
  <c r="R47" i="1" s="1"/>
  <c r="P31" i="1"/>
  <c r="R31" i="1" s="1"/>
  <c r="P23" i="1"/>
  <c r="R23" i="1" s="1"/>
  <c r="V5" i="1"/>
  <c r="P125" i="2"/>
  <c r="R125" i="2" s="1"/>
  <c r="T125" i="2" s="1"/>
  <c r="D15" i="1"/>
  <c r="C19" i="1" s="1"/>
  <c r="P57" i="1"/>
  <c r="R57" i="1" s="1"/>
  <c r="P36" i="1"/>
  <c r="R36" i="1" s="1"/>
  <c r="P65" i="1"/>
  <c r="R65" i="1" s="1"/>
  <c r="V12" i="1"/>
  <c r="P33" i="1"/>
  <c r="R33" i="1" s="1"/>
  <c r="P62" i="1"/>
  <c r="R62" i="1" s="1"/>
  <c r="V13" i="1"/>
  <c r="P24" i="2"/>
  <c r="R24" i="2" s="1"/>
  <c r="P159" i="2"/>
  <c r="P29" i="1"/>
  <c r="R29" i="1" s="1"/>
  <c r="P44" i="1"/>
  <c r="R44" i="1" s="1"/>
  <c r="P48" i="1"/>
  <c r="R48" i="1" s="1"/>
  <c r="D16" i="1"/>
  <c r="D19" i="1" s="1"/>
  <c r="P112" i="2"/>
  <c r="R112" i="2" s="1"/>
  <c r="T112" i="2" s="1"/>
  <c r="P111" i="2"/>
  <c r="R111" i="2" s="1"/>
  <c r="T111" i="2" s="1"/>
  <c r="P61" i="1"/>
  <c r="R61" i="1" s="1"/>
  <c r="P70" i="1"/>
  <c r="R70" i="1" s="1"/>
  <c r="P24" i="1"/>
  <c r="R24" i="1" s="1"/>
  <c r="P66" i="1"/>
  <c r="R66" i="1" s="1"/>
  <c r="P22" i="1"/>
  <c r="R22" i="1" s="1"/>
  <c r="G217" i="2"/>
  <c r="K217" i="2" s="1"/>
  <c r="P217" i="2"/>
  <c r="V18" i="1"/>
  <c r="G31" i="2"/>
  <c r="H31" i="2" s="1"/>
  <c r="P31" i="2"/>
  <c r="P76" i="2"/>
  <c r="G76" i="2"/>
  <c r="I76" i="2" s="1"/>
  <c r="P113" i="2"/>
  <c r="R113" i="2" s="1"/>
  <c r="T113" i="2" s="1"/>
  <c r="G113" i="2"/>
  <c r="J113" i="2" s="1"/>
  <c r="G138" i="2"/>
  <c r="I138" i="2" s="1"/>
  <c r="P138" i="2"/>
  <c r="R138" i="2" s="1"/>
  <c r="T138" i="2" s="1"/>
  <c r="G55" i="2"/>
  <c r="H55" i="2" s="1"/>
  <c r="P55" i="2"/>
  <c r="R55" i="2" s="1"/>
  <c r="G121" i="2"/>
  <c r="I121" i="2" s="1"/>
  <c r="P121" i="2"/>
  <c r="R121" i="2" s="1"/>
  <c r="T121" i="2" s="1"/>
  <c r="G161" i="2"/>
  <c r="K161" i="2" s="1"/>
  <c r="P161" i="2"/>
  <c r="P213" i="2"/>
  <c r="G213" i="2"/>
  <c r="K213" i="2" s="1"/>
  <c r="G45" i="2"/>
  <c r="I45" i="2" s="1"/>
  <c r="P45" i="2"/>
  <c r="R45" i="2" s="1"/>
  <c r="E43" i="3"/>
  <c r="E31" i="3"/>
  <c r="E215" i="2"/>
  <c r="F215" i="2" s="1"/>
  <c r="P215" i="2" s="1"/>
  <c r="E169" i="2"/>
  <c r="F169" i="2" s="1"/>
  <c r="G169" i="2" s="1"/>
  <c r="K169" i="2" s="1"/>
  <c r="E34" i="3"/>
  <c r="E72" i="3"/>
  <c r="F141" i="2"/>
  <c r="F119" i="2"/>
  <c r="F162" i="2"/>
  <c r="G162" i="2" s="1"/>
  <c r="K162" i="2" s="1"/>
  <c r="F176" i="2"/>
  <c r="G176" i="2" s="1"/>
  <c r="K176" i="2" s="1"/>
  <c r="E94" i="3"/>
  <c r="E165" i="2"/>
  <c r="E196" i="2"/>
  <c r="F196" i="2" s="1"/>
  <c r="E214" i="2"/>
  <c r="F214" i="2" s="1"/>
  <c r="G214" i="2" s="1"/>
  <c r="K214" i="2" s="1"/>
  <c r="E14" i="3"/>
  <c r="G174" i="2"/>
  <c r="J174" i="2" s="1"/>
  <c r="E19" i="3"/>
  <c r="F154" i="2"/>
  <c r="G154" i="2" s="1"/>
  <c r="K154" i="2" s="1"/>
  <c r="P34" i="2"/>
  <c r="R34" i="2" s="1"/>
  <c r="E89" i="3"/>
  <c r="E142" i="3"/>
  <c r="E212" i="2"/>
  <c r="F212" i="2" s="1"/>
  <c r="G212" i="2" s="1"/>
  <c r="K212" i="2" s="1"/>
  <c r="P208" i="2"/>
  <c r="R208" i="2" s="1"/>
  <c r="T208" i="2" s="1"/>
  <c r="E65" i="3"/>
  <c r="F178" i="2"/>
  <c r="P178" i="2" s="1"/>
  <c r="F187" i="2"/>
  <c r="G187" i="2" s="1"/>
  <c r="K187" i="2" s="1"/>
  <c r="E41" i="3"/>
  <c r="E98" i="3"/>
  <c r="E137" i="3"/>
  <c r="E36" i="3"/>
  <c r="E184" i="2"/>
  <c r="E211" i="2"/>
  <c r="F211" i="2" s="1"/>
  <c r="G211" i="2" s="1"/>
  <c r="K211" i="2" s="1"/>
  <c r="G191" i="2"/>
  <c r="K191" i="2" s="1"/>
  <c r="P191" i="2"/>
  <c r="R191" i="2" s="1"/>
  <c r="T191" i="2" s="1"/>
  <c r="E154" i="3"/>
  <c r="R159" i="2"/>
  <c r="T159" i="2" s="1"/>
  <c r="G195" i="2"/>
  <c r="K195" i="2" s="1"/>
  <c r="G189" i="2"/>
  <c r="J189" i="2" s="1"/>
  <c r="P160" i="2"/>
  <c r="R160" i="2" s="1"/>
  <c r="T160" i="2" s="1"/>
  <c r="G178" i="2"/>
  <c r="J178" i="2" s="1"/>
  <c r="E169" i="3"/>
  <c r="E168" i="3"/>
  <c r="F175" i="2"/>
  <c r="G175" i="2" s="1"/>
  <c r="K175" i="2" s="1"/>
  <c r="F90" i="2"/>
  <c r="G90" i="2" s="1"/>
  <c r="I90" i="2" s="1"/>
  <c r="E140" i="3"/>
  <c r="F40" i="2"/>
  <c r="G40" i="2" s="1"/>
  <c r="H40" i="2" s="1"/>
  <c r="E90" i="3"/>
  <c r="F97" i="2"/>
  <c r="G97" i="2" s="1"/>
  <c r="I97" i="2" s="1"/>
  <c r="E147" i="3"/>
  <c r="F166" i="2"/>
  <c r="E55" i="3"/>
  <c r="E28" i="3"/>
  <c r="E51" i="3"/>
  <c r="P109" i="2"/>
  <c r="R109" i="2" s="1"/>
  <c r="T109" i="2" s="1"/>
  <c r="F143" i="2"/>
  <c r="G143" i="2" s="1"/>
  <c r="I143" i="2" s="1"/>
  <c r="E157" i="3"/>
  <c r="F32" i="2"/>
  <c r="G32" i="2" s="1"/>
  <c r="H32" i="2" s="1"/>
  <c r="E82" i="3"/>
  <c r="F142" i="2"/>
  <c r="G142" i="2" s="1"/>
  <c r="I142" i="2" s="1"/>
  <c r="E39" i="3"/>
  <c r="E58" i="3"/>
  <c r="P39" i="2"/>
  <c r="G39" i="2"/>
  <c r="H39" i="2" s="1"/>
  <c r="G92" i="2"/>
  <c r="I92" i="2" s="1"/>
  <c r="P92" i="2"/>
  <c r="E52" i="3"/>
  <c r="E71" i="3"/>
  <c r="E68" i="3"/>
  <c r="F186" i="2"/>
  <c r="G186" i="2" s="1"/>
  <c r="K186" i="2" s="1"/>
  <c r="E156" i="3"/>
  <c r="F139" i="2"/>
  <c r="G139" i="2" s="1"/>
  <c r="I139" i="2" s="1"/>
  <c r="E12" i="3"/>
  <c r="P102" i="2"/>
  <c r="G102" i="2"/>
  <c r="I102" i="2" s="1"/>
  <c r="P162" i="2"/>
  <c r="R162" i="2" s="1"/>
  <c r="T162" i="2" s="1"/>
  <c r="E11" i="3"/>
  <c r="R129" i="2"/>
  <c r="T129" i="2" s="1"/>
  <c r="E74" i="3"/>
  <c r="E158" i="3"/>
  <c r="F146" i="2"/>
  <c r="G146" i="2" s="1"/>
  <c r="I146" i="2" s="1"/>
  <c r="E64" i="3"/>
  <c r="F179" i="2"/>
  <c r="R76" i="2"/>
  <c r="E155" i="3"/>
  <c r="F79" i="2"/>
  <c r="E129" i="3"/>
  <c r="F70" i="2"/>
  <c r="G70" i="2" s="1"/>
  <c r="I70" i="2" s="1"/>
  <c r="E120" i="3"/>
  <c r="F110" i="2"/>
  <c r="G110" i="2" s="1"/>
  <c r="J110" i="2" s="1"/>
  <c r="E17" i="3"/>
  <c r="F153" i="2"/>
  <c r="G153" i="2" s="1"/>
  <c r="J153" i="2" s="1"/>
  <c r="E45" i="3"/>
  <c r="G50" i="2"/>
  <c r="H50" i="2" s="1"/>
  <c r="P50" i="2"/>
  <c r="F33" i="2"/>
  <c r="G33" i="2" s="1"/>
  <c r="H33" i="2" s="1"/>
  <c r="E83" i="3"/>
  <c r="E16" i="3"/>
  <c r="F108" i="2"/>
  <c r="E48" i="3"/>
  <c r="P135" i="2"/>
  <c r="R135" i="2" s="1"/>
  <c r="T135" i="2" s="1"/>
  <c r="P200" i="2"/>
  <c r="R200" i="2" s="1"/>
  <c r="T200" i="2" s="1"/>
  <c r="E18" i="3"/>
  <c r="F123" i="2"/>
  <c r="G123" i="2" s="1"/>
  <c r="I123" i="2" s="1"/>
  <c r="G23" i="2"/>
  <c r="H23" i="2" s="1"/>
  <c r="P37" i="2"/>
  <c r="R37" i="2" s="1"/>
  <c r="G37" i="2"/>
  <c r="H37" i="2" s="1"/>
  <c r="F118" i="2"/>
  <c r="G118" i="2" s="1"/>
  <c r="I118" i="2" s="1"/>
  <c r="E152" i="3"/>
  <c r="R64" i="2"/>
  <c r="G215" i="2"/>
  <c r="K215" i="2" s="1"/>
  <c r="P214" i="2"/>
  <c r="R214" i="2" s="1"/>
  <c r="T214" i="2" s="1"/>
  <c r="O65" i="1"/>
  <c r="O61" i="1"/>
  <c r="O60" i="1"/>
  <c r="O68" i="1"/>
  <c r="O64" i="1"/>
  <c r="C15" i="1"/>
  <c r="O63" i="1"/>
  <c r="O66" i="1"/>
  <c r="O62" i="1"/>
  <c r="O69" i="1"/>
  <c r="O70" i="1"/>
  <c r="O67" i="1"/>
  <c r="C16" i="1"/>
  <c r="D18" i="1" s="1"/>
  <c r="P66" i="2"/>
  <c r="R66" i="2" s="1"/>
  <c r="P75" i="2"/>
  <c r="R75" i="2" s="1"/>
  <c r="W19" i="2"/>
  <c r="W27" i="2"/>
  <c r="W5" i="2"/>
  <c r="W13" i="2"/>
  <c r="W18" i="2"/>
  <c r="P96" i="2"/>
  <c r="R96" i="2" s="1"/>
  <c r="P83" i="2"/>
  <c r="R83" i="2" s="1"/>
  <c r="P84" i="2"/>
  <c r="R84" i="2" s="1"/>
  <c r="P144" i="2"/>
  <c r="R144" i="2" s="1"/>
  <c r="T144" i="2" s="1"/>
  <c r="P36" i="2"/>
  <c r="R36" i="2" s="1"/>
  <c r="P51" i="2"/>
  <c r="R51" i="2" s="1"/>
  <c r="P71" i="2"/>
  <c r="R71" i="2" s="1"/>
  <c r="P47" i="2"/>
  <c r="R47" i="2" s="1"/>
  <c r="P41" i="2"/>
  <c r="R41" i="2" s="1"/>
  <c r="P78" i="2"/>
  <c r="R78" i="2" s="1"/>
  <c r="P54" i="2"/>
  <c r="R54" i="2" s="1"/>
  <c r="P33" i="2"/>
  <c r="R33" i="2" s="1"/>
  <c r="P63" i="2"/>
  <c r="R63" i="2" s="1"/>
  <c r="P44" i="2"/>
  <c r="R44" i="2" s="1"/>
  <c r="P57" i="2"/>
  <c r="R57" i="2" s="1"/>
  <c r="P164" i="2"/>
  <c r="R164" i="2" s="1"/>
  <c r="T164" i="2" s="1"/>
  <c r="P103" i="2"/>
  <c r="R103" i="2" s="1"/>
  <c r="T103" i="2" s="1"/>
  <c r="P98" i="2"/>
  <c r="R98" i="2" s="1"/>
  <c r="T98" i="2" s="1"/>
  <c r="P207" i="2"/>
  <c r="R207" i="2" s="1"/>
  <c r="T207" i="2" s="1"/>
  <c r="W20" i="2"/>
  <c r="W28" i="2"/>
  <c r="W6" i="2"/>
  <c r="W14" i="2"/>
  <c r="P148" i="2"/>
  <c r="R148" i="2" s="1"/>
  <c r="T148" i="2" s="1"/>
  <c r="P169" i="2"/>
  <c r="R169" i="2" s="1"/>
  <c r="T169" i="2" s="1"/>
  <c r="P85" i="2"/>
  <c r="R85" i="2" s="1"/>
  <c r="P95" i="2"/>
  <c r="R95" i="2" s="1"/>
  <c r="P128" i="2"/>
  <c r="R128" i="2" s="1"/>
  <c r="T128" i="2" s="1"/>
  <c r="P137" i="2"/>
  <c r="R137" i="2" s="1"/>
  <c r="T137" i="2" s="1"/>
  <c r="P170" i="2"/>
  <c r="R170" i="2" s="1"/>
  <c r="T170" i="2" s="1"/>
  <c r="P205" i="2"/>
  <c r="R205" i="2" s="1"/>
  <c r="T205" i="2" s="1"/>
  <c r="P183" i="2"/>
  <c r="R183" i="2" s="1"/>
  <c r="T183" i="2" s="1"/>
  <c r="P171" i="2"/>
  <c r="R171" i="2" s="1"/>
  <c r="T171" i="2" s="1"/>
  <c r="P100" i="2"/>
  <c r="R100" i="2" s="1"/>
  <c r="T100" i="2" s="1"/>
  <c r="P176" i="2"/>
  <c r="R176" i="2" s="1"/>
  <c r="T176" i="2" s="1"/>
  <c r="P152" i="2"/>
  <c r="R152" i="2" s="1"/>
  <c r="T152" i="2" s="1"/>
  <c r="P158" i="2"/>
  <c r="R158" i="2" s="1"/>
  <c r="T158" i="2" s="1"/>
  <c r="P201" i="2"/>
  <c r="R201" i="2" s="1"/>
  <c r="T201" i="2" s="1"/>
  <c r="P156" i="2"/>
  <c r="R156" i="2" s="1"/>
  <c r="T156" i="2" s="1"/>
  <c r="P114" i="2"/>
  <c r="R114" i="2" s="1"/>
  <c r="T114" i="2" s="1"/>
  <c r="P21" i="2"/>
  <c r="R21" i="2" s="1"/>
  <c r="P53" i="2"/>
  <c r="R53" i="2" s="1"/>
  <c r="P88" i="2"/>
  <c r="R88" i="2" s="1"/>
  <c r="W21" i="2"/>
  <c r="W29" i="2"/>
  <c r="W7" i="2"/>
  <c r="W15" i="2"/>
  <c r="P157" i="2"/>
  <c r="R157" i="2" s="1"/>
  <c r="T157" i="2" s="1"/>
  <c r="P140" i="2"/>
  <c r="R140" i="2" s="1"/>
  <c r="T140" i="2" s="1"/>
  <c r="P132" i="2"/>
  <c r="R132" i="2" s="1"/>
  <c r="T132" i="2" s="1"/>
  <c r="P28" i="2"/>
  <c r="R28" i="2" s="1"/>
  <c r="P60" i="2"/>
  <c r="R60" i="2" s="1"/>
  <c r="P26" i="2"/>
  <c r="R26" i="2" s="1"/>
  <c r="P49" i="2"/>
  <c r="R49" i="2" s="1"/>
  <c r="P56" i="2"/>
  <c r="R56" i="2" s="1"/>
  <c r="P80" i="2"/>
  <c r="R80" i="2" s="1"/>
  <c r="P65" i="2"/>
  <c r="R65" i="2" s="1"/>
  <c r="P52" i="2"/>
  <c r="R52" i="2" s="1"/>
  <c r="P46" i="2"/>
  <c r="R46" i="2" s="1"/>
  <c r="P70" i="2"/>
  <c r="R70" i="2" s="1"/>
  <c r="P134" i="2"/>
  <c r="R134" i="2" s="1"/>
  <c r="T134" i="2" s="1"/>
  <c r="P204" i="2"/>
  <c r="R204" i="2" s="1"/>
  <c r="T204" i="2" s="1"/>
  <c r="P105" i="2"/>
  <c r="R105" i="2" s="1"/>
  <c r="T105" i="2" s="1"/>
  <c r="P154" i="2"/>
  <c r="R154" i="2" s="1"/>
  <c r="T154" i="2" s="1"/>
  <c r="P122" i="2"/>
  <c r="R122" i="2" s="1"/>
  <c r="T122" i="2" s="1"/>
  <c r="P131" i="2"/>
  <c r="R131" i="2" s="1"/>
  <c r="T131" i="2" s="1"/>
  <c r="P143" i="2"/>
  <c r="R143" i="2" s="1"/>
  <c r="T143" i="2" s="1"/>
  <c r="P209" i="2"/>
  <c r="R209" i="2" s="1"/>
  <c r="T209" i="2" s="1"/>
  <c r="P25" i="2"/>
  <c r="R25" i="2" s="1"/>
  <c r="P133" i="2"/>
  <c r="R133" i="2" s="1"/>
  <c r="T133" i="2" s="1"/>
  <c r="P42" i="2"/>
  <c r="R42" i="2" s="1"/>
  <c r="W22" i="2"/>
  <c r="W30" i="2"/>
  <c r="W8" i="2"/>
  <c r="P94" i="2"/>
  <c r="R94" i="2" s="1"/>
  <c r="P117" i="2"/>
  <c r="R117" i="2" s="1"/>
  <c r="T117" i="2" s="1"/>
  <c r="P87" i="2"/>
  <c r="R87" i="2" s="1"/>
  <c r="P203" i="2"/>
  <c r="R203" i="2" s="1"/>
  <c r="T203" i="2" s="1"/>
  <c r="P177" i="2"/>
  <c r="R177" i="2" s="1"/>
  <c r="T177" i="2" s="1"/>
  <c r="P120" i="2"/>
  <c r="R120" i="2" s="1"/>
  <c r="T120" i="2" s="1"/>
  <c r="P192" i="2"/>
  <c r="R192" i="2" s="1"/>
  <c r="T192" i="2" s="1"/>
  <c r="P199" i="2"/>
  <c r="R199" i="2" s="1"/>
  <c r="T199" i="2" s="1"/>
  <c r="P38" i="2"/>
  <c r="R38" i="2" s="1"/>
  <c r="P68" i="2"/>
  <c r="R68" i="2" s="1"/>
  <c r="P73" i="2"/>
  <c r="R73" i="2" s="1"/>
  <c r="W23" i="2"/>
  <c r="W31" i="2"/>
  <c r="W9" i="2"/>
  <c r="P89" i="2"/>
  <c r="R89" i="2" s="1"/>
  <c r="P180" i="2"/>
  <c r="R180" i="2" s="1"/>
  <c r="T180" i="2" s="1"/>
  <c r="P173" i="2"/>
  <c r="R173" i="2" s="1"/>
  <c r="T173" i="2" s="1"/>
  <c r="P86" i="2"/>
  <c r="R86" i="2" s="1"/>
  <c r="P107" i="2"/>
  <c r="R107" i="2" s="1"/>
  <c r="T107" i="2" s="1"/>
  <c r="P77" i="2"/>
  <c r="R77" i="2" s="1"/>
  <c r="P62" i="2"/>
  <c r="R62" i="2" s="1"/>
  <c r="P43" i="2"/>
  <c r="R43" i="2" s="1"/>
  <c r="P58" i="2"/>
  <c r="R58" i="2" s="1"/>
  <c r="P67" i="2"/>
  <c r="R67" i="2" s="1"/>
  <c r="P35" i="2"/>
  <c r="R35" i="2" s="1"/>
  <c r="P74" i="2"/>
  <c r="R74" i="2" s="1"/>
  <c r="P59" i="2"/>
  <c r="R59" i="2" s="1"/>
  <c r="P93" i="2"/>
  <c r="R93" i="2" s="1"/>
  <c r="P48" i="2"/>
  <c r="R48" i="2" s="1"/>
  <c r="P81" i="2"/>
  <c r="R81" i="2" s="1"/>
  <c r="P167" i="2"/>
  <c r="R167" i="2" s="1"/>
  <c r="T167" i="2" s="1"/>
  <c r="P142" i="2"/>
  <c r="R142" i="2" s="1"/>
  <c r="T142" i="2" s="1"/>
  <c r="P168" i="2"/>
  <c r="R168" i="2" s="1"/>
  <c r="T168" i="2" s="1"/>
  <c r="P106" i="2"/>
  <c r="R106" i="2" s="1"/>
  <c r="T106" i="2" s="1"/>
  <c r="P115" i="2"/>
  <c r="R115" i="2" s="1"/>
  <c r="T115" i="2" s="1"/>
  <c r="P147" i="2"/>
  <c r="R147" i="2" s="1"/>
  <c r="T147" i="2" s="1"/>
  <c r="P29" i="2"/>
  <c r="R29" i="2" s="1"/>
  <c r="P155" i="2"/>
  <c r="R155" i="2" s="1"/>
  <c r="T155" i="2" s="1"/>
  <c r="P190" i="2"/>
  <c r="R190" i="2" s="1"/>
  <c r="T190" i="2" s="1"/>
  <c r="P181" i="2"/>
  <c r="R181" i="2" s="1"/>
  <c r="T181" i="2" s="1"/>
  <c r="W24" i="2"/>
  <c r="W2" i="2"/>
  <c r="W10" i="2"/>
  <c r="W16" i="2"/>
  <c r="P118" i="2"/>
  <c r="R118" i="2" s="1"/>
  <c r="T118" i="2" s="1"/>
  <c r="P82" i="2"/>
  <c r="R82" i="2" s="1"/>
  <c r="P194" i="2"/>
  <c r="R194" i="2" s="1"/>
  <c r="T194" i="2" s="1"/>
  <c r="P150" i="2"/>
  <c r="R150" i="2" s="1"/>
  <c r="T150" i="2" s="1"/>
  <c r="P22" i="2"/>
  <c r="R22" i="2" s="1"/>
  <c r="P127" i="2"/>
  <c r="R127" i="2" s="1"/>
  <c r="T127" i="2" s="1"/>
  <c r="P136" i="2"/>
  <c r="R136" i="2" s="1"/>
  <c r="T136" i="2" s="1"/>
  <c r="P116" i="2"/>
  <c r="R116" i="2" s="1"/>
  <c r="T116" i="2" s="1"/>
  <c r="P202" i="2"/>
  <c r="R202" i="2" s="1"/>
  <c r="T202" i="2" s="1"/>
  <c r="P151" i="2"/>
  <c r="R151" i="2" s="1"/>
  <c r="T151" i="2" s="1"/>
  <c r="P193" i="2"/>
  <c r="R193" i="2" s="1"/>
  <c r="T193" i="2" s="1"/>
  <c r="P182" i="2"/>
  <c r="R182" i="2" s="1"/>
  <c r="T182" i="2" s="1"/>
  <c r="P210" i="2"/>
  <c r="R210" i="2" s="1"/>
  <c r="T210" i="2" s="1"/>
  <c r="P185" i="2"/>
  <c r="R185" i="2" s="1"/>
  <c r="T185" i="2" s="1"/>
  <c r="P149" i="2"/>
  <c r="R149" i="2" s="1"/>
  <c r="T149" i="2" s="1"/>
  <c r="P197" i="2"/>
  <c r="R197" i="2" s="1"/>
  <c r="T197" i="2" s="1"/>
  <c r="W26" i="2"/>
  <c r="W4" i="2"/>
  <c r="W12" i="2"/>
  <c r="W17" i="2"/>
  <c r="P104" i="2"/>
  <c r="R104" i="2" s="1"/>
  <c r="T104" i="2" s="1"/>
  <c r="P91" i="2"/>
  <c r="R91" i="2" s="1"/>
  <c r="P211" i="2"/>
  <c r="R211" i="2" s="1"/>
  <c r="T211" i="2" s="1"/>
  <c r="P99" i="2"/>
  <c r="R99" i="2" s="1"/>
  <c r="T99" i="2" s="1"/>
  <c r="P145" i="2"/>
  <c r="R145" i="2" s="1"/>
  <c r="T145" i="2" s="1"/>
  <c r="P187" i="2"/>
  <c r="R187" i="2" s="1"/>
  <c r="T187" i="2" s="1"/>
  <c r="P101" i="2"/>
  <c r="R101" i="2" s="1"/>
  <c r="T101" i="2" s="1"/>
  <c r="P198" i="2"/>
  <c r="R198" i="2" s="1"/>
  <c r="T198" i="2" s="1"/>
  <c r="P172" i="2"/>
  <c r="R172" i="2" s="1"/>
  <c r="T172" i="2" s="1"/>
  <c r="P163" i="2"/>
  <c r="R163" i="2" s="1"/>
  <c r="T163" i="2" s="1"/>
  <c r="P126" i="2"/>
  <c r="R126" i="2" s="1"/>
  <c r="T126" i="2" s="1"/>
  <c r="P206" i="2"/>
  <c r="R206" i="2" s="1"/>
  <c r="T206" i="2" s="1"/>
  <c r="P30" i="2"/>
  <c r="R30" i="2" s="1"/>
  <c r="V22" i="1"/>
  <c r="V16" i="1"/>
  <c r="E14" i="1" l="1"/>
  <c r="R213" i="2"/>
  <c r="T213" i="2" s="1"/>
  <c r="P212" i="2"/>
  <c r="R212" i="2" s="1"/>
  <c r="T212" i="2" s="1"/>
  <c r="R161" i="2"/>
  <c r="T161" i="2" s="1"/>
  <c r="P124" i="2"/>
  <c r="R124" i="2" s="1"/>
  <c r="T124" i="2" s="1"/>
  <c r="P72" i="2"/>
  <c r="R72" i="2" s="1"/>
  <c r="P40" i="2"/>
  <c r="R40" i="2" s="1"/>
  <c r="P146" i="2"/>
  <c r="R146" i="2" s="1"/>
  <c r="T146" i="2" s="1"/>
  <c r="P90" i="2"/>
  <c r="R90" i="2" s="1"/>
  <c r="R189" i="2"/>
  <c r="T189" i="2" s="1"/>
  <c r="R174" i="2"/>
  <c r="T174" i="2" s="1"/>
  <c r="P27" i="2"/>
  <c r="R27" i="2" s="1"/>
  <c r="P32" i="2"/>
  <c r="R32" i="2" s="1"/>
  <c r="R102" i="2"/>
  <c r="T102" i="2" s="1"/>
  <c r="R216" i="2"/>
  <c r="T216" i="2" s="1"/>
  <c r="R217" i="2"/>
  <c r="T217" i="2" s="1"/>
  <c r="P123" i="2"/>
  <c r="R123" i="2" s="1"/>
  <c r="T123" i="2" s="1"/>
  <c r="P139" i="2"/>
  <c r="R139" i="2" s="1"/>
  <c r="T139" i="2" s="1"/>
  <c r="U196" i="2"/>
  <c r="P196" i="2"/>
  <c r="F165" i="2"/>
  <c r="E54" i="3"/>
  <c r="P97" i="2"/>
  <c r="R97" i="2" s="1"/>
  <c r="P110" i="2"/>
  <c r="R110" i="2" s="1"/>
  <c r="T110" i="2" s="1"/>
  <c r="R50" i="2"/>
  <c r="R92" i="2"/>
  <c r="R195" i="2"/>
  <c r="T195" i="2" s="1"/>
  <c r="F184" i="2"/>
  <c r="E67" i="3"/>
  <c r="G119" i="2"/>
  <c r="J119" i="2" s="1"/>
  <c r="P119" i="2"/>
  <c r="R119" i="2" s="1"/>
  <c r="T119" i="2" s="1"/>
  <c r="R31" i="2"/>
  <c r="I124" i="2"/>
  <c r="P141" i="2"/>
  <c r="R141" i="2" s="1"/>
  <c r="T141" i="2" s="1"/>
  <c r="G141" i="2"/>
  <c r="I141" i="2" s="1"/>
  <c r="P108" i="2"/>
  <c r="G108" i="2"/>
  <c r="J108" i="2" s="1"/>
  <c r="G179" i="2"/>
  <c r="J179" i="2" s="1"/>
  <c r="P179" i="2"/>
  <c r="R39" i="2"/>
  <c r="D15" i="2"/>
  <c r="C19" i="2" s="1"/>
  <c r="P166" i="2"/>
  <c r="G166" i="2"/>
  <c r="P186" i="2"/>
  <c r="R186" i="2" s="1"/>
  <c r="T186" i="2" s="1"/>
  <c r="D16" i="2"/>
  <c r="D19" i="2" s="1"/>
  <c r="P153" i="2"/>
  <c r="R153" i="2" s="1"/>
  <c r="T153" i="2" s="1"/>
  <c r="R215" i="2"/>
  <c r="T215" i="2" s="1"/>
  <c r="G79" i="2"/>
  <c r="I79" i="2" s="1"/>
  <c r="P79" i="2"/>
  <c r="R79" i="2" s="1"/>
  <c r="P175" i="2"/>
  <c r="R175" i="2" s="1"/>
  <c r="T175" i="2" s="1"/>
  <c r="R23" i="2"/>
  <c r="R178" i="2"/>
  <c r="T178" i="2" s="1"/>
  <c r="C18" i="1"/>
  <c r="F18" i="1"/>
  <c r="F19" i="1" s="1"/>
  <c r="R179" i="2" l="1"/>
  <c r="T179" i="2" s="1"/>
  <c r="G165" i="2"/>
  <c r="P165" i="2"/>
  <c r="R165" i="2" s="1"/>
  <c r="T165" i="2" s="1"/>
  <c r="G184" i="2"/>
  <c r="J184" i="2" s="1"/>
  <c r="P184" i="2"/>
  <c r="R184" i="2" s="1"/>
  <c r="T184" i="2" s="1"/>
  <c r="R196" i="2"/>
  <c r="T196" i="2" s="1"/>
  <c r="K166" i="2"/>
  <c r="R166" i="2"/>
  <c r="T166" i="2" s="1"/>
  <c r="R108" i="2"/>
  <c r="T108" i="2" s="1"/>
  <c r="C11" i="2"/>
  <c r="C12" i="2"/>
  <c r="O216" i="2" l="1"/>
  <c r="E14" i="2"/>
  <c r="O218" i="2"/>
  <c r="O217" i="2"/>
  <c r="O200" i="2"/>
  <c r="O187" i="2"/>
  <c r="O213" i="2"/>
  <c r="O180" i="2"/>
  <c r="O174" i="2"/>
  <c r="O175" i="2"/>
  <c r="O151" i="2"/>
  <c r="O177" i="2"/>
  <c r="O211" i="2"/>
  <c r="O179" i="2"/>
  <c r="O169" i="2"/>
  <c r="O173" i="2"/>
  <c r="O156" i="2"/>
  <c r="O212" i="2"/>
  <c r="O209" i="2"/>
  <c r="O160" i="2"/>
  <c r="O210" i="2"/>
  <c r="O185" i="2"/>
  <c r="O191" i="2"/>
  <c r="C15" i="2"/>
  <c r="F18" i="2" s="1"/>
  <c r="F19" i="2" s="1"/>
  <c r="O186" i="2"/>
  <c r="O214" i="2"/>
  <c r="O143" i="2"/>
  <c r="O182" i="2"/>
  <c r="O161" i="2"/>
  <c r="O204" i="2"/>
  <c r="O163" i="2"/>
  <c r="O202" i="2"/>
  <c r="O198" i="2"/>
  <c r="O197" i="2"/>
  <c r="O172" i="2"/>
  <c r="O159" i="2"/>
  <c r="O154" i="2"/>
  <c r="O178" i="2"/>
  <c r="O146" i="2"/>
  <c r="O157" i="2"/>
  <c r="O139" i="2"/>
  <c r="O203" i="2"/>
  <c r="O207" i="2"/>
  <c r="O150" i="2"/>
  <c r="O215" i="2"/>
  <c r="O184" i="2"/>
  <c r="O171" i="2"/>
  <c r="O205" i="2"/>
  <c r="O153" i="2"/>
  <c r="O201" i="2"/>
  <c r="O199" i="2"/>
  <c r="O152" i="2"/>
  <c r="O183" i="2"/>
  <c r="O167" i="2"/>
  <c r="O193" i="2"/>
  <c r="O194" i="2"/>
  <c r="O164" i="2"/>
  <c r="O208" i="2"/>
  <c r="O147" i="2"/>
  <c r="O181" i="2"/>
  <c r="O196" i="2"/>
  <c r="O192" i="2"/>
  <c r="O155" i="2"/>
  <c r="O190" i="2"/>
  <c r="O148" i="2"/>
  <c r="O176" i="2"/>
  <c r="O168" i="2"/>
  <c r="O162" i="2"/>
  <c r="O165" i="2"/>
  <c r="O206" i="2"/>
  <c r="O188" i="2"/>
  <c r="O170" i="2"/>
  <c r="O189" i="2"/>
  <c r="O149" i="2"/>
  <c r="O158" i="2"/>
  <c r="O166" i="2"/>
  <c r="O195" i="2"/>
  <c r="C16" i="2"/>
  <c r="D18" i="2" s="1"/>
  <c r="K165" i="2"/>
  <c r="C18" i="2" l="1"/>
</calcChain>
</file>

<file path=xl/sharedStrings.xml><?xml version="1.0" encoding="utf-8"?>
<sst xmlns="http://schemas.openxmlformats.org/spreadsheetml/2006/main" count="1888" uniqueCount="688">
  <si>
    <t>JAVSO..47..105</t>
  </si>
  <si>
    <t>IBVS 6244</t>
  </si>
  <si>
    <t>IBVS 6196</t>
  </si>
  <si>
    <t>BAD?</t>
  </si>
  <si>
    <t>0.0009</t>
  </si>
  <si>
    <t>0.0068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</si>
  <si>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</si>
  <si>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</si>
  <si>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</si>
  <si>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</si>
  <si>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</si>
  <si>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</si>
  <si>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</si>
  <si>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</si>
  <si>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</si>
  <si>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</si>
  <si>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</si>
  <si>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</si>
  <si>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</si>
  <si>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</si>
  <si>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</si>
  <si>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</si>
  <si>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</si>
  <si>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</si>
  <si>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</si>
  <si>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</si>
  <si>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</si>
  <si>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</si>
  <si>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</si>
  <si>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</si>
  <si>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</si>
  <si>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Misc</t>
  </si>
  <si>
    <t>Locher K</t>
  </si>
  <si>
    <t>B</t>
  </si>
  <si>
    <t>v</t>
  </si>
  <si>
    <t>Elias D</t>
  </si>
  <si>
    <t>K</t>
  </si>
  <si>
    <t># of data points:</t>
  </si>
  <si>
    <t>Start of linear fit (row #)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</si>
  <si>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</si>
  <si>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</si>
  <si>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</si>
  <si>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</si>
  <si>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</si>
  <si>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</si>
  <si>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</si>
  <si>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Linear Ephemeris =</t>
  </si>
  <si>
    <t>Quad. Ephemeris =</t>
  </si>
  <si>
    <t>V375 Cas / GSC 04285-00577</t>
  </si>
  <si>
    <t>EB/KE</t>
  </si>
  <si>
    <t>BBSAG Bull.23</t>
  </si>
  <si>
    <t>II</t>
  </si>
  <si>
    <t>AN 302,1,54</t>
  </si>
  <si>
    <t>BAV-M 32</t>
  </si>
  <si>
    <t>IBVS 2651</t>
  </si>
  <si>
    <t>IBVS 2793</t>
  </si>
  <si>
    <t>BAV-M 38</t>
  </si>
  <si>
    <t>BAV-M 39</t>
  </si>
  <si>
    <t>BBSAG Bull.86</t>
  </si>
  <si>
    <t>BAV-M 50</t>
  </si>
  <si>
    <t>:</t>
  </si>
  <si>
    <t>BBSAG Bull.89</t>
  </si>
  <si>
    <t>BAV-M 52</t>
  </si>
  <si>
    <t>BAV-M 60</t>
  </si>
  <si>
    <t>BBSAG Bull.100</t>
  </si>
  <si>
    <t>BBSAG Bull.103</t>
  </si>
  <si>
    <t>BBSAG Bull.105</t>
  </si>
  <si>
    <t>BBSAG Bull.110</t>
  </si>
  <si>
    <t>BBSAG Bull.113</t>
  </si>
  <si>
    <t>BBSAG Bull.116</t>
  </si>
  <si>
    <t>IBVS 5731</t>
  </si>
  <si>
    <t>IBVS 5802</t>
  </si>
  <si>
    <t>OEJV 0074</t>
  </si>
  <si>
    <t>I</t>
  </si>
  <si>
    <t>IBVS 5875</t>
  </si>
  <si>
    <t>IBVS 5871</t>
  </si>
  <si>
    <t>OEJV 0107</t>
  </si>
  <si>
    <t>BBSAG</t>
  </si>
  <si>
    <t>BAV</t>
  </si>
  <si>
    <t>IBVS</t>
  </si>
  <si>
    <t>OEJV</t>
  </si>
  <si>
    <t>Nelson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</si>
  <si>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</si>
  <si>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</si>
  <si>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 . diff</t>
    </r>
    <r>
      <rPr>
        <b/>
        <vertAlign val="superscript"/>
        <sz val="10"/>
        <rFont val="Arial"/>
        <family val="2"/>
      </rPr>
      <t>2</t>
    </r>
  </si>
  <si>
    <t>OEJV 0001</t>
  </si>
  <si>
    <t>vis</t>
  </si>
  <si>
    <t>IBVS 5918</t>
  </si>
  <si>
    <t>JAVSO..36..171</t>
  </si>
  <si>
    <t>JAVSO..38...85</t>
  </si>
  <si>
    <t>JAVSO..36..186</t>
  </si>
  <si>
    <t>JAVSO..38..183</t>
  </si>
  <si>
    <t>IBVS 6042</t>
  </si>
  <si>
    <t>2013JAVSO..41..122</t>
  </si>
  <si>
    <t>OEJV 0160</t>
  </si>
  <si>
    <t>IBVS 6070</t>
  </si>
  <si>
    <t>2013JAVSO..41..328</t>
  </si>
  <si>
    <t>IBVS 6118</t>
  </si>
  <si>
    <t>IBVS 5984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</si>
  <si>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</si>
  <si>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</si>
  <si>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</si>
  <si>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</si>
  <si>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</si>
  <si>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</si>
  <si>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</si>
  <si>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</si>
  <si>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</si>
  <si>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</si>
  <si>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</si>
  <si>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</si>
  <si>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F </t>
  </si>
  <si>
    <t>2416858.514 </t>
  </si>
  <si>
    <t> 13.01.1905 00:20 </t>
  </si>
  <si>
    <t> 0.008 </t>
  </si>
  <si>
    <t> Kukarkin &amp; Nowikow </t>
  </si>
  <si>
    <t> PZ 12.366 </t>
  </si>
  <si>
    <t>2426241.550 </t>
  </si>
  <si>
    <t> 22.09.1930 01:12 </t>
  </si>
  <si>
    <t> -0.204 </t>
  </si>
  <si>
    <t>P </t>
  </si>
  <si>
    <t> W.Strohmeier </t>
  </si>
  <si>
    <t> VB 5.12 </t>
  </si>
  <si>
    <t>2426600.482 </t>
  </si>
  <si>
    <t> 15.09.1931 23:34 </t>
  </si>
  <si>
    <t> -0.041 </t>
  </si>
  <si>
    <t>2426620.424 </t>
  </si>
  <si>
    <t> 05.10.1931 22:10 </t>
  </si>
  <si>
    <t> 0.010 </t>
  </si>
  <si>
    <t>2426930.451 </t>
  </si>
  <si>
    <t> 10.08.1932 22:49 </t>
  </si>
  <si>
    <t> -0.111 </t>
  </si>
  <si>
    <t>2426958.531 </t>
  </si>
  <si>
    <t> 08.09.1932 00:44 </t>
  </si>
  <si>
    <t> -0.025 </t>
  </si>
  <si>
    <t>2426986.461 </t>
  </si>
  <si>
    <t> 05.10.1932 23:03 </t>
  </si>
  <si>
    <t> -0.089 </t>
  </si>
  <si>
    <t>2426987.331 </t>
  </si>
  <si>
    <t> 06.10.1932 19:56 </t>
  </si>
  <si>
    <t> 0.044 </t>
  </si>
  <si>
    <t>2426987.352 </t>
  </si>
  <si>
    <t> 06.10.1932 20:26 </t>
  </si>
  <si>
    <t> 0.065 </t>
  </si>
  <si>
    <t>2427060.286 </t>
  </si>
  <si>
    <t> 18.12.1932 18:51 </t>
  </si>
  <si>
    <t> 0.067 </t>
  </si>
  <si>
    <t>2427745.383 </t>
  </si>
  <si>
    <t> 03.11.1934 21:11 </t>
  </si>
  <si>
    <t> 0.040 </t>
  </si>
  <si>
    <t>2428078.339 </t>
  </si>
  <si>
    <t> 02.10.1935 20:08 </t>
  </si>
  <si>
    <t> 0.011 </t>
  </si>
  <si>
    <t>2428078.363 </t>
  </si>
  <si>
    <t> 02.10.1935 20:42 </t>
  </si>
  <si>
    <t> 0.035 </t>
  </si>
  <si>
    <t>2428751.563 </t>
  </si>
  <si>
    <t> 06.08.1937 01:30 </t>
  </si>
  <si>
    <t> -0.102 </t>
  </si>
  <si>
    <t>2428757.509 </t>
  </si>
  <si>
    <t> 12.08.1937 00:12 </t>
  </si>
  <si>
    <t> -0.049 </t>
  </si>
  <si>
    <t>2428857.741 </t>
  </si>
  <si>
    <t> 20.11.1937 05:47 </t>
  </si>
  <si>
    <t> -0.007 </t>
  </si>
  <si>
    <t>2429103.824 </t>
  </si>
  <si>
    <t> 24.07.1938 07:46 </t>
  </si>
  <si>
    <t> 0.021 </t>
  </si>
  <si>
    <t>2429104.521 </t>
  </si>
  <si>
    <t> 25.07.1938 00:30 </t>
  </si>
  <si>
    <t> -0.019 </t>
  </si>
  <si>
    <t>2429166.451 </t>
  </si>
  <si>
    <t> 24.09.1938 22:49 </t>
  </si>
  <si>
    <t> 0.029 </t>
  </si>
  <si>
    <t>2429192.256 </t>
  </si>
  <si>
    <t> 20.10.1938 18:08 </t>
  </si>
  <si>
    <t> 0.050 </t>
  </si>
  <si>
    <t>2429476.565 </t>
  </si>
  <si>
    <t> 01.08.1939 01:33 </t>
  </si>
  <si>
    <t> -0.005 </t>
  </si>
  <si>
    <t>2430664.13 </t>
  </si>
  <si>
    <t> 31.10.1942 15:07 </t>
  </si>
  <si>
    <t> 0.01 </t>
  </si>
  <si>
    <t> A.V.Soloviev </t>
  </si>
  <si>
    <t> AC 176.16 </t>
  </si>
  <si>
    <t>2430991.231 </t>
  </si>
  <si>
    <t> 23.09.1943 17:32 </t>
  </si>
  <si>
    <t> 0.022 </t>
  </si>
  <si>
    <t>2431262.43 </t>
  </si>
  <si>
    <t> 20.06.1944 22:19 </t>
  </si>
  <si>
    <t> 0.12 </t>
  </si>
  <si>
    <t>2431270.45 </t>
  </si>
  <si>
    <t> 28.06.1944 22:48 </t>
  </si>
  <si>
    <t> 0.03 </t>
  </si>
  <si>
    <t>2431290.35 </t>
  </si>
  <si>
    <t> 18.07.1944 20:24 </t>
  </si>
  <si>
    <t> 0.04 </t>
  </si>
  <si>
    <t>2431341.19 </t>
  </si>
  <si>
    <t> 07.09.1944 16:33 </t>
  </si>
  <si>
    <t> 0.05 </t>
  </si>
  <si>
    <t>2431349.241 </t>
  </si>
  <si>
    <t> 15.09.1944 17:47 </t>
  </si>
  <si>
    <t> -0.000 </t>
  </si>
  <si>
    <t>2431779.467 </t>
  </si>
  <si>
    <t> 19.11.1945 23:12 </t>
  </si>
  <si>
    <t> -0.002 </t>
  </si>
  <si>
    <t>2432054.27 </t>
  </si>
  <si>
    <t> 21.08.1946 18:28 </t>
  </si>
  <si>
    <t>2432767.36 </t>
  </si>
  <si>
    <t> 03.08.1948 20:38 </t>
  </si>
  <si>
    <t> -0.01 </t>
  </si>
  <si>
    <t>2432832.22 </t>
  </si>
  <si>
    <t> 07.10.1948 17:16 </t>
  </si>
  <si>
    <t> 0.02 </t>
  </si>
  <si>
    <t>2433562.18 </t>
  </si>
  <si>
    <t> 07.10.1950 16:19 </t>
  </si>
  <si>
    <t> -0.08 </t>
  </si>
  <si>
    <t>2434194.334 </t>
  </si>
  <si>
    <t> 30.06.1952 20:00 </t>
  </si>
  <si>
    <t> -0.012 </t>
  </si>
  <si>
    <t>2434241.453 </t>
  </si>
  <si>
    <t> 16.08.1952 22:52 </t>
  </si>
  <si>
    <t> V.M.Grigorevski </t>
  </si>
  <si>
    <t> PZ 12.150 </t>
  </si>
  <si>
    <t>2434244.417 </t>
  </si>
  <si>
    <t> 19.08.1952 22:00 </t>
  </si>
  <si>
    <t> -0.024 </t>
  </si>
  <si>
    <t>2434272.433 </t>
  </si>
  <si>
    <t> 16.09.1952 22:23 </t>
  </si>
  <si>
    <t>2434280.492 </t>
  </si>
  <si>
    <t> 24.09.1952 23:48 </t>
  </si>
  <si>
    <t> -0.047 </t>
  </si>
  <si>
    <t>2434281.29 </t>
  </si>
  <si>
    <t> 25.09.1952 18:57 </t>
  </si>
  <si>
    <t>2434388.843 </t>
  </si>
  <si>
    <t> 11.01.1953 08:13 </t>
  </si>
  <si>
    <t>2434624.506 </t>
  </si>
  <si>
    <t> 04.09.1953 00:08 </t>
  </si>
  <si>
    <t> -0.068 </t>
  </si>
  <si>
    <t>2434627.513 </t>
  </si>
  <si>
    <t> 07.09.1953 00:18 </t>
  </si>
  <si>
    <t> -0.008 </t>
  </si>
  <si>
    <t>2434658.435 </t>
  </si>
  <si>
    <t> 07.10.1953 22:26 </t>
  </si>
  <si>
    <t> -0.027 </t>
  </si>
  <si>
    <t>2434683.441 </t>
  </si>
  <si>
    <t> 01.11.1953 22:35 </t>
  </si>
  <si>
    <t> -0.069 </t>
  </si>
  <si>
    <t>2434692.368 </t>
  </si>
  <si>
    <t> 10.11.1953 20:49 </t>
  </si>
  <si>
    <t> 0.018 </t>
  </si>
  <si>
    <t>2435034.25 </t>
  </si>
  <si>
    <t> 18.10.1954 18:00 </t>
  </si>
  <si>
    <t> 0.07 </t>
  </si>
  <si>
    <t> G.Romano </t>
  </si>
  <si>
    <t> MSAI 29.498 </t>
  </si>
  <si>
    <t>2435226.469 </t>
  </si>
  <si>
    <t> 28.04.1955 23:15 </t>
  </si>
  <si>
    <t> 0.017 </t>
  </si>
  <si>
    <t> P.I.Tschuprina </t>
  </si>
  <si>
    <t> AC 183.16 </t>
  </si>
  <si>
    <t>2435251.453 </t>
  </si>
  <si>
    <t> 23.05.1955 22:52 </t>
  </si>
  <si>
    <t> -0.046 </t>
  </si>
  <si>
    <t>2435315.518 </t>
  </si>
  <si>
    <t> 27.07.1955 00:25 </t>
  </si>
  <si>
    <t> -0.074 </t>
  </si>
  <si>
    <t>2435397.383 </t>
  </si>
  <si>
    <t> 16.10.1955 21:11 </t>
  </si>
  <si>
    <t> 0.019 </t>
  </si>
  <si>
    <t>2435464.434 </t>
  </si>
  <si>
    <t> 22.12.1955 22:24 </t>
  </si>
  <si>
    <t> 0.031 </t>
  </si>
  <si>
    <t>2435476.20 </t>
  </si>
  <si>
    <t> 03.01.1956 16:48 </t>
  </si>
  <si>
    <t>2435588.154 </t>
  </si>
  <si>
    <t> 24.04.1956 15:41 </t>
  </si>
  <si>
    <t> -0.014 </t>
  </si>
  <si>
    <t>2435598.448 </t>
  </si>
  <si>
    <t> 04.05.1956 22:45 </t>
  </si>
  <si>
    <t> -0.033 </t>
  </si>
  <si>
    <t>2435626.425 </t>
  </si>
  <si>
    <t> 01.06.1956 22:12 </t>
  </si>
  <si>
    <t> -0.051 </t>
  </si>
  <si>
    <t>2435660.36 </t>
  </si>
  <si>
    <t> 05.07.1956 20:38 </t>
  </si>
  <si>
    <t> -0.00 </t>
  </si>
  <si>
    <t>2435716.40 </t>
  </si>
  <si>
    <t> 30.08.1956 21:36 </t>
  </si>
  <si>
    <t>2435721.527 </t>
  </si>
  <si>
    <t> 05.09.1956 00:38 </t>
  </si>
  <si>
    <t>2435727.425 </t>
  </si>
  <si>
    <t> 10.09.1956 22:12 </t>
  </si>
  <si>
    <t>2435744.34 </t>
  </si>
  <si>
    <t> 27.09.1956 20:09 </t>
  </si>
  <si>
    <t>2435744.418 </t>
  </si>
  <si>
    <t> 27.09.1956 22:01 </t>
  </si>
  <si>
    <t> 0.072 </t>
  </si>
  <si>
    <t>2435890.237 </t>
  </si>
  <si>
    <t> 20.02.1957 17:41 </t>
  </si>
  <si>
    <t> 0.025 </t>
  </si>
  <si>
    <t>2435931.460 </t>
  </si>
  <si>
    <t> 02.04.1957 23:02 </t>
  </si>
  <si>
    <t> -0.006 </t>
  </si>
  <si>
    <t>2436043.4300 </t>
  </si>
  <si>
    <t> 23.07.1957 22:19 </t>
  </si>
  <si>
    <t> -0.0135 </t>
  </si>
  <si>
    <t>V </t>
  </si>
  <si>
    <t> E.A.Satanova </t>
  </si>
  <si>
    <t> PZ 13.128 </t>
  </si>
  <si>
    <t>2436074.3973 </t>
  </si>
  <si>
    <t> 23.08.1957 21:32 </t>
  </si>
  <si>
    <t> 0.0128 </t>
  </si>
  <si>
    <t>2436080.2956 </t>
  </si>
  <si>
    <t> 29.08.1957 19:05 </t>
  </si>
  <si>
    <t> 0.0175 </t>
  </si>
  <si>
    <t>2436843.424 </t>
  </si>
  <si>
    <t> 01.10.1959 22:10 </t>
  </si>
  <si>
    <t> -0.067 </t>
  </si>
  <si>
    <t>2436846.411 </t>
  </si>
  <si>
    <t> 04.10.1959 21:51 </t>
  </si>
  <si>
    <t>2437045.352 </t>
  </si>
  <si>
    <t> 20.04.1960 20:26 </t>
  </si>
  <si>
    <t> 0.007 </t>
  </si>
  <si>
    <t> T.Berthold </t>
  </si>
  <si>
    <t> HABZ 69 </t>
  </si>
  <si>
    <t>2437078.484 </t>
  </si>
  <si>
    <t> 23.05.1960 23:36 </t>
  </si>
  <si>
    <t>2439059.445 </t>
  </si>
  <si>
    <t> 25.10.1965 22:40 </t>
  </si>
  <si>
    <t> -0.016 </t>
  </si>
  <si>
    <t> HABZ 70 </t>
  </si>
  <si>
    <t>2439389.476 </t>
  </si>
  <si>
    <t> 20.09.1966 23:25 </t>
  </si>
  <si>
    <t> -0.023 </t>
  </si>
  <si>
    <t>2439443.272 </t>
  </si>
  <si>
    <t> 13.11.1966 18:31 </t>
  </si>
  <si>
    <t>2440097.469 </t>
  </si>
  <si>
    <t> 28.08.1968 23:15 </t>
  </si>
  <si>
    <t> 0.009 </t>
  </si>
  <si>
    <t>2440483.476 </t>
  </si>
  <si>
    <t> 18.09.1969 23:25 </t>
  </si>
  <si>
    <t> -0.011 </t>
  </si>
  <si>
    <t>2441600.307 </t>
  </si>
  <si>
    <t> 09.10.1972 19:22 </t>
  </si>
  <si>
    <t>2442621.378 </t>
  </si>
  <si>
    <t> 27.07.1975 21:04 </t>
  </si>
  <si>
    <t> R.Diethelm </t>
  </si>
  <si>
    <t> BBS 23 </t>
  </si>
  <si>
    <t>2443028.746 </t>
  </si>
  <si>
    <t> 07.09.1976 05:54 </t>
  </si>
  <si>
    <t> G.Samolyk </t>
  </si>
  <si>
    <t> AOEB 9 </t>
  </si>
  <si>
    <t>2443420.669 </t>
  </si>
  <si>
    <t> 04.10.1977 04:03 </t>
  </si>
  <si>
    <t> -0.010 </t>
  </si>
  <si>
    <t>2443435.388 </t>
  </si>
  <si>
    <t> 18.10.1977 21:18 </t>
  </si>
  <si>
    <t> D.Lichtenknecker </t>
  </si>
  <si>
    <t>BAVM 31 </t>
  </si>
  <si>
    <t>2444484.428 </t>
  </si>
  <si>
    <t> 01.09.1980 22:16 </t>
  </si>
  <si>
    <t> -0.034 </t>
  </si>
  <si>
    <t>BAVM 32 </t>
  </si>
  <si>
    <t>2444546.304 </t>
  </si>
  <si>
    <t> 02.11.1980 19:17 </t>
  </si>
  <si>
    <t> -0.040 </t>
  </si>
  <si>
    <t>2444562.557 </t>
  </si>
  <si>
    <t> 19.11.1980 01:22 </t>
  </si>
  <si>
    <t> 0.005 </t>
  </si>
  <si>
    <t>2445026.637 </t>
  </si>
  <si>
    <t> 26.02.1982 03:17 </t>
  </si>
  <si>
    <t> -0.031 </t>
  </si>
  <si>
    <t>2445210.0824 </t>
  </si>
  <si>
    <t> 28.08.1982 13:58 </t>
  </si>
  <si>
    <t> -0.0216 </t>
  </si>
  <si>
    <t>E </t>
  </si>
  <si>
    <t>?</t>
  </si>
  <si>
    <t> Zhang Rong-Xian </t>
  </si>
  <si>
    <t>IBVS 2651 </t>
  </si>
  <si>
    <t>2445235.1235 </t>
  </si>
  <si>
    <t> 22.09.1982 14:57 </t>
  </si>
  <si>
    <t> -0.0280 </t>
  </si>
  <si>
    <t>2445265.3291 </t>
  </si>
  <si>
    <t> 22.10.1982 19:53 </t>
  </si>
  <si>
    <t> -0.0268 </t>
  </si>
  <si>
    <t>2445266.0680 </t>
  </si>
  <si>
    <t> 23.10.1982 13:37 </t>
  </si>
  <si>
    <t> -0.0246 </t>
  </si>
  <si>
    <t>2445294.0618 </t>
  </si>
  <si>
    <t> 20.11.1982 13:28 </t>
  </si>
  <si>
    <t> -0.0251 </t>
  </si>
  <si>
    <t>2445296.2743 </t>
  </si>
  <si>
    <t> 22.11.1982 18:34 </t>
  </si>
  <si>
    <t> -0.0226 </t>
  </si>
  <si>
    <t>2445521.711 </t>
  </si>
  <si>
    <t> 06.07.1983 05:03 </t>
  </si>
  <si>
    <t>2445561.4814 </t>
  </si>
  <si>
    <t> 14.08.1983 23:33 </t>
  </si>
  <si>
    <t> -0.0247 </t>
  </si>
  <si>
    <t> R.Gröbel </t>
  </si>
  <si>
    <t>IBVS 2793 </t>
  </si>
  <si>
    <t>2445614.522 </t>
  </si>
  <si>
    <t> 07.10.1983 00:31 </t>
  </si>
  <si>
    <t> -0.026 </t>
  </si>
  <si>
    <t> P.Frank </t>
  </si>
  <si>
    <t>BAVM 38 </t>
  </si>
  <si>
    <t>2445635.1497 </t>
  </si>
  <si>
    <t> 27.10.1983 15:35 </t>
  </si>
  <si>
    <t> -0.0256 </t>
  </si>
  <si>
    <t>2445939.385 </t>
  </si>
  <si>
    <t> 26.08.1984 21:14 </t>
  </si>
  <si>
    <t> -0.044 </t>
  </si>
  <si>
    <t> W.Braune </t>
  </si>
  <si>
    <t>BAVM 39 </t>
  </si>
  <si>
    <t>2447005.425 </t>
  </si>
  <si>
    <t> 28.07.1987 22:12 </t>
  </si>
  <si>
    <t> 0.002 </t>
  </si>
  <si>
    <t> G.Mavrofridis </t>
  </si>
  <si>
    <t> BBS 86 </t>
  </si>
  <si>
    <t>2447008.357 </t>
  </si>
  <si>
    <t> 31.07.1987 20:34 </t>
  </si>
  <si>
    <t> -0.013 </t>
  </si>
  <si>
    <t>2447092.339 </t>
  </si>
  <si>
    <t> 23.10.1987 20:08 </t>
  </si>
  <si>
    <t>2447139.4761 </t>
  </si>
  <si>
    <t> 09.12.1987 23:25 </t>
  </si>
  <si>
    <t> F.Agerer </t>
  </si>
  <si>
    <t>BAVM 50 </t>
  </si>
  <si>
    <t>2447366.385 </t>
  </si>
  <si>
    <t> 23.07.1988 21:14 </t>
  </si>
  <si>
    <t> -0.017 </t>
  </si>
  <si>
    <t> BBS 89 </t>
  </si>
  <si>
    <t>2447391.441 </t>
  </si>
  <si>
    <t> 17.08.1988 22:35 </t>
  </si>
  <si>
    <t> Moschner&amp;Kleikamp </t>
  </si>
  <si>
    <t>BAVM 52 </t>
  </si>
  <si>
    <t>2447481.300 </t>
  </si>
  <si>
    <t> 15.11.1988 19:12 </t>
  </si>
  <si>
    <t>2448154.642 </t>
  </si>
  <si>
    <t> 20.09.1990 03:24 </t>
  </si>
  <si>
    <t> -0.021 </t>
  </si>
  <si>
    <t>2448440.469 </t>
  </si>
  <si>
    <t> 02.07.1991 23:15 </t>
  </si>
  <si>
    <t> -0.030 </t>
  </si>
  <si>
    <t> K.Seifert </t>
  </si>
  <si>
    <t>BAVM 60 </t>
  </si>
  <si>
    <t>2448518.5876 </t>
  </si>
  <si>
    <t> 19.09.1991 02:06 </t>
  </si>
  <si>
    <t> -0.0008 </t>
  </si>
  <si>
    <t>G</t>
  </si>
  <si>
    <t>2448518.5877 </t>
  </si>
  <si>
    <t> -0.0007 </t>
  </si>
  <si>
    <t>B;V</t>
  </si>
  <si>
    <t>2448670.365 </t>
  </si>
  <si>
    <t> 17.02.1992 20:45 </t>
  </si>
  <si>
    <t> J.Vandenbroere </t>
  </si>
  <si>
    <t> BBS 100 </t>
  </si>
  <si>
    <t>2449003.315 </t>
  </si>
  <si>
    <t> 15.01.1993 19:33 </t>
  </si>
  <si>
    <t> H.Peter </t>
  </si>
  <si>
    <t> BBS 103 </t>
  </si>
  <si>
    <t>2449218.433 </t>
  </si>
  <si>
    <t> 18.08.1993 22:23 </t>
  </si>
  <si>
    <t> BBS 105 </t>
  </si>
  <si>
    <t>2449221.384 </t>
  </si>
  <si>
    <t> 21.08.1993 21:12 </t>
  </si>
  <si>
    <t> -0.009 </t>
  </si>
  <si>
    <t>2449679.604 </t>
  </si>
  <si>
    <t> 23.11.1994 02:29 </t>
  </si>
  <si>
    <t>2450002.322 </t>
  </si>
  <si>
    <t> 11.10.1995 19:43 </t>
  </si>
  <si>
    <t> 0.036 </t>
  </si>
  <si>
    <t> BBS 110 </t>
  </si>
  <si>
    <t>2450332.361 </t>
  </si>
  <si>
    <t> 05.09.1996 20:39 </t>
  </si>
  <si>
    <t> BBS 113 </t>
  </si>
  <si>
    <t>2450357.401 </t>
  </si>
  <si>
    <t> 30.09.1996 21:37 </t>
  </si>
  <si>
    <t>2450370.624 </t>
  </si>
  <si>
    <t> 14.10.1996 02:58 </t>
  </si>
  <si>
    <t>2450718.365 </t>
  </si>
  <si>
    <t> 26.09.1997 20:45 </t>
  </si>
  <si>
    <t> 0.014 </t>
  </si>
  <si>
    <t> BBS 116 </t>
  </si>
  <si>
    <t>2450752.267 </t>
  </si>
  <si>
    <t> 30.10.1997 18:24 </t>
  </si>
  <si>
    <t> 0.028 </t>
  </si>
  <si>
    <t>2452225.678 </t>
  </si>
  <si>
    <t> 12.11.2001 04:16 </t>
  </si>
  <si>
    <t> 0.055 </t>
  </si>
  <si>
    <t>2452524.7985 </t>
  </si>
  <si>
    <t> 07.09.2002 07:09 </t>
  </si>
  <si>
    <t> 0.0781 </t>
  </si>
  <si>
    <t>C </t>
  </si>
  <si>
    <t>ns</t>
  </si>
  <si>
    <t>2452885.7977 </t>
  </si>
  <si>
    <t> 03.09.2003 07:08 </t>
  </si>
  <si>
    <t> 0.0982 </t>
  </si>
  <si>
    <t>2452888.748 </t>
  </si>
  <si>
    <t> 06.09.2003 05:57 </t>
  </si>
  <si>
    <t> 0.102 </t>
  </si>
  <si>
    <t> B.Manske </t>
  </si>
  <si>
    <t>2453252.696 </t>
  </si>
  <si>
    <t> 04.09.2004 04:42 </t>
  </si>
  <si>
    <t> 0.124 </t>
  </si>
  <si>
    <t> R.Meyer </t>
  </si>
  <si>
    <t>BAVM 174 </t>
  </si>
  <si>
    <t>2453253.398 </t>
  </si>
  <si>
    <t> 04.09.2004 21:33 </t>
  </si>
  <si>
    <t> 0.089 </t>
  </si>
  <si>
    <t>2453653.4421 </t>
  </si>
  <si>
    <t> 09.10.2005 22:36 </t>
  </si>
  <si>
    <t> 0.1093 </t>
  </si>
  <si>
    <t>-I</t>
  </si>
  <si>
    <t> Agerer </t>
  </si>
  <si>
    <t>BAVM 178 </t>
  </si>
  <si>
    <t>2453992.3255 </t>
  </si>
  <si>
    <t> 13.09.2006 19:48 </t>
  </si>
  <si>
    <t>13133</t>
  </si>
  <si>
    <t> 0.1144 </t>
  </si>
  <si>
    <t>o</t>
  </si>
  <si>
    <t> Moschner &amp; Frank </t>
  </si>
  <si>
    <t>BAVM 186 </t>
  </si>
  <si>
    <t>2454061.5755 </t>
  </si>
  <si>
    <t> 22.11.2006 01:48 </t>
  </si>
  <si>
    <t>13180</t>
  </si>
  <si>
    <t> 0.1153 </t>
  </si>
  <si>
    <t> G.Lubcke </t>
  </si>
  <si>
    <t> JAAVSO 41;122 </t>
  </si>
  <si>
    <t>2454061.5759 </t>
  </si>
  <si>
    <t> 22.11.2006 01:49 </t>
  </si>
  <si>
    <t> 0.1157 </t>
  </si>
  <si>
    <t>2454218.4929 </t>
  </si>
  <si>
    <t> 27.04.2007 23:49 </t>
  </si>
  <si>
    <t>13286.5</t>
  </si>
  <si>
    <t> 0.1173 </t>
  </si>
  <si>
    <t>2454316.4782 </t>
  </si>
  <si>
    <t> 03.08.2007 23:28 </t>
  </si>
  <si>
    <t> 0.1225 </t>
  </si>
  <si>
    <t> W.Moschner &amp; P.Frank </t>
  </si>
  <si>
    <t>BAVM 234 </t>
  </si>
  <si>
    <t>2454366.57328 </t>
  </si>
  <si>
    <t> 23.09.2007 01:45 </t>
  </si>
  <si>
    <t> 0.12252 </t>
  </si>
  <si>
    <t> L.Šmelcer </t>
  </si>
  <si>
    <t>OEJV 0074 </t>
  </si>
  <si>
    <t>2454366.57358 </t>
  </si>
  <si>
    <t> 0.12282 </t>
  </si>
  <si>
    <t>2454366.57458 </t>
  </si>
  <si>
    <t> 23.09.2007 01:47 </t>
  </si>
  <si>
    <t> 0.12382 </t>
  </si>
  <si>
    <t>R</t>
  </si>
  <si>
    <t>2454378.3655 </t>
  </si>
  <si>
    <t> 04.10.2007 20:46 </t>
  </si>
  <si>
    <t> 0.1277 </t>
  </si>
  <si>
    <t> H.Jungbluth </t>
  </si>
  <si>
    <t>BAVM 193 </t>
  </si>
  <si>
    <t>2454382.7823 </t>
  </si>
  <si>
    <t> 09.10.2007 06:46 </t>
  </si>
  <si>
    <t> 0.1243 </t>
  </si>
  <si>
    <t> J.Bialozynski </t>
  </si>
  <si>
    <t>JAAVSO 36(2);171 </t>
  </si>
  <si>
    <t>2454429.9305 </t>
  </si>
  <si>
    <t> 25.11.2007 10:19 </t>
  </si>
  <si>
    <t> 0.1242 </t>
  </si>
  <si>
    <t> H.Itoh </t>
  </si>
  <si>
    <t>VSB 46 </t>
  </si>
  <si>
    <t>2454462.3479 </t>
  </si>
  <si>
    <t> 27.12.2007 20:20 </t>
  </si>
  <si>
    <t> 0.1272 </t>
  </si>
  <si>
    <t> W.Quester </t>
  </si>
  <si>
    <t>2454696.6222 </t>
  </si>
  <si>
    <t> 18.08.2008 02:55 </t>
  </si>
  <si>
    <t> 0.1334 </t>
  </si>
  <si>
    <t>JAAVSO 36(2);186 </t>
  </si>
  <si>
    <t>2454726.8282 </t>
  </si>
  <si>
    <t> 17.09.2008 07:52 </t>
  </si>
  <si>
    <t> 0.1350 </t>
  </si>
  <si>
    <t> R.Nelson </t>
  </si>
  <si>
    <t>IBVS 5875 </t>
  </si>
  <si>
    <t>2454777.6631 </t>
  </si>
  <si>
    <t> 07.11.2008 03:54 </t>
  </si>
  <si>
    <t> 0.1381 </t>
  </si>
  <si>
    <t>IBVS 5871 </t>
  </si>
  <si>
    <t>2454840.2822 </t>
  </si>
  <si>
    <t> 08.01.2009 18:46 </t>
  </si>
  <si>
    <t> 0.1384 </t>
  </si>
  <si>
    <t>BAVM 209 </t>
  </si>
  <si>
    <t>2454851.3364 </t>
  </si>
  <si>
    <t> 19.01.2009 20:04 </t>
  </si>
  <si>
    <t> 0.1422 </t>
  </si>
  <si>
    <t>OEJV 0107 </t>
  </si>
  <si>
    <t>2454851.3375 </t>
  </si>
  <si>
    <t> 19.01.2009 20:06 </t>
  </si>
  <si>
    <t> 0.1433 </t>
  </si>
  <si>
    <t>2454851.3390 </t>
  </si>
  <si>
    <t> 19.01.2009 20:08 </t>
  </si>
  <si>
    <t> 0.1448 </t>
  </si>
  <si>
    <t>2455045.8217 </t>
  </si>
  <si>
    <t> 02.08.2009 07:43 </t>
  </si>
  <si>
    <t> 0.1408 </t>
  </si>
  <si>
    <t> K.Menzies </t>
  </si>
  <si>
    <t> JAAVSO 38;85 </t>
  </si>
  <si>
    <t>2455045.8247 </t>
  </si>
  <si>
    <t> 02.08.2009 07:47 </t>
  </si>
  <si>
    <t> 0.1438 </t>
  </si>
  <si>
    <t>2455097.3956 </t>
  </si>
  <si>
    <t> 22.09.2009 21:29 </t>
  </si>
  <si>
    <t> 0.1462 </t>
  </si>
  <si>
    <t>2455108.4494 </t>
  </si>
  <si>
    <t> 03.10.2009 22:47 </t>
  </si>
  <si>
    <t> 0.1496 </t>
  </si>
  <si>
    <t>BAVM 212 </t>
  </si>
  <si>
    <t>2455163.7002 </t>
  </si>
  <si>
    <t> 28.11.2009 04:48 </t>
  </si>
  <si>
    <t> 0.1485 </t>
  </si>
  <si>
    <t> N.Simmons </t>
  </si>
  <si>
    <t> JAAVSO 38;120 </t>
  </si>
  <si>
    <t>2455253.5808 </t>
  </si>
  <si>
    <t> 26.02.2010 01:56 </t>
  </si>
  <si>
    <t> 0.1527 </t>
  </si>
  <si>
    <t>2455461.3312 </t>
  </si>
  <si>
    <t> 21.09.2010 19:56 </t>
  </si>
  <si>
    <t> 0.1559 </t>
  </si>
  <si>
    <t>BAVM 215 </t>
  </si>
  <si>
    <t>2455480.4945 </t>
  </si>
  <si>
    <t> 10.10.2010 23:52 </t>
  </si>
  <si>
    <t> 0.1652 </t>
  </si>
  <si>
    <t>2455492.2809 </t>
  </si>
  <si>
    <t> 22.10.2010 18:44 </t>
  </si>
  <si>
    <t> 0.1645 </t>
  </si>
  <si>
    <t> U.Schmidt </t>
  </si>
  <si>
    <t>2455878.3180 </t>
  </si>
  <si>
    <t> 12.11.2011 19:37 </t>
  </si>
  <si>
    <t> 0.1749 </t>
  </si>
  <si>
    <t>BAVM 225 </t>
  </si>
  <si>
    <t>2455942.4127 </t>
  </si>
  <si>
    <t> 15.01.2012 21:54 </t>
  </si>
  <si>
    <t> 0.1774 </t>
  </si>
  <si>
    <t>2456219.41623 </t>
  </si>
  <si>
    <t> 18.10.2012 21:59 </t>
  </si>
  <si>
    <t> 0.18470 </t>
  </si>
  <si>
    <t> K.Ho?kova </t>
  </si>
  <si>
    <t>OEJV 0160 </t>
  </si>
  <si>
    <t>2456219.4197 </t>
  </si>
  <si>
    <t> 18.10.2012 22:04 </t>
  </si>
  <si>
    <t> 0.1882 </t>
  </si>
  <si>
    <t>BAVM 231 </t>
  </si>
  <si>
    <t>2456245.2023 </t>
  </si>
  <si>
    <t> 13.11.2012 16:51 </t>
  </si>
  <si>
    <t> 0.1865 </t>
  </si>
  <si>
    <t>VSB 55 </t>
  </si>
  <si>
    <t>2456246.677 </t>
  </si>
  <si>
    <t> 15.11.2012 04:14 </t>
  </si>
  <si>
    <t> 0.188 </t>
  </si>
  <si>
    <t>IBVS 6042 </t>
  </si>
  <si>
    <t>2456554.6248 </t>
  </si>
  <si>
    <t> 19.09.2013 02:59 </t>
  </si>
  <si>
    <t> 0.1983 </t>
  </si>
  <si>
    <t> JAAVSO 41;328 </t>
  </si>
  <si>
    <t>2456569.3691 </t>
  </si>
  <si>
    <t> 03.10.2013 20:51 </t>
  </si>
  <si>
    <t> 0.2088 </t>
  </si>
  <si>
    <t> H.Braunwarth </t>
  </si>
  <si>
    <t>BAVM 239 </t>
  </si>
  <si>
    <t>2456907.5165 </t>
  </si>
  <si>
    <t> 07.09.2014 00:23 </t>
  </si>
  <si>
    <t> 0.2145 </t>
  </si>
  <si>
    <t>s5</t>
  </si>
  <si>
    <t>s6</t>
  </si>
  <si>
    <t>s7</t>
  </si>
  <si>
    <t>IBVS 6195</t>
  </si>
  <si>
    <t>OEJV 0179</t>
  </si>
  <si>
    <t>JAVSO..44…69</t>
  </si>
  <si>
    <t>JAVSO..45..121</t>
  </si>
  <si>
    <t>JAVSO..46…79 (2018)</t>
  </si>
  <si>
    <t>JAVSO..46..184</t>
  </si>
  <si>
    <t>JAVSO..48…87</t>
  </si>
  <si>
    <t>OEJV 0211</t>
  </si>
  <si>
    <t>RHN 2021</t>
  </si>
  <si>
    <t>JAVSO 49, 108</t>
  </si>
  <si>
    <t>JBAV, 60</t>
  </si>
  <si>
    <t>JAVSO, 50, 133</t>
  </si>
  <si>
    <t>V0375 Cas / GSC 04285-00577</t>
  </si>
  <si>
    <t>BAAVSSC191</t>
  </si>
  <si>
    <t>JAAVSO 51, 134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</si>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</sst>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4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  <font>
      <sz val="16"/>
      <name val="Arial"/>
      <family val="2"/>
    </font>
    <font>
      <sz val="11"/>
      <color rgb="FF00B05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41" fillId="0" borderId="0" applyFont="0" applyFill="0" applyBorder="0" applyAlignment="0" applyProtection="0"/>
    <xf numFmtId="0" fontId="3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4" fillId="7" borderId="1" applyNumberFormat="0" applyAlignment="0" applyProtection="0"/>
    <xf numFmtId="0" fontId="35" fillId="0" borderId="4" applyNumberFormat="0" applyFill="0" applyAlignment="0" applyProtection="0"/>
    <xf numFmtId="0" fontId="36" fillId="22" borderId="0" applyNumberFormat="0" applyBorder="0" applyAlignment="0" applyProtection="0"/>
    <xf numFmtId="0" fontId="6" fillId="0" borderId="0"/>
    <xf numFmtId="0" fontId="10" fillId="0" borderId="0"/>
    <xf numFmtId="0" fontId="10" fillId="23" borderId="5" applyNumberFormat="0" applyFont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41" fillId="0" borderId="7" applyNumberFormat="0" applyFont="0" applyFill="0" applyAlignment="0" applyProtection="0"/>
    <xf numFmtId="0" fontId="39" fillId="0" borderId="0" applyNumberFormat="0" applyFill="0" applyBorder="0" applyAlignment="0" applyProtection="0"/>
  </cellStyleXfs>
  <cellXfs count="144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5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3" fillId="0" borderId="10" xfId="0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13" fillId="0" borderId="0" xfId="0" applyFont="1" applyAlignment="1"/>
    <xf numFmtId="0" fontId="0" fillId="0" borderId="16" xfId="0" applyBorder="1" applyAlignment="1"/>
    <xf numFmtId="0" fontId="0" fillId="0" borderId="17" xfId="0" applyBorder="1" applyAlignme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1" fillId="0" borderId="0" xfId="0" applyFont="1" applyAlignment="1"/>
    <xf numFmtId="0" fontId="14" fillId="0" borderId="0" xfId="0" applyFont="1" applyAlignment="1"/>
    <xf numFmtId="14" fontId="10" fillId="0" borderId="0" xfId="0" applyNumberFormat="1" applyFont="1" applyAlignment="1"/>
    <xf numFmtId="0" fontId="13" fillId="0" borderId="0" xfId="0" applyFont="1">
      <alignment vertical="top"/>
    </xf>
    <xf numFmtId="0" fontId="0" fillId="0" borderId="0" xfId="0">
      <alignment vertical="top"/>
    </xf>
    <xf numFmtId="0" fontId="15" fillId="0" borderId="0" xfId="0" applyFont="1">
      <alignment vertical="top"/>
    </xf>
    <xf numFmtId="0" fontId="12" fillId="0" borderId="0" xfId="0" applyFont="1">
      <alignment vertical="top"/>
    </xf>
    <xf numFmtId="0" fontId="11" fillId="0" borderId="0" xfId="0" applyFont="1">
      <alignment vertical="top"/>
    </xf>
    <xf numFmtId="22" fontId="9" fillId="0" borderId="0" xfId="0" applyNumberFormat="1" applyFont="1">
      <alignment vertical="top"/>
    </xf>
    <xf numFmtId="0" fontId="15" fillId="0" borderId="0" xfId="0" applyFont="1" applyAlignment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>
      <alignment vertical="top"/>
    </xf>
    <xf numFmtId="0" fontId="0" fillId="0" borderId="20" xfId="0" applyBorder="1" applyAlignment="1">
      <alignment horizontal="center"/>
    </xf>
    <xf numFmtId="0" fontId="0" fillId="0" borderId="21" xfId="0" applyBorder="1">
      <alignment vertical="top"/>
    </xf>
    <xf numFmtId="0" fontId="24" fillId="0" borderId="0" xfId="38" applyAlignment="1" applyProtection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>
      <alignment vertical="top"/>
    </xf>
    <xf numFmtId="0" fontId="0" fillId="0" borderId="0" xfId="0" quotePrefix="1">
      <alignment vertical="top"/>
    </xf>
    <xf numFmtId="0" fontId="5" fillId="24" borderId="24" xfId="0" applyFont="1" applyFill="1" applyBorder="1" applyAlignment="1">
      <alignment horizontal="left" vertical="top" wrapText="1" indent="1"/>
    </xf>
    <xf numFmtId="0" fontId="5" fillId="24" borderId="24" xfId="0" applyFont="1" applyFill="1" applyBorder="1" applyAlignment="1">
      <alignment horizontal="center" vertical="top" wrapText="1"/>
    </xf>
    <xf numFmtId="0" fontId="5" fillId="24" borderId="24" xfId="0" applyFont="1" applyFill="1" applyBorder="1" applyAlignment="1">
      <alignment horizontal="right" vertical="top" wrapText="1"/>
    </xf>
    <xf numFmtId="0" fontId="24" fillId="24" borderId="24" xfId="38" applyFill="1" applyBorder="1" applyAlignment="1" applyProtection="1">
      <alignment horizontal="right" vertical="top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42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/>
    <xf numFmtId="0" fontId="45" fillId="0" borderId="0" xfId="0" applyFont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0" xfId="42" applyFont="1" applyAlignment="1">
      <alignment vertical="center" wrapText="1"/>
    </xf>
    <xf numFmtId="0" fontId="42" fillId="0" borderId="0" xfId="42" applyFont="1" applyAlignment="1">
      <alignment horizontal="center" vertical="center" wrapText="1"/>
    </xf>
    <xf numFmtId="0" fontId="42" fillId="0" borderId="0" xfId="42" applyFont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43" applyFont="1" applyAlignment="1">
      <alignment vertical="center"/>
    </xf>
    <xf numFmtId="0" fontId="42" fillId="0" borderId="0" xfId="43" applyFont="1" applyAlignment="1">
      <alignment horizontal="center" vertical="center"/>
    </xf>
    <xf numFmtId="0" fontId="42" fillId="0" borderId="0" xfId="43" applyFont="1" applyAlignment="1">
      <alignment horizontal="left" vertical="center"/>
    </xf>
    <xf numFmtId="0" fontId="5" fillId="0" borderId="0" xfId="42" applyFont="1" applyAlignment="1">
      <alignment vertical="center"/>
    </xf>
    <xf numFmtId="0" fontId="5" fillId="0" borderId="0" xfId="42" applyFont="1" applyAlignment="1">
      <alignment horizontal="center" vertical="center" wrapText="1"/>
    </xf>
    <xf numFmtId="0" fontId="5" fillId="0" borderId="0" xfId="42" applyFont="1" applyAlignment="1">
      <alignment horizontal="left" vertical="center" wrapText="1"/>
    </xf>
    <xf numFmtId="0" fontId="17" fillId="0" borderId="0" xfId="42" applyFont="1" applyAlignment="1">
      <alignment vertical="center"/>
    </xf>
    <xf numFmtId="0" fontId="17" fillId="0" borderId="0" xfId="42" applyFont="1" applyAlignment="1">
      <alignment horizontal="center" vertical="center"/>
    </xf>
    <xf numFmtId="0" fontId="17" fillId="0" borderId="0" xfId="42" applyFont="1" applyAlignment="1">
      <alignment horizontal="left" vertical="center"/>
    </xf>
    <xf numFmtId="0" fontId="44" fillId="0" borderId="0" xfId="4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" fillId="0" borderId="0" xfId="42" applyFont="1" applyAlignment="1">
      <alignment horizontal="left" vertical="center"/>
    </xf>
    <xf numFmtId="0" fontId="5" fillId="0" borderId="0" xfId="42" applyFont="1" applyAlignment="1">
      <alignment horizontal="center" vertical="center"/>
    </xf>
    <xf numFmtId="0" fontId="47" fillId="0" borderId="0" xfId="0" applyFont="1" applyAlignment="1">
      <alignment vertical="center"/>
    </xf>
    <xf numFmtId="165" fontId="45" fillId="0" borderId="0" xfId="0" applyNumberFormat="1" applyFont="1" applyAlignment="1">
      <alignment horizontal="left" vertical="center" wrapText="1"/>
    </xf>
    <xf numFmtId="166" fontId="47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V375 Cas - O-C Diagr.</a:t>
            </a:r>
          </a:p>
        </c:rich>
      </c:tx>
      <c:layout>
        <c:manualLayout>
          <c:xMode val="edge"/>
          <c:yMode val="edge"/>
          <c:x val="0.36152622713205623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7884062571358"/>
          <c:y val="0.14634168126798494"/>
          <c:w val="0.80597145452984842"/>
          <c:h val="0.6310985004681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Active!$H$21:$H$996</c:f>
              <c:numCache>
                <c:formatCode>General</c:formatCode>
                <c:ptCount val="976"/>
                <c:pt idx="0">
                  <c:v>4.3578269996942254E-2</c:v>
                </c:pt>
                <c:pt idx="2">
                  <c:v>-0.16839996500493726</c:v>
                </c:pt>
                <c:pt idx="3">
                  <c:v>-5.4794500028947368E-3</c:v>
                </c:pt>
                <c:pt idx="4">
                  <c:v>4.5832364994566888E-2</c:v>
                </c:pt>
                <c:pt idx="5">
                  <c:v>-7.4564890001056483E-2</c:v>
                </c:pt>
                <c:pt idx="6">
                  <c:v>1.1133219995826948E-2</c:v>
                </c:pt>
                <c:pt idx="7">
                  <c:v>-5.3168670005106833E-2</c:v>
                </c:pt>
                <c:pt idx="8">
                  <c:v>8.0139174995565554E-2</c:v>
                </c:pt>
                <c:pt idx="9">
                  <c:v>0.10113917499620584</c:v>
                </c:pt>
                <c:pt idx="10">
                  <c:v>0.10261582999737584</c:v>
                </c:pt>
                <c:pt idx="11">
                  <c:v>7.5911679999990156E-2</c:v>
                </c:pt>
                <c:pt idx="12">
                  <c:v>4.7057619995030109E-2</c:v>
                </c:pt>
                <c:pt idx="13">
                  <c:v>7.1057619996281574E-2</c:v>
                </c:pt>
                <c:pt idx="14">
                  <c:v>-6.5572050003538607E-2</c:v>
                </c:pt>
                <c:pt idx="15">
                  <c:v>-1.3109290004649665E-2</c:v>
                </c:pt>
                <c:pt idx="16">
                  <c:v>2.8757629999745404E-2</c:v>
                </c:pt>
                <c:pt idx="17">
                  <c:v>5.6577859995741164E-2</c:v>
                </c:pt>
                <c:pt idx="18">
                  <c:v>1.6885704997548601E-2</c:v>
                </c:pt>
                <c:pt idx="19">
                  <c:v>6.4744684998004232E-2</c:v>
                </c:pt>
                <c:pt idx="20">
                  <c:v>8.5519259999273345E-2</c:v>
                </c:pt>
                <c:pt idx="21">
                  <c:v>3.1347429994639242E-2</c:v>
                </c:pt>
                <c:pt idx="29">
                  <c:v>3.3670899996650405E-2</c:v>
                </c:pt>
                <c:pt idx="34">
                  <c:v>2.3786810001183767E-2</c:v>
                </c:pt>
                <c:pt idx="40">
                  <c:v>4.6057890001975466E-2</c:v>
                </c:pt>
                <c:pt idx="53">
                  <c:v>2.2229549998883158E-2</c:v>
                </c:pt>
                <c:pt idx="64">
                  <c:v>2.2477760001493152E-2</c:v>
                </c:pt>
                <c:pt idx="67">
                  <c:v>-3.1202570004097652E-2</c:v>
                </c:pt>
                <c:pt idx="68">
                  <c:v>9.028809996380005E-3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A8-4DDD-8B59-E88CAB07076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  <c:pt idx="84">
                    <c:v>0</c:v>
                  </c:pt>
                  <c:pt idx="88">
                    <c:v>5.9999999999999995E-4</c:v>
                  </c:pt>
                  <c:pt idx="97">
                    <c:v>0</c:v>
                  </c:pt>
                  <c:pt idx="100">
                    <c:v>0</c:v>
                  </c:pt>
                  <c:pt idx="106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4">
                    <c:v>4.0000000000000001E-3</c:v>
                  </c:pt>
                  <c:pt idx="115">
                    <c:v>6.0000000000000001E-3</c:v>
                  </c:pt>
                  <c:pt idx="116">
                    <c:v>6.0000000000000001E-3</c:v>
                  </c:pt>
                  <c:pt idx="117">
                    <c:v>6.0000000000000001E-3</c:v>
                  </c:pt>
                  <c:pt idx="118">
                    <c:v>0</c:v>
                  </c:pt>
                  <c:pt idx="119">
                    <c:v>5.0000000000000001E-3</c:v>
                  </c:pt>
                  <c:pt idx="120">
                    <c:v>5.0000000000000001E-3</c:v>
                  </c:pt>
                  <c:pt idx="121">
                    <c:v>5.0000000000000001E-3</c:v>
                  </c:pt>
                  <c:pt idx="122">
                    <c:v>0</c:v>
                  </c:pt>
                  <c:pt idx="123">
                    <c:v>5.0000000000000001E-3</c:v>
                  </c:pt>
                  <c:pt idx="124">
                    <c:v>8.0000000000000002E-3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5.7000000000000002E-3</c:v>
                  </c:pt>
                  <c:pt idx="132">
                    <c:v>2.9999999999999997E-4</c:v>
                  </c:pt>
                  <c:pt idx="133">
                    <c:v>1E-4</c:v>
                  </c:pt>
                  <c:pt idx="134">
                    <c:v>1E-4</c:v>
                  </c:pt>
                  <c:pt idx="135">
                    <c:v>1.8E-3</c:v>
                  </c:pt>
                  <c:pt idx="136">
                    <c:v>1E-4</c:v>
                  </c:pt>
                  <c:pt idx="137">
                    <c:v>8.9999999999999998E-4</c:v>
                  </c:pt>
                  <c:pt idx="138">
                    <c:v>1.1000000000000001E-3</c:v>
                  </c:pt>
                  <c:pt idx="139">
                    <c:v>5.9999999999999995E-4</c:v>
                  </c:pt>
                  <c:pt idx="140">
                    <c:v>0</c:v>
                  </c:pt>
                  <c:pt idx="141">
                    <c:v>8.9999999999999998E-4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6.9999999999999999E-4</c:v>
                  </c:pt>
                  <c:pt idx="145">
                    <c:v>2.9999999999999997E-4</c:v>
                  </c:pt>
                  <c:pt idx="146">
                    <c:v>5.0000000000000001E-4</c:v>
                  </c:pt>
                  <c:pt idx="147">
                    <c:v>1.1999999999999999E-3</c:v>
                  </c:pt>
                  <c:pt idx="148">
                    <c:v>5.0000000000000001E-4</c:v>
                  </c:pt>
                  <c:pt idx="149">
                    <c:v>1.6000000000000001E-3</c:v>
                  </c:pt>
                  <c:pt idx="150">
                    <c:v>1.2999999999999999E-3</c:v>
                  </c:pt>
                  <c:pt idx="151">
                    <c:v>5.0000000000000001E-4</c:v>
                  </c:pt>
                  <c:pt idx="152">
                    <c:v>2.9999999999999997E-4</c:v>
                  </c:pt>
                  <c:pt idx="153">
                    <c:v>5.0000000000000001E-4</c:v>
                  </c:pt>
                  <c:pt idx="154">
                    <c:v>0</c:v>
                  </c:pt>
                  <c:pt idx="155">
                    <c:v>2.0000000000000001E-4</c:v>
                  </c:pt>
                  <c:pt idx="156">
                    <c:v>2.0000000000000001E-4</c:v>
                  </c:pt>
                  <c:pt idx="157">
                    <c:v>1.6999999999999999E-3</c:v>
                  </c:pt>
                  <c:pt idx="158">
                    <c:v>8.6999999999999994E-3</c:v>
                  </c:pt>
                  <c:pt idx="159">
                    <c:v>1.2999999999999999E-3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3.0000000000000001E-3</c:v>
                  </c:pt>
                  <c:pt idx="163">
                    <c:v>9.4000000000000004E-3</c:v>
                  </c:pt>
                  <c:pt idx="164">
                    <c:v>0</c:v>
                  </c:pt>
                  <c:pt idx="165">
                    <c:v>2.0000000000000001E-4</c:v>
                  </c:pt>
                  <c:pt idx="166">
                    <c:v>2.0000000000000001E-4</c:v>
                  </c:pt>
                  <c:pt idx="167">
                    <c:v>6.0000000000000001E-3</c:v>
                  </c:pt>
                  <c:pt idx="168">
                    <c:v>8.2000000000000007E-3</c:v>
                  </c:pt>
                  <c:pt idx="169">
                    <c:v>0</c:v>
                  </c:pt>
                  <c:pt idx="170">
                    <c:v>1E-4</c:v>
                  </c:pt>
                  <c:pt idx="171">
                    <c:v>0</c:v>
                  </c:pt>
                  <c:pt idx="172">
                    <c:v>1E-4</c:v>
                  </c:pt>
                  <c:pt idx="173">
                    <c:v>1E-4</c:v>
                  </c:pt>
                  <c:pt idx="174">
                    <c:v>1E-4</c:v>
                  </c:pt>
                  <c:pt idx="175">
                    <c:v>2.9999999999999997E-4</c:v>
                  </c:pt>
                  <c:pt idx="176">
                    <c:v>3.0000000000000001E-3</c:v>
                  </c:pt>
                  <c:pt idx="177">
                    <c:v>3.0599999999999999E-2</c:v>
                  </c:pt>
                  <c:pt idx="178">
                    <c:v>5.0000000000000001E-4</c:v>
                  </c:pt>
                  <c:pt idx="179">
                    <c:v>1E-4</c:v>
                  </c:pt>
                  <c:pt idx="180">
                    <c:v>1E-4</c:v>
                  </c:pt>
                  <c:pt idx="181">
                    <c:v>2.0000000000000001E-4</c:v>
                  </c:pt>
                  <c:pt idx="182">
                    <c:v>2.0000000000000001E-4</c:v>
                  </c:pt>
                  <c:pt idx="183">
                    <c:v>2.0000000000000001E-4</c:v>
                  </c:pt>
                  <c:pt idx="184">
                    <c:v>1E-4</c:v>
                  </c:pt>
                  <c:pt idx="185">
                    <c:v>1E-4</c:v>
                  </c:pt>
                  <c:pt idx="186">
                    <c:v>2.0000000000000001E-4</c:v>
                  </c:pt>
                  <c:pt idx="187">
                    <c:v>1E-4</c:v>
                  </c:pt>
                  <c:pt idx="188">
                    <c:v>1E-4</c:v>
                  </c:pt>
                  <c:pt idx="189">
                    <c:v>2.0000000000000001E-4</c:v>
                  </c:pt>
                  <c:pt idx="190">
                    <c:v>2.0000000000000001E-4</c:v>
                  </c:pt>
                  <c:pt idx="191">
                    <c:v>8.9999999999999998E-4</c:v>
                  </c:pt>
                  <c:pt idx="192">
                    <c:v>1.1999999999999999E-3</c:v>
                  </c:pt>
                  <c:pt idx="193">
                    <c:v>4.0000000000000002E-4</c:v>
                  </c:pt>
                  <c:pt idx="194">
                    <c:v>2.0000000000000001E-4</c:v>
                  </c:pt>
                  <c:pt idx="195">
                    <c:v>1E-3</c:v>
                  </c:pt>
                  <c:pt idx="196">
                    <c:v>6.7000000000000002E-4</c:v>
                  </c:pt>
                  <c:pt idx="197">
                    <c:v>4.0000000000000002E-4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  <c:pt idx="84">
                    <c:v>0</c:v>
                  </c:pt>
                  <c:pt idx="88">
                    <c:v>5.9999999999999995E-4</c:v>
                  </c:pt>
                  <c:pt idx="97">
                    <c:v>0</c:v>
                  </c:pt>
                  <c:pt idx="100">
                    <c:v>0</c:v>
                  </c:pt>
                  <c:pt idx="106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4">
                    <c:v>4.0000000000000001E-3</c:v>
                  </c:pt>
                  <c:pt idx="115">
                    <c:v>6.0000000000000001E-3</c:v>
                  </c:pt>
                  <c:pt idx="116">
                    <c:v>6.0000000000000001E-3</c:v>
                  </c:pt>
                  <c:pt idx="117">
                    <c:v>6.0000000000000001E-3</c:v>
                  </c:pt>
                  <c:pt idx="118">
                    <c:v>0</c:v>
                  </c:pt>
                  <c:pt idx="119">
                    <c:v>5.0000000000000001E-3</c:v>
                  </c:pt>
                  <c:pt idx="120">
                    <c:v>5.0000000000000001E-3</c:v>
                  </c:pt>
                  <c:pt idx="121">
                    <c:v>5.0000000000000001E-3</c:v>
                  </c:pt>
                  <c:pt idx="122">
                    <c:v>0</c:v>
                  </c:pt>
                  <c:pt idx="123">
                    <c:v>5.0000000000000001E-3</c:v>
                  </c:pt>
                  <c:pt idx="124">
                    <c:v>8.0000000000000002E-3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5.7000000000000002E-3</c:v>
                  </c:pt>
                  <c:pt idx="132">
                    <c:v>2.9999999999999997E-4</c:v>
                  </c:pt>
                  <c:pt idx="133">
                    <c:v>1E-4</c:v>
                  </c:pt>
                  <c:pt idx="134">
                    <c:v>1E-4</c:v>
                  </c:pt>
                  <c:pt idx="135">
                    <c:v>1.8E-3</c:v>
                  </c:pt>
                  <c:pt idx="136">
                    <c:v>1E-4</c:v>
                  </c:pt>
                  <c:pt idx="137">
                    <c:v>8.9999999999999998E-4</c:v>
                  </c:pt>
                  <c:pt idx="138">
                    <c:v>1.1000000000000001E-3</c:v>
                  </c:pt>
                  <c:pt idx="139">
                    <c:v>5.9999999999999995E-4</c:v>
                  </c:pt>
                  <c:pt idx="140">
                    <c:v>0</c:v>
                  </c:pt>
                  <c:pt idx="141">
                    <c:v>8.9999999999999998E-4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6.9999999999999999E-4</c:v>
                  </c:pt>
                  <c:pt idx="145">
                    <c:v>2.9999999999999997E-4</c:v>
                  </c:pt>
                  <c:pt idx="146">
                    <c:v>5.0000000000000001E-4</c:v>
                  </c:pt>
                  <c:pt idx="147">
                    <c:v>1.1999999999999999E-3</c:v>
                  </c:pt>
                  <c:pt idx="148">
                    <c:v>5.0000000000000001E-4</c:v>
                  </c:pt>
                  <c:pt idx="149">
                    <c:v>1.6000000000000001E-3</c:v>
                  </c:pt>
                  <c:pt idx="150">
                    <c:v>1.2999999999999999E-3</c:v>
                  </c:pt>
                  <c:pt idx="151">
                    <c:v>5.0000000000000001E-4</c:v>
                  </c:pt>
                  <c:pt idx="152">
                    <c:v>2.9999999999999997E-4</c:v>
                  </c:pt>
                  <c:pt idx="153">
                    <c:v>5.0000000000000001E-4</c:v>
                  </c:pt>
                  <c:pt idx="154">
                    <c:v>0</c:v>
                  </c:pt>
                  <c:pt idx="155">
                    <c:v>2.0000000000000001E-4</c:v>
                  </c:pt>
                  <c:pt idx="156">
                    <c:v>2.0000000000000001E-4</c:v>
                  </c:pt>
                  <c:pt idx="157">
                    <c:v>1.6999999999999999E-3</c:v>
                  </c:pt>
                  <c:pt idx="158">
                    <c:v>8.6999999999999994E-3</c:v>
                  </c:pt>
                  <c:pt idx="159">
                    <c:v>1.2999999999999999E-3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3.0000000000000001E-3</c:v>
                  </c:pt>
                  <c:pt idx="163">
                    <c:v>9.4000000000000004E-3</c:v>
                  </c:pt>
                  <c:pt idx="164">
                    <c:v>0</c:v>
                  </c:pt>
                  <c:pt idx="165">
                    <c:v>2.0000000000000001E-4</c:v>
                  </c:pt>
                  <c:pt idx="166">
                    <c:v>2.0000000000000001E-4</c:v>
                  </c:pt>
                  <c:pt idx="167">
                    <c:v>6.0000000000000001E-3</c:v>
                  </c:pt>
                  <c:pt idx="168">
                    <c:v>8.2000000000000007E-3</c:v>
                  </c:pt>
                  <c:pt idx="169">
                    <c:v>0</c:v>
                  </c:pt>
                  <c:pt idx="170">
                    <c:v>1E-4</c:v>
                  </c:pt>
                  <c:pt idx="171">
                    <c:v>0</c:v>
                  </c:pt>
                  <c:pt idx="172">
                    <c:v>1E-4</c:v>
                  </c:pt>
                  <c:pt idx="173">
                    <c:v>1E-4</c:v>
                  </c:pt>
                  <c:pt idx="174">
                    <c:v>1E-4</c:v>
                  </c:pt>
                  <c:pt idx="175">
                    <c:v>2.9999999999999997E-4</c:v>
                  </c:pt>
                  <c:pt idx="176">
                    <c:v>3.0000000000000001E-3</c:v>
                  </c:pt>
                  <c:pt idx="177">
                    <c:v>3.0599999999999999E-2</c:v>
                  </c:pt>
                  <c:pt idx="178">
                    <c:v>5.0000000000000001E-4</c:v>
                  </c:pt>
                  <c:pt idx="179">
                    <c:v>1E-4</c:v>
                  </c:pt>
                  <c:pt idx="180">
                    <c:v>1E-4</c:v>
                  </c:pt>
                  <c:pt idx="181">
                    <c:v>2.0000000000000001E-4</c:v>
                  </c:pt>
                  <c:pt idx="182">
                    <c:v>2.0000000000000001E-4</c:v>
                  </c:pt>
                  <c:pt idx="183">
                    <c:v>2.0000000000000001E-4</c:v>
                  </c:pt>
                  <c:pt idx="184">
                    <c:v>1E-4</c:v>
                  </c:pt>
                  <c:pt idx="185">
                    <c:v>1E-4</c:v>
                  </c:pt>
                  <c:pt idx="186">
                    <c:v>2.0000000000000001E-4</c:v>
                  </c:pt>
                  <c:pt idx="187">
                    <c:v>1E-4</c:v>
                  </c:pt>
                  <c:pt idx="188">
                    <c:v>1E-4</c:v>
                  </c:pt>
                  <c:pt idx="189">
                    <c:v>2.0000000000000001E-4</c:v>
                  </c:pt>
                  <c:pt idx="190">
                    <c:v>2.0000000000000001E-4</c:v>
                  </c:pt>
                  <c:pt idx="191">
                    <c:v>8.9999999999999998E-4</c:v>
                  </c:pt>
                  <c:pt idx="192">
                    <c:v>1.1999999999999999E-3</c:v>
                  </c:pt>
                  <c:pt idx="193">
                    <c:v>4.0000000000000002E-4</c:v>
                  </c:pt>
                  <c:pt idx="194">
                    <c:v>2.0000000000000001E-4</c:v>
                  </c:pt>
                  <c:pt idx="195">
                    <c:v>1E-3</c:v>
                  </c:pt>
                  <c:pt idx="196">
                    <c:v>6.7000000000000002E-4</c:v>
                  </c:pt>
                  <c:pt idx="197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Active!$I$21:$I$996</c:f>
              <c:numCache>
                <c:formatCode>General</c:formatCode>
                <c:ptCount val="976"/>
                <c:pt idx="1">
                  <c:v>0.6319606949982699</c:v>
                </c:pt>
                <c:pt idx="22">
                  <c:v>4.8593569998047315E-2</c:v>
                </c:pt>
                <c:pt idx="23">
                  <c:v>5.8276749994547572E-2</c:v>
                </c:pt>
                <c:pt idx="24">
                  <c:v>0.15456370999891078</c:v>
                </c:pt>
                <c:pt idx="25">
                  <c:v>7.0950004996120697E-2</c:v>
                </c:pt>
                <c:pt idx="26">
                  <c:v>8.0261819995939732E-2</c:v>
                </c:pt>
                <c:pt idx="27">
                  <c:v>8.850312499635038E-2</c:v>
                </c:pt>
                <c:pt idx="28">
                  <c:v>3.5889419996237848E-2</c:v>
                </c:pt>
                <c:pt idx="30">
                  <c:v>5.0497084997914499E-2</c:v>
                </c:pt>
                <c:pt idx="31">
                  <c:v>2.2491044997877907E-2</c:v>
                </c:pt>
                <c:pt idx="32">
                  <c:v>5.3581404994474724E-2</c:v>
                </c:pt>
                <c:pt idx="33">
                  <c:v>-4.8344200004066806E-2</c:v>
                </c:pt>
                <c:pt idx="35">
                  <c:v>-5.5111100009526126E-3</c:v>
                </c:pt>
                <c:pt idx="36">
                  <c:v>1.1720269998477306E-2</c:v>
                </c:pt>
                <c:pt idx="37">
                  <c:v>3.3418379993236158E-2</c:v>
                </c:pt>
                <c:pt idx="38">
                  <c:v>-1.119532500160858E-2</c:v>
                </c:pt>
                <c:pt idx="39">
                  <c:v>5.0112519995309412E-2</c:v>
                </c:pt>
                <c:pt idx="41">
                  <c:v>-3.2431710002128966E-2</c:v>
                </c:pt>
                <c:pt idx="42">
                  <c:v>2.7799669995147269E-2</c:v>
                </c:pt>
                <c:pt idx="43">
                  <c:v>8.7291599920717999E-3</c:v>
                </c:pt>
                <c:pt idx="44">
                  <c:v>-3.2804110007418785E-2</c:v>
                </c:pt>
                <c:pt idx="45">
                  <c:v>5.3890030001639389E-2</c:v>
                </c:pt>
                <c:pt idx="46">
                  <c:v>0.11073010999825783</c:v>
                </c:pt>
                <c:pt idx="47">
                  <c:v>5.3077654993103351E-2</c:v>
                </c:pt>
                <c:pt idx="48">
                  <c:v>-1.0455615003593266E-2</c:v>
                </c:pt>
                <c:pt idx="49">
                  <c:v>-3.767310000694124E-2</c:v>
                </c:pt>
                <c:pt idx="50">
                  <c:v>5.4497694996825885E-2</c:v>
                </c:pt>
                <c:pt idx="51">
                  <c:v>6.6511589997389819E-2</c:v>
                </c:pt>
                <c:pt idx="52">
                  <c:v>4.5437109991325997E-2</c:v>
                </c:pt>
                <c:pt idx="54">
                  <c:v>2.539379995141644E-3</c:v>
                </c:pt>
                <c:pt idx="55">
                  <c:v>-1.4762509999854956E-2</c:v>
                </c:pt>
                <c:pt idx="56">
                  <c:v>3.2398359995568171E-2</c:v>
                </c:pt>
                <c:pt idx="57">
                  <c:v>8.3794579993991647E-2</c:v>
                </c:pt>
                <c:pt idx="58">
                  <c:v>5.394949499896029E-2</c:v>
                </c:pt>
                <c:pt idx="59">
                  <c:v>5.8412254998984281E-2</c:v>
                </c:pt>
                <c:pt idx="60">
                  <c:v>2.9492689995095134E-2</c:v>
                </c:pt>
                <c:pt idx="61">
                  <c:v>0.10749268999643391</c:v>
                </c:pt>
                <c:pt idx="62">
                  <c:v>6.1445999999705236E-2</c:v>
                </c:pt>
                <c:pt idx="63">
                  <c:v>2.968531999795232E-2</c:v>
                </c:pt>
                <c:pt idx="69">
                  <c:v>4.3146959993464407E-2</c:v>
                </c:pt>
                <c:pt idx="70">
                  <c:v>2.3999984994588885E-2</c:v>
                </c:pt>
                <c:pt idx="71">
                  <c:v>1.9795189997239504E-2</c:v>
                </c:pt>
                <c:pt idx="72">
                  <c:v>1.2709750000794884E-2</c:v>
                </c:pt>
                <c:pt idx="73">
                  <c:v>3.0182434995367657E-2</c:v>
                </c:pt>
                <c:pt idx="74">
                  <c:v>4.4548794990987517E-2</c:v>
                </c:pt>
                <c:pt idx="75">
                  <c:v>2.4859575001755729E-2</c:v>
                </c:pt>
                <c:pt idx="76">
                  <c:v>3.0552594995242544E-2</c:v>
                </c:pt>
                <c:pt idx="77">
                  <c:v>4.6225764992414042E-2</c:v>
                </c:pt>
                <c:pt idx="78">
                  <c:v>2.3464049998437986E-2</c:v>
                </c:pt>
                <c:pt idx="79">
                  <c:v>2.6237589998345356E-2</c:v>
                </c:pt>
                <c:pt idx="80">
                  <c:v>1.1394489993108436E-2</c:v>
                </c:pt>
                <c:pt idx="81">
                  <c:v>1.7657699936535209E-3</c:v>
                </c:pt>
                <c:pt idx="82">
                  <c:v>-4.3752500059781596E-3</c:v>
                </c:pt>
                <c:pt idx="83">
                  <c:v>4.1397339999093674E-2</c:v>
                </c:pt>
                <c:pt idx="84">
                  <c:v>5.3396899966173805E-3</c:v>
                </c:pt>
                <c:pt idx="97">
                  <c:v>2.2211529998457991E-2</c:v>
                </c:pt>
                <c:pt idx="99">
                  <c:v>0</c:v>
                </c:pt>
                <c:pt idx="100">
                  <c:v>9.9999999947613105E-3</c:v>
                </c:pt>
                <c:pt idx="102">
                  <c:v>-8.2403549968148582E-3</c:v>
                </c:pt>
                <c:pt idx="103">
                  <c:v>3.8211359998967964E-2</c:v>
                </c:pt>
                <c:pt idx="104">
                  <c:v>2.3442739999154583E-2</c:v>
                </c:pt>
                <c:pt idx="105">
                  <c:v>2.2537069999088999E-2</c:v>
                </c:pt>
                <c:pt idx="107">
                  <c:v>1.9055409997235984E-2</c:v>
                </c:pt>
                <c:pt idx="108">
                  <c:v>2.7522139993379824E-2</c:v>
                </c:pt>
                <c:pt idx="109">
                  <c:v>1.0079229999973904E-2</c:v>
                </c:pt>
                <c:pt idx="110">
                  <c:v>1.5449559999979101E-2</c:v>
                </c:pt>
                <c:pt idx="114">
                  <c:v>5.3941059995850082E-2</c:v>
                </c:pt>
                <c:pt idx="115">
                  <c:v>1.9087000000581611E-2</c:v>
                </c:pt>
                <c:pt idx="116">
                  <c:v>2.2977739994530566E-2</c:v>
                </c:pt>
                <c:pt idx="117">
                  <c:v>2.7209119994950015E-2</c:v>
                </c:pt>
                <c:pt idx="118">
                  <c:v>2.468871000019135E-2</c:v>
                </c:pt>
                <c:pt idx="119">
                  <c:v>7.1524819999467582E-2</c:v>
                </c:pt>
                <c:pt idx="120">
                  <c:v>7.2439379997376818E-2</c:v>
                </c:pt>
                <c:pt idx="121">
                  <c:v>6.4906109997536987E-2</c:v>
                </c:pt>
                <c:pt idx="122">
                  <c:v>2.7447320004284848E-2</c:v>
                </c:pt>
                <c:pt idx="123">
                  <c:v>4.9750159996619914E-2</c:v>
                </c:pt>
                <c:pt idx="124">
                  <c:v>6.3911029996233992E-2</c:v>
                </c:pt>
                <c:pt idx="125">
                  <c:v>9.060102999501396E-2</c:v>
                </c:pt>
                <c:pt idx="129">
                  <c:v>0.15973695999855408</c:v>
                </c:pt>
                <c:pt idx="130">
                  <c:v>0.12504480499774218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A8-4DDD-8B59-E88CAB07076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Active!$D$21:$D$55</c:f>
                <c:numCache>
                  <c:formatCode>General</c:formatCode>
                  <c:ptCount val="35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</c:numCache>
              </c:numRef>
            </c:plus>
            <c:minus>
              <c:numRef>
                <c:f>Active!$D$21:$D$55</c:f>
                <c:numCache>
                  <c:formatCode>General</c:formatCode>
                  <c:ptCount val="35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Active!$J$21:$J$996</c:f>
              <c:numCache>
                <c:formatCode>General</c:formatCode>
                <c:ptCount val="976"/>
                <c:pt idx="65">
                  <c:v>4.8707249996368773E-2</c:v>
                </c:pt>
                <c:pt idx="66">
                  <c:v>5.3470009996090084E-2</c:v>
                </c:pt>
                <c:pt idx="85">
                  <c:v>-1.229309500195086E-2</c:v>
                </c:pt>
                <c:pt idx="86">
                  <c:v>-1.4393094999832101E-2</c:v>
                </c:pt>
                <c:pt idx="87">
                  <c:v>-7.9598250013077632E-3</c:v>
                </c:pt>
                <c:pt idx="88">
                  <c:v>-9.3598250023205765E-3</c:v>
                </c:pt>
                <c:pt idx="89">
                  <c:v>-9.1814699990209192E-3</c:v>
                </c:pt>
                <c:pt idx="90">
                  <c:v>-1.1481469999125693E-2</c:v>
                </c:pt>
                <c:pt idx="91">
                  <c:v>-1.1389314997359179E-2</c:v>
                </c:pt>
                <c:pt idx="92">
                  <c:v>-1.1689314997056499E-2</c:v>
                </c:pt>
                <c:pt idx="93">
                  <c:v>-1.0887424999964423E-2</c:v>
                </c:pt>
                <c:pt idx="94">
                  <c:v>-1.2187424996227492E-2</c:v>
                </c:pt>
                <c:pt idx="95">
                  <c:v>-1.0510959997191094E-2</c:v>
                </c:pt>
                <c:pt idx="96">
                  <c:v>-1.3310959991940763E-2</c:v>
                </c:pt>
                <c:pt idx="98">
                  <c:v>-1.1235159996431321E-2</c:v>
                </c:pt>
                <c:pt idx="101">
                  <c:v>-1.0319659995730035E-2</c:v>
                </c:pt>
                <c:pt idx="106">
                  <c:v>1.133914999809349E-2</c:v>
                </c:pt>
                <c:pt idx="111">
                  <c:v>5.8934199914801866E-3</c:v>
                </c:pt>
                <c:pt idx="112">
                  <c:v>3.5124989997711964E-2</c:v>
                </c:pt>
                <c:pt idx="113">
                  <c:v>3.5224989995185751E-2</c:v>
                </c:pt>
                <c:pt idx="131">
                  <c:v>0.14530463999835774</c:v>
                </c:pt>
                <c:pt idx="132">
                  <c:v>0.15031333999650087</c:v>
                </c:pt>
                <c:pt idx="135">
                  <c:v>0.15322175499750301</c:v>
                </c:pt>
                <c:pt idx="136">
                  <c:v>0.15846513999713352</c:v>
                </c:pt>
                <c:pt idx="147">
                  <c:v>0.17434293500264175</c:v>
                </c:pt>
                <c:pt idx="153">
                  <c:v>0.18218083999818191</c:v>
                </c:pt>
                <c:pt idx="157">
                  <c:v>0.19185627000115346</c:v>
                </c:pt>
                <c:pt idx="158">
                  <c:v>0.20116024000162724</c:v>
                </c:pt>
                <c:pt idx="159">
                  <c:v>0.20048575999680907</c:v>
                </c:pt>
                <c:pt idx="163">
                  <c:v>0.22412877499300521</c:v>
                </c:pt>
                <c:pt idx="167">
                  <c:v>0.24475515000085579</c:v>
                </c:pt>
                <c:pt idx="168">
                  <c:v>0.25045600500016008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A8-4DDD-8B59-E88CAB07076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plus>
            <c:min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Active!$K$21:$K$996</c:f>
              <c:numCache>
                <c:formatCode>General</c:formatCode>
                <c:ptCount val="976"/>
                <c:pt idx="126">
                  <c:v>0.11408609999489272</c:v>
                </c:pt>
                <c:pt idx="127">
                  <c:v>0.13413014999969164</c:v>
                </c:pt>
                <c:pt idx="128">
                  <c:v>0.1376615299959667</c:v>
                </c:pt>
                <c:pt idx="133">
                  <c:v>0.15125076999538578</c:v>
                </c:pt>
                <c:pt idx="134">
                  <c:v>0.15165076999983285</c:v>
                </c:pt>
                <c:pt idx="137">
                  <c:v>0.15847859999485081</c:v>
                </c:pt>
                <c:pt idx="138">
                  <c:v>0.15877859999454813</c:v>
                </c:pt>
                <c:pt idx="139">
                  <c:v>0.15977859999838984</c:v>
                </c:pt>
                <c:pt idx="140">
                  <c:v>0.16362411999580218</c:v>
                </c:pt>
                <c:pt idx="141">
                  <c:v>0.16027118999772938</c:v>
                </c:pt>
                <c:pt idx="142">
                  <c:v>0.16017327000008663</c:v>
                </c:pt>
                <c:pt idx="143">
                  <c:v>0.16311845000018366</c:v>
                </c:pt>
                <c:pt idx="144">
                  <c:v>0.16931315999681829</c:v>
                </c:pt>
                <c:pt idx="145">
                  <c:v>0.17093480499897851</c:v>
                </c:pt>
                <c:pt idx="146">
                  <c:v>0.17407610999362078</c:v>
                </c:pt>
                <c:pt idx="148">
                  <c:v>0.17818060999707086</c:v>
                </c:pt>
                <c:pt idx="149">
                  <c:v>0.17928060999838635</c:v>
                </c:pt>
                <c:pt idx="150">
                  <c:v>0.18078060999687295</c:v>
                </c:pt>
                <c:pt idx="151">
                  <c:v>0.17673169000045164</c:v>
                </c:pt>
                <c:pt idx="152">
                  <c:v>0.17973168999742484</c:v>
                </c:pt>
                <c:pt idx="154">
                  <c:v>0.18559851499594515</c:v>
                </c:pt>
                <c:pt idx="155">
                  <c:v>0.18448689000069862</c:v>
                </c:pt>
                <c:pt idx="156">
                  <c:v>0.18864398000005167</c:v>
                </c:pt>
                <c:pt idx="160">
                  <c:v>0.21089653999661095</c:v>
                </c:pt>
                <c:pt idx="161">
                  <c:v>0.21337905499967746</c:v>
                </c:pt>
                <c:pt idx="162">
                  <c:v>0.22065877499699127</c:v>
                </c:pt>
                <c:pt idx="164">
                  <c:v>0.22250334999262122</c:v>
                </c:pt>
                <c:pt idx="165">
                  <c:v>0.22381904000212671</c:v>
                </c:pt>
                <c:pt idx="166">
                  <c:v>0.23429824999766424</c:v>
                </c:pt>
                <c:pt idx="169">
                  <c:v>0.26216867499169894</c:v>
                </c:pt>
                <c:pt idx="170">
                  <c:v>0.26555118999385741</c:v>
                </c:pt>
                <c:pt idx="171">
                  <c:v>0.27342831999703776</c:v>
                </c:pt>
                <c:pt idx="172">
                  <c:v>0.27640090999921085</c:v>
                </c:pt>
                <c:pt idx="173">
                  <c:v>0.27700488000118639</c:v>
                </c:pt>
                <c:pt idx="174">
                  <c:v>0.2773990200003027</c:v>
                </c:pt>
                <c:pt idx="176">
                  <c:v>0.28346414500265382</c:v>
                </c:pt>
                <c:pt idx="177">
                  <c:v>0.29090185999666573</c:v>
                </c:pt>
                <c:pt idx="178">
                  <c:v>0.28978117994120112</c:v>
                </c:pt>
                <c:pt idx="179">
                  <c:v>0.29204117999324808</c:v>
                </c:pt>
                <c:pt idx="180">
                  <c:v>0.29300394000165397</c:v>
                </c:pt>
                <c:pt idx="181">
                  <c:v>0.29043531999195693</c:v>
                </c:pt>
                <c:pt idx="182">
                  <c:v>0.30276348999905167</c:v>
                </c:pt>
                <c:pt idx="183">
                  <c:v>0.30409893499745522</c:v>
                </c:pt>
                <c:pt idx="184">
                  <c:v>0.30414798999845516</c:v>
                </c:pt>
                <c:pt idx="185">
                  <c:v>0.30427937000058591</c:v>
                </c:pt>
                <c:pt idx="186">
                  <c:v>0.31759978999616578</c:v>
                </c:pt>
                <c:pt idx="187">
                  <c:v>0.31908617999579292</c:v>
                </c:pt>
                <c:pt idx="188">
                  <c:v>0.31932152999797836</c:v>
                </c:pt>
                <c:pt idx="189">
                  <c:v>0.32075290999637218</c:v>
                </c:pt>
                <c:pt idx="190">
                  <c:v>0.33024969999678433</c:v>
                </c:pt>
                <c:pt idx="191">
                  <c:v>0.34331142500013812</c:v>
                </c:pt>
                <c:pt idx="192">
                  <c:v>0.34666246500273701</c:v>
                </c:pt>
                <c:pt idx="193">
                  <c:v>0.34561359999497654</c:v>
                </c:pt>
                <c:pt idx="194">
                  <c:v>0.35016860999894561</c:v>
                </c:pt>
                <c:pt idx="195">
                  <c:v>-9.3723545003740583E-2</c:v>
                </c:pt>
                <c:pt idx="196">
                  <c:v>0.34866671977215447</c:v>
                </c:pt>
                <c:pt idx="197">
                  <c:v>0.3570281599968439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BA8-4DDD-8B59-E88CAB07076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plus>
            <c:min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Active!$L$21:$L$996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BA8-4DDD-8B59-E88CAB07076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plus>
            <c:min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Active!$M$21:$M$996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BA8-4DDD-8B59-E88CAB07076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plus>
            <c:min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Active!$N$21:$N$996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BA8-4DDD-8B59-E88CAB07076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Active!$O$21:$O$996</c:f>
              <c:numCache>
                <c:formatCode>General</c:formatCode>
                <c:ptCount val="976"/>
                <c:pt idx="118">
                  <c:v>3.2361584717195885E-2</c:v>
                </c:pt>
                <c:pt idx="122">
                  <c:v>5.2524691237836402E-2</c:v>
                </c:pt>
                <c:pt idx="125">
                  <c:v>0.10665123944569657</c:v>
                </c:pt>
                <c:pt idx="126">
                  <c:v>0.11537855420836188</c:v>
                </c:pt>
                <c:pt idx="127">
                  <c:v>0.12591152030123379</c:v>
                </c:pt>
                <c:pt idx="128">
                  <c:v>0.1259975036979103</c:v>
                </c:pt>
                <c:pt idx="129">
                  <c:v>0.13661645318745871</c:v>
                </c:pt>
                <c:pt idx="130">
                  <c:v>0.13663794903662785</c:v>
                </c:pt>
                <c:pt idx="131">
                  <c:v>0.14831019513546345</c:v>
                </c:pt>
                <c:pt idx="132">
                  <c:v>0.15819828575326159</c:v>
                </c:pt>
                <c:pt idx="133">
                  <c:v>0.16021889557515945</c:v>
                </c:pt>
                <c:pt idx="134">
                  <c:v>0.16021889557515945</c:v>
                </c:pt>
                <c:pt idx="135">
                  <c:v>0.16479751144818336</c:v>
                </c:pt>
                <c:pt idx="136">
                  <c:v>0.16765645938767718</c:v>
                </c:pt>
                <c:pt idx="137">
                  <c:v>0.16911817713117774</c:v>
                </c:pt>
                <c:pt idx="138">
                  <c:v>0.16911817713117774</c:v>
                </c:pt>
                <c:pt idx="139">
                  <c:v>0.16911817713117774</c:v>
                </c:pt>
                <c:pt idx="140">
                  <c:v>0.16946211071788378</c:v>
                </c:pt>
                <c:pt idx="141">
                  <c:v>0.16959108581289853</c:v>
                </c:pt>
                <c:pt idx="142">
                  <c:v>0.17096682015972262</c:v>
                </c:pt>
                <c:pt idx="143">
                  <c:v>0.17191263752316419</c:v>
                </c:pt>
                <c:pt idx="144">
                  <c:v>0.17874831755894635</c:v>
                </c:pt>
                <c:pt idx="145">
                  <c:v>0.17962964737488055</c:v>
                </c:pt>
                <c:pt idx="146">
                  <c:v>0.18111286096755028</c:v>
                </c:pt>
                <c:pt idx="147">
                  <c:v>0.18294000814692599</c:v>
                </c:pt>
                <c:pt idx="148">
                  <c:v>0.18326244588446292</c:v>
                </c:pt>
                <c:pt idx="149">
                  <c:v>0.18326244588446292</c:v>
                </c:pt>
                <c:pt idx="150">
                  <c:v>0.18326244588446292</c:v>
                </c:pt>
                <c:pt idx="151">
                  <c:v>0.18893735006511228</c:v>
                </c:pt>
                <c:pt idx="152">
                  <c:v>0.18893735006511228</c:v>
                </c:pt>
                <c:pt idx="153">
                  <c:v>0.19044205950695112</c:v>
                </c:pt>
                <c:pt idx="154">
                  <c:v>0.19076449724448799</c:v>
                </c:pt>
                <c:pt idx="155">
                  <c:v>0.19237668593217247</c:v>
                </c:pt>
                <c:pt idx="156">
                  <c:v>0.19499917953080589</c:v>
                </c:pt>
                <c:pt idx="157">
                  <c:v>0.20106100899649951</c:v>
                </c:pt>
                <c:pt idx="158">
                  <c:v>0.20161990107489683</c:v>
                </c:pt>
                <c:pt idx="159">
                  <c:v>0.20196383466160281</c:v>
                </c:pt>
                <c:pt idx="160">
                  <c:v>0.21322765962622506</c:v>
                </c:pt>
                <c:pt idx="161">
                  <c:v>0.21509779850393904</c:v>
                </c:pt>
                <c:pt idx="162">
                  <c:v>0.22318023779153054</c:v>
                </c:pt>
                <c:pt idx="163">
                  <c:v>0.22318023779153054</c:v>
                </c:pt>
                <c:pt idx="164">
                  <c:v>0.22393259251244998</c:v>
                </c:pt>
                <c:pt idx="165">
                  <c:v>0.2239755842107882</c:v>
                </c:pt>
                <c:pt idx="166">
                  <c:v>0.23296084916348306</c:v>
                </c:pt>
                <c:pt idx="167">
                  <c:v>0.23339076614686557</c:v>
                </c:pt>
                <c:pt idx="168">
                  <c:v>0.24325736091549457</c:v>
                </c:pt>
                <c:pt idx="169">
                  <c:v>0.25370434361169003</c:v>
                </c:pt>
                <c:pt idx="170">
                  <c:v>0.25557448248940395</c:v>
                </c:pt>
                <c:pt idx="171">
                  <c:v>0.26318401309527473</c:v>
                </c:pt>
                <c:pt idx="172">
                  <c:v>0.26365692177699551</c:v>
                </c:pt>
                <c:pt idx="173">
                  <c:v>0.26421581385539272</c:v>
                </c:pt>
                <c:pt idx="174">
                  <c:v>0.26447376404542233</c:v>
                </c:pt>
                <c:pt idx="175">
                  <c:v>0.26537658971052558</c:v>
                </c:pt>
                <c:pt idx="176">
                  <c:v>0.26931033010847572</c:v>
                </c:pt>
                <c:pt idx="177">
                  <c:v>0.27461980485324988</c:v>
                </c:pt>
                <c:pt idx="178">
                  <c:v>0.27582357240672095</c:v>
                </c:pt>
                <c:pt idx="179">
                  <c:v>0.27582357240672095</c:v>
                </c:pt>
                <c:pt idx="180">
                  <c:v>0.27599553920007402</c:v>
                </c:pt>
                <c:pt idx="181">
                  <c:v>0.27608152259675056</c:v>
                </c:pt>
                <c:pt idx="182">
                  <c:v>0.2843789203760333</c:v>
                </c:pt>
                <c:pt idx="183">
                  <c:v>0.28612008415873247</c:v>
                </c:pt>
                <c:pt idx="184">
                  <c:v>0.28652850529294593</c:v>
                </c:pt>
                <c:pt idx="185">
                  <c:v>0.28661448868962247</c:v>
                </c:pt>
                <c:pt idx="186">
                  <c:v>0.29598667892736152</c:v>
                </c:pt>
                <c:pt idx="187">
                  <c:v>0.29731942157584734</c:v>
                </c:pt>
                <c:pt idx="188">
                  <c:v>0.29796429705092109</c:v>
                </c:pt>
                <c:pt idx="189">
                  <c:v>0.29805028044759763</c:v>
                </c:pt>
                <c:pt idx="190">
                  <c:v>0.30626169483020393</c:v>
                </c:pt>
                <c:pt idx="191">
                  <c:v>0.31711709866061277</c:v>
                </c:pt>
                <c:pt idx="192">
                  <c:v>0.31780496583402473</c:v>
                </c:pt>
                <c:pt idx="193">
                  <c:v>0.31958912131506223</c:v>
                </c:pt>
                <c:pt idx="194">
                  <c:v>0.32083588056687162</c:v>
                </c:pt>
                <c:pt idx="195">
                  <c:v>0.32085737641604073</c:v>
                </c:pt>
                <c:pt idx="196">
                  <c:v>0.32165272283529844</c:v>
                </c:pt>
                <c:pt idx="197">
                  <c:v>0.32921926174283089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BA8-4DDD-8B59-E88CAB070767}"/>
            </c:ext>
          </c:extLst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Active!$V$2:$V$996</c:f>
              <c:numCache>
                <c:formatCode>General</c:formatCode>
                <c:ptCount val="995"/>
                <c:pt idx="0">
                  <c:v>-15000</c:v>
                </c:pt>
                <c:pt idx="1">
                  <c:v>-14000</c:v>
                </c:pt>
                <c:pt idx="2">
                  <c:v>-13000</c:v>
                </c:pt>
                <c:pt idx="3">
                  <c:v>-12000</c:v>
                </c:pt>
                <c:pt idx="4">
                  <c:v>-11000</c:v>
                </c:pt>
                <c:pt idx="5">
                  <c:v>-10000</c:v>
                </c:pt>
                <c:pt idx="6">
                  <c:v>-9000</c:v>
                </c:pt>
                <c:pt idx="7">
                  <c:v>-8000</c:v>
                </c:pt>
                <c:pt idx="8">
                  <c:v>-7000</c:v>
                </c:pt>
                <c:pt idx="9">
                  <c:v>-6000</c:v>
                </c:pt>
                <c:pt idx="10">
                  <c:v>-5000</c:v>
                </c:pt>
                <c:pt idx="11">
                  <c:v>-4000</c:v>
                </c:pt>
                <c:pt idx="12">
                  <c:v>-3000</c:v>
                </c:pt>
                <c:pt idx="13">
                  <c:v>-2000</c:v>
                </c:pt>
                <c:pt idx="14">
                  <c:v>-1000</c:v>
                </c:pt>
                <c:pt idx="15">
                  <c:v>0</c:v>
                </c:pt>
                <c:pt idx="16">
                  <c:v>1000</c:v>
                </c:pt>
                <c:pt idx="17">
                  <c:v>2000</c:v>
                </c:pt>
                <c:pt idx="18">
                  <c:v>3000</c:v>
                </c:pt>
                <c:pt idx="19">
                  <c:v>4000</c:v>
                </c:pt>
                <c:pt idx="20">
                  <c:v>5000</c:v>
                </c:pt>
                <c:pt idx="21">
                  <c:v>6000</c:v>
                </c:pt>
                <c:pt idx="22">
                  <c:v>7000</c:v>
                </c:pt>
                <c:pt idx="23">
                  <c:v>8000</c:v>
                </c:pt>
                <c:pt idx="24">
                  <c:v>9000</c:v>
                </c:pt>
                <c:pt idx="25">
                  <c:v>10000</c:v>
                </c:pt>
                <c:pt idx="26">
                  <c:v>11000</c:v>
                </c:pt>
                <c:pt idx="27">
                  <c:v>12000</c:v>
                </c:pt>
                <c:pt idx="28">
                  <c:v>13000</c:v>
                </c:pt>
                <c:pt idx="29">
                  <c:v>14000</c:v>
                </c:pt>
              </c:numCache>
            </c:numRef>
          </c:xVal>
          <c:yVal>
            <c:numRef>
              <c:f>Active!$W$2:$W$996</c:f>
              <c:numCache>
                <c:formatCode>General</c:formatCode>
                <c:ptCount val="995"/>
                <c:pt idx="0">
                  <c:v>0.66495925800496103</c:v>
                </c:pt>
                <c:pt idx="1">
                  <c:v>0.57501652626104871</c:v>
                </c:pt>
                <c:pt idx="2">
                  <c:v>0.49167995771380085</c:v>
                </c:pt>
                <c:pt idx="3">
                  <c:v>0.41494955236321762</c:v>
                </c:pt>
                <c:pt idx="4">
                  <c:v>0.34482531020929913</c:v>
                </c:pt>
                <c:pt idx="5">
                  <c:v>0.2813072312520451</c:v>
                </c:pt>
                <c:pt idx="6">
                  <c:v>0.2243953154914558</c:v>
                </c:pt>
                <c:pt idx="7">
                  <c:v>0.17408956292753108</c:v>
                </c:pt>
                <c:pt idx="8">
                  <c:v>0.13038997356027093</c:v>
                </c:pt>
                <c:pt idx="9">
                  <c:v>9.329654738967541E-2</c:v>
                </c:pt>
                <c:pt idx="10">
                  <c:v>6.2809284415744515E-2</c:v>
                </c:pt>
                <c:pt idx="11">
                  <c:v>3.8928184638478233E-2</c:v>
                </c:pt>
                <c:pt idx="12">
                  <c:v>2.1653248057876551E-2</c:v>
                </c:pt>
                <c:pt idx="13">
                  <c:v>1.0984474673939492E-2</c:v>
                </c:pt>
                <c:pt idx="14">
                  <c:v>6.9218644866670398E-3</c:v>
                </c:pt>
                <c:pt idx="15">
                  <c:v>9.4654174960591992E-3</c:v>
                </c:pt>
                <c:pt idx="16">
                  <c:v>1.8615133702115972E-2</c:v>
                </c:pt>
                <c:pt idx="17">
                  <c:v>3.437101310483736E-2</c:v>
                </c:pt>
                <c:pt idx="18">
                  <c:v>5.6733055704223351E-2</c:v>
                </c:pt>
                <c:pt idx="19">
                  <c:v>8.5701261500273962E-2</c:v>
                </c:pt>
                <c:pt idx="20">
                  <c:v>0.12127563049298917</c:v>
                </c:pt>
                <c:pt idx="21">
                  <c:v>0.16345616268236901</c:v>
                </c:pt>
                <c:pt idx="22">
                  <c:v>0.21224285806841348</c:v>
                </c:pt>
                <c:pt idx="23">
                  <c:v>0.26763571665112251</c:v>
                </c:pt>
                <c:pt idx="24">
                  <c:v>0.32963473843049618</c:v>
                </c:pt>
                <c:pt idx="25">
                  <c:v>0.39823992340653447</c:v>
                </c:pt>
                <c:pt idx="26">
                  <c:v>0.47345127157923739</c:v>
                </c:pt>
                <c:pt idx="27">
                  <c:v>0.55526878294860482</c:v>
                </c:pt>
                <c:pt idx="28">
                  <c:v>0.643692457514637</c:v>
                </c:pt>
                <c:pt idx="29">
                  <c:v>0.7387222952773338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BA8-4DDD-8B59-E88CAB070767}"/>
            </c:ext>
          </c:extLst>
        </c:ser>
        <c:ser>
          <c:idx val="9"/>
          <c:order val="9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Active!$U$21:$U$996</c:f>
              <c:numCache>
                <c:formatCode>General</c:formatCode>
                <c:ptCount val="976"/>
                <c:pt idx="175">
                  <c:v>0.23208850999799324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BA8-4DDD-8B59-E88CAB070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916688"/>
        <c:axId val="1"/>
      </c:scatterChart>
      <c:valAx>
        <c:axId val="882916688"/>
        <c:scaling>
          <c:orientation val="minMax"/>
          <c:max val="10000"/>
          <c:min val="-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70567982484784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500"/>
      </c:valAx>
      <c:valAx>
        <c:axId val="1"/>
        <c:scaling>
          <c:orientation val="minMax"/>
          <c:max val="0.45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40961857379768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9166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42786069651742"/>
          <c:y val="0.92073170731707321"/>
          <c:w val="0.87728026533996684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V375 Cas - O-C Diagr.</a:t>
            </a:r>
          </a:p>
        </c:rich>
      </c:tx>
      <c:layout>
        <c:manualLayout>
          <c:xMode val="edge"/>
          <c:yMode val="edge"/>
          <c:x val="0.36092749995654516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0606867794511"/>
          <c:y val="0.1458966565349544"/>
          <c:w val="0.81291456445519816"/>
          <c:h val="0.632218844984802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Active!$H$21:$H$996</c:f>
              <c:numCache>
                <c:formatCode>General</c:formatCode>
                <c:ptCount val="976"/>
                <c:pt idx="0">
                  <c:v>4.3578269996942254E-2</c:v>
                </c:pt>
                <c:pt idx="2">
                  <c:v>-0.16839996500493726</c:v>
                </c:pt>
                <c:pt idx="3">
                  <c:v>-5.4794500028947368E-3</c:v>
                </c:pt>
                <c:pt idx="4">
                  <c:v>4.5832364994566888E-2</c:v>
                </c:pt>
                <c:pt idx="5">
                  <c:v>-7.4564890001056483E-2</c:v>
                </c:pt>
                <c:pt idx="6">
                  <c:v>1.1133219995826948E-2</c:v>
                </c:pt>
                <c:pt idx="7">
                  <c:v>-5.3168670005106833E-2</c:v>
                </c:pt>
                <c:pt idx="8">
                  <c:v>8.0139174995565554E-2</c:v>
                </c:pt>
                <c:pt idx="9">
                  <c:v>0.10113917499620584</c:v>
                </c:pt>
                <c:pt idx="10">
                  <c:v>0.10261582999737584</c:v>
                </c:pt>
                <c:pt idx="11">
                  <c:v>7.5911679999990156E-2</c:v>
                </c:pt>
                <c:pt idx="12">
                  <c:v>4.7057619995030109E-2</c:v>
                </c:pt>
                <c:pt idx="13">
                  <c:v>7.1057619996281574E-2</c:v>
                </c:pt>
                <c:pt idx="14">
                  <c:v>-6.5572050003538607E-2</c:v>
                </c:pt>
                <c:pt idx="15">
                  <c:v>-1.3109290004649665E-2</c:v>
                </c:pt>
                <c:pt idx="16">
                  <c:v>2.8757629999745404E-2</c:v>
                </c:pt>
                <c:pt idx="17">
                  <c:v>5.6577859995741164E-2</c:v>
                </c:pt>
                <c:pt idx="18">
                  <c:v>1.6885704997548601E-2</c:v>
                </c:pt>
                <c:pt idx="19">
                  <c:v>6.4744684998004232E-2</c:v>
                </c:pt>
                <c:pt idx="20">
                  <c:v>8.5519259999273345E-2</c:v>
                </c:pt>
                <c:pt idx="21">
                  <c:v>3.1347429994639242E-2</c:v>
                </c:pt>
                <c:pt idx="29">
                  <c:v>3.3670899996650405E-2</c:v>
                </c:pt>
                <c:pt idx="34">
                  <c:v>2.3786810001183767E-2</c:v>
                </c:pt>
                <c:pt idx="40">
                  <c:v>4.6057890001975466E-2</c:v>
                </c:pt>
                <c:pt idx="53">
                  <c:v>2.2229549998883158E-2</c:v>
                </c:pt>
                <c:pt idx="64">
                  <c:v>2.2477760001493152E-2</c:v>
                </c:pt>
                <c:pt idx="67">
                  <c:v>-3.1202570004097652E-2</c:v>
                </c:pt>
                <c:pt idx="68">
                  <c:v>9.028809996380005E-3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8E-4ABC-BB15-F9F8067D02B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  <c:pt idx="84">
                    <c:v>0</c:v>
                  </c:pt>
                  <c:pt idx="88">
                    <c:v>5.9999999999999995E-4</c:v>
                  </c:pt>
                  <c:pt idx="97">
                    <c:v>0</c:v>
                  </c:pt>
                  <c:pt idx="100">
                    <c:v>0</c:v>
                  </c:pt>
                  <c:pt idx="106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4">
                    <c:v>4.0000000000000001E-3</c:v>
                  </c:pt>
                  <c:pt idx="115">
                    <c:v>6.0000000000000001E-3</c:v>
                  </c:pt>
                  <c:pt idx="116">
                    <c:v>6.0000000000000001E-3</c:v>
                  </c:pt>
                  <c:pt idx="117">
                    <c:v>6.0000000000000001E-3</c:v>
                  </c:pt>
                  <c:pt idx="118">
                    <c:v>0</c:v>
                  </c:pt>
                  <c:pt idx="119">
                    <c:v>5.0000000000000001E-3</c:v>
                  </c:pt>
                  <c:pt idx="120">
                    <c:v>5.0000000000000001E-3</c:v>
                  </c:pt>
                  <c:pt idx="121">
                    <c:v>5.0000000000000001E-3</c:v>
                  </c:pt>
                  <c:pt idx="122">
                    <c:v>0</c:v>
                  </c:pt>
                  <c:pt idx="123">
                    <c:v>5.0000000000000001E-3</c:v>
                  </c:pt>
                  <c:pt idx="124">
                    <c:v>8.0000000000000002E-3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5.7000000000000002E-3</c:v>
                  </c:pt>
                  <c:pt idx="132">
                    <c:v>2.9999999999999997E-4</c:v>
                  </c:pt>
                  <c:pt idx="133">
                    <c:v>1E-4</c:v>
                  </c:pt>
                  <c:pt idx="134">
                    <c:v>1E-4</c:v>
                  </c:pt>
                  <c:pt idx="135">
                    <c:v>1.8E-3</c:v>
                  </c:pt>
                  <c:pt idx="136">
                    <c:v>1E-4</c:v>
                  </c:pt>
                  <c:pt idx="137">
                    <c:v>8.9999999999999998E-4</c:v>
                  </c:pt>
                  <c:pt idx="138">
                    <c:v>1.1000000000000001E-3</c:v>
                  </c:pt>
                  <c:pt idx="139">
                    <c:v>5.9999999999999995E-4</c:v>
                  </c:pt>
                  <c:pt idx="140">
                    <c:v>0</c:v>
                  </c:pt>
                  <c:pt idx="141">
                    <c:v>8.9999999999999998E-4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6.9999999999999999E-4</c:v>
                  </c:pt>
                  <c:pt idx="145">
                    <c:v>2.9999999999999997E-4</c:v>
                  </c:pt>
                  <c:pt idx="146">
                    <c:v>5.0000000000000001E-4</c:v>
                  </c:pt>
                  <c:pt idx="147">
                    <c:v>1.1999999999999999E-3</c:v>
                  </c:pt>
                  <c:pt idx="148">
                    <c:v>5.0000000000000001E-4</c:v>
                  </c:pt>
                  <c:pt idx="149">
                    <c:v>1.6000000000000001E-3</c:v>
                  </c:pt>
                  <c:pt idx="150">
                    <c:v>1.2999999999999999E-3</c:v>
                  </c:pt>
                  <c:pt idx="151">
                    <c:v>5.0000000000000001E-4</c:v>
                  </c:pt>
                  <c:pt idx="152">
                    <c:v>2.9999999999999997E-4</c:v>
                  </c:pt>
                  <c:pt idx="153">
                    <c:v>5.0000000000000001E-4</c:v>
                  </c:pt>
                  <c:pt idx="154">
                    <c:v>0</c:v>
                  </c:pt>
                  <c:pt idx="155">
                    <c:v>2.0000000000000001E-4</c:v>
                  </c:pt>
                  <c:pt idx="156">
                    <c:v>2.0000000000000001E-4</c:v>
                  </c:pt>
                  <c:pt idx="157">
                    <c:v>1.6999999999999999E-3</c:v>
                  </c:pt>
                  <c:pt idx="158">
                    <c:v>8.6999999999999994E-3</c:v>
                  </c:pt>
                  <c:pt idx="159">
                    <c:v>1.2999999999999999E-3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3.0000000000000001E-3</c:v>
                  </c:pt>
                  <c:pt idx="163">
                    <c:v>9.4000000000000004E-3</c:v>
                  </c:pt>
                  <c:pt idx="164">
                    <c:v>0</c:v>
                  </c:pt>
                  <c:pt idx="165">
                    <c:v>2.0000000000000001E-4</c:v>
                  </c:pt>
                  <c:pt idx="166">
                    <c:v>2.0000000000000001E-4</c:v>
                  </c:pt>
                  <c:pt idx="167">
                    <c:v>6.0000000000000001E-3</c:v>
                  </c:pt>
                  <c:pt idx="168">
                    <c:v>8.2000000000000007E-3</c:v>
                  </c:pt>
                  <c:pt idx="169">
                    <c:v>0</c:v>
                  </c:pt>
                  <c:pt idx="170">
                    <c:v>1E-4</c:v>
                  </c:pt>
                  <c:pt idx="171">
                    <c:v>0</c:v>
                  </c:pt>
                  <c:pt idx="172">
                    <c:v>1E-4</c:v>
                  </c:pt>
                  <c:pt idx="173">
                    <c:v>1E-4</c:v>
                  </c:pt>
                  <c:pt idx="174">
                    <c:v>1E-4</c:v>
                  </c:pt>
                  <c:pt idx="175">
                    <c:v>2.9999999999999997E-4</c:v>
                  </c:pt>
                  <c:pt idx="176">
                    <c:v>3.0000000000000001E-3</c:v>
                  </c:pt>
                  <c:pt idx="177">
                    <c:v>3.0599999999999999E-2</c:v>
                  </c:pt>
                  <c:pt idx="178">
                    <c:v>5.0000000000000001E-4</c:v>
                  </c:pt>
                  <c:pt idx="179">
                    <c:v>1E-4</c:v>
                  </c:pt>
                  <c:pt idx="180">
                    <c:v>1E-4</c:v>
                  </c:pt>
                  <c:pt idx="181">
                    <c:v>2.0000000000000001E-4</c:v>
                  </c:pt>
                  <c:pt idx="182">
                    <c:v>2.0000000000000001E-4</c:v>
                  </c:pt>
                  <c:pt idx="183">
                    <c:v>2.0000000000000001E-4</c:v>
                  </c:pt>
                  <c:pt idx="184">
                    <c:v>1E-4</c:v>
                  </c:pt>
                  <c:pt idx="185">
                    <c:v>1E-4</c:v>
                  </c:pt>
                  <c:pt idx="186">
                    <c:v>2.0000000000000001E-4</c:v>
                  </c:pt>
                  <c:pt idx="187">
                    <c:v>1E-4</c:v>
                  </c:pt>
                  <c:pt idx="188">
                    <c:v>1E-4</c:v>
                  </c:pt>
                  <c:pt idx="189">
                    <c:v>2.0000000000000001E-4</c:v>
                  </c:pt>
                  <c:pt idx="190">
                    <c:v>2.0000000000000001E-4</c:v>
                  </c:pt>
                  <c:pt idx="191">
                    <c:v>8.9999999999999998E-4</c:v>
                  </c:pt>
                  <c:pt idx="192">
                    <c:v>1.1999999999999999E-3</c:v>
                  </c:pt>
                  <c:pt idx="193">
                    <c:v>4.0000000000000002E-4</c:v>
                  </c:pt>
                  <c:pt idx="194">
                    <c:v>2.0000000000000001E-4</c:v>
                  </c:pt>
                  <c:pt idx="195">
                    <c:v>1E-3</c:v>
                  </c:pt>
                  <c:pt idx="196">
                    <c:v>6.7000000000000002E-4</c:v>
                  </c:pt>
                  <c:pt idx="197">
                    <c:v>4.0000000000000002E-4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  <c:pt idx="84">
                    <c:v>0</c:v>
                  </c:pt>
                  <c:pt idx="88">
                    <c:v>5.9999999999999995E-4</c:v>
                  </c:pt>
                  <c:pt idx="97">
                    <c:v>0</c:v>
                  </c:pt>
                  <c:pt idx="100">
                    <c:v>0</c:v>
                  </c:pt>
                  <c:pt idx="106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4">
                    <c:v>4.0000000000000001E-3</c:v>
                  </c:pt>
                  <c:pt idx="115">
                    <c:v>6.0000000000000001E-3</c:v>
                  </c:pt>
                  <c:pt idx="116">
                    <c:v>6.0000000000000001E-3</c:v>
                  </c:pt>
                  <c:pt idx="117">
                    <c:v>6.0000000000000001E-3</c:v>
                  </c:pt>
                  <c:pt idx="118">
                    <c:v>0</c:v>
                  </c:pt>
                  <c:pt idx="119">
                    <c:v>5.0000000000000001E-3</c:v>
                  </c:pt>
                  <c:pt idx="120">
                    <c:v>5.0000000000000001E-3</c:v>
                  </c:pt>
                  <c:pt idx="121">
                    <c:v>5.0000000000000001E-3</c:v>
                  </c:pt>
                  <c:pt idx="122">
                    <c:v>0</c:v>
                  </c:pt>
                  <c:pt idx="123">
                    <c:v>5.0000000000000001E-3</c:v>
                  </c:pt>
                  <c:pt idx="124">
                    <c:v>8.0000000000000002E-3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5.7000000000000002E-3</c:v>
                  </c:pt>
                  <c:pt idx="132">
                    <c:v>2.9999999999999997E-4</c:v>
                  </c:pt>
                  <c:pt idx="133">
                    <c:v>1E-4</c:v>
                  </c:pt>
                  <c:pt idx="134">
                    <c:v>1E-4</c:v>
                  </c:pt>
                  <c:pt idx="135">
                    <c:v>1.8E-3</c:v>
                  </c:pt>
                  <c:pt idx="136">
                    <c:v>1E-4</c:v>
                  </c:pt>
                  <c:pt idx="137">
                    <c:v>8.9999999999999998E-4</c:v>
                  </c:pt>
                  <c:pt idx="138">
                    <c:v>1.1000000000000001E-3</c:v>
                  </c:pt>
                  <c:pt idx="139">
                    <c:v>5.9999999999999995E-4</c:v>
                  </c:pt>
                  <c:pt idx="140">
                    <c:v>0</c:v>
                  </c:pt>
                  <c:pt idx="141">
                    <c:v>8.9999999999999998E-4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6.9999999999999999E-4</c:v>
                  </c:pt>
                  <c:pt idx="145">
                    <c:v>2.9999999999999997E-4</c:v>
                  </c:pt>
                  <c:pt idx="146">
                    <c:v>5.0000000000000001E-4</c:v>
                  </c:pt>
                  <c:pt idx="147">
                    <c:v>1.1999999999999999E-3</c:v>
                  </c:pt>
                  <c:pt idx="148">
                    <c:v>5.0000000000000001E-4</c:v>
                  </c:pt>
                  <c:pt idx="149">
                    <c:v>1.6000000000000001E-3</c:v>
                  </c:pt>
                  <c:pt idx="150">
                    <c:v>1.2999999999999999E-3</c:v>
                  </c:pt>
                  <c:pt idx="151">
                    <c:v>5.0000000000000001E-4</c:v>
                  </c:pt>
                  <c:pt idx="152">
                    <c:v>2.9999999999999997E-4</c:v>
                  </c:pt>
                  <c:pt idx="153">
                    <c:v>5.0000000000000001E-4</c:v>
                  </c:pt>
                  <c:pt idx="154">
                    <c:v>0</c:v>
                  </c:pt>
                  <c:pt idx="155">
                    <c:v>2.0000000000000001E-4</c:v>
                  </c:pt>
                  <c:pt idx="156">
                    <c:v>2.0000000000000001E-4</c:v>
                  </c:pt>
                  <c:pt idx="157">
                    <c:v>1.6999999999999999E-3</c:v>
                  </c:pt>
                  <c:pt idx="158">
                    <c:v>8.6999999999999994E-3</c:v>
                  </c:pt>
                  <c:pt idx="159">
                    <c:v>1.2999999999999999E-3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3.0000000000000001E-3</c:v>
                  </c:pt>
                  <c:pt idx="163">
                    <c:v>9.4000000000000004E-3</c:v>
                  </c:pt>
                  <c:pt idx="164">
                    <c:v>0</c:v>
                  </c:pt>
                  <c:pt idx="165">
                    <c:v>2.0000000000000001E-4</c:v>
                  </c:pt>
                  <c:pt idx="166">
                    <c:v>2.0000000000000001E-4</c:v>
                  </c:pt>
                  <c:pt idx="167">
                    <c:v>6.0000000000000001E-3</c:v>
                  </c:pt>
                  <c:pt idx="168">
                    <c:v>8.2000000000000007E-3</c:v>
                  </c:pt>
                  <c:pt idx="169">
                    <c:v>0</c:v>
                  </c:pt>
                  <c:pt idx="170">
                    <c:v>1E-4</c:v>
                  </c:pt>
                  <c:pt idx="171">
                    <c:v>0</c:v>
                  </c:pt>
                  <c:pt idx="172">
                    <c:v>1E-4</c:v>
                  </c:pt>
                  <c:pt idx="173">
                    <c:v>1E-4</c:v>
                  </c:pt>
                  <c:pt idx="174">
                    <c:v>1E-4</c:v>
                  </c:pt>
                  <c:pt idx="175">
                    <c:v>2.9999999999999997E-4</c:v>
                  </c:pt>
                  <c:pt idx="176">
                    <c:v>3.0000000000000001E-3</c:v>
                  </c:pt>
                  <c:pt idx="177">
                    <c:v>3.0599999999999999E-2</c:v>
                  </c:pt>
                  <c:pt idx="178">
                    <c:v>5.0000000000000001E-4</c:v>
                  </c:pt>
                  <c:pt idx="179">
                    <c:v>1E-4</c:v>
                  </c:pt>
                  <c:pt idx="180">
                    <c:v>1E-4</c:v>
                  </c:pt>
                  <c:pt idx="181">
                    <c:v>2.0000000000000001E-4</c:v>
                  </c:pt>
                  <c:pt idx="182">
                    <c:v>2.0000000000000001E-4</c:v>
                  </c:pt>
                  <c:pt idx="183">
                    <c:v>2.0000000000000001E-4</c:v>
                  </c:pt>
                  <c:pt idx="184">
                    <c:v>1E-4</c:v>
                  </c:pt>
                  <c:pt idx="185">
                    <c:v>1E-4</c:v>
                  </c:pt>
                  <c:pt idx="186">
                    <c:v>2.0000000000000001E-4</c:v>
                  </c:pt>
                  <c:pt idx="187">
                    <c:v>1E-4</c:v>
                  </c:pt>
                  <c:pt idx="188">
                    <c:v>1E-4</c:v>
                  </c:pt>
                  <c:pt idx="189">
                    <c:v>2.0000000000000001E-4</c:v>
                  </c:pt>
                  <c:pt idx="190">
                    <c:v>2.0000000000000001E-4</c:v>
                  </c:pt>
                  <c:pt idx="191">
                    <c:v>8.9999999999999998E-4</c:v>
                  </c:pt>
                  <c:pt idx="192">
                    <c:v>1.1999999999999999E-3</c:v>
                  </c:pt>
                  <c:pt idx="193">
                    <c:v>4.0000000000000002E-4</c:v>
                  </c:pt>
                  <c:pt idx="194">
                    <c:v>2.0000000000000001E-4</c:v>
                  </c:pt>
                  <c:pt idx="195">
                    <c:v>1E-3</c:v>
                  </c:pt>
                  <c:pt idx="196">
                    <c:v>6.7000000000000002E-4</c:v>
                  </c:pt>
                  <c:pt idx="197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Active!$I$21:$I$996</c:f>
              <c:numCache>
                <c:formatCode>General</c:formatCode>
                <c:ptCount val="976"/>
                <c:pt idx="1">
                  <c:v>0.6319606949982699</c:v>
                </c:pt>
                <c:pt idx="22">
                  <c:v>4.8593569998047315E-2</c:v>
                </c:pt>
                <c:pt idx="23">
                  <c:v>5.8276749994547572E-2</c:v>
                </c:pt>
                <c:pt idx="24">
                  <c:v>0.15456370999891078</c:v>
                </c:pt>
                <c:pt idx="25">
                  <c:v>7.0950004996120697E-2</c:v>
                </c:pt>
                <c:pt idx="26">
                  <c:v>8.0261819995939732E-2</c:v>
                </c:pt>
                <c:pt idx="27">
                  <c:v>8.850312499635038E-2</c:v>
                </c:pt>
                <c:pt idx="28">
                  <c:v>3.5889419996237848E-2</c:v>
                </c:pt>
                <c:pt idx="30">
                  <c:v>5.0497084997914499E-2</c:v>
                </c:pt>
                <c:pt idx="31">
                  <c:v>2.2491044997877907E-2</c:v>
                </c:pt>
                <c:pt idx="32">
                  <c:v>5.3581404994474724E-2</c:v>
                </c:pt>
                <c:pt idx="33">
                  <c:v>-4.8344200004066806E-2</c:v>
                </c:pt>
                <c:pt idx="35">
                  <c:v>-5.5111100009526126E-3</c:v>
                </c:pt>
                <c:pt idx="36">
                  <c:v>1.1720269998477306E-2</c:v>
                </c:pt>
                <c:pt idx="37">
                  <c:v>3.3418379993236158E-2</c:v>
                </c:pt>
                <c:pt idx="38">
                  <c:v>-1.119532500160858E-2</c:v>
                </c:pt>
                <c:pt idx="39">
                  <c:v>5.0112519995309412E-2</c:v>
                </c:pt>
                <c:pt idx="41">
                  <c:v>-3.2431710002128966E-2</c:v>
                </c:pt>
                <c:pt idx="42">
                  <c:v>2.7799669995147269E-2</c:v>
                </c:pt>
                <c:pt idx="43">
                  <c:v>8.7291599920717999E-3</c:v>
                </c:pt>
                <c:pt idx="44">
                  <c:v>-3.2804110007418785E-2</c:v>
                </c:pt>
                <c:pt idx="45">
                  <c:v>5.3890030001639389E-2</c:v>
                </c:pt>
                <c:pt idx="46">
                  <c:v>0.11073010999825783</c:v>
                </c:pt>
                <c:pt idx="47">
                  <c:v>5.3077654993103351E-2</c:v>
                </c:pt>
                <c:pt idx="48">
                  <c:v>-1.0455615003593266E-2</c:v>
                </c:pt>
                <c:pt idx="49">
                  <c:v>-3.767310000694124E-2</c:v>
                </c:pt>
                <c:pt idx="50">
                  <c:v>5.4497694996825885E-2</c:v>
                </c:pt>
                <c:pt idx="51">
                  <c:v>6.6511589997389819E-2</c:v>
                </c:pt>
                <c:pt idx="52">
                  <c:v>4.5437109991325997E-2</c:v>
                </c:pt>
                <c:pt idx="54">
                  <c:v>2.539379995141644E-3</c:v>
                </c:pt>
                <c:pt idx="55">
                  <c:v>-1.4762509999854956E-2</c:v>
                </c:pt>
                <c:pt idx="56">
                  <c:v>3.2398359995568171E-2</c:v>
                </c:pt>
                <c:pt idx="57">
                  <c:v>8.3794579993991647E-2</c:v>
                </c:pt>
                <c:pt idx="58">
                  <c:v>5.394949499896029E-2</c:v>
                </c:pt>
                <c:pt idx="59">
                  <c:v>5.8412254998984281E-2</c:v>
                </c:pt>
                <c:pt idx="60">
                  <c:v>2.9492689995095134E-2</c:v>
                </c:pt>
                <c:pt idx="61">
                  <c:v>0.10749268999643391</c:v>
                </c:pt>
                <c:pt idx="62">
                  <c:v>6.1445999999705236E-2</c:v>
                </c:pt>
                <c:pt idx="63">
                  <c:v>2.968531999795232E-2</c:v>
                </c:pt>
                <c:pt idx="69">
                  <c:v>4.3146959993464407E-2</c:v>
                </c:pt>
                <c:pt idx="70">
                  <c:v>2.3999984994588885E-2</c:v>
                </c:pt>
                <c:pt idx="71">
                  <c:v>1.9795189997239504E-2</c:v>
                </c:pt>
                <c:pt idx="72">
                  <c:v>1.2709750000794884E-2</c:v>
                </c:pt>
                <c:pt idx="73">
                  <c:v>3.0182434995367657E-2</c:v>
                </c:pt>
                <c:pt idx="74">
                  <c:v>4.4548794990987517E-2</c:v>
                </c:pt>
                <c:pt idx="75">
                  <c:v>2.4859575001755729E-2</c:v>
                </c:pt>
                <c:pt idx="76">
                  <c:v>3.0552594995242544E-2</c:v>
                </c:pt>
                <c:pt idx="77">
                  <c:v>4.6225764992414042E-2</c:v>
                </c:pt>
                <c:pt idx="78">
                  <c:v>2.3464049998437986E-2</c:v>
                </c:pt>
                <c:pt idx="79">
                  <c:v>2.6237589998345356E-2</c:v>
                </c:pt>
                <c:pt idx="80">
                  <c:v>1.1394489993108436E-2</c:v>
                </c:pt>
                <c:pt idx="81">
                  <c:v>1.7657699936535209E-3</c:v>
                </c:pt>
                <c:pt idx="82">
                  <c:v>-4.3752500059781596E-3</c:v>
                </c:pt>
                <c:pt idx="83">
                  <c:v>4.1397339999093674E-2</c:v>
                </c:pt>
                <c:pt idx="84">
                  <c:v>5.3396899966173805E-3</c:v>
                </c:pt>
                <c:pt idx="97">
                  <c:v>2.2211529998457991E-2</c:v>
                </c:pt>
                <c:pt idx="99">
                  <c:v>0</c:v>
                </c:pt>
                <c:pt idx="100">
                  <c:v>9.9999999947613105E-3</c:v>
                </c:pt>
                <c:pt idx="102">
                  <c:v>-8.2403549968148582E-3</c:v>
                </c:pt>
                <c:pt idx="103">
                  <c:v>3.8211359998967964E-2</c:v>
                </c:pt>
                <c:pt idx="104">
                  <c:v>2.3442739999154583E-2</c:v>
                </c:pt>
                <c:pt idx="105">
                  <c:v>2.2537069999088999E-2</c:v>
                </c:pt>
                <c:pt idx="107">
                  <c:v>1.9055409997235984E-2</c:v>
                </c:pt>
                <c:pt idx="108">
                  <c:v>2.7522139993379824E-2</c:v>
                </c:pt>
                <c:pt idx="109">
                  <c:v>1.0079229999973904E-2</c:v>
                </c:pt>
                <c:pt idx="110">
                  <c:v>1.5449559999979101E-2</c:v>
                </c:pt>
                <c:pt idx="114">
                  <c:v>5.3941059995850082E-2</c:v>
                </c:pt>
                <c:pt idx="115">
                  <c:v>1.9087000000581611E-2</c:v>
                </c:pt>
                <c:pt idx="116">
                  <c:v>2.2977739994530566E-2</c:v>
                </c:pt>
                <c:pt idx="117">
                  <c:v>2.7209119994950015E-2</c:v>
                </c:pt>
                <c:pt idx="118">
                  <c:v>2.468871000019135E-2</c:v>
                </c:pt>
                <c:pt idx="119">
                  <c:v>7.1524819999467582E-2</c:v>
                </c:pt>
                <c:pt idx="120">
                  <c:v>7.2439379997376818E-2</c:v>
                </c:pt>
                <c:pt idx="121">
                  <c:v>6.4906109997536987E-2</c:v>
                </c:pt>
                <c:pt idx="122">
                  <c:v>2.7447320004284848E-2</c:v>
                </c:pt>
                <c:pt idx="123">
                  <c:v>4.9750159996619914E-2</c:v>
                </c:pt>
                <c:pt idx="124">
                  <c:v>6.3911029996233992E-2</c:v>
                </c:pt>
                <c:pt idx="125">
                  <c:v>9.060102999501396E-2</c:v>
                </c:pt>
                <c:pt idx="129">
                  <c:v>0.15973695999855408</c:v>
                </c:pt>
                <c:pt idx="130">
                  <c:v>0.12504480499774218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8E-4ABC-BB15-F9F8067D02B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Active!$D$21:$D$55</c:f>
                <c:numCache>
                  <c:formatCode>General</c:formatCode>
                  <c:ptCount val="35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</c:numCache>
              </c:numRef>
            </c:plus>
            <c:minus>
              <c:numRef>
                <c:f>Active!$D$21:$D$55</c:f>
                <c:numCache>
                  <c:formatCode>General</c:formatCode>
                  <c:ptCount val="35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Active!$J$21:$J$996</c:f>
              <c:numCache>
                <c:formatCode>General</c:formatCode>
                <c:ptCount val="976"/>
                <c:pt idx="65">
                  <c:v>4.8707249996368773E-2</c:v>
                </c:pt>
                <c:pt idx="66">
                  <c:v>5.3470009996090084E-2</c:v>
                </c:pt>
                <c:pt idx="85">
                  <c:v>-1.229309500195086E-2</c:v>
                </c:pt>
                <c:pt idx="86">
                  <c:v>-1.4393094999832101E-2</c:v>
                </c:pt>
                <c:pt idx="87">
                  <c:v>-7.9598250013077632E-3</c:v>
                </c:pt>
                <c:pt idx="88">
                  <c:v>-9.3598250023205765E-3</c:v>
                </c:pt>
                <c:pt idx="89">
                  <c:v>-9.1814699990209192E-3</c:v>
                </c:pt>
                <c:pt idx="90">
                  <c:v>-1.1481469999125693E-2</c:v>
                </c:pt>
                <c:pt idx="91">
                  <c:v>-1.1389314997359179E-2</c:v>
                </c:pt>
                <c:pt idx="92">
                  <c:v>-1.1689314997056499E-2</c:v>
                </c:pt>
                <c:pt idx="93">
                  <c:v>-1.0887424999964423E-2</c:v>
                </c:pt>
                <c:pt idx="94">
                  <c:v>-1.2187424996227492E-2</c:v>
                </c:pt>
                <c:pt idx="95">
                  <c:v>-1.0510959997191094E-2</c:v>
                </c:pt>
                <c:pt idx="96">
                  <c:v>-1.3310959991940763E-2</c:v>
                </c:pt>
                <c:pt idx="98">
                  <c:v>-1.1235159996431321E-2</c:v>
                </c:pt>
                <c:pt idx="101">
                  <c:v>-1.0319659995730035E-2</c:v>
                </c:pt>
                <c:pt idx="106">
                  <c:v>1.133914999809349E-2</c:v>
                </c:pt>
                <c:pt idx="111">
                  <c:v>5.8934199914801866E-3</c:v>
                </c:pt>
                <c:pt idx="112">
                  <c:v>3.5124989997711964E-2</c:v>
                </c:pt>
                <c:pt idx="113">
                  <c:v>3.5224989995185751E-2</c:v>
                </c:pt>
                <c:pt idx="131">
                  <c:v>0.14530463999835774</c:v>
                </c:pt>
                <c:pt idx="132">
                  <c:v>0.15031333999650087</c:v>
                </c:pt>
                <c:pt idx="135">
                  <c:v>0.15322175499750301</c:v>
                </c:pt>
                <c:pt idx="136">
                  <c:v>0.15846513999713352</c:v>
                </c:pt>
                <c:pt idx="147">
                  <c:v>0.17434293500264175</c:v>
                </c:pt>
                <c:pt idx="153">
                  <c:v>0.18218083999818191</c:v>
                </c:pt>
                <c:pt idx="157">
                  <c:v>0.19185627000115346</c:v>
                </c:pt>
                <c:pt idx="158">
                  <c:v>0.20116024000162724</c:v>
                </c:pt>
                <c:pt idx="159">
                  <c:v>0.20048575999680907</c:v>
                </c:pt>
                <c:pt idx="163">
                  <c:v>0.22412877499300521</c:v>
                </c:pt>
                <c:pt idx="167">
                  <c:v>0.24475515000085579</c:v>
                </c:pt>
                <c:pt idx="168">
                  <c:v>0.25045600500016008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8E-4ABC-BB15-F9F8067D02B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plus>
            <c:min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Active!$K$21:$K$996</c:f>
              <c:numCache>
                <c:formatCode>General</c:formatCode>
                <c:ptCount val="976"/>
                <c:pt idx="126">
                  <c:v>0.11408609999489272</c:v>
                </c:pt>
                <c:pt idx="127">
                  <c:v>0.13413014999969164</c:v>
                </c:pt>
                <c:pt idx="128">
                  <c:v>0.1376615299959667</c:v>
                </c:pt>
                <c:pt idx="133">
                  <c:v>0.15125076999538578</c:v>
                </c:pt>
                <c:pt idx="134">
                  <c:v>0.15165076999983285</c:v>
                </c:pt>
                <c:pt idx="137">
                  <c:v>0.15847859999485081</c:v>
                </c:pt>
                <c:pt idx="138">
                  <c:v>0.15877859999454813</c:v>
                </c:pt>
                <c:pt idx="139">
                  <c:v>0.15977859999838984</c:v>
                </c:pt>
                <c:pt idx="140">
                  <c:v>0.16362411999580218</c:v>
                </c:pt>
                <c:pt idx="141">
                  <c:v>0.16027118999772938</c:v>
                </c:pt>
                <c:pt idx="142">
                  <c:v>0.16017327000008663</c:v>
                </c:pt>
                <c:pt idx="143">
                  <c:v>0.16311845000018366</c:v>
                </c:pt>
                <c:pt idx="144">
                  <c:v>0.16931315999681829</c:v>
                </c:pt>
                <c:pt idx="145">
                  <c:v>0.17093480499897851</c:v>
                </c:pt>
                <c:pt idx="146">
                  <c:v>0.17407610999362078</c:v>
                </c:pt>
                <c:pt idx="148">
                  <c:v>0.17818060999707086</c:v>
                </c:pt>
                <c:pt idx="149">
                  <c:v>0.17928060999838635</c:v>
                </c:pt>
                <c:pt idx="150">
                  <c:v>0.18078060999687295</c:v>
                </c:pt>
                <c:pt idx="151">
                  <c:v>0.17673169000045164</c:v>
                </c:pt>
                <c:pt idx="152">
                  <c:v>0.17973168999742484</c:v>
                </c:pt>
                <c:pt idx="154">
                  <c:v>0.18559851499594515</c:v>
                </c:pt>
                <c:pt idx="155">
                  <c:v>0.18448689000069862</c:v>
                </c:pt>
                <c:pt idx="156">
                  <c:v>0.18864398000005167</c:v>
                </c:pt>
                <c:pt idx="160">
                  <c:v>0.21089653999661095</c:v>
                </c:pt>
                <c:pt idx="161">
                  <c:v>0.21337905499967746</c:v>
                </c:pt>
                <c:pt idx="162">
                  <c:v>0.22065877499699127</c:v>
                </c:pt>
                <c:pt idx="164">
                  <c:v>0.22250334999262122</c:v>
                </c:pt>
                <c:pt idx="165">
                  <c:v>0.22381904000212671</c:v>
                </c:pt>
                <c:pt idx="166">
                  <c:v>0.23429824999766424</c:v>
                </c:pt>
                <c:pt idx="169">
                  <c:v>0.26216867499169894</c:v>
                </c:pt>
                <c:pt idx="170">
                  <c:v>0.26555118999385741</c:v>
                </c:pt>
                <c:pt idx="171">
                  <c:v>0.27342831999703776</c:v>
                </c:pt>
                <c:pt idx="172">
                  <c:v>0.27640090999921085</c:v>
                </c:pt>
                <c:pt idx="173">
                  <c:v>0.27700488000118639</c:v>
                </c:pt>
                <c:pt idx="174">
                  <c:v>0.2773990200003027</c:v>
                </c:pt>
                <c:pt idx="176">
                  <c:v>0.28346414500265382</c:v>
                </c:pt>
                <c:pt idx="177">
                  <c:v>0.29090185999666573</c:v>
                </c:pt>
                <c:pt idx="178">
                  <c:v>0.28978117994120112</c:v>
                </c:pt>
                <c:pt idx="179">
                  <c:v>0.29204117999324808</c:v>
                </c:pt>
                <c:pt idx="180">
                  <c:v>0.29300394000165397</c:v>
                </c:pt>
                <c:pt idx="181">
                  <c:v>0.29043531999195693</c:v>
                </c:pt>
                <c:pt idx="182">
                  <c:v>0.30276348999905167</c:v>
                </c:pt>
                <c:pt idx="183">
                  <c:v>0.30409893499745522</c:v>
                </c:pt>
                <c:pt idx="184">
                  <c:v>0.30414798999845516</c:v>
                </c:pt>
                <c:pt idx="185">
                  <c:v>0.30427937000058591</c:v>
                </c:pt>
                <c:pt idx="186">
                  <c:v>0.31759978999616578</c:v>
                </c:pt>
                <c:pt idx="187">
                  <c:v>0.31908617999579292</c:v>
                </c:pt>
                <c:pt idx="188">
                  <c:v>0.31932152999797836</c:v>
                </c:pt>
                <c:pt idx="189">
                  <c:v>0.32075290999637218</c:v>
                </c:pt>
                <c:pt idx="190">
                  <c:v>0.33024969999678433</c:v>
                </c:pt>
                <c:pt idx="191">
                  <c:v>0.34331142500013812</c:v>
                </c:pt>
                <c:pt idx="192">
                  <c:v>0.34666246500273701</c:v>
                </c:pt>
                <c:pt idx="193">
                  <c:v>0.34561359999497654</c:v>
                </c:pt>
                <c:pt idx="194">
                  <c:v>0.35016860999894561</c:v>
                </c:pt>
                <c:pt idx="195">
                  <c:v>-9.3723545003740583E-2</c:v>
                </c:pt>
                <c:pt idx="196">
                  <c:v>0.34866671977215447</c:v>
                </c:pt>
                <c:pt idx="197">
                  <c:v>0.3570281599968439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A8E-4ABC-BB15-F9F8067D02B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plus>
            <c:min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Active!$L$21:$L$996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A8E-4ABC-BB15-F9F8067D02B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plus>
            <c:min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Active!$M$21:$M$996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A8E-4ABC-BB15-F9F8067D02B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plus>
            <c:min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Active!$N$21:$N$996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A8E-4ABC-BB15-F9F8067D02B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Active!$O$21:$O$996</c:f>
              <c:numCache>
                <c:formatCode>General</c:formatCode>
                <c:ptCount val="976"/>
                <c:pt idx="118">
                  <c:v>3.2361584717195885E-2</c:v>
                </c:pt>
                <c:pt idx="122">
                  <c:v>5.2524691237836402E-2</c:v>
                </c:pt>
                <c:pt idx="125">
                  <c:v>0.10665123944569657</c:v>
                </c:pt>
                <c:pt idx="126">
                  <c:v>0.11537855420836188</c:v>
                </c:pt>
                <c:pt idx="127">
                  <c:v>0.12591152030123379</c:v>
                </c:pt>
                <c:pt idx="128">
                  <c:v>0.1259975036979103</c:v>
                </c:pt>
                <c:pt idx="129">
                  <c:v>0.13661645318745871</c:v>
                </c:pt>
                <c:pt idx="130">
                  <c:v>0.13663794903662785</c:v>
                </c:pt>
                <c:pt idx="131">
                  <c:v>0.14831019513546345</c:v>
                </c:pt>
                <c:pt idx="132">
                  <c:v>0.15819828575326159</c:v>
                </c:pt>
                <c:pt idx="133">
                  <c:v>0.16021889557515945</c:v>
                </c:pt>
                <c:pt idx="134">
                  <c:v>0.16021889557515945</c:v>
                </c:pt>
                <c:pt idx="135">
                  <c:v>0.16479751144818336</c:v>
                </c:pt>
                <c:pt idx="136">
                  <c:v>0.16765645938767718</c:v>
                </c:pt>
                <c:pt idx="137">
                  <c:v>0.16911817713117774</c:v>
                </c:pt>
                <c:pt idx="138">
                  <c:v>0.16911817713117774</c:v>
                </c:pt>
                <c:pt idx="139">
                  <c:v>0.16911817713117774</c:v>
                </c:pt>
                <c:pt idx="140">
                  <c:v>0.16946211071788378</c:v>
                </c:pt>
                <c:pt idx="141">
                  <c:v>0.16959108581289853</c:v>
                </c:pt>
                <c:pt idx="142">
                  <c:v>0.17096682015972262</c:v>
                </c:pt>
                <c:pt idx="143">
                  <c:v>0.17191263752316419</c:v>
                </c:pt>
                <c:pt idx="144">
                  <c:v>0.17874831755894635</c:v>
                </c:pt>
                <c:pt idx="145">
                  <c:v>0.17962964737488055</c:v>
                </c:pt>
                <c:pt idx="146">
                  <c:v>0.18111286096755028</c:v>
                </c:pt>
                <c:pt idx="147">
                  <c:v>0.18294000814692599</c:v>
                </c:pt>
                <c:pt idx="148">
                  <c:v>0.18326244588446292</c:v>
                </c:pt>
                <c:pt idx="149">
                  <c:v>0.18326244588446292</c:v>
                </c:pt>
                <c:pt idx="150">
                  <c:v>0.18326244588446292</c:v>
                </c:pt>
                <c:pt idx="151">
                  <c:v>0.18893735006511228</c:v>
                </c:pt>
                <c:pt idx="152">
                  <c:v>0.18893735006511228</c:v>
                </c:pt>
                <c:pt idx="153">
                  <c:v>0.19044205950695112</c:v>
                </c:pt>
                <c:pt idx="154">
                  <c:v>0.19076449724448799</c:v>
                </c:pt>
                <c:pt idx="155">
                  <c:v>0.19237668593217247</c:v>
                </c:pt>
                <c:pt idx="156">
                  <c:v>0.19499917953080589</c:v>
                </c:pt>
                <c:pt idx="157">
                  <c:v>0.20106100899649951</c:v>
                </c:pt>
                <c:pt idx="158">
                  <c:v>0.20161990107489683</c:v>
                </c:pt>
                <c:pt idx="159">
                  <c:v>0.20196383466160281</c:v>
                </c:pt>
                <c:pt idx="160">
                  <c:v>0.21322765962622506</c:v>
                </c:pt>
                <c:pt idx="161">
                  <c:v>0.21509779850393904</c:v>
                </c:pt>
                <c:pt idx="162">
                  <c:v>0.22318023779153054</c:v>
                </c:pt>
                <c:pt idx="163">
                  <c:v>0.22318023779153054</c:v>
                </c:pt>
                <c:pt idx="164">
                  <c:v>0.22393259251244998</c:v>
                </c:pt>
                <c:pt idx="165">
                  <c:v>0.2239755842107882</c:v>
                </c:pt>
                <c:pt idx="166">
                  <c:v>0.23296084916348306</c:v>
                </c:pt>
                <c:pt idx="167">
                  <c:v>0.23339076614686557</c:v>
                </c:pt>
                <c:pt idx="168">
                  <c:v>0.24325736091549457</c:v>
                </c:pt>
                <c:pt idx="169">
                  <c:v>0.25370434361169003</c:v>
                </c:pt>
                <c:pt idx="170">
                  <c:v>0.25557448248940395</c:v>
                </c:pt>
                <c:pt idx="171">
                  <c:v>0.26318401309527473</c:v>
                </c:pt>
                <c:pt idx="172">
                  <c:v>0.26365692177699551</c:v>
                </c:pt>
                <c:pt idx="173">
                  <c:v>0.26421581385539272</c:v>
                </c:pt>
                <c:pt idx="174">
                  <c:v>0.26447376404542233</c:v>
                </c:pt>
                <c:pt idx="175">
                  <c:v>0.26537658971052558</c:v>
                </c:pt>
                <c:pt idx="176">
                  <c:v>0.26931033010847572</c:v>
                </c:pt>
                <c:pt idx="177">
                  <c:v>0.27461980485324988</c:v>
                </c:pt>
                <c:pt idx="178">
                  <c:v>0.27582357240672095</c:v>
                </c:pt>
                <c:pt idx="179">
                  <c:v>0.27582357240672095</c:v>
                </c:pt>
                <c:pt idx="180">
                  <c:v>0.27599553920007402</c:v>
                </c:pt>
                <c:pt idx="181">
                  <c:v>0.27608152259675056</c:v>
                </c:pt>
                <c:pt idx="182">
                  <c:v>0.2843789203760333</c:v>
                </c:pt>
                <c:pt idx="183">
                  <c:v>0.28612008415873247</c:v>
                </c:pt>
                <c:pt idx="184">
                  <c:v>0.28652850529294593</c:v>
                </c:pt>
                <c:pt idx="185">
                  <c:v>0.28661448868962247</c:v>
                </c:pt>
                <c:pt idx="186">
                  <c:v>0.29598667892736152</c:v>
                </c:pt>
                <c:pt idx="187">
                  <c:v>0.29731942157584734</c:v>
                </c:pt>
                <c:pt idx="188">
                  <c:v>0.29796429705092109</c:v>
                </c:pt>
                <c:pt idx="189">
                  <c:v>0.29805028044759763</c:v>
                </c:pt>
                <c:pt idx="190">
                  <c:v>0.30626169483020393</c:v>
                </c:pt>
                <c:pt idx="191">
                  <c:v>0.31711709866061277</c:v>
                </c:pt>
                <c:pt idx="192">
                  <c:v>0.31780496583402473</c:v>
                </c:pt>
                <c:pt idx="193">
                  <c:v>0.31958912131506223</c:v>
                </c:pt>
                <c:pt idx="194">
                  <c:v>0.32083588056687162</c:v>
                </c:pt>
                <c:pt idx="195">
                  <c:v>0.32085737641604073</c:v>
                </c:pt>
                <c:pt idx="196">
                  <c:v>0.32165272283529844</c:v>
                </c:pt>
                <c:pt idx="197">
                  <c:v>0.32921926174283089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A8E-4ABC-BB15-F9F8067D02BA}"/>
            </c:ext>
          </c:extLst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Active!$V$2:$V$996</c:f>
              <c:numCache>
                <c:formatCode>General</c:formatCode>
                <c:ptCount val="995"/>
                <c:pt idx="0">
                  <c:v>-15000</c:v>
                </c:pt>
                <c:pt idx="1">
                  <c:v>-14000</c:v>
                </c:pt>
                <c:pt idx="2">
                  <c:v>-13000</c:v>
                </c:pt>
                <c:pt idx="3">
                  <c:v>-12000</c:v>
                </c:pt>
                <c:pt idx="4">
                  <c:v>-11000</c:v>
                </c:pt>
                <c:pt idx="5">
                  <c:v>-10000</c:v>
                </c:pt>
                <c:pt idx="6">
                  <c:v>-9000</c:v>
                </c:pt>
                <c:pt idx="7">
                  <c:v>-8000</c:v>
                </c:pt>
                <c:pt idx="8">
                  <c:v>-7000</c:v>
                </c:pt>
                <c:pt idx="9">
                  <c:v>-6000</c:v>
                </c:pt>
                <c:pt idx="10">
                  <c:v>-5000</c:v>
                </c:pt>
                <c:pt idx="11">
                  <c:v>-4000</c:v>
                </c:pt>
                <c:pt idx="12">
                  <c:v>-3000</c:v>
                </c:pt>
                <c:pt idx="13">
                  <c:v>-2000</c:v>
                </c:pt>
                <c:pt idx="14">
                  <c:v>-1000</c:v>
                </c:pt>
                <c:pt idx="15">
                  <c:v>0</c:v>
                </c:pt>
                <c:pt idx="16">
                  <c:v>1000</c:v>
                </c:pt>
                <c:pt idx="17">
                  <c:v>2000</c:v>
                </c:pt>
                <c:pt idx="18">
                  <c:v>3000</c:v>
                </c:pt>
                <c:pt idx="19">
                  <c:v>4000</c:v>
                </c:pt>
                <c:pt idx="20">
                  <c:v>5000</c:v>
                </c:pt>
                <c:pt idx="21">
                  <c:v>6000</c:v>
                </c:pt>
                <c:pt idx="22">
                  <c:v>7000</c:v>
                </c:pt>
                <c:pt idx="23">
                  <c:v>8000</c:v>
                </c:pt>
                <c:pt idx="24">
                  <c:v>9000</c:v>
                </c:pt>
                <c:pt idx="25">
                  <c:v>10000</c:v>
                </c:pt>
                <c:pt idx="26">
                  <c:v>11000</c:v>
                </c:pt>
                <c:pt idx="27">
                  <c:v>12000</c:v>
                </c:pt>
                <c:pt idx="28">
                  <c:v>13000</c:v>
                </c:pt>
                <c:pt idx="29">
                  <c:v>14000</c:v>
                </c:pt>
              </c:numCache>
            </c:numRef>
          </c:xVal>
          <c:yVal>
            <c:numRef>
              <c:f>Active!$W$2:$W$996</c:f>
              <c:numCache>
                <c:formatCode>General</c:formatCode>
                <c:ptCount val="995"/>
                <c:pt idx="0">
                  <c:v>0.66495925800496103</c:v>
                </c:pt>
                <c:pt idx="1">
                  <c:v>0.57501652626104871</c:v>
                </c:pt>
                <c:pt idx="2">
                  <c:v>0.49167995771380085</c:v>
                </c:pt>
                <c:pt idx="3">
                  <c:v>0.41494955236321762</c:v>
                </c:pt>
                <c:pt idx="4">
                  <c:v>0.34482531020929913</c:v>
                </c:pt>
                <c:pt idx="5">
                  <c:v>0.2813072312520451</c:v>
                </c:pt>
                <c:pt idx="6">
                  <c:v>0.2243953154914558</c:v>
                </c:pt>
                <c:pt idx="7">
                  <c:v>0.17408956292753108</c:v>
                </c:pt>
                <c:pt idx="8">
                  <c:v>0.13038997356027093</c:v>
                </c:pt>
                <c:pt idx="9">
                  <c:v>9.329654738967541E-2</c:v>
                </c:pt>
                <c:pt idx="10">
                  <c:v>6.2809284415744515E-2</c:v>
                </c:pt>
                <c:pt idx="11">
                  <c:v>3.8928184638478233E-2</c:v>
                </c:pt>
                <c:pt idx="12">
                  <c:v>2.1653248057876551E-2</c:v>
                </c:pt>
                <c:pt idx="13">
                  <c:v>1.0984474673939492E-2</c:v>
                </c:pt>
                <c:pt idx="14">
                  <c:v>6.9218644866670398E-3</c:v>
                </c:pt>
                <c:pt idx="15">
                  <c:v>9.4654174960591992E-3</c:v>
                </c:pt>
                <c:pt idx="16">
                  <c:v>1.8615133702115972E-2</c:v>
                </c:pt>
                <c:pt idx="17">
                  <c:v>3.437101310483736E-2</c:v>
                </c:pt>
                <c:pt idx="18">
                  <c:v>5.6733055704223351E-2</c:v>
                </c:pt>
                <c:pt idx="19">
                  <c:v>8.5701261500273962E-2</c:v>
                </c:pt>
                <c:pt idx="20">
                  <c:v>0.12127563049298917</c:v>
                </c:pt>
                <c:pt idx="21">
                  <c:v>0.16345616268236901</c:v>
                </c:pt>
                <c:pt idx="22">
                  <c:v>0.21224285806841348</c:v>
                </c:pt>
                <c:pt idx="23">
                  <c:v>0.26763571665112251</c:v>
                </c:pt>
                <c:pt idx="24">
                  <c:v>0.32963473843049618</c:v>
                </c:pt>
                <c:pt idx="25">
                  <c:v>0.39823992340653447</c:v>
                </c:pt>
                <c:pt idx="26">
                  <c:v>0.47345127157923739</c:v>
                </c:pt>
                <c:pt idx="27">
                  <c:v>0.55526878294860482</c:v>
                </c:pt>
                <c:pt idx="28">
                  <c:v>0.643692457514637</c:v>
                </c:pt>
                <c:pt idx="29">
                  <c:v>0.7387222952773338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A8E-4ABC-BB15-F9F8067D0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914064"/>
        <c:axId val="1"/>
      </c:scatterChart>
      <c:valAx>
        <c:axId val="882914064"/>
        <c:scaling>
          <c:orientation val="minMax"/>
          <c:max val="10000"/>
          <c:min val="-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821226816846566"/>
              <c:y val="0.8389057750759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324503311258277E-2"/>
              <c:y val="0.37082066869300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9140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225182944847125"/>
          <c:y val="0.92097264437689974"/>
          <c:w val="0.77152387408527578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V375 Cas - O-C Diagr.</a:t>
            </a:r>
          </a:p>
        </c:rich>
      </c:tx>
      <c:layout>
        <c:manualLayout>
          <c:xMode val="edge"/>
          <c:yMode val="edge"/>
          <c:x val="0.36092749995654516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41732963295611"/>
          <c:y val="0.1458966565349544"/>
          <c:w val="0.81788145588771466"/>
          <c:h val="0.632218844984802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Active!$H$21:$H$996</c:f>
              <c:numCache>
                <c:formatCode>General</c:formatCode>
                <c:ptCount val="976"/>
                <c:pt idx="0">
                  <c:v>4.3578269996942254E-2</c:v>
                </c:pt>
                <c:pt idx="2">
                  <c:v>-0.16839996500493726</c:v>
                </c:pt>
                <c:pt idx="3">
                  <c:v>-5.4794500028947368E-3</c:v>
                </c:pt>
                <c:pt idx="4">
                  <c:v>4.5832364994566888E-2</c:v>
                </c:pt>
                <c:pt idx="5">
                  <c:v>-7.4564890001056483E-2</c:v>
                </c:pt>
                <c:pt idx="6">
                  <c:v>1.1133219995826948E-2</c:v>
                </c:pt>
                <c:pt idx="7">
                  <c:v>-5.3168670005106833E-2</c:v>
                </c:pt>
                <c:pt idx="8">
                  <c:v>8.0139174995565554E-2</c:v>
                </c:pt>
                <c:pt idx="9">
                  <c:v>0.10113917499620584</c:v>
                </c:pt>
                <c:pt idx="10">
                  <c:v>0.10261582999737584</c:v>
                </c:pt>
                <c:pt idx="11">
                  <c:v>7.5911679999990156E-2</c:v>
                </c:pt>
                <c:pt idx="12">
                  <c:v>4.7057619995030109E-2</c:v>
                </c:pt>
                <c:pt idx="13">
                  <c:v>7.1057619996281574E-2</c:v>
                </c:pt>
                <c:pt idx="14">
                  <c:v>-6.5572050003538607E-2</c:v>
                </c:pt>
                <c:pt idx="15">
                  <c:v>-1.3109290004649665E-2</c:v>
                </c:pt>
                <c:pt idx="16">
                  <c:v>2.8757629999745404E-2</c:v>
                </c:pt>
                <c:pt idx="17">
                  <c:v>5.6577859995741164E-2</c:v>
                </c:pt>
                <c:pt idx="18">
                  <c:v>1.6885704997548601E-2</c:v>
                </c:pt>
                <c:pt idx="19">
                  <c:v>6.4744684998004232E-2</c:v>
                </c:pt>
                <c:pt idx="20">
                  <c:v>8.5519259999273345E-2</c:v>
                </c:pt>
                <c:pt idx="21">
                  <c:v>3.1347429994639242E-2</c:v>
                </c:pt>
                <c:pt idx="29">
                  <c:v>3.3670899996650405E-2</c:v>
                </c:pt>
                <c:pt idx="34">
                  <c:v>2.3786810001183767E-2</c:v>
                </c:pt>
                <c:pt idx="40">
                  <c:v>4.6057890001975466E-2</c:v>
                </c:pt>
                <c:pt idx="53">
                  <c:v>2.2229549998883158E-2</c:v>
                </c:pt>
                <c:pt idx="64">
                  <c:v>2.2477760001493152E-2</c:v>
                </c:pt>
                <c:pt idx="67">
                  <c:v>-3.1202570004097652E-2</c:v>
                </c:pt>
                <c:pt idx="68">
                  <c:v>9.028809996380005E-3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53-4DCF-BA35-72097CD6480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  <c:pt idx="84">
                    <c:v>0</c:v>
                  </c:pt>
                  <c:pt idx="88">
                    <c:v>5.9999999999999995E-4</c:v>
                  </c:pt>
                  <c:pt idx="97">
                    <c:v>0</c:v>
                  </c:pt>
                  <c:pt idx="100">
                    <c:v>0</c:v>
                  </c:pt>
                  <c:pt idx="106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4">
                    <c:v>4.0000000000000001E-3</c:v>
                  </c:pt>
                  <c:pt idx="115">
                    <c:v>6.0000000000000001E-3</c:v>
                  </c:pt>
                  <c:pt idx="116">
                    <c:v>6.0000000000000001E-3</c:v>
                  </c:pt>
                  <c:pt idx="117">
                    <c:v>6.0000000000000001E-3</c:v>
                  </c:pt>
                  <c:pt idx="118">
                    <c:v>0</c:v>
                  </c:pt>
                  <c:pt idx="119">
                    <c:v>5.0000000000000001E-3</c:v>
                  </c:pt>
                  <c:pt idx="120">
                    <c:v>5.0000000000000001E-3</c:v>
                  </c:pt>
                  <c:pt idx="121">
                    <c:v>5.0000000000000001E-3</c:v>
                  </c:pt>
                  <c:pt idx="122">
                    <c:v>0</c:v>
                  </c:pt>
                  <c:pt idx="123">
                    <c:v>5.0000000000000001E-3</c:v>
                  </c:pt>
                  <c:pt idx="124">
                    <c:v>8.0000000000000002E-3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5.7000000000000002E-3</c:v>
                  </c:pt>
                  <c:pt idx="132">
                    <c:v>2.9999999999999997E-4</c:v>
                  </c:pt>
                  <c:pt idx="133">
                    <c:v>1E-4</c:v>
                  </c:pt>
                  <c:pt idx="134">
                    <c:v>1E-4</c:v>
                  </c:pt>
                  <c:pt idx="135">
                    <c:v>1.8E-3</c:v>
                  </c:pt>
                  <c:pt idx="136">
                    <c:v>1E-4</c:v>
                  </c:pt>
                  <c:pt idx="137">
                    <c:v>8.9999999999999998E-4</c:v>
                  </c:pt>
                  <c:pt idx="138">
                    <c:v>1.1000000000000001E-3</c:v>
                  </c:pt>
                  <c:pt idx="139">
                    <c:v>5.9999999999999995E-4</c:v>
                  </c:pt>
                  <c:pt idx="140">
                    <c:v>0</c:v>
                  </c:pt>
                  <c:pt idx="141">
                    <c:v>8.9999999999999998E-4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6.9999999999999999E-4</c:v>
                  </c:pt>
                  <c:pt idx="145">
                    <c:v>2.9999999999999997E-4</c:v>
                  </c:pt>
                  <c:pt idx="146">
                    <c:v>5.0000000000000001E-4</c:v>
                  </c:pt>
                  <c:pt idx="147">
                    <c:v>1.1999999999999999E-3</c:v>
                  </c:pt>
                  <c:pt idx="148">
                    <c:v>5.0000000000000001E-4</c:v>
                  </c:pt>
                  <c:pt idx="149">
                    <c:v>1.6000000000000001E-3</c:v>
                  </c:pt>
                  <c:pt idx="150">
                    <c:v>1.2999999999999999E-3</c:v>
                  </c:pt>
                  <c:pt idx="151">
                    <c:v>5.0000000000000001E-4</c:v>
                  </c:pt>
                  <c:pt idx="152">
                    <c:v>2.9999999999999997E-4</c:v>
                  </c:pt>
                  <c:pt idx="153">
                    <c:v>5.0000000000000001E-4</c:v>
                  </c:pt>
                  <c:pt idx="154">
                    <c:v>0</c:v>
                  </c:pt>
                  <c:pt idx="155">
                    <c:v>2.0000000000000001E-4</c:v>
                  </c:pt>
                  <c:pt idx="156">
                    <c:v>2.0000000000000001E-4</c:v>
                  </c:pt>
                  <c:pt idx="157">
                    <c:v>1.6999999999999999E-3</c:v>
                  </c:pt>
                  <c:pt idx="158">
                    <c:v>8.6999999999999994E-3</c:v>
                  </c:pt>
                  <c:pt idx="159">
                    <c:v>1.2999999999999999E-3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3.0000000000000001E-3</c:v>
                  </c:pt>
                  <c:pt idx="163">
                    <c:v>9.4000000000000004E-3</c:v>
                  </c:pt>
                  <c:pt idx="164">
                    <c:v>0</c:v>
                  </c:pt>
                  <c:pt idx="165">
                    <c:v>2.0000000000000001E-4</c:v>
                  </c:pt>
                  <c:pt idx="166">
                    <c:v>2.0000000000000001E-4</c:v>
                  </c:pt>
                  <c:pt idx="167">
                    <c:v>6.0000000000000001E-3</c:v>
                  </c:pt>
                  <c:pt idx="168">
                    <c:v>8.2000000000000007E-3</c:v>
                  </c:pt>
                  <c:pt idx="169">
                    <c:v>0</c:v>
                  </c:pt>
                  <c:pt idx="170">
                    <c:v>1E-4</c:v>
                  </c:pt>
                  <c:pt idx="171">
                    <c:v>0</c:v>
                  </c:pt>
                  <c:pt idx="172">
                    <c:v>1E-4</c:v>
                  </c:pt>
                  <c:pt idx="173">
                    <c:v>1E-4</c:v>
                  </c:pt>
                  <c:pt idx="174">
                    <c:v>1E-4</c:v>
                  </c:pt>
                  <c:pt idx="175">
                    <c:v>2.9999999999999997E-4</c:v>
                  </c:pt>
                  <c:pt idx="176">
                    <c:v>3.0000000000000001E-3</c:v>
                  </c:pt>
                  <c:pt idx="177">
                    <c:v>3.0599999999999999E-2</c:v>
                  </c:pt>
                  <c:pt idx="178">
                    <c:v>5.0000000000000001E-4</c:v>
                  </c:pt>
                  <c:pt idx="179">
                    <c:v>1E-4</c:v>
                  </c:pt>
                  <c:pt idx="180">
                    <c:v>1E-4</c:v>
                  </c:pt>
                  <c:pt idx="181">
                    <c:v>2.0000000000000001E-4</c:v>
                  </c:pt>
                  <c:pt idx="182">
                    <c:v>2.0000000000000001E-4</c:v>
                  </c:pt>
                  <c:pt idx="183">
                    <c:v>2.0000000000000001E-4</c:v>
                  </c:pt>
                  <c:pt idx="184">
                    <c:v>1E-4</c:v>
                  </c:pt>
                  <c:pt idx="185">
                    <c:v>1E-4</c:v>
                  </c:pt>
                  <c:pt idx="186">
                    <c:v>2.0000000000000001E-4</c:v>
                  </c:pt>
                  <c:pt idx="187">
                    <c:v>1E-4</c:v>
                  </c:pt>
                  <c:pt idx="188">
                    <c:v>1E-4</c:v>
                  </c:pt>
                  <c:pt idx="189">
                    <c:v>2.0000000000000001E-4</c:v>
                  </c:pt>
                  <c:pt idx="190">
                    <c:v>2.0000000000000001E-4</c:v>
                  </c:pt>
                  <c:pt idx="191">
                    <c:v>8.9999999999999998E-4</c:v>
                  </c:pt>
                  <c:pt idx="192">
                    <c:v>1.1999999999999999E-3</c:v>
                  </c:pt>
                  <c:pt idx="193">
                    <c:v>4.0000000000000002E-4</c:v>
                  </c:pt>
                  <c:pt idx="194">
                    <c:v>2.0000000000000001E-4</c:v>
                  </c:pt>
                  <c:pt idx="195">
                    <c:v>1E-3</c:v>
                  </c:pt>
                  <c:pt idx="196">
                    <c:v>6.7000000000000002E-4</c:v>
                  </c:pt>
                  <c:pt idx="197">
                    <c:v>4.0000000000000002E-4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  <c:pt idx="84">
                    <c:v>0</c:v>
                  </c:pt>
                  <c:pt idx="88">
                    <c:v>5.9999999999999995E-4</c:v>
                  </c:pt>
                  <c:pt idx="97">
                    <c:v>0</c:v>
                  </c:pt>
                  <c:pt idx="100">
                    <c:v>0</c:v>
                  </c:pt>
                  <c:pt idx="106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4">
                    <c:v>4.0000000000000001E-3</c:v>
                  </c:pt>
                  <c:pt idx="115">
                    <c:v>6.0000000000000001E-3</c:v>
                  </c:pt>
                  <c:pt idx="116">
                    <c:v>6.0000000000000001E-3</c:v>
                  </c:pt>
                  <c:pt idx="117">
                    <c:v>6.0000000000000001E-3</c:v>
                  </c:pt>
                  <c:pt idx="118">
                    <c:v>0</c:v>
                  </c:pt>
                  <c:pt idx="119">
                    <c:v>5.0000000000000001E-3</c:v>
                  </c:pt>
                  <c:pt idx="120">
                    <c:v>5.0000000000000001E-3</c:v>
                  </c:pt>
                  <c:pt idx="121">
                    <c:v>5.0000000000000001E-3</c:v>
                  </c:pt>
                  <c:pt idx="122">
                    <c:v>0</c:v>
                  </c:pt>
                  <c:pt idx="123">
                    <c:v>5.0000000000000001E-3</c:v>
                  </c:pt>
                  <c:pt idx="124">
                    <c:v>8.0000000000000002E-3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5.7000000000000002E-3</c:v>
                  </c:pt>
                  <c:pt idx="132">
                    <c:v>2.9999999999999997E-4</c:v>
                  </c:pt>
                  <c:pt idx="133">
                    <c:v>1E-4</c:v>
                  </c:pt>
                  <c:pt idx="134">
                    <c:v>1E-4</c:v>
                  </c:pt>
                  <c:pt idx="135">
                    <c:v>1.8E-3</c:v>
                  </c:pt>
                  <c:pt idx="136">
                    <c:v>1E-4</c:v>
                  </c:pt>
                  <c:pt idx="137">
                    <c:v>8.9999999999999998E-4</c:v>
                  </c:pt>
                  <c:pt idx="138">
                    <c:v>1.1000000000000001E-3</c:v>
                  </c:pt>
                  <c:pt idx="139">
                    <c:v>5.9999999999999995E-4</c:v>
                  </c:pt>
                  <c:pt idx="140">
                    <c:v>0</c:v>
                  </c:pt>
                  <c:pt idx="141">
                    <c:v>8.9999999999999998E-4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6.9999999999999999E-4</c:v>
                  </c:pt>
                  <c:pt idx="145">
                    <c:v>2.9999999999999997E-4</c:v>
                  </c:pt>
                  <c:pt idx="146">
                    <c:v>5.0000000000000001E-4</c:v>
                  </c:pt>
                  <c:pt idx="147">
                    <c:v>1.1999999999999999E-3</c:v>
                  </c:pt>
                  <c:pt idx="148">
                    <c:v>5.0000000000000001E-4</c:v>
                  </c:pt>
                  <c:pt idx="149">
                    <c:v>1.6000000000000001E-3</c:v>
                  </c:pt>
                  <c:pt idx="150">
                    <c:v>1.2999999999999999E-3</c:v>
                  </c:pt>
                  <c:pt idx="151">
                    <c:v>5.0000000000000001E-4</c:v>
                  </c:pt>
                  <c:pt idx="152">
                    <c:v>2.9999999999999997E-4</c:v>
                  </c:pt>
                  <c:pt idx="153">
                    <c:v>5.0000000000000001E-4</c:v>
                  </c:pt>
                  <c:pt idx="154">
                    <c:v>0</c:v>
                  </c:pt>
                  <c:pt idx="155">
                    <c:v>2.0000000000000001E-4</c:v>
                  </c:pt>
                  <c:pt idx="156">
                    <c:v>2.0000000000000001E-4</c:v>
                  </c:pt>
                  <c:pt idx="157">
                    <c:v>1.6999999999999999E-3</c:v>
                  </c:pt>
                  <c:pt idx="158">
                    <c:v>8.6999999999999994E-3</c:v>
                  </c:pt>
                  <c:pt idx="159">
                    <c:v>1.2999999999999999E-3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3.0000000000000001E-3</c:v>
                  </c:pt>
                  <c:pt idx="163">
                    <c:v>9.4000000000000004E-3</c:v>
                  </c:pt>
                  <c:pt idx="164">
                    <c:v>0</c:v>
                  </c:pt>
                  <c:pt idx="165">
                    <c:v>2.0000000000000001E-4</c:v>
                  </c:pt>
                  <c:pt idx="166">
                    <c:v>2.0000000000000001E-4</c:v>
                  </c:pt>
                  <c:pt idx="167">
                    <c:v>6.0000000000000001E-3</c:v>
                  </c:pt>
                  <c:pt idx="168">
                    <c:v>8.2000000000000007E-3</c:v>
                  </c:pt>
                  <c:pt idx="169">
                    <c:v>0</c:v>
                  </c:pt>
                  <c:pt idx="170">
                    <c:v>1E-4</c:v>
                  </c:pt>
                  <c:pt idx="171">
                    <c:v>0</c:v>
                  </c:pt>
                  <c:pt idx="172">
                    <c:v>1E-4</c:v>
                  </c:pt>
                  <c:pt idx="173">
                    <c:v>1E-4</c:v>
                  </c:pt>
                  <c:pt idx="174">
                    <c:v>1E-4</c:v>
                  </c:pt>
                  <c:pt idx="175">
                    <c:v>2.9999999999999997E-4</c:v>
                  </c:pt>
                  <c:pt idx="176">
                    <c:v>3.0000000000000001E-3</c:v>
                  </c:pt>
                  <c:pt idx="177">
                    <c:v>3.0599999999999999E-2</c:v>
                  </c:pt>
                  <c:pt idx="178">
                    <c:v>5.0000000000000001E-4</c:v>
                  </c:pt>
                  <c:pt idx="179">
                    <c:v>1E-4</c:v>
                  </c:pt>
                  <c:pt idx="180">
                    <c:v>1E-4</c:v>
                  </c:pt>
                  <c:pt idx="181">
                    <c:v>2.0000000000000001E-4</c:v>
                  </c:pt>
                  <c:pt idx="182">
                    <c:v>2.0000000000000001E-4</c:v>
                  </c:pt>
                  <c:pt idx="183">
                    <c:v>2.0000000000000001E-4</c:v>
                  </c:pt>
                  <c:pt idx="184">
                    <c:v>1E-4</c:v>
                  </c:pt>
                  <c:pt idx="185">
                    <c:v>1E-4</c:v>
                  </c:pt>
                  <c:pt idx="186">
                    <c:v>2.0000000000000001E-4</c:v>
                  </c:pt>
                  <c:pt idx="187">
                    <c:v>1E-4</c:v>
                  </c:pt>
                  <c:pt idx="188">
                    <c:v>1E-4</c:v>
                  </c:pt>
                  <c:pt idx="189">
                    <c:v>2.0000000000000001E-4</c:v>
                  </c:pt>
                  <c:pt idx="190">
                    <c:v>2.0000000000000001E-4</c:v>
                  </c:pt>
                  <c:pt idx="191">
                    <c:v>8.9999999999999998E-4</c:v>
                  </c:pt>
                  <c:pt idx="192">
                    <c:v>1.1999999999999999E-3</c:v>
                  </c:pt>
                  <c:pt idx="193">
                    <c:v>4.0000000000000002E-4</c:v>
                  </c:pt>
                  <c:pt idx="194">
                    <c:v>2.0000000000000001E-4</c:v>
                  </c:pt>
                  <c:pt idx="195">
                    <c:v>1E-3</c:v>
                  </c:pt>
                  <c:pt idx="196">
                    <c:v>6.7000000000000002E-4</c:v>
                  </c:pt>
                  <c:pt idx="197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Active!$I$21:$I$996</c:f>
              <c:numCache>
                <c:formatCode>General</c:formatCode>
                <c:ptCount val="976"/>
                <c:pt idx="1">
                  <c:v>0.6319606949982699</c:v>
                </c:pt>
                <c:pt idx="22">
                  <c:v>4.8593569998047315E-2</c:v>
                </c:pt>
                <c:pt idx="23">
                  <c:v>5.8276749994547572E-2</c:v>
                </c:pt>
                <c:pt idx="24">
                  <c:v>0.15456370999891078</c:v>
                </c:pt>
                <c:pt idx="25">
                  <c:v>7.0950004996120697E-2</c:v>
                </c:pt>
                <c:pt idx="26">
                  <c:v>8.0261819995939732E-2</c:v>
                </c:pt>
                <c:pt idx="27">
                  <c:v>8.850312499635038E-2</c:v>
                </c:pt>
                <c:pt idx="28">
                  <c:v>3.5889419996237848E-2</c:v>
                </c:pt>
                <c:pt idx="30">
                  <c:v>5.0497084997914499E-2</c:v>
                </c:pt>
                <c:pt idx="31">
                  <c:v>2.2491044997877907E-2</c:v>
                </c:pt>
                <c:pt idx="32">
                  <c:v>5.3581404994474724E-2</c:v>
                </c:pt>
                <c:pt idx="33">
                  <c:v>-4.8344200004066806E-2</c:v>
                </c:pt>
                <c:pt idx="35">
                  <c:v>-5.5111100009526126E-3</c:v>
                </c:pt>
                <c:pt idx="36">
                  <c:v>1.1720269998477306E-2</c:v>
                </c:pt>
                <c:pt idx="37">
                  <c:v>3.3418379993236158E-2</c:v>
                </c:pt>
                <c:pt idx="38">
                  <c:v>-1.119532500160858E-2</c:v>
                </c:pt>
                <c:pt idx="39">
                  <c:v>5.0112519995309412E-2</c:v>
                </c:pt>
                <c:pt idx="41">
                  <c:v>-3.2431710002128966E-2</c:v>
                </c:pt>
                <c:pt idx="42">
                  <c:v>2.7799669995147269E-2</c:v>
                </c:pt>
                <c:pt idx="43">
                  <c:v>8.7291599920717999E-3</c:v>
                </c:pt>
                <c:pt idx="44">
                  <c:v>-3.2804110007418785E-2</c:v>
                </c:pt>
                <c:pt idx="45">
                  <c:v>5.3890030001639389E-2</c:v>
                </c:pt>
                <c:pt idx="46">
                  <c:v>0.11073010999825783</c:v>
                </c:pt>
                <c:pt idx="47">
                  <c:v>5.3077654993103351E-2</c:v>
                </c:pt>
                <c:pt idx="48">
                  <c:v>-1.0455615003593266E-2</c:v>
                </c:pt>
                <c:pt idx="49">
                  <c:v>-3.767310000694124E-2</c:v>
                </c:pt>
                <c:pt idx="50">
                  <c:v>5.4497694996825885E-2</c:v>
                </c:pt>
                <c:pt idx="51">
                  <c:v>6.6511589997389819E-2</c:v>
                </c:pt>
                <c:pt idx="52">
                  <c:v>4.5437109991325997E-2</c:v>
                </c:pt>
                <c:pt idx="54">
                  <c:v>2.539379995141644E-3</c:v>
                </c:pt>
                <c:pt idx="55">
                  <c:v>-1.4762509999854956E-2</c:v>
                </c:pt>
                <c:pt idx="56">
                  <c:v>3.2398359995568171E-2</c:v>
                </c:pt>
                <c:pt idx="57">
                  <c:v>8.3794579993991647E-2</c:v>
                </c:pt>
                <c:pt idx="58">
                  <c:v>5.394949499896029E-2</c:v>
                </c:pt>
                <c:pt idx="59">
                  <c:v>5.8412254998984281E-2</c:v>
                </c:pt>
                <c:pt idx="60">
                  <c:v>2.9492689995095134E-2</c:v>
                </c:pt>
                <c:pt idx="61">
                  <c:v>0.10749268999643391</c:v>
                </c:pt>
                <c:pt idx="62">
                  <c:v>6.1445999999705236E-2</c:v>
                </c:pt>
                <c:pt idx="63">
                  <c:v>2.968531999795232E-2</c:v>
                </c:pt>
                <c:pt idx="69">
                  <c:v>4.3146959993464407E-2</c:v>
                </c:pt>
                <c:pt idx="70">
                  <c:v>2.3999984994588885E-2</c:v>
                </c:pt>
                <c:pt idx="71">
                  <c:v>1.9795189997239504E-2</c:v>
                </c:pt>
                <c:pt idx="72">
                  <c:v>1.2709750000794884E-2</c:v>
                </c:pt>
                <c:pt idx="73">
                  <c:v>3.0182434995367657E-2</c:v>
                </c:pt>
                <c:pt idx="74">
                  <c:v>4.4548794990987517E-2</c:v>
                </c:pt>
                <c:pt idx="75">
                  <c:v>2.4859575001755729E-2</c:v>
                </c:pt>
                <c:pt idx="76">
                  <c:v>3.0552594995242544E-2</c:v>
                </c:pt>
                <c:pt idx="77">
                  <c:v>4.6225764992414042E-2</c:v>
                </c:pt>
                <c:pt idx="78">
                  <c:v>2.3464049998437986E-2</c:v>
                </c:pt>
                <c:pt idx="79">
                  <c:v>2.6237589998345356E-2</c:v>
                </c:pt>
                <c:pt idx="80">
                  <c:v>1.1394489993108436E-2</c:v>
                </c:pt>
                <c:pt idx="81">
                  <c:v>1.7657699936535209E-3</c:v>
                </c:pt>
                <c:pt idx="82">
                  <c:v>-4.3752500059781596E-3</c:v>
                </c:pt>
                <c:pt idx="83">
                  <c:v>4.1397339999093674E-2</c:v>
                </c:pt>
                <c:pt idx="84">
                  <c:v>5.3396899966173805E-3</c:v>
                </c:pt>
                <c:pt idx="97">
                  <c:v>2.2211529998457991E-2</c:v>
                </c:pt>
                <c:pt idx="99">
                  <c:v>0</c:v>
                </c:pt>
                <c:pt idx="100">
                  <c:v>9.9999999947613105E-3</c:v>
                </c:pt>
                <c:pt idx="102">
                  <c:v>-8.2403549968148582E-3</c:v>
                </c:pt>
                <c:pt idx="103">
                  <c:v>3.8211359998967964E-2</c:v>
                </c:pt>
                <c:pt idx="104">
                  <c:v>2.3442739999154583E-2</c:v>
                </c:pt>
                <c:pt idx="105">
                  <c:v>2.2537069999088999E-2</c:v>
                </c:pt>
                <c:pt idx="107">
                  <c:v>1.9055409997235984E-2</c:v>
                </c:pt>
                <c:pt idx="108">
                  <c:v>2.7522139993379824E-2</c:v>
                </c:pt>
                <c:pt idx="109">
                  <c:v>1.0079229999973904E-2</c:v>
                </c:pt>
                <c:pt idx="110">
                  <c:v>1.5449559999979101E-2</c:v>
                </c:pt>
                <c:pt idx="114">
                  <c:v>5.3941059995850082E-2</c:v>
                </c:pt>
                <c:pt idx="115">
                  <c:v>1.9087000000581611E-2</c:v>
                </c:pt>
                <c:pt idx="116">
                  <c:v>2.2977739994530566E-2</c:v>
                </c:pt>
                <c:pt idx="117">
                  <c:v>2.7209119994950015E-2</c:v>
                </c:pt>
                <c:pt idx="118">
                  <c:v>2.468871000019135E-2</c:v>
                </c:pt>
                <c:pt idx="119">
                  <c:v>7.1524819999467582E-2</c:v>
                </c:pt>
                <c:pt idx="120">
                  <c:v>7.2439379997376818E-2</c:v>
                </c:pt>
                <c:pt idx="121">
                  <c:v>6.4906109997536987E-2</c:v>
                </c:pt>
                <c:pt idx="122">
                  <c:v>2.7447320004284848E-2</c:v>
                </c:pt>
                <c:pt idx="123">
                  <c:v>4.9750159996619914E-2</c:v>
                </c:pt>
                <c:pt idx="124">
                  <c:v>6.3911029996233992E-2</c:v>
                </c:pt>
                <c:pt idx="125">
                  <c:v>9.060102999501396E-2</c:v>
                </c:pt>
                <c:pt idx="129">
                  <c:v>0.15973695999855408</c:v>
                </c:pt>
                <c:pt idx="130">
                  <c:v>0.12504480499774218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53-4DCF-BA35-72097CD64808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Active!$D$21:$D$55</c:f>
                <c:numCache>
                  <c:formatCode>General</c:formatCode>
                  <c:ptCount val="35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</c:numCache>
              </c:numRef>
            </c:plus>
            <c:minus>
              <c:numRef>
                <c:f>Active!$D$21:$D$55</c:f>
                <c:numCache>
                  <c:formatCode>General</c:formatCode>
                  <c:ptCount val="35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Active!$J$21:$J$996</c:f>
              <c:numCache>
                <c:formatCode>General</c:formatCode>
                <c:ptCount val="976"/>
                <c:pt idx="65">
                  <c:v>4.8707249996368773E-2</c:v>
                </c:pt>
                <c:pt idx="66">
                  <c:v>5.3470009996090084E-2</c:v>
                </c:pt>
                <c:pt idx="85">
                  <c:v>-1.229309500195086E-2</c:v>
                </c:pt>
                <c:pt idx="86">
                  <c:v>-1.4393094999832101E-2</c:v>
                </c:pt>
                <c:pt idx="87">
                  <c:v>-7.9598250013077632E-3</c:v>
                </c:pt>
                <c:pt idx="88">
                  <c:v>-9.3598250023205765E-3</c:v>
                </c:pt>
                <c:pt idx="89">
                  <c:v>-9.1814699990209192E-3</c:v>
                </c:pt>
                <c:pt idx="90">
                  <c:v>-1.1481469999125693E-2</c:v>
                </c:pt>
                <c:pt idx="91">
                  <c:v>-1.1389314997359179E-2</c:v>
                </c:pt>
                <c:pt idx="92">
                  <c:v>-1.1689314997056499E-2</c:v>
                </c:pt>
                <c:pt idx="93">
                  <c:v>-1.0887424999964423E-2</c:v>
                </c:pt>
                <c:pt idx="94">
                  <c:v>-1.2187424996227492E-2</c:v>
                </c:pt>
                <c:pt idx="95">
                  <c:v>-1.0510959997191094E-2</c:v>
                </c:pt>
                <c:pt idx="96">
                  <c:v>-1.3310959991940763E-2</c:v>
                </c:pt>
                <c:pt idx="98">
                  <c:v>-1.1235159996431321E-2</c:v>
                </c:pt>
                <c:pt idx="101">
                  <c:v>-1.0319659995730035E-2</c:v>
                </c:pt>
                <c:pt idx="106">
                  <c:v>1.133914999809349E-2</c:v>
                </c:pt>
                <c:pt idx="111">
                  <c:v>5.8934199914801866E-3</c:v>
                </c:pt>
                <c:pt idx="112">
                  <c:v>3.5124989997711964E-2</c:v>
                </c:pt>
                <c:pt idx="113">
                  <c:v>3.5224989995185751E-2</c:v>
                </c:pt>
                <c:pt idx="131">
                  <c:v>0.14530463999835774</c:v>
                </c:pt>
                <c:pt idx="132">
                  <c:v>0.15031333999650087</c:v>
                </c:pt>
                <c:pt idx="135">
                  <c:v>0.15322175499750301</c:v>
                </c:pt>
                <c:pt idx="136">
                  <c:v>0.15846513999713352</c:v>
                </c:pt>
                <c:pt idx="147">
                  <c:v>0.17434293500264175</c:v>
                </c:pt>
                <c:pt idx="153">
                  <c:v>0.18218083999818191</c:v>
                </c:pt>
                <c:pt idx="157">
                  <c:v>0.19185627000115346</c:v>
                </c:pt>
                <c:pt idx="158">
                  <c:v>0.20116024000162724</c:v>
                </c:pt>
                <c:pt idx="159">
                  <c:v>0.20048575999680907</c:v>
                </c:pt>
                <c:pt idx="163">
                  <c:v>0.22412877499300521</c:v>
                </c:pt>
                <c:pt idx="167">
                  <c:v>0.24475515000085579</c:v>
                </c:pt>
                <c:pt idx="168">
                  <c:v>0.25045600500016008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53-4DCF-BA35-72097CD64808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plus>
            <c:min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Active!$K$21:$K$996</c:f>
              <c:numCache>
                <c:formatCode>General</c:formatCode>
                <c:ptCount val="976"/>
                <c:pt idx="126">
                  <c:v>0.11408609999489272</c:v>
                </c:pt>
                <c:pt idx="127">
                  <c:v>0.13413014999969164</c:v>
                </c:pt>
                <c:pt idx="128">
                  <c:v>0.1376615299959667</c:v>
                </c:pt>
                <c:pt idx="133">
                  <c:v>0.15125076999538578</c:v>
                </c:pt>
                <c:pt idx="134">
                  <c:v>0.15165076999983285</c:v>
                </c:pt>
                <c:pt idx="137">
                  <c:v>0.15847859999485081</c:v>
                </c:pt>
                <c:pt idx="138">
                  <c:v>0.15877859999454813</c:v>
                </c:pt>
                <c:pt idx="139">
                  <c:v>0.15977859999838984</c:v>
                </c:pt>
                <c:pt idx="140">
                  <c:v>0.16362411999580218</c:v>
                </c:pt>
                <c:pt idx="141">
                  <c:v>0.16027118999772938</c:v>
                </c:pt>
                <c:pt idx="142">
                  <c:v>0.16017327000008663</c:v>
                </c:pt>
                <c:pt idx="143">
                  <c:v>0.16311845000018366</c:v>
                </c:pt>
                <c:pt idx="144">
                  <c:v>0.16931315999681829</c:v>
                </c:pt>
                <c:pt idx="145">
                  <c:v>0.17093480499897851</c:v>
                </c:pt>
                <c:pt idx="146">
                  <c:v>0.17407610999362078</c:v>
                </c:pt>
                <c:pt idx="148">
                  <c:v>0.17818060999707086</c:v>
                </c:pt>
                <c:pt idx="149">
                  <c:v>0.17928060999838635</c:v>
                </c:pt>
                <c:pt idx="150">
                  <c:v>0.18078060999687295</c:v>
                </c:pt>
                <c:pt idx="151">
                  <c:v>0.17673169000045164</c:v>
                </c:pt>
                <c:pt idx="152">
                  <c:v>0.17973168999742484</c:v>
                </c:pt>
                <c:pt idx="154">
                  <c:v>0.18559851499594515</c:v>
                </c:pt>
                <c:pt idx="155">
                  <c:v>0.18448689000069862</c:v>
                </c:pt>
                <c:pt idx="156">
                  <c:v>0.18864398000005167</c:v>
                </c:pt>
                <c:pt idx="160">
                  <c:v>0.21089653999661095</c:v>
                </c:pt>
                <c:pt idx="161">
                  <c:v>0.21337905499967746</c:v>
                </c:pt>
                <c:pt idx="162">
                  <c:v>0.22065877499699127</c:v>
                </c:pt>
                <c:pt idx="164">
                  <c:v>0.22250334999262122</c:v>
                </c:pt>
                <c:pt idx="165">
                  <c:v>0.22381904000212671</c:v>
                </c:pt>
                <c:pt idx="166">
                  <c:v>0.23429824999766424</c:v>
                </c:pt>
                <c:pt idx="169">
                  <c:v>0.26216867499169894</c:v>
                </c:pt>
                <c:pt idx="170">
                  <c:v>0.26555118999385741</c:v>
                </c:pt>
                <c:pt idx="171">
                  <c:v>0.27342831999703776</c:v>
                </c:pt>
                <c:pt idx="172">
                  <c:v>0.27640090999921085</c:v>
                </c:pt>
                <c:pt idx="173">
                  <c:v>0.27700488000118639</c:v>
                </c:pt>
                <c:pt idx="174">
                  <c:v>0.2773990200003027</c:v>
                </c:pt>
                <c:pt idx="176">
                  <c:v>0.28346414500265382</c:v>
                </c:pt>
                <c:pt idx="177">
                  <c:v>0.29090185999666573</c:v>
                </c:pt>
                <c:pt idx="178">
                  <c:v>0.28978117994120112</c:v>
                </c:pt>
                <c:pt idx="179">
                  <c:v>0.29204117999324808</c:v>
                </c:pt>
                <c:pt idx="180">
                  <c:v>0.29300394000165397</c:v>
                </c:pt>
                <c:pt idx="181">
                  <c:v>0.29043531999195693</c:v>
                </c:pt>
                <c:pt idx="182">
                  <c:v>0.30276348999905167</c:v>
                </c:pt>
                <c:pt idx="183">
                  <c:v>0.30409893499745522</c:v>
                </c:pt>
                <c:pt idx="184">
                  <c:v>0.30414798999845516</c:v>
                </c:pt>
                <c:pt idx="185">
                  <c:v>0.30427937000058591</c:v>
                </c:pt>
                <c:pt idx="186">
                  <c:v>0.31759978999616578</c:v>
                </c:pt>
                <c:pt idx="187">
                  <c:v>0.31908617999579292</c:v>
                </c:pt>
                <c:pt idx="188">
                  <c:v>0.31932152999797836</c:v>
                </c:pt>
                <c:pt idx="189">
                  <c:v>0.32075290999637218</c:v>
                </c:pt>
                <c:pt idx="190">
                  <c:v>0.33024969999678433</c:v>
                </c:pt>
                <c:pt idx="191">
                  <c:v>0.34331142500013812</c:v>
                </c:pt>
                <c:pt idx="192">
                  <c:v>0.34666246500273701</c:v>
                </c:pt>
                <c:pt idx="193">
                  <c:v>0.34561359999497654</c:v>
                </c:pt>
                <c:pt idx="194">
                  <c:v>0.35016860999894561</c:v>
                </c:pt>
                <c:pt idx="195">
                  <c:v>-9.3723545003740583E-2</c:v>
                </c:pt>
                <c:pt idx="196">
                  <c:v>0.34866671977215447</c:v>
                </c:pt>
                <c:pt idx="197">
                  <c:v>0.3570281599968439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053-4DCF-BA35-72097CD64808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plus>
            <c:min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Active!$L$21:$L$996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053-4DCF-BA35-72097CD6480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plus>
            <c:min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Active!$M$21:$M$996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053-4DCF-BA35-72097CD6480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plus>
            <c:minus>
              <c:numRef>
                <c:f>Active!$D$21:$D$104</c:f>
                <c:numCache>
                  <c:formatCode>General</c:formatCode>
                  <c:ptCount val="84"/>
                  <c:pt idx="0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79">
                    <c:v>0</c:v>
                  </c:pt>
                  <c:pt idx="8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Active!$N$21:$N$996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053-4DCF-BA35-72097CD6480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-19517</c:v>
                </c:pt>
                <c:pt idx="1">
                  <c:v>-14234.5</c:v>
                </c:pt>
                <c:pt idx="2">
                  <c:v>-13148.5</c:v>
                </c:pt>
                <c:pt idx="3">
                  <c:v>-12905</c:v>
                </c:pt>
                <c:pt idx="4">
                  <c:v>-12891.5</c:v>
                </c:pt>
                <c:pt idx="5">
                  <c:v>-12681</c:v>
                </c:pt>
                <c:pt idx="6">
                  <c:v>-12662</c:v>
                </c:pt>
                <c:pt idx="7">
                  <c:v>-12643</c:v>
                </c:pt>
                <c:pt idx="8">
                  <c:v>-12642.5</c:v>
                </c:pt>
                <c:pt idx="9">
                  <c:v>-12642.5</c:v>
                </c:pt>
                <c:pt idx="10">
                  <c:v>-12593</c:v>
                </c:pt>
                <c:pt idx="11">
                  <c:v>-12128</c:v>
                </c:pt>
                <c:pt idx="12">
                  <c:v>-11902</c:v>
                </c:pt>
                <c:pt idx="13">
                  <c:v>-11902</c:v>
                </c:pt>
                <c:pt idx="14">
                  <c:v>-11445</c:v>
                </c:pt>
                <c:pt idx="15">
                  <c:v>-11441</c:v>
                </c:pt>
                <c:pt idx="16">
                  <c:v>-11373</c:v>
                </c:pt>
                <c:pt idx="17">
                  <c:v>-11206</c:v>
                </c:pt>
                <c:pt idx="18">
                  <c:v>-11205.5</c:v>
                </c:pt>
                <c:pt idx="19">
                  <c:v>-11163.5</c:v>
                </c:pt>
                <c:pt idx="20">
                  <c:v>-11146</c:v>
                </c:pt>
                <c:pt idx="21">
                  <c:v>-10953</c:v>
                </c:pt>
                <c:pt idx="22">
                  <c:v>-10147</c:v>
                </c:pt>
                <c:pt idx="23">
                  <c:v>-9925</c:v>
                </c:pt>
                <c:pt idx="24">
                  <c:v>-9741</c:v>
                </c:pt>
                <c:pt idx="25">
                  <c:v>-9735.5</c:v>
                </c:pt>
                <c:pt idx="26">
                  <c:v>-9722</c:v>
                </c:pt>
                <c:pt idx="27">
                  <c:v>-9687.5</c:v>
                </c:pt>
                <c:pt idx="28">
                  <c:v>-9682</c:v>
                </c:pt>
                <c:pt idx="29">
                  <c:v>-9390</c:v>
                </c:pt>
                <c:pt idx="30">
                  <c:v>-9203.5</c:v>
                </c:pt>
                <c:pt idx="31">
                  <c:v>-8719.5</c:v>
                </c:pt>
                <c:pt idx="32">
                  <c:v>-8675.5</c:v>
                </c:pt>
                <c:pt idx="33">
                  <c:v>-8180</c:v>
                </c:pt>
                <c:pt idx="34">
                  <c:v>-7751</c:v>
                </c:pt>
                <c:pt idx="35">
                  <c:v>-7719</c:v>
                </c:pt>
                <c:pt idx="36">
                  <c:v>-7717</c:v>
                </c:pt>
                <c:pt idx="37">
                  <c:v>-7698</c:v>
                </c:pt>
                <c:pt idx="38">
                  <c:v>-7692.5</c:v>
                </c:pt>
                <c:pt idx="39">
                  <c:v>-7692</c:v>
                </c:pt>
                <c:pt idx="40">
                  <c:v>-7619</c:v>
                </c:pt>
                <c:pt idx="41">
                  <c:v>-7459</c:v>
                </c:pt>
                <c:pt idx="42">
                  <c:v>-7457</c:v>
                </c:pt>
                <c:pt idx="43">
                  <c:v>-7436</c:v>
                </c:pt>
                <c:pt idx="44">
                  <c:v>-7419</c:v>
                </c:pt>
                <c:pt idx="45">
                  <c:v>-7413</c:v>
                </c:pt>
                <c:pt idx="46">
                  <c:v>-7181</c:v>
                </c:pt>
                <c:pt idx="47">
                  <c:v>-7050.5</c:v>
                </c:pt>
                <c:pt idx="48">
                  <c:v>-7033.5</c:v>
                </c:pt>
                <c:pt idx="49">
                  <c:v>-6990</c:v>
                </c:pt>
                <c:pt idx="50">
                  <c:v>-6934.5</c:v>
                </c:pt>
                <c:pt idx="51">
                  <c:v>-6889</c:v>
                </c:pt>
                <c:pt idx="52">
                  <c:v>-6881</c:v>
                </c:pt>
                <c:pt idx="53">
                  <c:v>-6805</c:v>
                </c:pt>
                <c:pt idx="54">
                  <c:v>-6798</c:v>
                </c:pt>
                <c:pt idx="55">
                  <c:v>-6779</c:v>
                </c:pt>
                <c:pt idx="56">
                  <c:v>-6756</c:v>
                </c:pt>
                <c:pt idx="57">
                  <c:v>-6718</c:v>
                </c:pt>
                <c:pt idx="58">
                  <c:v>-6714.5</c:v>
                </c:pt>
                <c:pt idx="59">
                  <c:v>-6710.5</c:v>
                </c:pt>
                <c:pt idx="60">
                  <c:v>-6699</c:v>
                </c:pt>
                <c:pt idx="61">
                  <c:v>-6699</c:v>
                </c:pt>
                <c:pt idx="62">
                  <c:v>-6600</c:v>
                </c:pt>
                <c:pt idx="63">
                  <c:v>-6572</c:v>
                </c:pt>
                <c:pt idx="64">
                  <c:v>-6496</c:v>
                </c:pt>
                <c:pt idx="65">
                  <c:v>-6475</c:v>
                </c:pt>
                <c:pt idx="66">
                  <c:v>-6471</c:v>
                </c:pt>
                <c:pt idx="67">
                  <c:v>-5953</c:v>
                </c:pt>
                <c:pt idx="68">
                  <c:v>-5951</c:v>
                </c:pt>
                <c:pt idx="69">
                  <c:v>-5816</c:v>
                </c:pt>
                <c:pt idx="70">
                  <c:v>-5793.5</c:v>
                </c:pt>
                <c:pt idx="71">
                  <c:v>-4449</c:v>
                </c:pt>
                <c:pt idx="72">
                  <c:v>-4225</c:v>
                </c:pt>
                <c:pt idx="73">
                  <c:v>-4188.5</c:v>
                </c:pt>
                <c:pt idx="74">
                  <c:v>-3744.5</c:v>
                </c:pt>
                <c:pt idx="75">
                  <c:v>-3482.5</c:v>
                </c:pt>
                <c:pt idx="76">
                  <c:v>-2724.5</c:v>
                </c:pt>
                <c:pt idx="77">
                  <c:v>-2031.5</c:v>
                </c:pt>
                <c:pt idx="78">
                  <c:v>-1755</c:v>
                </c:pt>
                <c:pt idx="79">
                  <c:v>-1489</c:v>
                </c:pt>
                <c:pt idx="80">
                  <c:v>-1479</c:v>
                </c:pt>
                <c:pt idx="81">
                  <c:v>-767</c:v>
                </c:pt>
                <c:pt idx="82">
                  <c:v>-725</c:v>
                </c:pt>
                <c:pt idx="83">
                  <c:v>-714</c:v>
                </c:pt>
                <c:pt idx="84">
                  <c:v>-399</c:v>
                </c:pt>
                <c:pt idx="85">
                  <c:v>-274.5</c:v>
                </c:pt>
                <c:pt idx="86">
                  <c:v>-274.5</c:v>
                </c:pt>
                <c:pt idx="87">
                  <c:v>-257.5</c:v>
                </c:pt>
                <c:pt idx="88">
                  <c:v>-257.5</c:v>
                </c:pt>
                <c:pt idx="89">
                  <c:v>-237</c:v>
                </c:pt>
                <c:pt idx="90">
                  <c:v>-237</c:v>
                </c:pt>
                <c:pt idx="91">
                  <c:v>-236.5</c:v>
                </c:pt>
                <c:pt idx="92">
                  <c:v>-236.5</c:v>
                </c:pt>
                <c:pt idx="93">
                  <c:v>-217.5</c:v>
                </c:pt>
                <c:pt idx="94">
                  <c:v>-217.5</c:v>
                </c:pt>
                <c:pt idx="95">
                  <c:v>-216</c:v>
                </c:pt>
                <c:pt idx="96">
                  <c:v>-216</c:v>
                </c:pt>
                <c:pt idx="97">
                  <c:v>-63</c:v>
                </c:pt>
                <c:pt idx="98">
                  <c:v>-36</c:v>
                </c:pt>
                <c:pt idx="99">
                  <c:v>0</c:v>
                </c:pt>
                <c:pt idx="100">
                  <c:v>0</c:v>
                </c:pt>
                <c:pt idx="101">
                  <c:v>14</c:v>
                </c:pt>
                <c:pt idx="102">
                  <c:v>220.5</c:v>
                </c:pt>
                <c:pt idx="103">
                  <c:v>944</c:v>
                </c:pt>
                <c:pt idx="104">
                  <c:v>946</c:v>
                </c:pt>
                <c:pt idx="105">
                  <c:v>1003</c:v>
                </c:pt>
                <c:pt idx="106">
                  <c:v>1035</c:v>
                </c:pt>
                <c:pt idx="107">
                  <c:v>1189</c:v>
                </c:pt>
                <c:pt idx="108">
                  <c:v>1206</c:v>
                </c:pt>
                <c:pt idx="109">
                  <c:v>1267</c:v>
                </c:pt>
                <c:pt idx="110">
                  <c:v>1724</c:v>
                </c:pt>
                <c:pt idx="111">
                  <c:v>1918</c:v>
                </c:pt>
                <c:pt idx="112">
                  <c:v>1971</c:v>
                </c:pt>
                <c:pt idx="113">
                  <c:v>1971</c:v>
                </c:pt>
                <c:pt idx="114">
                  <c:v>2074</c:v>
                </c:pt>
                <c:pt idx="115">
                  <c:v>2300</c:v>
                </c:pt>
                <c:pt idx="116">
                  <c:v>2446</c:v>
                </c:pt>
                <c:pt idx="117">
                  <c:v>2448</c:v>
                </c:pt>
                <c:pt idx="118">
                  <c:v>2759</c:v>
                </c:pt>
                <c:pt idx="119">
                  <c:v>2978</c:v>
                </c:pt>
                <c:pt idx="120">
                  <c:v>3202</c:v>
                </c:pt>
                <c:pt idx="121">
                  <c:v>3219</c:v>
                </c:pt>
                <c:pt idx="122">
                  <c:v>3228</c:v>
                </c:pt>
                <c:pt idx="123">
                  <c:v>3464</c:v>
                </c:pt>
                <c:pt idx="124">
                  <c:v>3487</c:v>
                </c:pt>
                <c:pt idx="125">
                  <c:v>4487</c:v>
                </c:pt>
                <c:pt idx="126">
                  <c:v>4690</c:v>
                </c:pt>
                <c:pt idx="127">
                  <c:v>4935</c:v>
                </c:pt>
                <c:pt idx="128">
                  <c:v>4937</c:v>
                </c:pt>
                <c:pt idx="129">
                  <c:v>5184</c:v>
                </c:pt>
                <c:pt idx="130">
                  <c:v>5184.5</c:v>
                </c:pt>
                <c:pt idx="131">
                  <c:v>5456</c:v>
                </c:pt>
                <c:pt idx="132">
                  <c:v>5686</c:v>
                </c:pt>
                <c:pt idx="133">
                  <c:v>5733</c:v>
                </c:pt>
                <c:pt idx="134">
                  <c:v>5733</c:v>
                </c:pt>
                <c:pt idx="135">
                  <c:v>5839.5</c:v>
                </c:pt>
                <c:pt idx="136">
                  <c:v>5906</c:v>
                </c:pt>
                <c:pt idx="137">
                  <c:v>5940</c:v>
                </c:pt>
                <c:pt idx="138">
                  <c:v>5940</c:v>
                </c:pt>
                <c:pt idx="139">
                  <c:v>5940</c:v>
                </c:pt>
                <c:pt idx="140">
                  <c:v>5948</c:v>
                </c:pt>
                <c:pt idx="141">
                  <c:v>5951</c:v>
                </c:pt>
                <c:pt idx="142">
                  <c:v>5983</c:v>
                </c:pt>
                <c:pt idx="143">
                  <c:v>6005</c:v>
                </c:pt>
                <c:pt idx="144">
                  <c:v>6164</c:v>
                </c:pt>
                <c:pt idx="145">
                  <c:v>6184.5</c:v>
                </c:pt>
                <c:pt idx="146">
                  <c:v>6219</c:v>
                </c:pt>
                <c:pt idx="147">
                  <c:v>6261.5</c:v>
                </c:pt>
                <c:pt idx="148">
                  <c:v>6269</c:v>
                </c:pt>
                <c:pt idx="149">
                  <c:v>6269</c:v>
                </c:pt>
                <c:pt idx="150">
                  <c:v>6269</c:v>
                </c:pt>
                <c:pt idx="151">
                  <c:v>6401</c:v>
                </c:pt>
                <c:pt idx="152">
                  <c:v>6401</c:v>
                </c:pt>
                <c:pt idx="153">
                  <c:v>6436</c:v>
                </c:pt>
                <c:pt idx="154">
                  <c:v>6443.5</c:v>
                </c:pt>
                <c:pt idx="155">
                  <c:v>6481</c:v>
                </c:pt>
                <c:pt idx="156">
                  <c:v>6542</c:v>
                </c:pt>
                <c:pt idx="157">
                  <c:v>6683</c:v>
                </c:pt>
                <c:pt idx="158">
                  <c:v>6696</c:v>
                </c:pt>
                <c:pt idx="159">
                  <c:v>6704</c:v>
                </c:pt>
                <c:pt idx="160">
                  <c:v>6966</c:v>
                </c:pt>
                <c:pt idx="161">
                  <c:v>7009.5</c:v>
                </c:pt>
                <c:pt idx="162">
                  <c:v>7197.5</c:v>
                </c:pt>
                <c:pt idx="163">
                  <c:v>7197.5</c:v>
                </c:pt>
                <c:pt idx="164">
                  <c:v>7215</c:v>
                </c:pt>
                <c:pt idx="165">
                  <c:v>7216</c:v>
                </c:pt>
                <c:pt idx="166">
                  <c:v>7425</c:v>
                </c:pt>
                <c:pt idx="167">
                  <c:v>7435</c:v>
                </c:pt>
                <c:pt idx="168">
                  <c:v>7664.5</c:v>
                </c:pt>
                <c:pt idx="169">
                  <c:v>7907.5</c:v>
                </c:pt>
                <c:pt idx="170">
                  <c:v>7951</c:v>
                </c:pt>
                <c:pt idx="171">
                  <c:v>8128</c:v>
                </c:pt>
                <c:pt idx="172">
                  <c:v>8139</c:v>
                </c:pt>
                <c:pt idx="173">
                  <c:v>8152</c:v>
                </c:pt>
                <c:pt idx="174">
                  <c:v>8158</c:v>
                </c:pt>
                <c:pt idx="175">
                  <c:v>8179</c:v>
                </c:pt>
                <c:pt idx="176">
                  <c:v>8270.5</c:v>
                </c:pt>
                <c:pt idx="177">
                  <c:v>8394</c:v>
                </c:pt>
                <c:pt idx="178">
                  <c:v>8422</c:v>
                </c:pt>
                <c:pt idx="179">
                  <c:v>8422</c:v>
                </c:pt>
                <c:pt idx="180">
                  <c:v>8426</c:v>
                </c:pt>
                <c:pt idx="181">
                  <c:v>8428</c:v>
                </c:pt>
                <c:pt idx="182">
                  <c:v>8621</c:v>
                </c:pt>
                <c:pt idx="183">
                  <c:v>8661.5</c:v>
                </c:pt>
                <c:pt idx="184">
                  <c:v>8671</c:v>
                </c:pt>
                <c:pt idx="185">
                  <c:v>8673</c:v>
                </c:pt>
                <c:pt idx="186">
                  <c:v>8891</c:v>
                </c:pt>
                <c:pt idx="187">
                  <c:v>8922</c:v>
                </c:pt>
                <c:pt idx="188">
                  <c:v>8937</c:v>
                </c:pt>
                <c:pt idx="189">
                  <c:v>8939</c:v>
                </c:pt>
                <c:pt idx="190">
                  <c:v>9130</c:v>
                </c:pt>
                <c:pt idx="191">
                  <c:v>9382.5</c:v>
                </c:pt>
                <c:pt idx="192">
                  <c:v>9398.5</c:v>
                </c:pt>
                <c:pt idx="193">
                  <c:v>9440</c:v>
                </c:pt>
                <c:pt idx="194">
                  <c:v>9469</c:v>
                </c:pt>
                <c:pt idx="195">
                  <c:v>9469.5</c:v>
                </c:pt>
                <c:pt idx="196">
                  <c:v>9488</c:v>
                </c:pt>
                <c:pt idx="197">
                  <c:v>9664</c:v>
                </c:pt>
              </c:numCache>
            </c:numRef>
          </c:xVal>
          <c:yVal>
            <c:numRef>
              <c:f>Active!$O$21:$O$996</c:f>
              <c:numCache>
                <c:formatCode>General</c:formatCode>
                <c:ptCount val="976"/>
                <c:pt idx="118">
                  <c:v>3.2361584717195885E-2</c:v>
                </c:pt>
                <c:pt idx="122">
                  <c:v>5.2524691237836402E-2</c:v>
                </c:pt>
                <c:pt idx="125">
                  <c:v>0.10665123944569657</c:v>
                </c:pt>
                <c:pt idx="126">
                  <c:v>0.11537855420836188</c:v>
                </c:pt>
                <c:pt idx="127">
                  <c:v>0.12591152030123379</c:v>
                </c:pt>
                <c:pt idx="128">
                  <c:v>0.1259975036979103</c:v>
                </c:pt>
                <c:pt idx="129">
                  <c:v>0.13661645318745871</c:v>
                </c:pt>
                <c:pt idx="130">
                  <c:v>0.13663794903662785</c:v>
                </c:pt>
                <c:pt idx="131">
                  <c:v>0.14831019513546345</c:v>
                </c:pt>
                <c:pt idx="132">
                  <c:v>0.15819828575326159</c:v>
                </c:pt>
                <c:pt idx="133">
                  <c:v>0.16021889557515945</c:v>
                </c:pt>
                <c:pt idx="134">
                  <c:v>0.16021889557515945</c:v>
                </c:pt>
                <c:pt idx="135">
                  <c:v>0.16479751144818336</c:v>
                </c:pt>
                <c:pt idx="136">
                  <c:v>0.16765645938767718</c:v>
                </c:pt>
                <c:pt idx="137">
                  <c:v>0.16911817713117774</c:v>
                </c:pt>
                <c:pt idx="138">
                  <c:v>0.16911817713117774</c:v>
                </c:pt>
                <c:pt idx="139">
                  <c:v>0.16911817713117774</c:v>
                </c:pt>
                <c:pt idx="140">
                  <c:v>0.16946211071788378</c:v>
                </c:pt>
                <c:pt idx="141">
                  <c:v>0.16959108581289853</c:v>
                </c:pt>
                <c:pt idx="142">
                  <c:v>0.17096682015972262</c:v>
                </c:pt>
                <c:pt idx="143">
                  <c:v>0.17191263752316419</c:v>
                </c:pt>
                <c:pt idx="144">
                  <c:v>0.17874831755894635</c:v>
                </c:pt>
                <c:pt idx="145">
                  <c:v>0.17962964737488055</c:v>
                </c:pt>
                <c:pt idx="146">
                  <c:v>0.18111286096755028</c:v>
                </c:pt>
                <c:pt idx="147">
                  <c:v>0.18294000814692599</c:v>
                </c:pt>
                <c:pt idx="148">
                  <c:v>0.18326244588446292</c:v>
                </c:pt>
                <c:pt idx="149">
                  <c:v>0.18326244588446292</c:v>
                </c:pt>
                <c:pt idx="150">
                  <c:v>0.18326244588446292</c:v>
                </c:pt>
                <c:pt idx="151">
                  <c:v>0.18893735006511228</c:v>
                </c:pt>
                <c:pt idx="152">
                  <c:v>0.18893735006511228</c:v>
                </c:pt>
                <c:pt idx="153">
                  <c:v>0.19044205950695112</c:v>
                </c:pt>
                <c:pt idx="154">
                  <c:v>0.19076449724448799</c:v>
                </c:pt>
                <c:pt idx="155">
                  <c:v>0.19237668593217247</c:v>
                </c:pt>
                <c:pt idx="156">
                  <c:v>0.19499917953080589</c:v>
                </c:pt>
                <c:pt idx="157">
                  <c:v>0.20106100899649951</c:v>
                </c:pt>
                <c:pt idx="158">
                  <c:v>0.20161990107489683</c:v>
                </c:pt>
                <c:pt idx="159">
                  <c:v>0.20196383466160281</c:v>
                </c:pt>
                <c:pt idx="160">
                  <c:v>0.21322765962622506</c:v>
                </c:pt>
                <c:pt idx="161">
                  <c:v>0.21509779850393904</c:v>
                </c:pt>
                <c:pt idx="162">
                  <c:v>0.22318023779153054</c:v>
                </c:pt>
                <c:pt idx="163">
                  <c:v>0.22318023779153054</c:v>
                </c:pt>
                <c:pt idx="164">
                  <c:v>0.22393259251244998</c:v>
                </c:pt>
                <c:pt idx="165">
                  <c:v>0.2239755842107882</c:v>
                </c:pt>
                <c:pt idx="166">
                  <c:v>0.23296084916348306</c:v>
                </c:pt>
                <c:pt idx="167">
                  <c:v>0.23339076614686557</c:v>
                </c:pt>
                <c:pt idx="168">
                  <c:v>0.24325736091549457</c:v>
                </c:pt>
                <c:pt idx="169">
                  <c:v>0.25370434361169003</c:v>
                </c:pt>
                <c:pt idx="170">
                  <c:v>0.25557448248940395</c:v>
                </c:pt>
                <c:pt idx="171">
                  <c:v>0.26318401309527473</c:v>
                </c:pt>
                <c:pt idx="172">
                  <c:v>0.26365692177699551</c:v>
                </c:pt>
                <c:pt idx="173">
                  <c:v>0.26421581385539272</c:v>
                </c:pt>
                <c:pt idx="174">
                  <c:v>0.26447376404542233</c:v>
                </c:pt>
                <c:pt idx="175">
                  <c:v>0.26537658971052558</c:v>
                </c:pt>
                <c:pt idx="176">
                  <c:v>0.26931033010847572</c:v>
                </c:pt>
                <c:pt idx="177">
                  <c:v>0.27461980485324988</c:v>
                </c:pt>
                <c:pt idx="178">
                  <c:v>0.27582357240672095</c:v>
                </c:pt>
                <c:pt idx="179">
                  <c:v>0.27582357240672095</c:v>
                </c:pt>
                <c:pt idx="180">
                  <c:v>0.27599553920007402</c:v>
                </c:pt>
                <c:pt idx="181">
                  <c:v>0.27608152259675056</c:v>
                </c:pt>
                <c:pt idx="182">
                  <c:v>0.2843789203760333</c:v>
                </c:pt>
                <c:pt idx="183">
                  <c:v>0.28612008415873247</c:v>
                </c:pt>
                <c:pt idx="184">
                  <c:v>0.28652850529294593</c:v>
                </c:pt>
                <c:pt idx="185">
                  <c:v>0.28661448868962247</c:v>
                </c:pt>
                <c:pt idx="186">
                  <c:v>0.29598667892736152</c:v>
                </c:pt>
                <c:pt idx="187">
                  <c:v>0.29731942157584734</c:v>
                </c:pt>
                <c:pt idx="188">
                  <c:v>0.29796429705092109</c:v>
                </c:pt>
                <c:pt idx="189">
                  <c:v>0.29805028044759763</c:v>
                </c:pt>
                <c:pt idx="190">
                  <c:v>0.30626169483020393</c:v>
                </c:pt>
                <c:pt idx="191">
                  <c:v>0.31711709866061277</c:v>
                </c:pt>
                <c:pt idx="192">
                  <c:v>0.31780496583402473</c:v>
                </c:pt>
                <c:pt idx="193">
                  <c:v>0.31958912131506223</c:v>
                </c:pt>
                <c:pt idx="194">
                  <c:v>0.32083588056687162</c:v>
                </c:pt>
                <c:pt idx="195">
                  <c:v>0.32085737641604073</c:v>
                </c:pt>
                <c:pt idx="196">
                  <c:v>0.32165272283529844</c:v>
                </c:pt>
                <c:pt idx="197">
                  <c:v>0.32921926174283089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053-4DCF-BA35-72097CD64808}"/>
            </c:ext>
          </c:extLst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Active!$V$2:$V$996</c:f>
              <c:numCache>
                <c:formatCode>General</c:formatCode>
                <c:ptCount val="995"/>
                <c:pt idx="0">
                  <c:v>-15000</c:v>
                </c:pt>
                <c:pt idx="1">
                  <c:v>-14000</c:v>
                </c:pt>
                <c:pt idx="2">
                  <c:v>-13000</c:v>
                </c:pt>
                <c:pt idx="3">
                  <c:v>-12000</c:v>
                </c:pt>
                <c:pt idx="4">
                  <c:v>-11000</c:v>
                </c:pt>
                <c:pt idx="5">
                  <c:v>-10000</c:v>
                </c:pt>
                <c:pt idx="6">
                  <c:v>-9000</c:v>
                </c:pt>
                <c:pt idx="7">
                  <c:v>-8000</c:v>
                </c:pt>
                <c:pt idx="8">
                  <c:v>-7000</c:v>
                </c:pt>
                <c:pt idx="9">
                  <c:v>-6000</c:v>
                </c:pt>
                <c:pt idx="10">
                  <c:v>-5000</c:v>
                </c:pt>
                <c:pt idx="11">
                  <c:v>-4000</c:v>
                </c:pt>
                <c:pt idx="12">
                  <c:v>-3000</c:v>
                </c:pt>
                <c:pt idx="13">
                  <c:v>-2000</c:v>
                </c:pt>
                <c:pt idx="14">
                  <c:v>-1000</c:v>
                </c:pt>
                <c:pt idx="15">
                  <c:v>0</c:v>
                </c:pt>
                <c:pt idx="16">
                  <c:v>1000</c:v>
                </c:pt>
                <c:pt idx="17">
                  <c:v>2000</c:v>
                </c:pt>
                <c:pt idx="18">
                  <c:v>3000</c:v>
                </c:pt>
                <c:pt idx="19">
                  <c:v>4000</c:v>
                </c:pt>
                <c:pt idx="20">
                  <c:v>5000</c:v>
                </c:pt>
                <c:pt idx="21">
                  <c:v>6000</c:v>
                </c:pt>
                <c:pt idx="22">
                  <c:v>7000</c:v>
                </c:pt>
                <c:pt idx="23">
                  <c:v>8000</c:v>
                </c:pt>
                <c:pt idx="24">
                  <c:v>9000</c:v>
                </c:pt>
                <c:pt idx="25">
                  <c:v>10000</c:v>
                </c:pt>
                <c:pt idx="26">
                  <c:v>11000</c:v>
                </c:pt>
                <c:pt idx="27">
                  <c:v>12000</c:v>
                </c:pt>
                <c:pt idx="28">
                  <c:v>13000</c:v>
                </c:pt>
                <c:pt idx="29">
                  <c:v>14000</c:v>
                </c:pt>
              </c:numCache>
            </c:numRef>
          </c:xVal>
          <c:yVal>
            <c:numRef>
              <c:f>Active!$W$2:$W$996</c:f>
              <c:numCache>
                <c:formatCode>General</c:formatCode>
                <c:ptCount val="995"/>
                <c:pt idx="0">
                  <c:v>0.66495925800496103</c:v>
                </c:pt>
                <c:pt idx="1">
                  <c:v>0.57501652626104871</c:v>
                </c:pt>
                <c:pt idx="2">
                  <c:v>0.49167995771380085</c:v>
                </c:pt>
                <c:pt idx="3">
                  <c:v>0.41494955236321762</c:v>
                </c:pt>
                <c:pt idx="4">
                  <c:v>0.34482531020929913</c:v>
                </c:pt>
                <c:pt idx="5">
                  <c:v>0.2813072312520451</c:v>
                </c:pt>
                <c:pt idx="6">
                  <c:v>0.2243953154914558</c:v>
                </c:pt>
                <c:pt idx="7">
                  <c:v>0.17408956292753108</c:v>
                </c:pt>
                <c:pt idx="8">
                  <c:v>0.13038997356027093</c:v>
                </c:pt>
                <c:pt idx="9">
                  <c:v>9.329654738967541E-2</c:v>
                </c:pt>
                <c:pt idx="10">
                  <c:v>6.2809284415744515E-2</c:v>
                </c:pt>
                <c:pt idx="11">
                  <c:v>3.8928184638478233E-2</c:v>
                </c:pt>
                <c:pt idx="12">
                  <c:v>2.1653248057876551E-2</c:v>
                </c:pt>
                <c:pt idx="13">
                  <c:v>1.0984474673939492E-2</c:v>
                </c:pt>
                <c:pt idx="14">
                  <c:v>6.9218644866670398E-3</c:v>
                </c:pt>
                <c:pt idx="15">
                  <c:v>9.4654174960591992E-3</c:v>
                </c:pt>
                <c:pt idx="16">
                  <c:v>1.8615133702115972E-2</c:v>
                </c:pt>
                <c:pt idx="17">
                  <c:v>3.437101310483736E-2</c:v>
                </c:pt>
                <c:pt idx="18">
                  <c:v>5.6733055704223351E-2</c:v>
                </c:pt>
                <c:pt idx="19">
                  <c:v>8.5701261500273962E-2</c:v>
                </c:pt>
                <c:pt idx="20">
                  <c:v>0.12127563049298917</c:v>
                </c:pt>
                <c:pt idx="21">
                  <c:v>0.16345616268236901</c:v>
                </c:pt>
                <c:pt idx="22">
                  <c:v>0.21224285806841348</c:v>
                </c:pt>
                <c:pt idx="23">
                  <c:v>0.26763571665112251</c:v>
                </c:pt>
                <c:pt idx="24">
                  <c:v>0.32963473843049618</c:v>
                </c:pt>
                <c:pt idx="25">
                  <c:v>0.39823992340653447</c:v>
                </c:pt>
                <c:pt idx="26">
                  <c:v>0.47345127157923739</c:v>
                </c:pt>
                <c:pt idx="27">
                  <c:v>0.55526878294860482</c:v>
                </c:pt>
                <c:pt idx="28">
                  <c:v>0.643692457514637</c:v>
                </c:pt>
                <c:pt idx="29">
                  <c:v>0.7387222952773338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053-4DCF-BA35-72097CD64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918328"/>
        <c:axId val="1"/>
      </c:scatterChart>
      <c:valAx>
        <c:axId val="882918328"/>
        <c:scaling>
          <c:orientation val="minMax"/>
          <c:max val="7000"/>
          <c:min val="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3478472475709"/>
              <c:y val="0.8389057750759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2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324503311258277E-2"/>
              <c:y val="0.37082066869300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9183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721871686568979"/>
          <c:y val="0.92097264437689974"/>
          <c:w val="0.77152387408527578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V375 Cas - O-C Diagr.</a:t>
            </a:r>
          </a:p>
        </c:rich>
      </c:tx>
      <c:layout>
        <c:manualLayout>
          <c:xMode val="edge"/>
          <c:yMode val="edge"/>
          <c:x val="0.36152622713205623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64533071188767"/>
          <c:y val="0.14634168126798494"/>
          <c:w val="0.81094658696521782"/>
          <c:h val="0.6310985004681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(old)'!$F$21:$F$1004</c:f>
              <c:numCache>
                <c:formatCode>General</c:formatCode>
                <c:ptCount val="984"/>
                <c:pt idx="0">
                  <c:v>0</c:v>
                </c:pt>
                <c:pt idx="1">
                  <c:v>12755</c:v>
                </c:pt>
                <c:pt idx="2">
                  <c:v>13467</c:v>
                </c:pt>
                <c:pt idx="3">
                  <c:v>13509</c:v>
                </c:pt>
                <c:pt idx="4">
                  <c:v>14234</c:v>
                </c:pt>
                <c:pt idx="5">
                  <c:v>14454.5</c:v>
                </c:pt>
                <c:pt idx="6">
                  <c:v>15269</c:v>
                </c:pt>
                <c:pt idx="7">
                  <c:v>15440</c:v>
                </c:pt>
                <c:pt idx="8">
                  <c:v>16152</c:v>
                </c:pt>
                <c:pt idx="9">
                  <c:v>12202.5</c:v>
                </c:pt>
                <c:pt idx="10">
                  <c:v>13959.5</c:v>
                </c:pt>
                <c:pt idx="11">
                  <c:v>13959.5</c:v>
                </c:pt>
                <c:pt idx="12">
                  <c:v>13976.5</c:v>
                </c:pt>
                <c:pt idx="13">
                  <c:v>13976.5</c:v>
                </c:pt>
                <c:pt idx="14">
                  <c:v>13997</c:v>
                </c:pt>
                <c:pt idx="15">
                  <c:v>13997</c:v>
                </c:pt>
                <c:pt idx="16">
                  <c:v>13997.5</c:v>
                </c:pt>
                <c:pt idx="17">
                  <c:v>13997.5</c:v>
                </c:pt>
                <c:pt idx="18">
                  <c:v>14016.5</c:v>
                </c:pt>
                <c:pt idx="19">
                  <c:v>14016.5</c:v>
                </c:pt>
                <c:pt idx="20">
                  <c:v>14018</c:v>
                </c:pt>
                <c:pt idx="21">
                  <c:v>14018</c:v>
                </c:pt>
                <c:pt idx="22">
                  <c:v>14198</c:v>
                </c:pt>
                <c:pt idx="23">
                  <c:v>14248</c:v>
                </c:pt>
                <c:pt idx="24">
                  <c:v>15178</c:v>
                </c:pt>
                <c:pt idx="25">
                  <c:v>15180</c:v>
                </c:pt>
                <c:pt idx="26">
                  <c:v>15237</c:v>
                </c:pt>
                <c:pt idx="27">
                  <c:v>15423</c:v>
                </c:pt>
                <c:pt idx="28">
                  <c:v>16205</c:v>
                </c:pt>
                <c:pt idx="29">
                  <c:v>16205</c:v>
                </c:pt>
                <c:pt idx="30">
                  <c:v>16308</c:v>
                </c:pt>
                <c:pt idx="31">
                  <c:v>16534</c:v>
                </c:pt>
                <c:pt idx="32">
                  <c:v>16680</c:v>
                </c:pt>
                <c:pt idx="33">
                  <c:v>16682</c:v>
                </c:pt>
                <c:pt idx="34">
                  <c:v>17212</c:v>
                </c:pt>
                <c:pt idx="35">
                  <c:v>17436</c:v>
                </c:pt>
                <c:pt idx="36">
                  <c:v>17453</c:v>
                </c:pt>
                <c:pt idx="37">
                  <c:v>17698</c:v>
                </c:pt>
                <c:pt idx="38">
                  <c:v>17721</c:v>
                </c:pt>
                <c:pt idx="39">
                  <c:v>19690</c:v>
                </c:pt>
                <c:pt idx="40">
                  <c:v>19920</c:v>
                </c:pt>
                <c:pt idx="41">
                  <c:v>20073.5</c:v>
                </c:pt>
                <c:pt idx="42">
                  <c:v>20174</c:v>
                </c:pt>
                <c:pt idx="43">
                  <c:v>20174</c:v>
                </c:pt>
                <c:pt idx="44">
                  <c:v>20174</c:v>
                </c:pt>
                <c:pt idx="45">
                  <c:v>20418.5</c:v>
                </c:pt>
                <c:pt idx="46">
                  <c:v>20453</c:v>
                </c:pt>
                <c:pt idx="47">
                  <c:v>20503</c:v>
                </c:pt>
                <c:pt idx="48">
                  <c:v>20503</c:v>
                </c:pt>
                <c:pt idx="49">
                  <c:v>20503</c:v>
                </c:pt>
              </c:numCache>
            </c:numRef>
          </c:xVal>
          <c:yVal>
            <c:numRef>
              <c:f>'A (old)'!$H$21:$H$1004</c:f>
              <c:numCache>
                <c:formatCode>General</c:formatCode>
                <c:ptCount val="984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B8-4951-8F0F-61383348BC6E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(old)'!$D$21:$D$1004</c:f>
                <c:numCache>
                  <c:formatCode>General</c:formatCode>
                  <c:ptCount val="984"/>
                  <c:pt idx="6">
                    <c:v>0</c:v>
                  </c:pt>
                  <c:pt idx="13">
                    <c:v>5.9999999999999995E-4</c:v>
                  </c:pt>
                  <c:pt idx="30">
                    <c:v>4.0000000000000001E-3</c:v>
                  </c:pt>
                  <c:pt idx="31">
                    <c:v>6.0000000000000001E-3</c:v>
                  </c:pt>
                  <c:pt idx="32">
                    <c:v>6.0000000000000001E-3</c:v>
                  </c:pt>
                  <c:pt idx="33">
                    <c:v>6.0000000000000001E-3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8.0000000000000002E-3</c:v>
                  </c:pt>
                  <c:pt idx="39">
                    <c:v>5.7000000000000002E-3</c:v>
                  </c:pt>
                  <c:pt idx="40">
                    <c:v>2.9999999999999997E-4</c:v>
                  </c:pt>
                  <c:pt idx="41">
                    <c:v>1.8E-3</c:v>
                  </c:pt>
                  <c:pt idx="42">
                    <c:v>8.9999999999999998E-4</c:v>
                  </c:pt>
                  <c:pt idx="43">
                    <c:v>1.1000000000000001E-3</c:v>
                  </c:pt>
                  <c:pt idx="44">
                    <c:v>5.9999999999999995E-4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1.6000000000000001E-3</c:v>
                  </c:pt>
                  <c:pt idx="49">
                    <c:v>1.2999999999999999E-3</c:v>
                  </c:pt>
                </c:numCache>
              </c:numRef>
            </c:plus>
            <c:minus>
              <c:numRef>
                <c:f>'A (old)'!$D$21:$D$1004</c:f>
                <c:numCache>
                  <c:formatCode>General</c:formatCode>
                  <c:ptCount val="984"/>
                  <c:pt idx="6">
                    <c:v>0</c:v>
                  </c:pt>
                  <c:pt idx="13">
                    <c:v>5.9999999999999995E-4</c:v>
                  </c:pt>
                  <c:pt idx="30">
                    <c:v>4.0000000000000001E-3</c:v>
                  </c:pt>
                  <c:pt idx="31">
                    <c:v>6.0000000000000001E-3</c:v>
                  </c:pt>
                  <c:pt idx="32">
                    <c:v>6.0000000000000001E-3</c:v>
                  </c:pt>
                  <c:pt idx="33">
                    <c:v>6.0000000000000001E-3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8.0000000000000002E-3</c:v>
                  </c:pt>
                  <c:pt idx="39">
                    <c:v>5.7000000000000002E-3</c:v>
                  </c:pt>
                  <c:pt idx="40">
                    <c:v>2.9999999999999997E-4</c:v>
                  </c:pt>
                  <c:pt idx="41">
                    <c:v>1.8E-3</c:v>
                  </c:pt>
                  <c:pt idx="42">
                    <c:v>8.9999999999999998E-4</c:v>
                  </c:pt>
                  <c:pt idx="43">
                    <c:v>1.1000000000000001E-3</c:v>
                  </c:pt>
                  <c:pt idx="44">
                    <c:v>5.9999999999999995E-4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1.6000000000000001E-3</c:v>
                  </c:pt>
                  <c:pt idx="49">
                    <c:v>1.2999999999999999E-3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(old)'!$F$21:$F$1004</c:f>
              <c:numCache>
                <c:formatCode>General</c:formatCode>
                <c:ptCount val="984"/>
                <c:pt idx="0">
                  <c:v>0</c:v>
                </c:pt>
                <c:pt idx="1">
                  <c:v>12755</c:v>
                </c:pt>
                <c:pt idx="2">
                  <c:v>13467</c:v>
                </c:pt>
                <c:pt idx="3">
                  <c:v>13509</c:v>
                </c:pt>
                <c:pt idx="4">
                  <c:v>14234</c:v>
                </c:pt>
                <c:pt idx="5">
                  <c:v>14454.5</c:v>
                </c:pt>
                <c:pt idx="6">
                  <c:v>15269</c:v>
                </c:pt>
                <c:pt idx="7">
                  <c:v>15440</c:v>
                </c:pt>
                <c:pt idx="8">
                  <c:v>16152</c:v>
                </c:pt>
                <c:pt idx="9">
                  <c:v>12202.5</c:v>
                </c:pt>
                <c:pt idx="10">
                  <c:v>13959.5</c:v>
                </c:pt>
                <c:pt idx="11">
                  <c:v>13959.5</c:v>
                </c:pt>
                <c:pt idx="12">
                  <c:v>13976.5</c:v>
                </c:pt>
                <c:pt idx="13">
                  <c:v>13976.5</c:v>
                </c:pt>
                <c:pt idx="14">
                  <c:v>13997</c:v>
                </c:pt>
                <c:pt idx="15">
                  <c:v>13997</c:v>
                </c:pt>
                <c:pt idx="16">
                  <c:v>13997.5</c:v>
                </c:pt>
                <c:pt idx="17">
                  <c:v>13997.5</c:v>
                </c:pt>
                <c:pt idx="18">
                  <c:v>14016.5</c:v>
                </c:pt>
                <c:pt idx="19">
                  <c:v>14016.5</c:v>
                </c:pt>
                <c:pt idx="20">
                  <c:v>14018</c:v>
                </c:pt>
                <c:pt idx="21">
                  <c:v>14018</c:v>
                </c:pt>
                <c:pt idx="22">
                  <c:v>14198</c:v>
                </c:pt>
                <c:pt idx="23">
                  <c:v>14248</c:v>
                </c:pt>
                <c:pt idx="24">
                  <c:v>15178</c:v>
                </c:pt>
                <c:pt idx="25">
                  <c:v>15180</c:v>
                </c:pt>
                <c:pt idx="26">
                  <c:v>15237</c:v>
                </c:pt>
                <c:pt idx="27">
                  <c:v>15423</c:v>
                </c:pt>
                <c:pt idx="28">
                  <c:v>16205</c:v>
                </c:pt>
                <c:pt idx="29">
                  <c:v>16205</c:v>
                </c:pt>
                <c:pt idx="30">
                  <c:v>16308</c:v>
                </c:pt>
                <c:pt idx="31">
                  <c:v>16534</c:v>
                </c:pt>
                <c:pt idx="32">
                  <c:v>16680</c:v>
                </c:pt>
                <c:pt idx="33">
                  <c:v>16682</c:v>
                </c:pt>
                <c:pt idx="34">
                  <c:v>17212</c:v>
                </c:pt>
                <c:pt idx="35">
                  <c:v>17436</c:v>
                </c:pt>
                <c:pt idx="36">
                  <c:v>17453</c:v>
                </c:pt>
                <c:pt idx="37">
                  <c:v>17698</c:v>
                </c:pt>
                <c:pt idx="38">
                  <c:v>17721</c:v>
                </c:pt>
                <c:pt idx="39">
                  <c:v>19690</c:v>
                </c:pt>
                <c:pt idx="40">
                  <c:v>19920</c:v>
                </c:pt>
                <c:pt idx="41">
                  <c:v>20073.5</c:v>
                </c:pt>
                <c:pt idx="42">
                  <c:v>20174</c:v>
                </c:pt>
                <c:pt idx="43">
                  <c:v>20174</c:v>
                </c:pt>
                <c:pt idx="44">
                  <c:v>20174</c:v>
                </c:pt>
                <c:pt idx="45">
                  <c:v>20418.5</c:v>
                </c:pt>
                <c:pt idx="46">
                  <c:v>20453</c:v>
                </c:pt>
                <c:pt idx="47">
                  <c:v>20503</c:v>
                </c:pt>
                <c:pt idx="48">
                  <c:v>20503</c:v>
                </c:pt>
                <c:pt idx="49">
                  <c:v>20503</c:v>
                </c:pt>
              </c:numCache>
            </c:numRef>
          </c:xVal>
          <c:yVal>
            <c:numRef>
              <c:f>'A (old)'!$I$21:$I$1004</c:f>
              <c:numCache>
                <c:formatCode>General</c:formatCode>
                <c:ptCount val="984"/>
                <c:pt idx="9">
                  <c:v>0.15095722499245312</c:v>
                </c:pt>
                <c:pt idx="24">
                  <c:v>0.142942820006283</c:v>
                </c:pt>
                <c:pt idx="25">
                  <c:v>0.12817419999919366</c:v>
                </c:pt>
                <c:pt idx="26">
                  <c:v>0.12726852999912808</c:v>
                </c:pt>
                <c:pt idx="27">
                  <c:v>0.12378687000455102</c:v>
                </c:pt>
                <c:pt idx="30">
                  <c:v>0.15867251999588916</c:v>
                </c:pt>
                <c:pt idx="31">
                  <c:v>0.12381846000789665</c:v>
                </c:pt>
                <c:pt idx="32">
                  <c:v>0.1277092000018456</c:v>
                </c:pt>
                <c:pt idx="33">
                  <c:v>0.13194057999498909</c:v>
                </c:pt>
                <c:pt idx="34">
                  <c:v>0.17625627999950666</c:v>
                </c:pt>
                <c:pt idx="35">
                  <c:v>0.1771708399974159</c:v>
                </c:pt>
                <c:pt idx="36">
                  <c:v>0.16963756999757607</c:v>
                </c:pt>
                <c:pt idx="37">
                  <c:v>0.15448161999665899</c:v>
                </c:pt>
                <c:pt idx="38">
                  <c:v>0.16864249000354903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B8-4951-8F0F-61383348BC6E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BAV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(old)'!$D$21:$D$55</c:f>
                <c:numCache>
                  <c:formatCode>General</c:formatCode>
                  <c:ptCount val="35"/>
                  <c:pt idx="6">
                    <c:v>0</c:v>
                  </c:pt>
                  <c:pt idx="13">
                    <c:v>5.9999999999999995E-4</c:v>
                  </c:pt>
                  <c:pt idx="30">
                    <c:v>4.0000000000000001E-3</c:v>
                  </c:pt>
                  <c:pt idx="31">
                    <c:v>6.0000000000000001E-3</c:v>
                  </c:pt>
                  <c:pt idx="32">
                    <c:v>6.0000000000000001E-3</c:v>
                  </c:pt>
                  <c:pt idx="33">
                    <c:v>6.0000000000000001E-3</c:v>
                  </c:pt>
                  <c:pt idx="34">
                    <c:v>5.0000000000000001E-3</c:v>
                  </c:pt>
                </c:numCache>
              </c:numRef>
            </c:plus>
            <c:minus>
              <c:numRef>
                <c:f>'A (old)'!$D$21:$D$55</c:f>
                <c:numCache>
                  <c:formatCode>General</c:formatCode>
                  <c:ptCount val="35"/>
                  <c:pt idx="6">
                    <c:v>0</c:v>
                  </c:pt>
                  <c:pt idx="13">
                    <c:v>5.9999999999999995E-4</c:v>
                  </c:pt>
                  <c:pt idx="30">
                    <c:v>4.0000000000000001E-3</c:v>
                  </c:pt>
                  <c:pt idx="31">
                    <c:v>6.0000000000000001E-3</c:v>
                  </c:pt>
                  <c:pt idx="32">
                    <c:v>6.0000000000000001E-3</c:v>
                  </c:pt>
                  <c:pt idx="33">
                    <c:v>6.0000000000000001E-3</c:v>
                  </c:pt>
                  <c:pt idx="34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(old)'!$F$21:$F$1004</c:f>
              <c:numCache>
                <c:formatCode>General</c:formatCode>
                <c:ptCount val="984"/>
                <c:pt idx="0">
                  <c:v>0</c:v>
                </c:pt>
                <c:pt idx="1">
                  <c:v>12755</c:v>
                </c:pt>
                <c:pt idx="2">
                  <c:v>13467</c:v>
                </c:pt>
                <c:pt idx="3">
                  <c:v>13509</c:v>
                </c:pt>
                <c:pt idx="4">
                  <c:v>14234</c:v>
                </c:pt>
                <c:pt idx="5">
                  <c:v>14454.5</c:v>
                </c:pt>
                <c:pt idx="6">
                  <c:v>15269</c:v>
                </c:pt>
                <c:pt idx="7">
                  <c:v>15440</c:v>
                </c:pt>
                <c:pt idx="8">
                  <c:v>16152</c:v>
                </c:pt>
                <c:pt idx="9">
                  <c:v>12202.5</c:v>
                </c:pt>
                <c:pt idx="10">
                  <c:v>13959.5</c:v>
                </c:pt>
                <c:pt idx="11">
                  <c:v>13959.5</c:v>
                </c:pt>
                <c:pt idx="12">
                  <c:v>13976.5</c:v>
                </c:pt>
                <c:pt idx="13">
                  <c:v>13976.5</c:v>
                </c:pt>
                <c:pt idx="14">
                  <c:v>13997</c:v>
                </c:pt>
                <c:pt idx="15">
                  <c:v>13997</c:v>
                </c:pt>
                <c:pt idx="16">
                  <c:v>13997.5</c:v>
                </c:pt>
                <c:pt idx="17">
                  <c:v>13997.5</c:v>
                </c:pt>
                <c:pt idx="18">
                  <c:v>14016.5</c:v>
                </c:pt>
                <c:pt idx="19">
                  <c:v>14016.5</c:v>
                </c:pt>
                <c:pt idx="20">
                  <c:v>14018</c:v>
                </c:pt>
                <c:pt idx="21">
                  <c:v>14018</c:v>
                </c:pt>
                <c:pt idx="22">
                  <c:v>14198</c:v>
                </c:pt>
                <c:pt idx="23">
                  <c:v>14248</c:v>
                </c:pt>
                <c:pt idx="24">
                  <c:v>15178</c:v>
                </c:pt>
                <c:pt idx="25">
                  <c:v>15180</c:v>
                </c:pt>
                <c:pt idx="26">
                  <c:v>15237</c:v>
                </c:pt>
                <c:pt idx="27">
                  <c:v>15423</c:v>
                </c:pt>
                <c:pt idx="28">
                  <c:v>16205</c:v>
                </c:pt>
                <c:pt idx="29">
                  <c:v>16205</c:v>
                </c:pt>
                <c:pt idx="30">
                  <c:v>16308</c:v>
                </c:pt>
                <c:pt idx="31">
                  <c:v>16534</c:v>
                </c:pt>
                <c:pt idx="32">
                  <c:v>16680</c:v>
                </c:pt>
                <c:pt idx="33">
                  <c:v>16682</c:v>
                </c:pt>
                <c:pt idx="34">
                  <c:v>17212</c:v>
                </c:pt>
                <c:pt idx="35">
                  <c:v>17436</c:v>
                </c:pt>
                <c:pt idx="36">
                  <c:v>17453</c:v>
                </c:pt>
                <c:pt idx="37">
                  <c:v>17698</c:v>
                </c:pt>
                <c:pt idx="38">
                  <c:v>17721</c:v>
                </c:pt>
                <c:pt idx="39">
                  <c:v>19690</c:v>
                </c:pt>
                <c:pt idx="40">
                  <c:v>19920</c:v>
                </c:pt>
                <c:pt idx="41">
                  <c:v>20073.5</c:v>
                </c:pt>
                <c:pt idx="42">
                  <c:v>20174</c:v>
                </c:pt>
                <c:pt idx="43">
                  <c:v>20174</c:v>
                </c:pt>
                <c:pt idx="44">
                  <c:v>20174</c:v>
                </c:pt>
                <c:pt idx="45">
                  <c:v>20418.5</c:v>
                </c:pt>
                <c:pt idx="46">
                  <c:v>20453</c:v>
                </c:pt>
                <c:pt idx="47">
                  <c:v>20503</c:v>
                </c:pt>
                <c:pt idx="48">
                  <c:v>20503</c:v>
                </c:pt>
                <c:pt idx="49">
                  <c:v>20503</c:v>
                </c:pt>
              </c:numCache>
            </c:numRef>
          </c:xVal>
          <c:yVal>
            <c:numRef>
              <c:f>'A (old)'!$J$21:$J$1004</c:f>
              <c:numCache>
                <c:formatCode>General</c:formatCode>
                <c:ptCount val="984"/>
                <c:pt idx="2">
                  <c:v>0.10649723000096856</c:v>
                </c:pt>
                <c:pt idx="3">
                  <c:v>0.10035621000133688</c:v>
                </c:pt>
                <c:pt idx="4">
                  <c:v>0.10473146000003908</c:v>
                </c:pt>
                <c:pt idx="5">
                  <c:v>9.649110500322422E-2</c:v>
                </c:pt>
                <c:pt idx="6">
                  <c:v>0.11607061000540853</c:v>
                </c:pt>
                <c:pt idx="7">
                  <c:v>0.13225360000069486</c:v>
                </c:pt>
                <c:pt idx="8">
                  <c:v>0.11062487999879522</c:v>
                </c:pt>
                <c:pt idx="28">
                  <c:v>0.13985644999775104</c:v>
                </c:pt>
                <c:pt idx="29">
                  <c:v>0.13995644999522483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B8-4951-8F0F-61383348BC6E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(old)'!$D$21:$D$104</c:f>
                <c:numCache>
                  <c:formatCode>General</c:formatCode>
                  <c:ptCount val="84"/>
                  <c:pt idx="6">
                    <c:v>0</c:v>
                  </c:pt>
                  <c:pt idx="13">
                    <c:v>5.9999999999999995E-4</c:v>
                  </c:pt>
                  <c:pt idx="30">
                    <c:v>4.0000000000000001E-3</c:v>
                  </c:pt>
                  <c:pt idx="31">
                    <c:v>6.0000000000000001E-3</c:v>
                  </c:pt>
                  <c:pt idx="32">
                    <c:v>6.0000000000000001E-3</c:v>
                  </c:pt>
                  <c:pt idx="33">
                    <c:v>6.0000000000000001E-3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8.0000000000000002E-3</c:v>
                  </c:pt>
                  <c:pt idx="39">
                    <c:v>5.7000000000000002E-3</c:v>
                  </c:pt>
                  <c:pt idx="40">
                    <c:v>2.9999999999999997E-4</c:v>
                  </c:pt>
                  <c:pt idx="41">
                    <c:v>1.8E-3</c:v>
                  </c:pt>
                  <c:pt idx="42">
                    <c:v>8.9999999999999998E-4</c:v>
                  </c:pt>
                  <c:pt idx="43">
                    <c:v>1.1000000000000001E-3</c:v>
                  </c:pt>
                  <c:pt idx="44">
                    <c:v>5.9999999999999995E-4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1.6000000000000001E-3</c:v>
                  </c:pt>
                  <c:pt idx="49">
                    <c:v>1.2999999999999999E-3</c:v>
                  </c:pt>
                </c:numCache>
              </c:numRef>
            </c:plus>
            <c:minus>
              <c:numRef>
                <c:f>'A (old)'!$D$21:$D$104</c:f>
                <c:numCache>
                  <c:formatCode>General</c:formatCode>
                  <c:ptCount val="84"/>
                  <c:pt idx="6">
                    <c:v>0</c:v>
                  </c:pt>
                  <c:pt idx="13">
                    <c:v>5.9999999999999995E-4</c:v>
                  </c:pt>
                  <c:pt idx="30">
                    <c:v>4.0000000000000001E-3</c:v>
                  </c:pt>
                  <c:pt idx="31">
                    <c:v>6.0000000000000001E-3</c:v>
                  </c:pt>
                  <c:pt idx="32">
                    <c:v>6.0000000000000001E-3</c:v>
                  </c:pt>
                  <c:pt idx="33">
                    <c:v>6.0000000000000001E-3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8.0000000000000002E-3</c:v>
                  </c:pt>
                  <c:pt idx="39">
                    <c:v>5.7000000000000002E-3</c:v>
                  </c:pt>
                  <c:pt idx="40">
                    <c:v>2.9999999999999997E-4</c:v>
                  </c:pt>
                  <c:pt idx="41">
                    <c:v>1.8E-3</c:v>
                  </c:pt>
                  <c:pt idx="42">
                    <c:v>8.9999999999999998E-4</c:v>
                  </c:pt>
                  <c:pt idx="43">
                    <c:v>1.1000000000000001E-3</c:v>
                  </c:pt>
                  <c:pt idx="44">
                    <c:v>5.9999999999999995E-4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1.6000000000000001E-3</c:v>
                  </c:pt>
                  <c:pt idx="49">
                    <c:v>1.2999999999999999E-3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(old)'!$F$21:$F$1004</c:f>
              <c:numCache>
                <c:formatCode>General</c:formatCode>
                <c:ptCount val="984"/>
                <c:pt idx="0">
                  <c:v>0</c:v>
                </c:pt>
                <c:pt idx="1">
                  <c:v>12755</c:v>
                </c:pt>
                <c:pt idx="2">
                  <c:v>13467</c:v>
                </c:pt>
                <c:pt idx="3">
                  <c:v>13509</c:v>
                </c:pt>
                <c:pt idx="4">
                  <c:v>14234</c:v>
                </c:pt>
                <c:pt idx="5">
                  <c:v>14454.5</c:v>
                </c:pt>
                <c:pt idx="6">
                  <c:v>15269</c:v>
                </c:pt>
                <c:pt idx="7">
                  <c:v>15440</c:v>
                </c:pt>
                <c:pt idx="8">
                  <c:v>16152</c:v>
                </c:pt>
                <c:pt idx="9">
                  <c:v>12202.5</c:v>
                </c:pt>
                <c:pt idx="10">
                  <c:v>13959.5</c:v>
                </c:pt>
                <c:pt idx="11">
                  <c:v>13959.5</c:v>
                </c:pt>
                <c:pt idx="12">
                  <c:v>13976.5</c:v>
                </c:pt>
                <c:pt idx="13">
                  <c:v>13976.5</c:v>
                </c:pt>
                <c:pt idx="14">
                  <c:v>13997</c:v>
                </c:pt>
                <c:pt idx="15">
                  <c:v>13997</c:v>
                </c:pt>
                <c:pt idx="16">
                  <c:v>13997.5</c:v>
                </c:pt>
                <c:pt idx="17">
                  <c:v>13997.5</c:v>
                </c:pt>
                <c:pt idx="18">
                  <c:v>14016.5</c:v>
                </c:pt>
                <c:pt idx="19">
                  <c:v>14016.5</c:v>
                </c:pt>
                <c:pt idx="20">
                  <c:v>14018</c:v>
                </c:pt>
                <c:pt idx="21">
                  <c:v>14018</c:v>
                </c:pt>
                <c:pt idx="22">
                  <c:v>14198</c:v>
                </c:pt>
                <c:pt idx="23">
                  <c:v>14248</c:v>
                </c:pt>
                <c:pt idx="24">
                  <c:v>15178</c:v>
                </c:pt>
                <c:pt idx="25">
                  <c:v>15180</c:v>
                </c:pt>
                <c:pt idx="26">
                  <c:v>15237</c:v>
                </c:pt>
                <c:pt idx="27">
                  <c:v>15423</c:v>
                </c:pt>
                <c:pt idx="28">
                  <c:v>16205</c:v>
                </c:pt>
                <c:pt idx="29">
                  <c:v>16205</c:v>
                </c:pt>
                <c:pt idx="30">
                  <c:v>16308</c:v>
                </c:pt>
                <c:pt idx="31">
                  <c:v>16534</c:v>
                </c:pt>
                <c:pt idx="32">
                  <c:v>16680</c:v>
                </c:pt>
                <c:pt idx="33">
                  <c:v>16682</c:v>
                </c:pt>
                <c:pt idx="34">
                  <c:v>17212</c:v>
                </c:pt>
                <c:pt idx="35">
                  <c:v>17436</c:v>
                </c:pt>
                <c:pt idx="36">
                  <c:v>17453</c:v>
                </c:pt>
                <c:pt idx="37">
                  <c:v>17698</c:v>
                </c:pt>
                <c:pt idx="38">
                  <c:v>17721</c:v>
                </c:pt>
                <c:pt idx="39">
                  <c:v>19690</c:v>
                </c:pt>
                <c:pt idx="40">
                  <c:v>19920</c:v>
                </c:pt>
                <c:pt idx="41">
                  <c:v>20073.5</c:v>
                </c:pt>
                <c:pt idx="42">
                  <c:v>20174</c:v>
                </c:pt>
                <c:pt idx="43">
                  <c:v>20174</c:v>
                </c:pt>
                <c:pt idx="44">
                  <c:v>20174</c:v>
                </c:pt>
                <c:pt idx="45">
                  <c:v>20418.5</c:v>
                </c:pt>
                <c:pt idx="46">
                  <c:v>20453</c:v>
                </c:pt>
                <c:pt idx="47">
                  <c:v>20503</c:v>
                </c:pt>
                <c:pt idx="48">
                  <c:v>20503</c:v>
                </c:pt>
                <c:pt idx="49">
                  <c:v>20503</c:v>
                </c:pt>
              </c:numCache>
            </c:numRef>
          </c:xVal>
          <c:yVal>
            <c:numRef>
              <c:f>'A (old)'!$K$21:$K$1004</c:f>
              <c:numCache>
                <c:formatCode>General</c:formatCode>
                <c:ptCount val="984"/>
                <c:pt idx="10">
                  <c:v>0.11702455500198994</c:v>
                </c:pt>
                <c:pt idx="11">
                  <c:v>0.11912455499987118</c:v>
                </c:pt>
                <c:pt idx="12">
                  <c:v>0.11269128500134684</c:v>
                </c:pt>
                <c:pt idx="13">
                  <c:v>0.11409128500235965</c:v>
                </c:pt>
                <c:pt idx="14">
                  <c:v>0.11391292999906</c:v>
                </c:pt>
                <c:pt idx="15">
                  <c:v>0.11621292999916477</c:v>
                </c:pt>
                <c:pt idx="16">
                  <c:v>0.11612077499739826</c:v>
                </c:pt>
                <c:pt idx="17">
                  <c:v>0.11642077499709558</c:v>
                </c:pt>
                <c:pt idx="18">
                  <c:v>0.11561888500727946</c:v>
                </c:pt>
                <c:pt idx="19">
                  <c:v>0.11691888500354253</c:v>
                </c:pt>
                <c:pt idx="20">
                  <c:v>0.11524241999723017</c:v>
                </c:pt>
                <c:pt idx="21">
                  <c:v>0.11804241999197984</c:v>
                </c:pt>
                <c:pt idx="22">
                  <c:v>0.1159666199964704</c:v>
                </c:pt>
                <c:pt idx="23">
                  <c:v>0.11505112000304507</c:v>
                </c:pt>
                <c:pt idx="39">
                  <c:v>0.25003609999839682</c:v>
                </c:pt>
                <c:pt idx="40">
                  <c:v>0.25504480000381591</c:v>
                </c:pt>
                <c:pt idx="41">
                  <c:v>0.25795321499754209</c:v>
                </c:pt>
                <c:pt idx="46">
                  <c:v>0.27880757000093581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1B8-4951-8F0F-61383348BC6E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Nelson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(old)'!$D$21:$D$104</c:f>
                <c:numCache>
                  <c:formatCode>General</c:formatCode>
                  <c:ptCount val="84"/>
                  <c:pt idx="6">
                    <c:v>0</c:v>
                  </c:pt>
                  <c:pt idx="13">
                    <c:v>5.9999999999999995E-4</c:v>
                  </c:pt>
                  <c:pt idx="30">
                    <c:v>4.0000000000000001E-3</c:v>
                  </c:pt>
                  <c:pt idx="31">
                    <c:v>6.0000000000000001E-3</c:v>
                  </c:pt>
                  <c:pt idx="32">
                    <c:v>6.0000000000000001E-3</c:v>
                  </c:pt>
                  <c:pt idx="33">
                    <c:v>6.0000000000000001E-3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8.0000000000000002E-3</c:v>
                  </c:pt>
                  <c:pt idx="39">
                    <c:v>5.7000000000000002E-3</c:v>
                  </c:pt>
                  <c:pt idx="40">
                    <c:v>2.9999999999999997E-4</c:v>
                  </c:pt>
                  <c:pt idx="41">
                    <c:v>1.8E-3</c:v>
                  </c:pt>
                  <c:pt idx="42">
                    <c:v>8.9999999999999998E-4</c:v>
                  </c:pt>
                  <c:pt idx="43">
                    <c:v>1.1000000000000001E-3</c:v>
                  </c:pt>
                  <c:pt idx="44">
                    <c:v>5.9999999999999995E-4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1.6000000000000001E-3</c:v>
                  </c:pt>
                  <c:pt idx="49">
                    <c:v>1.2999999999999999E-3</c:v>
                  </c:pt>
                </c:numCache>
              </c:numRef>
            </c:plus>
            <c:minus>
              <c:numRef>
                <c:f>'A (old)'!$D$21:$D$104</c:f>
                <c:numCache>
                  <c:formatCode>General</c:formatCode>
                  <c:ptCount val="84"/>
                  <c:pt idx="6">
                    <c:v>0</c:v>
                  </c:pt>
                  <c:pt idx="13">
                    <c:v>5.9999999999999995E-4</c:v>
                  </c:pt>
                  <c:pt idx="30">
                    <c:v>4.0000000000000001E-3</c:v>
                  </c:pt>
                  <c:pt idx="31">
                    <c:v>6.0000000000000001E-3</c:v>
                  </c:pt>
                  <c:pt idx="32">
                    <c:v>6.0000000000000001E-3</c:v>
                  </c:pt>
                  <c:pt idx="33">
                    <c:v>6.0000000000000001E-3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8.0000000000000002E-3</c:v>
                  </c:pt>
                  <c:pt idx="39">
                    <c:v>5.7000000000000002E-3</c:v>
                  </c:pt>
                  <c:pt idx="40">
                    <c:v>2.9999999999999997E-4</c:v>
                  </c:pt>
                  <c:pt idx="41">
                    <c:v>1.8E-3</c:v>
                  </c:pt>
                  <c:pt idx="42">
                    <c:v>8.9999999999999998E-4</c:v>
                  </c:pt>
                  <c:pt idx="43">
                    <c:v>1.1000000000000001E-3</c:v>
                  </c:pt>
                  <c:pt idx="44">
                    <c:v>5.9999999999999995E-4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1.6000000000000001E-3</c:v>
                  </c:pt>
                  <c:pt idx="49">
                    <c:v>1.2999999999999999E-3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(old)'!$F$21:$F$1004</c:f>
              <c:numCache>
                <c:formatCode>General</c:formatCode>
                <c:ptCount val="984"/>
                <c:pt idx="0">
                  <c:v>0</c:v>
                </c:pt>
                <c:pt idx="1">
                  <c:v>12755</c:v>
                </c:pt>
                <c:pt idx="2">
                  <c:v>13467</c:v>
                </c:pt>
                <c:pt idx="3">
                  <c:v>13509</c:v>
                </c:pt>
                <c:pt idx="4">
                  <c:v>14234</c:v>
                </c:pt>
                <c:pt idx="5">
                  <c:v>14454.5</c:v>
                </c:pt>
                <c:pt idx="6">
                  <c:v>15269</c:v>
                </c:pt>
                <c:pt idx="7">
                  <c:v>15440</c:v>
                </c:pt>
                <c:pt idx="8">
                  <c:v>16152</c:v>
                </c:pt>
                <c:pt idx="9">
                  <c:v>12202.5</c:v>
                </c:pt>
                <c:pt idx="10">
                  <c:v>13959.5</c:v>
                </c:pt>
                <c:pt idx="11">
                  <c:v>13959.5</c:v>
                </c:pt>
                <c:pt idx="12">
                  <c:v>13976.5</c:v>
                </c:pt>
                <c:pt idx="13">
                  <c:v>13976.5</c:v>
                </c:pt>
                <c:pt idx="14">
                  <c:v>13997</c:v>
                </c:pt>
                <c:pt idx="15">
                  <c:v>13997</c:v>
                </c:pt>
                <c:pt idx="16">
                  <c:v>13997.5</c:v>
                </c:pt>
                <c:pt idx="17">
                  <c:v>13997.5</c:v>
                </c:pt>
                <c:pt idx="18">
                  <c:v>14016.5</c:v>
                </c:pt>
                <c:pt idx="19">
                  <c:v>14016.5</c:v>
                </c:pt>
                <c:pt idx="20">
                  <c:v>14018</c:v>
                </c:pt>
                <c:pt idx="21">
                  <c:v>14018</c:v>
                </c:pt>
                <c:pt idx="22">
                  <c:v>14198</c:v>
                </c:pt>
                <c:pt idx="23">
                  <c:v>14248</c:v>
                </c:pt>
                <c:pt idx="24">
                  <c:v>15178</c:v>
                </c:pt>
                <c:pt idx="25">
                  <c:v>15180</c:v>
                </c:pt>
                <c:pt idx="26">
                  <c:v>15237</c:v>
                </c:pt>
                <c:pt idx="27">
                  <c:v>15423</c:v>
                </c:pt>
                <c:pt idx="28">
                  <c:v>16205</c:v>
                </c:pt>
                <c:pt idx="29">
                  <c:v>16205</c:v>
                </c:pt>
                <c:pt idx="30">
                  <c:v>16308</c:v>
                </c:pt>
                <c:pt idx="31">
                  <c:v>16534</c:v>
                </c:pt>
                <c:pt idx="32">
                  <c:v>16680</c:v>
                </c:pt>
                <c:pt idx="33">
                  <c:v>16682</c:v>
                </c:pt>
                <c:pt idx="34">
                  <c:v>17212</c:v>
                </c:pt>
                <c:pt idx="35">
                  <c:v>17436</c:v>
                </c:pt>
                <c:pt idx="36">
                  <c:v>17453</c:v>
                </c:pt>
                <c:pt idx="37">
                  <c:v>17698</c:v>
                </c:pt>
                <c:pt idx="38">
                  <c:v>17721</c:v>
                </c:pt>
                <c:pt idx="39">
                  <c:v>19690</c:v>
                </c:pt>
                <c:pt idx="40">
                  <c:v>19920</c:v>
                </c:pt>
                <c:pt idx="41">
                  <c:v>20073.5</c:v>
                </c:pt>
                <c:pt idx="42">
                  <c:v>20174</c:v>
                </c:pt>
                <c:pt idx="43">
                  <c:v>20174</c:v>
                </c:pt>
                <c:pt idx="44">
                  <c:v>20174</c:v>
                </c:pt>
                <c:pt idx="45">
                  <c:v>20418.5</c:v>
                </c:pt>
                <c:pt idx="46">
                  <c:v>20453</c:v>
                </c:pt>
                <c:pt idx="47">
                  <c:v>20503</c:v>
                </c:pt>
                <c:pt idx="48">
                  <c:v>20503</c:v>
                </c:pt>
                <c:pt idx="49">
                  <c:v>20503</c:v>
                </c:pt>
              </c:numCache>
            </c:numRef>
          </c:xVal>
          <c:yVal>
            <c:numRef>
              <c:f>'A (old)'!$L$21:$L$1004</c:f>
              <c:numCache>
                <c:formatCode>General</c:formatCode>
                <c:ptCount val="984"/>
                <c:pt idx="45">
                  <c:v>0.27566626500629354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1B8-4951-8F0F-61383348BC6E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OEJV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(old)'!$D$21:$D$104</c:f>
                <c:numCache>
                  <c:formatCode>General</c:formatCode>
                  <c:ptCount val="84"/>
                  <c:pt idx="6">
                    <c:v>0</c:v>
                  </c:pt>
                  <c:pt idx="13">
                    <c:v>5.9999999999999995E-4</c:v>
                  </c:pt>
                  <c:pt idx="30">
                    <c:v>4.0000000000000001E-3</c:v>
                  </c:pt>
                  <c:pt idx="31">
                    <c:v>6.0000000000000001E-3</c:v>
                  </c:pt>
                  <c:pt idx="32">
                    <c:v>6.0000000000000001E-3</c:v>
                  </c:pt>
                  <c:pt idx="33">
                    <c:v>6.0000000000000001E-3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8.0000000000000002E-3</c:v>
                  </c:pt>
                  <c:pt idx="39">
                    <c:v>5.7000000000000002E-3</c:v>
                  </c:pt>
                  <c:pt idx="40">
                    <c:v>2.9999999999999997E-4</c:v>
                  </c:pt>
                  <c:pt idx="41">
                    <c:v>1.8E-3</c:v>
                  </c:pt>
                  <c:pt idx="42">
                    <c:v>8.9999999999999998E-4</c:v>
                  </c:pt>
                  <c:pt idx="43">
                    <c:v>1.1000000000000001E-3</c:v>
                  </c:pt>
                  <c:pt idx="44">
                    <c:v>5.9999999999999995E-4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1.6000000000000001E-3</c:v>
                  </c:pt>
                  <c:pt idx="49">
                    <c:v>1.2999999999999999E-3</c:v>
                  </c:pt>
                </c:numCache>
              </c:numRef>
            </c:plus>
            <c:minus>
              <c:numRef>
                <c:f>'A (old)'!$D$21:$D$104</c:f>
                <c:numCache>
                  <c:formatCode>General</c:formatCode>
                  <c:ptCount val="84"/>
                  <c:pt idx="6">
                    <c:v>0</c:v>
                  </c:pt>
                  <c:pt idx="13">
                    <c:v>5.9999999999999995E-4</c:v>
                  </c:pt>
                  <c:pt idx="30">
                    <c:v>4.0000000000000001E-3</c:v>
                  </c:pt>
                  <c:pt idx="31">
                    <c:v>6.0000000000000001E-3</c:v>
                  </c:pt>
                  <c:pt idx="32">
                    <c:v>6.0000000000000001E-3</c:v>
                  </c:pt>
                  <c:pt idx="33">
                    <c:v>6.0000000000000001E-3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8.0000000000000002E-3</c:v>
                  </c:pt>
                  <c:pt idx="39">
                    <c:v>5.7000000000000002E-3</c:v>
                  </c:pt>
                  <c:pt idx="40">
                    <c:v>2.9999999999999997E-4</c:v>
                  </c:pt>
                  <c:pt idx="41">
                    <c:v>1.8E-3</c:v>
                  </c:pt>
                  <c:pt idx="42">
                    <c:v>8.9999999999999998E-4</c:v>
                  </c:pt>
                  <c:pt idx="43">
                    <c:v>1.1000000000000001E-3</c:v>
                  </c:pt>
                  <c:pt idx="44">
                    <c:v>5.9999999999999995E-4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1.6000000000000001E-3</c:v>
                  </c:pt>
                  <c:pt idx="49">
                    <c:v>1.2999999999999999E-3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(old)'!$F$21:$F$1004</c:f>
              <c:numCache>
                <c:formatCode>General</c:formatCode>
                <c:ptCount val="984"/>
                <c:pt idx="0">
                  <c:v>0</c:v>
                </c:pt>
                <c:pt idx="1">
                  <c:v>12755</c:v>
                </c:pt>
                <c:pt idx="2">
                  <c:v>13467</c:v>
                </c:pt>
                <c:pt idx="3">
                  <c:v>13509</c:v>
                </c:pt>
                <c:pt idx="4">
                  <c:v>14234</c:v>
                </c:pt>
                <c:pt idx="5">
                  <c:v>14454.5</c:v>
                </c:pt>
                <c:pt idx="6">
                  <c:v>15269</c:v>
                </c:pt>
                <c:pt idx="7">
                  <c:v>15440</c:v>
                </c:pt>
                <c:pt idx="8">
                  <c:v>16152</c:v>
                </c:pt>
                <c:pt idx="9">
                  <c:v>12202.5</c:v>
                </c:pt>
                <c:pt idx="10">
                  <c:v>13959.5</c:v>
                </c:pt>
                <c:pt idx="11">
                  <c:v>13959.5</c:v>
                </c:pt>
                <c:pt idx="12">
                  <c:v>13976.5</c:v>
                </c:pt>
                <c:pt idx="13">
                  <c:v>13976.5</c:v>
                </c:pt>
                <c:pt idx="14">
                  <c:v>13997</c:v>
                </c:pt>
                <c:pt idx="15">
                  <c:v>13997</c:v>
                </c:pt>
                <c:pt idx="16">
                  <c:v>13997.5</c:v>
                </c:pt>
                <c:pt idx="17">
                  <c:v>13997.5</c:v>
                </c:pt>
                <c:pt idx="18">
                  <c:v>14016.5</c:v>
                </c:pt>
                <c:pt idx="19">
                  <c:v>14016.5</c:v>
                </c:pt>
                <c:pt idx="20">
                  <c:v>14018</c:v>
                </c:pt>
                <c:pt idx="21">
                  <c:v>14018</c:v>
                </c:pt>
                <c:pt idx="22">
                  <c:v>14198</c:v>
                </c:pt>
                <c:pt idx="23">
                  <c:v>14248</c:v>
                </c:pt>
                <c:pt idx="24">
                  <c:v>15178</c:v>
                </c:pt>
                <c:pt idx="25">
                  <c:v>15180</c:v>
                </c:pt>
                <c:pt idx="26">
                  <c:v>15237</c:v>
                </c:pt>
                <c:pt idx="27">
                  <c:v>15423</c:v>
                </c:pt>
                <c:pt idx="28">
                  <c:v>16205</c:v>
                </c:pt>
                <c:pt idx="29">
                  <c:v>16205</c:v>
                </c:pt>
                <c:pt idx="30">
                  <c:v>16308</c:v>
                </c:pt>
                <c:pt idx="31">
                  <c:v>16534</c:v>
                </c:pt>
                <c:pt idx="32">
                  <c:v>16680</c:v>
                </c:pt>
                <c:pt idx="33">
                  <c:v>16682</c:v>
                </c:pt>
                <c:pt idx="34">
                  <c:v>17212</c:v>
                </c:pt>
                <c:pt idx="35">
                  <c:v>17436</c:v>
                </c:pt>
                <c:pt idx="36">
                  <c:v>17453</c:v>
                </c:pt>
                <c:pt idx="37">
                  <c:v>17698</c:v>
                </c:pt>
                <c:pt idx="38">
                  <c:v>17721</c:v>
                </c:pt>
                <c:pt idx="39">
                  <c:v>19690</c:v>
                </c:pt>
                <c:pt idx="40">
                  <c:v>19920</c:v>
                </c:pt>
                <c:pt idx="41">
                  <c:v>20073.5</c:v>
                </c:pt>
                <c:pt idx="42">
                  <c:v>20174</c:v>
                </c:pt>
                <c:pt idx="43">
                  <c:v>20174</c:v>
                </c:pt>
                <c:pt idx="44">
                  <c:v>20174</c:v>
                </c:pt>
                <c:pt idx="45">
                  <c:v>20418.5</c:v>
                </c:pt>
                <c:pt idx="46">
                  <c:v>20453</c:v>
                </c:pt>
                <c:pt idx="47">
                  <c:v>20503</c:v>
                </c:pt>
                <c:pt idx="48">
                  <c:v>20503</c:v>
                </c:pt>
                <c:pt idx="49">
                  <c:v>20503</c:v>
                </c:pt>
              </c:numCache>
            </c:numRef>
          </c:xVal>
          <c:yVal>
            <c:numRef>
              <c:f>'A (old)'!$M$21:$M$1004</c:f>
              <c:numCache>
                <c:formatCode>General</c:formatCode>
                <c:ptCount val="984"/>
                <c:pt idx="42">
                  <c:v>0.26321006000216585</c:v>
                </c:pt>
                <c:pt idx="43">
                  <c:v>0.26351006000186317</c:v>
                </c:pt>
                <c:pt idx="44">
                  <c:v>0.26451006000570487</c:v>
                </c:pt>
                <c:pt idx="47">
                  <c:v>0.28291206999710994</c:v>
                </c:pt>
                <c:pt idx="48">
                  <c:v>0.28401206999842543</c:v>
                </c:pt>
                <c:pt idx="49">
                  <c:v>0.28551206999691203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1B8-4951-8F0F-61383348BC6E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(old)'!$D$21:$D$104</c:f>
                <c:numCache>
                  <c:formatCode>General</c:formatCode>
                  <c:ptCount val="84"/>
                  <c:pt idx="6">
                    <c:v>0</c:v>
                  </c:pt>
                  <c:pt idx="13">
                    <c:v>5.9999999999999995E-4</c:v>
                  </c:pt>
                  <c:pt idx="30">
                    <c:v>4.0000000000000001E-3</c:v>
                  </c:pt>
                  <c:pt idx="31">
                    <c:v>6.0000000000000001E-3</c:v>
                  </c:pt>
                  <c:pt idx="32">
                    <c:v>6.0000000000000001E-3</c:v>
                  </c:pt>
                  <c:pt idx="33">
                    <c:v>6.0000000000000001E-3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8.0000000000000002E-3</c:v>
                  </c:pt>
                  <c:pt idx="39">
                    <c:v>5.7000000000000002E-3</c:v>
                  </c:pt>
                  <c:pt idx="40">
                    <c:v>2.9999999999999997E-4</c:v>
                  </c:pt>
                  <c:pt idx="41">
                    <c:v>1.8E-3</c:v>
                  </c:pt>
                  <c:pt idx="42">
                    <c:v>8.9999999999999998E-4</c:v>
                  </c:pt>
                  <c:pt idx="43">
                    <c:v>1.1000000000000001E-3</c:v>
                  </c:pt>
                  <c:pt idx="44">
                    <c:v>5.9999999999999995E-4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1.6000000000000001E-3</c:v>
                  </c:pt>
                  <c:pt idx="49">
                    <c:v>1.2999999999999999E-3</c:v>
                  </c:pt>
                </c:numCache>
              </c:numRef>
            </c:plus>
            <c:minus>
              <c:numRef>
                <c:f>'A (old)'!$D$21:$D$104</c:f>
                <c:numCache>
                  <c:formatCode>General</c:formatCode>
                  <c:ptCount val="84"/>
                  <c:pt idx="6">
                    <c:v>0</c:v>
                  </c:pt>
                  <c:pt idx="13">
                    <c:v>5.9999999999999995E-4</c:v>
                  </c:pt>
                  <c:pt idx="30">
                    <c:v>4.0000000000000001E-3</c:v>
                  </c:pt>
                  <c:pt idx="31">
                    <c:v>6.0000000000000001E-3</c:v>
                  </c:pt>
                  <c:pt idx="32">
                    <c:v>6.0000000000000001E-3</c:v>
                  </c:pt>
                  <c:pt idx="33">
                    <c:v>6.0000000000000001E-3</c:v>
                  </c:pt>
                  <c:pt idx="34">
                    <c:v>5.0000000000000001E-3</c:v>
                  </c:pt>
                  <c:pt idx="35">
                    <c:v>5.0000000000000001E-3</c:v>
                  </c:pt>
                  <c:pt idx="36">
                    <c:v>5.0000000000000001E-3</c:v>
                  </c:pt>
                  <c:pt idx="37">
                    <c:v>5.0000000000000001E-3</c:v>
                  </c:pt>
                  <c:pt idx="38">
                    <c:v>8.0000000000000002E-3</c:v>
                  </c:pt>
                  <c:pt idx="39">
                    <c:v>5.7000000000000002E-3</c:v>
                  </c:pt>
                  <c:pt idx="40">
                    <c:v>2.9999999999999997E-4</c:v>
                  </c:pt>
                  <c:pt idx="41">
                    <c:v>1.8E-3</c:v>
                  </c:pt>
                  <c:pt idx="42">
                    <c:v>8.9999999999999998E-4</c:v>
                  </c:pt>
                  <c:pt idx="43">
                    <c:v>1.1000000000000001E-3</c:v>
                  </c:pt>
                  <c:pt idx="44">
                    <c:v>5.9999999999999995E-4</c:v>
                  </c:pt>
                  <c:pt idx="45">
                    <c:v>2.9999999999999997E-4</c:v>
                  </c:pt>
                  <c:pt idx="46">
                    <c:v>5.0000000000000001E-4</c:v>
                  </c:pt>
                  <c:pt idx="47">
                    <c:v>5.0000000000000001E-4</c:v>
                  </c:pt>
                  <c:pt idx="48">
                    <c:v>1.6000000000000001E-3</c:v>
                  </c:pt>
                  <c:pt idx="49">
                    <c:v>1.2999999999999999E-3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(old)'!$F$21:$F$1004</c:f>
              <c:numCache>
                <c:formatCode>General</c:formatCode>
                <c:ptCount val="984"/>
                <c:pt idx="0">
                  <c:v>0</c:v>
                </c:pt>
                <c:pt idx="1">
                  <c:v>12755</c:v>
                </c:pt>
                <c:pt idx="2">
                  <c:v>13467</c:v>
                </c:pt>
                <c:pt idx="3">
                  <c:v>13509</c:v>
                </c:pt>
                <c:pt idx="4">
                  <c:v>14234</c:v>
                </c:pt>
                <c:pt idx="5">
                  <c:v>14454.5</c:v>
                </c:pt>
                <c:pt idx="6">
                  <c:v>15269</c:v>
                </c:pt>
                <c:pt idx="7">
                  <c:v>15440</c:v>
                </c:pt>
                <c:pt idx="8">
                  <c:v>16152</c:v>
                </c:pt>
                <c:pt idx="9">
                  <c:v>12202.5</c:v>
                </c:pt>
                <c:pt idx="10">
                  <c:v>13959.5</c:v>
                </c:pt>
                <c:pt idx="11">
                  <c:v>13959.5</c:v>
                </c:pt>
                <c:pt idx="12">
                  <c:v>13976.5</c:v>
                </c:pt>
                <c:pt idx="13">
                  <c:v>13976.5</c:v>
                </c:pt>
                <c:pt idx="14">
                  <c:v>13997</c:v>
                </c:pt>
                <c:pt idx="15">
                  <c:v>13997</c:v>
                </c:pt>
                <c:pt idx="16">
                  <c:v>13997.5</c:v>
                </c:pt>
                <c:pt idx="17">
                  <c:v>13997.5</c:v>
                </c:pt>
                <c:pt idx="18">
                  <c:v>14016.5</c:v>
                </c:pt>
                <c:pt idx="19">
                  <c:v>14016.5</c:v>
                </c:pt>
                <c:pt idx="20">
                  <c:v>14018</c:v>
                </c:pt>
                <c:pt idx="21">
                  <c:v>14018</c:v>
                </c:pt>
                <c:pt idx="22">
                  <c:v>14198</c:v>
                </c:pt>
                <c:pt idx="23">
                  <c:v>14248</c:v>
                </c:pt>
                <c:pt idx="24">
                  <c:v>15178</c:v>
                </c:pt>
                <c:pt idx="25">
                  <c:v>15180</c:v>
                </c:pt>
                <c:pt idx="26">
                  <c:v>15237</c:v>
                </c:pt>
                <c:pt idx="27">
                  <c:v>15423</c:v>
                </c:pt>
                <c:pt idx="28">
                  <c:v>16205</c:v>
                </c:pt>
                <c:pt idx="29">
                  <c:v>16205</c:v>
                </c:pt>
                <c:pt idx="30">
                  <c:v>16308</c:v>
                </c:pt>
                <c:pt idx="31">
                  <c:v>16534</c:v>
                </c:pt>
                <c:pt idx="32">
                  <c:v>16680</c:v>
                </c:pt>
                <c:pt idx="33">
                  <c:v>16682</c:v>
                </c:pt>
                <c:pt idx="34">
                  <c:v>17212</c:v>
                </c:pt>
                <c:pt idx="35">
                  <c:v>17436</c:v>
                </c:pt>
                <c:pt idx="36">
                  <c:v>17453</c:v>
                </c:pt>
                <c:pt idx="37">
                  <c:v>17698</c:v>
                </c:pt>
                <c:pt idx="38">
                  <c:v>17721</c:v>
                </c:pt>
                <c:pt idx="39">
                  <c:v>19690</c:v>
                </c:pt>
                <c:pt idx="40">
                  <c:v>19920</c:v>
                </c:pt>
                <c:pt idx="41">
                  <c:v>20073.5</c:v>
                </c:pt>
                <c:pt idx="42">
                  <c:v>20174</c:v>
                </c:pt>
                <c:pt idx="43">
                  <c:v>20174</c:v>
                </c:pt>
                <c:pt idx="44">
                  <c:v>20174</c:v>
                </c:pt>
                <c:pt idx="45">
                  <c:v>20418.5</c:v>
                </c:pt>
                <c:pt idx="46">
                  <c:v>20453</c:v>
                </c:pt>
                <c:pt idx="47">
                  <c:v>20503</c:v>
                </c:pt>
                <c:pt idx="48">
                  <c:v>20503</c:v>
                </c:pt>
                <c:pt idx="49">
                  <c:v>20503</c:v>
                </c:pt>
              </c:numCache>
            </c:numRef>
          </c:xVal>
          <c:yVal>
            <c:numRef>
              <c:f>'A (old)'!$N$21:$N$1004</c:f>
              <c:numCache>
                <c:formatCode>General</c:formatCode>
                <c:ptCount val="984"/>
                <c:pt idx="1">
                  <c:v>0.11612595000042347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1B8-4951-8F0F-61383348BC6E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(old)'!$F$21:$F$1004</c:f>
              <c:numCache>
                <c:formatCode>General</c:formatCode>
                <c:ptCount val="984"/>
                <c:pt idx="0">
                  <c:v>0</c:v>
                </c:pt>
                <c:pt idx="1">
                  <c:v>12755</c:v>
                </c:pt>
                <c:pt idx="2">
                  <c:v>13467</c:v>
                </c:pt>
                <c:pt idx="3">
                  <c:v>13509</c:v>
                </c:pt>
                <c:pt idx="4">
                  <c:v>14234</c:v>
                </c:pt>
                <c:pt idx="5">
                  <c:v>14454.5</c:v>
                </c:pt>
                <c:pt idx="6">
                  <c:v>15269</c:v>
                </c:pt>
                <c:pt idx="7">
                  <c:v>15440</c:v>
                </c:pt>
                <c:pt idx="8">
                  <c:v>16152</c:v>
                </c:pt>
                <c:pt idx="9">
                  <c:v>12202.5</c:v>
                </c:pt>
                <c:pt idx="10">
                  <c:v>13959.5</c:v>
                </c:pt>
                <c:pt idx="11">
                  <c:v>13959.5</c:v>
                </c:pt>
                <c:pt idx="12">
                  <c:v>13976.5</c:v>
                </c:pt>
                <c:pt idx="13">
                  <c:v>13976.5</c:v>
                </c:pt>
                <c:pt idx="14">
                  <c:v>13997</c:v>
                </c:pt>
                <c:pt idx="15">
                  <c:v>13997</c:v>
                </c:pt>
                <c:pt idx="16">
                  <c:v>13997.5</c:v>
                </c:pt>
                <c:pt idx="17">
                  <c:v>13997.5</c:v>
                </c:pt>
                <c:pt idx="18">
                  <c:v>14016.5</c:v>
                </c:pt>
                <c:pt idx="19">
                  <c:v>14016.5</c:v>
                </c:pt>
                <c:pt idx="20">
                  <c:v>14018</c:v>
                </c:pt>
                <c:pt idx="21">
                  <c:v>14018</c:v>
                </c:pt>
                <c:pt idx="22">
                  <c:v>14198</c:v>
                </c:pt>
                <c:pt idx="23">
                  <c:v>14248</c:v>
                </c:pt>
                <c:pt idx="24">
                  <c:v>15178</c:v>
                </c:pt>
                <c:pt idx="25">
                  <c:v>15180</c:v>
                </c:pt>
                <c:pt idx="26">
                  <c:v>15237</c:v>
                </c:pt>
                <c:pt idx="27">
                  <c:v>15423</c:v>
                </c:pt>
                <c:pt idx="28">
                  <c:v>16205</c:v>
                </c:pt>
                <c:pt idx="29">
                  <c:v>16205</c:v>
                </c:pt>
                <c:pt idx="30">
                  <c:v>16308</c:v>
                </c:pt>
                <c:pt idx="31">
                  <c:v>16534</c:v>
                </c:pt>
                <c:pt idx="32">
                  <c:v>16680</c:v>
                </c:pt>
                <c:pt idx="33">
                  <c:v>16682</c:v>
                </c:pt>
                <c:pt idx="34">
                  <c:v>17212</c:v>
                </c:pt>
                <c:pt idx="35">
                  <c:v>17436</c:v>
                </c:pt>
                <c:pt idx="36">
                  <c:v>17453</c:v>
                </c:pt>
                <c:pt idx="37">
                  <c:v>17698</c:v>
                </c:pt>
                <c:pt idx="38">
                  <c:v>17721</c:v>
                </c:pt>
                <c:pt idx="39">
                  <c:v>19690</c:v>
                </c:pt>
                <c:pt idx="40">
                  <c:v>19920</c:v>
                </c:pt>
                <c:pt idx="41">
                  <c:v>20073.5</c:v>
                </c:pt>
                <c:pt idx="42">
                  <c:v>20174</c:v>
                </c:pt>
                <c:pt idx="43">
                  <c:v>20174</c:v>
                </c:pt>
                <c:pt idx="44">
                  <c:v>20174</c:v>
                </c:pt>
                <c:pt idx="45">
                  <c:v>20418.5</c:v>
                </c:pt>
                <c:pt idx="46">
                  <c:v>20453</c:v>
                </c:pt>
                <c:pt idx="47">
                  <c:v>20503</c:v>
                </c:pt>
                <c:pt idx="48">
                  <c:v>20503</c:v>
                </c:pt>
                <c:pt idx="49">
                  <c:v>20503</c:v>
                </c:pt>
              </c:numCache>
            </c:numRef>
          </c:xVal>
          <c:yVal>
            <c:numRef>
              <c:f>'A (old)'!$O$21:$O$1004</c:f>
              <c:numCache>
                <c:formatCode>General</c:formatCode>
                <c:ptCount val="984"/>
                <c:pt idx="39">
                  <c:v>0.24455070527034384</c:v>
                </c:pt>
                <c:pt idx="40">
                  <c:v>0.25495044073867912</c:v>
                </c:pt>
                <c:pt idx="41">
                  <c:v>0.26189113375776374</c:v>
                </c:pt>
                <c:pt idx="42">
                  <c:v>0.26643536599501461</c:v>
                </c:pt>
                <c:pt idx="43">
                  <c:v>0.26643536599501461</c:v>
                </c:pt>
                <c:pt idx="44">
                  <c:v>0.26643536599501461</c:v>
                </c:pt>
                <c:pt idx="45">
                  <c:v>0.2774907369602666</c:v>
                </c:pt>
                <c:pt idx="46">
                  <c:v>0.2790506972805169</c:v>
                </c:pt>
                <c:pt idx="47">
                  <c:v>0.28131150933885063</c:v>
                </c:pt>
                <c:pt idx="48">
                  <c:v>0.28131150933885063</c:v>
                </c:pt>
                <c:pt idx="49">
                  <c:v>0.28131150933885063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1B8-4951-8F0F-61383348BC6E}"/>
            </c:ext>
          </c:extLst>
        </c:ser>
        <c:ser>
          <c:idx val="8"/>
          <c:order val="8"/>
          <c:tx>
            <c:strRef>
              <c:f>'A (old)'!$V$1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(old)'!$U$2:$U$1004</c:f>
              <c:numCache>
                <c:formatCode>General</c:formatCode>
                <c:ptCount val="1003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</c:numCache>
            </c:numRef>
          </c:xVal>
          <c:yVal>
            <c:numRef>
              <c:f>'A (old)'!$V$2:$V$1004</c:f>
              <c:numCache>
                <c:formatCode>General</c:formatCode>
                <c:ptCount val="1003"/>
                <c:pt idx="0">
                  <c:v>0.4</c:v>
                </c:pt>
                <c:pt idx="1">
                  <c:v>0.34250000000000003</c:v>
                </c:pt>
                <c:pt idx="2">
                  <c:v>0.29000000000000004</c:v>
                </c:pt>
                <c:pt idx="3">
                  <c:v>0.24249999999999999</c:v>
                </c:pt>
                <c:pt idx="4">
                  <c:v>0.19999999999999998</c:v>
                </c:pt>
                <c:pt idx="5">
                  <c:v>0.16249999999999998</c:v>
                </c:pt>
                <c:pt idx="6">
                  <c:v>0.12999999999999998</c:v>
                </c:pt>
                <c:pt idx="7">
                  <c:v>0.10249999999999998</c:v>
                </c:pt>
                <c:pt idx="8">
                  <c:v>7.9999999999999932E-2</c:v>
                </c:pt>
                <c:pt idx="9">
                  <c:v>6.25E-2</c:v>
                </c:pt>
                <c:pt idx="10">
                  <c:v>4.9999999999999933E-2</c:v>
                </c:pt>
                <c:pt idx="11">
                  <c:v>4.2499999999999871E-2</c:v>
                </c:pt>
                <c:pt idx="12">
                  <c:v>3.9999999999999925E-2</c:v>
                </c:pt>
                <c:pt idx="13">
                  <c:v>4.2499999999999871E-2</c:v>
                </c:pt>
                <c:pt idx="14">
                  <c:v>4.9999999999999933E-2</c:v>
                </c:pt>
                <c:pt idx="15">
                  <c:v>6.2499999999999889E-2</c:v>
                </c:pt>
                <c:pt idx="16">
                  <c:v>7.9999999999999849E-2</c:v>
                </c:pt>
                <c:pt idx="17">
                  <c:v>0.10249999999999981</c:v>
                </c:pt>
                <c:pt idx="18">
                  <c:v>0.13</c:v>
                </c:pt>
                <c:pt idx="19">
                  <c:v>0.16249999999999987</c:v>
                </c:pt>
                <c:pt idx="20">
                  <c:v>0.19999999999999984</c:v>
                </c:pt>
                <c:pt idx="21">
                  <c:v>0.24249999999999983</c:v>
                </c:pt>
                <c:pt idx="22">
                  <c:v>0.2899999999999997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1B8-4951-8F0F-61383348B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909800"/>
        <c:axId val="1"/>
      </c:scatterChart>
      <c:valAx>
        <c:axId val="882909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7305554467383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40961857379768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9098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3.8142620232172471E-2"/>
          <c:y val="0.92073170731707321"/>
          <c:w val="0.99336650082918743"/>
          <c:h val="0.981707317073170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18</xdr:col>
      <xdr:colOff>180975</xdr:colOff>
      <xdr:row>18</xdr:row>
      <xdr:rowOff>66675</xdr:rowOff>
    </xdr:to>
    <xdr:graphicFrame macro="">
      <xdr:nvGraphicFramePr>
        <xdr:cNvPr id="50189" name="Chart 1">
          <a:extLst>
            <a:ext uri="{FF2B5EF4-FFF2-40B4-BE49-F238E27FC236}">
              <a16:creationId xmlns:a16="http://schemas.microsoft.com/office/drawing/2014/main" id="{07C06727-61BB-7B89-0996-D8AD85542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314325</xdr:colOff>
      <xdr:row>0</xdr:row>
      <xdr:rowOff>19050</xdr:rowOff>
    </xdr:from>
    <xdr:to>
      <xdr:col>27</xdr:col>
      <xdr:colOff>219075</xdr:colOff>
      <xdr:row>18</xdr:row>
      <xdr:rowOff>47625</xdr:rowOff>
    </xdr:to>
    <xdr:graphicFrame macro="">
      <xdr:nvGraphicFramePr>
        <xdr:cNvPr id="50190" name="Chart 2">
          <a:extLst>
            <a:ext uri="{FF2B5EF4-FFF2-40B4-BE49-F238E27FC236}">
              <a16:creationId xmlns:a16="http://schemas.microsoft.com/office/drawing/2014/main" id="{318962E8-79FF-D223-8701-2257582A9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552450</xdr:colOff>
      <xdr:row>21</xdr:row>
      <xdr:rowOff>123825</xdr:rowOff>
    </xdr:from>
    <xdr:to>
      <xdr:col>27</xdr:col>
      <xdr:colOff>209550</xdr:colOff>
      <xdr:row>41</xdr:row>
      <xdr:rowOff>19050</xdr:rowOff>
    </xdr:to>
    <xdr:graphicFrame macro="">
      <xdr:nvGraphicFramePr>
        <xdr:cNvPr id="50191" name="Chart 3">
          <a:extLst>
            <a:ext uri="{FF2B5EF4-FFF2-40B4-BE49-F238E27FC236}">
              <a16:creationId xmlns:a16="http://schemas.microsoft.com/office/drawing/2014/main" id="{826C091B-C1C5-D41D-A14D-7E014B0FB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16</xdr:col>
      <xdr:colOff>161925</xdr:colOff>
      <xdr:row>18</xdr:row>
      <xdr:rowOff>19050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CB85CBE3-D725-CDBF-2327-416877D27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39" TargetMode="External"/><Relationship Id="rId18" Type="http://schemas.openxmlformats.org/officeDocument/2006/relationships/hyperlink" Target="http://www.bav-astro.de/sfs/BAVM_link.php?BAVMnr=60" TargetMode="External"/><Relationship Id="rId26" Type="http://schemas.openxmlformats.org/officeDocument/2006/relationships/hyperlink" Target="http://var.astro.cz/oejv/issues/oejv0074.pdf" TargetMode="External"/><Relationship Id="rId39" Type="http://schemas.openxmlformats.org/officeDocument/2006/relationships/hyperlink" Target="http://www.bav-astro.de/sfs/BAVM_link.php?BAVMnr=234" TargetMode="External"/><Relationship Id="rId3" Type="http://schemas.openxmlformats.org/officeDocument/2006/relationships/hyperlink" Target="http://www.bav-astro.de/sfs/BAVM_link.php?BAVMnr=32" TargetMode="External"/><Relationship Id="rId21" Type="http://schemas.openxmlformats.org/officeDocument/2006/relationships/hyperlink" Target="http://www.bav-astro.de/sfs/BAVM_link.php?BAVMnr=178" TargetMode="External"/><Relationship Id="rId34" Type="http://schemas.openxmlformats.org/officeDocument/2006/relationships/hyperlink" Target="http://www.konkoly.hu/cgi-bin/IBVS?5871" TargetMode="External"/><Relationship Id="rId42" Type="http://schemas.openxmlformats.org/officeDocument/2006/relationships/hyperlink" Target="http://www.bav-astro.de/sfs/BAVM_link.php?BAVMnr=215" TargetMode="External"/><Relationship Id="rId47" Type="http://schemas.openxmlformats.org/officeDocument/2006/relationships/hyperlink" Target="http://www.bav-astro.de/sfs/BAVM_link.php?BAVMnr=231" TargetMode="External"/><Relationship Id="rId50" Type="http://schemas.openxmlformats.org/officeDocument/2006/relationships/hyperlink" Target="http://www.bav-astro.de/sfs/BAVM_link.php?BAVMnr=239" TargetMode="External"/><Relationship Id="rId7" Type="http://schemas.openxmlformats.org/officeDocument/2006/relationships/hyperlink" Target="http://www.konkoly.hu/cgi-bin/IBVS?2651" TargetMode="External"/><Relationship Id="rId12" Type="http://schemas.openxmlformats.org/officeDocument/2006/relationships/hyperlink" Target="http://www.konkoly.hu/cgi-bin/IBVS?2651" TargetMode="External"/><Relationship Id="rId17" Type="http://schemas.openxmlformats.org/officeDocument/2006/relationships/hyperlink" Target="http://www.bav-astro.de/sfs/BAVM_link.php?BAVMnr=60" TargetMode="External"/><Relationship Id="rId25" Type="http://schemas.openxmlformats.org/officeDocument/2006/relationships/hyperlink" Target="http://var.astro.cz/oejv/issues/oejv0074.pdf" TargetMode="External"/><Relationship Id="rId33" Type="http://schemas.openxmlformats.org/officeDocument/2006/relationships/hyperlink" Target="http://www.konkoly.hu/cgi-bin/IBVS?5875" TargetMode="External"/><Relationship Id="rId38" Type="http://schemas.openxmlformats.org/officeDocument/2006/relationships/hyperlink" Target="http://var.astro.cz/oejv/issues/oejv0107.pdf" TargetMode="External"/><Relationship Id="rId46" Type="http://schemas.openxmlformats.org/officeDocument/2006/relationships/hyperlink" Target="http://var.astro.cz/oejv/issues/oejv0160.pdf" TargetMode="External"/><Relationship Id="rId2" Type="http://schemas.openxmlformats.org/officeDocument/2006/relationships/hyperlink" Target="http://www.bav-astro.de/sfs/BAVM_link.php?BAVMnr=32" TargetMode="External"/><Relationship Id="rId16" Type="http://schemas.openxmlformats.org/officeDocument/2006/relationships/hyperlink" Target="http://www.bav-astro.de/sfs/BAVM_link.php?BAVMnr=60" TargetMode="External"/><Relationship Id="rId20" Type="http://schemas.openxmlformats.org/officeDocument/2006/relationships/hyperlink" Target="http://www.bav-astro.de/sfs/BAVM_link.php?BAVMnr=174" TargetMode="External"/><Relationship Id="rId29" Type="http://schemas.openxmlformats.org/officeDocument/2006/relationships/hyperlink" Target="http://www.aavso.org/sites/default/files/jaavso/v36n2/171.pdf" TargetMode="External"/><Relationship Id="rId41" Type="http://schemas.openxmlformats.org/officeDocument/2006/relationships/hyperlink" Target="http://www.bav-astro.de/sfs/BAVM_link.php?BAVMnr=215" TargetMode="External"/><Relationship Id="rId1" Type="http://schemas.openxmlformats.org/officeDocument/2006/relationships/hyperlink" Target="http://www.bav-astro.de/sfs/BAVM_link.php?BAVMnr=31" TargetMode="External"/><Relationship Id="rId6" Type="http://schemas.openxmlformats.org/officeDocument/2006/relationships/hyperlink" Target="http://www.konkoly.hu/cgi-bin/IBVS?2651" TargetMode="External"/><Relationship Id="rId11" Type="http://schemas.openxmlformats.org/officeDocument/2006/relationships/hyperlink" Target="http://www.bav-astro.de/sfs/BAVM_link.php?BAVMnr=38" TargetMode="External"/><Relationship Id="rId24" Type="http://schemas.openxmlformats.org/officeDocument/2006/relationships/hyperlink" Target="http://www.bav-astro.de/sfs/BAVM_link.php?BAVMnr=234" TargetMode="External"/><Relationship Id="rId32" Type="http://schemas.openxmlformats.org/officeDocument/2006/relationships/hyperlink" Target="http://www.aavso.org/sites/default/files/jaavso/v36n2/186.pdf" TargetMode="External"/><Relationship Id="rId37" Type="http://schemas.openxmlformats.org/officeDocument/2006/relationships/hyperlink" Target="http://var.astro.cz/oejv/issues/oejv0107.pdf" TargetMode="External"/><Relationship Id="rId40" Type="http://schemas.openxmlformats.org/officeDocument/2006/relationships/hyperlink" Target="http://www.bav-astro.de/sfs/BAVM_link.php?BAVMnr=212" TargetMode="External"/><Relationship Id="rId45" Type="http://schemas.openxmlformats.org/officeDocument/2006/relationships/hyperlink" Target="http://www.bav-astro.de/sfs/BAVM_link.php?BAVMnr=225" TargetMode="External"/><Relationship Id="rId5" Type="http://schemas.openxmlformats.org/officeDocument/2006/relationships/hyperlink" Target="http://www.konkoly.hu/cgi-bin/IBVS?2651" TargetMode="External"/><Relationship Id="rId15" Type="http://schemas.openxmlformats.org/officeDocument/2006/relationships/hyperlink" Target="http://www.bav-astro.de/sfs/BAVM_link.php?BAVMnr=52" TargetMode="External"/><Relationship Id="rId23" Type="http://schemas.openxmlformats.org/officeDocument/2006/relationships/hyperlink" Target="http://www.bav-astro.de/sfs/BAVM_link.php?BAVMnr=186" TargetMode="External"/><Relationship Id="rId28" Type="http://schemas.openxmlformats.org/officeDocument/2006/relationships/hyperlink" Target="http://www.bav-astro.de/sfs/BAVM_link.php?BAVMnr=193" TargetMode="External"/><Relationship Id="rId36" Type="http://schemas.openxmlformats.org/officeDocument/2006/relationships/hyperlink" Target="http://var.astro.cz/oejv/issues/oejv0107.pdf" TargetMode="External"/><Relationship Id="rId49" Type="http://schemas.openxmlformats.org/officeDocument/2006/relationships/hyperlink" Target="http://www.konkoly.hu/cgi-bin/IBVS?6042" TargetMode="External"/><Relationship Id="rId10" Type="http://schemas.openxmlformats.org/officeDocument/2006/relationships/hyperlink" Target="http://www.konkoly.hu/cgi-bin/IBVS?2793" TargetMode="External"/><Relationship Id="rId19" Type="http://schemas.openxmlformats.org/officeDocument/2006/relationships/hyperlink" Target="http://www.bav-astro.de/sfs/BAVM_link.php?BAVMnr=174" TargetMode="External"/><Relationship Id="rId31" Type="http://schemas.openxmlformats.org/officeDocument/2006/relationships/hyperlink" Target="http://www.bav-astro.de/sfs/BAVM_link.php?BAVMnr=193" TargetMode="External"/><Relationship Id="rId44" Type="http://schemas.openxmlformats.org/officeDocument/2006/relationships/hyperlink" Target="http://www.bav-astro.de/sfs/BAVM_link.php?BAVMnr=225" TargetMode="External"/><Relationship Id="rId4" Type="http://schemas.openxmlformats.org/officeDocument/2006/relationships/hyperlink" Target="http://www.konkoly.hu/cgi-bin/IBVS?2651" TargetMode="External"/><Relationship Id="rId9" Type="http://schemas.openxmlformats.org/officeDocument/2006/relationships/hyperlink" Target="http://www.konkoly.hu/cgi-bin/IBVS?2651" TargetMode="External"/><Relationship Id="rId14" Type="http://schemas.openxmlformats.org/officeDocument/2006/relationships/hyperlink" Target="http://www.bav-astro.de/sfs/BAVM_link.php?BAVMnr=50" TargetMode="External"/><Relationship Id="rId22" Type="http://schemas.openxmlformats.org/officeDocument/2006/relationships/hyperlink" Target="http://www.bav-astro.de/sfs/BAVM_link.php?BAVMnr=186" TargetMode="External"/><Relationship Id="rId27" Type="http://schemas.openxmlformats.org/officeDocument/2006/relationships/hyperlink" Target="http://var.astro.cz/oejv/issues/oejv0074.pdf" TargetMode="External"/><Relationship Id="rId30" Type="http://schemas.openxmlformats.org/officeDocument/2006/relationships/hyperlink" Target="http://vsolj.cetus-net.org/no46.pdf" TargetMode="External"/><Relationship Id="rId35" Type="http://schemas.openxmlformats.org/officeDocument/2006/relationships/hyperlink" Target="http://www.bav-astro.de/sfs/BAVM_link.php?BAVMnr=209" TargetMode="External"/><Relationship Id="rId43" Type="http://schemas.openxmlformats.org/officeDocument/2006/relationships/hyperlink" Target="http://www.bav-astro.de/sfs/BAVM_link.php?BAVMnr=215" TargetMode="External"/><Relationship Id="rId48" Type="http://schemas.openxmlformats.org/officeDocument/2006/relationships/hyperlink" Target="http://vsolj.cetus-net.org/vsoljno55.pdf" TargetMode="External"/><Relationship Id="rId8" Type="http://schemas.openxmlformats.org/officeDocument/2006/relationships/hyperlink" Target="http://www.konkoly.hu/cgi-bin/IBVS?2651" TargetMode="External"/><Relationship Id="rId51" Type="http://schemas.openxmlformats.org/officeDocument/2006/relationships/hyperlink" Target="http://www.bav-astro.de/sfs/BAVM_link.php?BAVMnr=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G997"/>
  <sheetViews>
    <sheetView tabSelected="1" workbookViewId="0">
      <pane xSplit="14" ySplit="22" topLeftCell="O197" activePane="bottomRight" state="frozen"/>
      <selection pane="topRight" activeCell="O1" sqref="O1"/>
      <selection pane="bottomLeft" activeCell="A23" sqref="A23"/>
      <selection pane="bottomRight" activeCell="F9" sqref="F8:F9"/>
    </sheetView>
  </sheetViews>
  <sheetFormatPr defaultColWidth="10.28515625" defaultRowHeight="12.75" x14ac:dyDescent="0.2"/>
  <cols>
    <col min="1" max="1" width="15.7109375" customWidth="1"/>
    <col min="2" max="2" width="5.140625" customWidth="1"/>
    <col min="3" max="3" width="11.85546875" customWidth="1"/>
    <col min="4" max="4" width="9.42578125" customWidth="1"/>
    <col min="5" max="5" width="9.140625" customWidth="1"/>
    <col min="6" max="6" width="17" customWidth="1"/>
    <col min="7" max="7" width="8.140625" style="28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20" width="10.28515625" customWidth="1"/>
    <col min="21" max="21" width="9.140625" customWidth="1"/>
  </cols>
  <sheetData>
    <row r="1" spans="1:23" ht="21" thickBot="1" x14ac:dyDescent="0.35">
      <c r="A1" s="74" t="s">
        <v>684</v>
      </c>
      <c r="V1" s="6" t="s">
        <v>15</v>
      </c>
      <c r="W1" s="8" t="s">
        <v>27</v>
      </c>
    </row>
    <row r="2" spans="1:23" s="77" customFormat="1" ht="12.95" customHeight="1" x14ac:dyDescent="0.2">
      <c r="A2" s="77" t="s">
        <v>30</v>
      </c>
      <c r="B2" s="78" t="s">
        <v>49</v>
      </c>
      <c r="G2" s="79"/>
      <c r="V2" s="11">
        <v>-15000</v>
      </c>
      <c r="W2" s="11">
        <f t="shared" ref="W2:W31" si="0">+D$11+D$12*V2+D$13*V2^2</f>
        <v>0.66495925800496103</v>
      </c>
    </row>
    <row r="3" spans="1:23" s="77" customFormat="1" ht="12.95" customHeight="1" thickBot="1" x14ac:dyDescent="0.25">
      <c r="G3" s="79"/>
      <c r="V3" s="11">
        <v>-14000</v>
      </c>
      <c r="W3" s="11">
        <f t="shared" si="0"/>
        <v>0.57501652626104871</v>
      </c>
    </row>
    <row r="4" spans="1:23" s="77" customFormat="1" ht="12.95" customHeight="1" thickTop="1" thickBot="1" x14ac:dyDescent="0.25">
      <c r="A4" s="80" t="s">
        <v>6</v>
      </c>
      <c r="C4" s="81">
        <v>24642.255000000001</v>
      </c>
      <c r="D4" s="82">
        <v>1.4733843099999999</v>
      </c>
      <c r="G4" s="79"/>
      <c r="V4" s="11">
        <v>-13000</v>
      </c>
      <c r="W4" s="11">
        <f t="shared" si="0"/>
        <v>0.49167995771380085</v>
      </c>
    </row>
    <row r="5" spans="1:23" s="77" customFormat="1" ht="12.95" customHeight="1" thickTop="1" x14ac:dyDescent="0.2">
      <c r="A5" s="83" t="s">
        <v>39</v>
      </c>
      <c r="C5" s="84">
        <v>-9.5</v>
      </c>
      <c r="D5" s="77" t="s">
        <v>40</v>
      </c>
      <c r="G5" s="79"/>
      <c r="V5" s="11">
        <v>-12000</v>
      </c>
      <c r="W5" s="11">
        <f t="shared" si="0"/>
        <v>0.41494955236321762</v>
      </c>
    </row>
    <row r="6" spans="1:23" s="77" customFormat="1" ht="12.95" customHeight="1" x14ac:dyDescent="0.2">
      <c r="A6" s="80" t="s">
        <v>7</v>
      </c>
      <c r="G6" s="79"/>
      <c r="V6" s="11">
        <v>-11000</v>
      </c>
      <c r="W6" s="11">
        <f t="shared" si="0"/>
        <v>0.34482531020929913</v>
      </c>
    </row>
    <row r="7" spans="1:23" s="77" customFormat="1" ht="12.95" customHeight="1" x14ac:dyDescent="0.2">
      <c r="A7" s="77" t="s">
        <v>8</v>
      </c>
      <c r="C7" s="142">
        <v>45614.512000000002</v>
      </c>
      <c r="G7" s="79"/>
      <c r="V7" s="11">
        <v>-10000</v>
      </c>
      <c r="W7" s="11">
        <f t="shared" si="0"/>
        <v>0.2813072312520451</v>
      </c>
    </row>
    <row r="8" spans="1:23" s="77" customFormat="1" ht="12.95" customHeight="1" x14ac:dyDescent="0.2">
      <c r="A8" s="77" t="s">
        <v>9</v>
      </c>
      <c r="C8" s="143">
        <f>+D4</f>
        <v>1.4733843099999999</v>
      </c>
      <c r="G8" s="79"/>
      <c r="V8" s="11">
        <v>-9000</v>
      </c>
      <c r="W8" s="11">
        <f t="shared" si="0"/>
        <v>0.2243953154914558</v>
      </c>
    </row>
    <row r="9" spans="1:23" s="77" customFormat="1" ht="12.95" customHeight="1" x14ac:dyDescent="0.2">
      <c r="A9" s="83" t="s">
        <v>38</v>
      </c>
      <c r="B9" s="84">
        <v>165</v>
      </c>
      <c r="C9" s="83" t="str">
        <f>"F"&amp;B9</f>
        <v>F165</v>
      </c>
      <c r="D9" s="83" t="str">
        <f>"G"&amp;B9</f>
        <v>G165</v>
      </c>
      <c r="G9" s="79"/>
      <c r="V9" s="11">
        <v>-8000</v>
      </c>
      <c r="W9" s="11">
        <f t="shared" si="0"/>
        <v>0.17408956292753108</v>
      </c>
    </row>
    <row r="10" spans="1:23" s="77" customFormat="1" ht="12.95" customHeight="1" thickBot="1" x14ac:dyDescent="0.25">
      <c r="C10" s="85" t="s">
        <v>25</v>
      </c>
      <c r="D10" s="85" t="s">
        <v>26</v>
      </c>
      <c r="G10" s="79"/>
      <c r="V10" s="11">
        <v>-7000</v>
      </c>
      <c r="W10" s="11">
        <f t="shared" si="0"/>
        <v>0.13038997356027093</v>
      </c>
    </row>
    <row r="11" spans="1:23" s="77" customFormat="1" ht="12.95" customHeight="1" x14ac:dyDescent="0.2">
      <c r="A11" s="77" t="s">
        <v>21</v>
      </c>
      <c r="C11" s="86">
        <f ca="1">INTERCEPT(INDIRECT(D9):G996,INDIRECT(C9):$F996)</f>
        <v>-8.6252510998043347E-2</v>
      </c>
      <c r="D11" s="87">
        <f>+E11*F11</f>
        <v>9.4654174960591992E-3</v>
      </c>
      <c r="E11" s="88">
        <v>946.5417496059199</v>
      </c>
      <c r="F11" s="77">
        <v>1.0000000000000001E-5</v>
      </c>
      <c r="G11" s="79"/>
      <c r="V11" s="11">
        <v>-6000</v>
      </c>
      <c r="W11" s="11">
        <f t="shared" si="0"/>
        <v>9.329654738967541E-2</v>
      </c>
    </row>
    <row r="12" spans="1:23" s="77" customFormat="1" ht="12.95" customHeight="1" x14ac:dyDescent="0.2">
      <c r="A12" s="77" t="s">
        <v>22</v>
      </c>
      <c r="C12" s="86">
        <f ca="1">SLOPE(INDIRECT(D9):G996,INDIRECT(C9):$F996)</f>
        <v>4.2991698338252712E-5</v>
      </c>
      <c r="D12" s="87">
        <f>+E12*F12</f>
        <v>5.8466346077244664E-6</v>
      </c>
      <c r="E12" s="89">
        <v>0.58466346077244657</v>
      </c>
      <c r="F12" s="77">
        <v>1.0000000000000001E-5</v>
      </c>
      <c r="G12" s="79"/>
      <c r="V12" s="11">
        <v>-5000</v>
      </c>
      <c r="W12" s="11">
        <f t="shared" si="0"/>
        <v>6.2809284415744515E-2</v>
      </c>
    </row>
    <row r="13" spans="1:23" s="77" customFormat="1" ht="12.95" customHeight="1" thickBot="1" x14ac:dyDescent="0.25">
      <c r="A13" s="77" t="s">
        <v>24</v>
      </c>
      <c r="C13" s="87" t="s">
        <v>19</v>
      </c>
      <c r="D13" s="87">
        <f>+E13*F13</f>
        <v>3.3030815983323061E-9</v>
      </c>
      <c r="E13" s="90">
        <v>3.3030815983323061</v>
      </c>
      <c r="F13" s="77">
        <v>1.0000000000000001E-9</v>
      </c>
      <c r="G13" s="79"/>
      <c r="V13" s="11">
        <v>-4000</v>
      </c>
      <c r="W13" s="11">
        <f t="shared" si="0"/>
        <v>3.8928184638478233E-2</v>
      </c>
    </row>
    <row r="14" spans="1:23" s="77" customFormat="1" ht="12.95" customHeight="1" x14ac:dyDescent="0.2">
      <c r="A14" s="77" t="s">
        <v>29</v>
      </c>
      <c r="E14" s="77">
        <f>SUM(T21:T941)</f>
        <v>0.21090711040088078</v>
      </c>
      <c r="G14" s="79"/>
      <c r="V14" s="11">
        <v>-3000</v>
      </c>
      <c r="W14" s="11">
        <f t="shared" si="0"/>
        <v>2.1653248057876551E-2</v>
      </c>
    </row>
    <row r="15" spans="1:23" s="77" customFormat="1" ht="12.95" customHeight="1" x14ac:dyDescent="0.2">
      <c r="A15" s="91" t="s">
        <v>23</v>
      </c>
      <c r="C15" s="92">
        <f ca="1">(C7+C11)+(C8+C12)*INT(MAX(F21:F3524))</f>
        <v>59853.627191101739</v>
      </c>
      <c r="D15" s="93">
        <f>+C7+INT(MAX(F21:F1579))*C8+D11+D12*INT(MAX(F21:F4014))+D13*INT(MAX(F21:F4041)^2)</f>
        <v>59853.672423490541</v>
      </c>
      <c r="E15" s="86" t="s">
        <v>41</v>
      </c>
      <c r="F15" s="84">
        <v>1</v>
      </c>
      <c r="G15" s="79"/>
      <c r="V15" s="11">
        <v>-2000</v>
      </c>
      <c r="W15" s="11">
        <f t="shared" si="0"/>
        <v>1.0984474673939492E-2</v>
      </c>
    </row>
    <row r="16" spans="1:23" s="77" customFormat="1" ht="12.95" customHeight="1" x14ac:dyDescent="0.2">
      <c r="A16" s="80" t="s">
        <v>10</v>
      </c>
      <c r="C16" s="94">
        <f ca="1">+C8+C12</f>
        <v>1.4734273016983381</v>
      </c>
      <c r="D16" s="93">
        <f>+C8+D12+2*D13*MAX(F21:F887)</f>
        <v>1.4734539985957402</v>
      </c>
      <c r="E16" s="86" t="s">
        <v>42</v>
      </c>
      <c r="F16" s="95">
        <f ca="1">NOW()+15018.5+$C$5/24</f>
        <v>60328.798545138889</v>
      </c>
      <c r="G16" s="79"/>
      <c r="V16" s="11">
        <v>-1000</v>
      </c>
      <c r="W16" s="11">
        <f t="shared" si="0"/>
        <v>6.9218644866670398E-3</v>
      </c>
    </row>
    <row r="17" spans="1:33" s="77" customFormat="1" ht="12.95" customHeight="1" thickBot="1" x14ac:dyDescent="0.25">
      <c r="A17" s="86" t="s">
        <v>37</v>
      </c>
      <c r="C17" s="77">
        <f>COUNT(C21:C4730)</f>
        <v>198</v>
      </c>
      <c r="E17" s="86" t="s">
        <v>43</v>
      </c>
      <c r="F17" s="95">
        <f ca="1">ROUND(2*(F16-$C$7)/$C$8,0)/2+F15</f>
        <v>9987.5</v>
      </c>
      <c r="G17" s="79"/>
      <c r="V17" s="11">
        <v>0</v>
      </c>
      <c r="W17" s="11">
        <f t="shared" si="0"/>
        <v>9.4654174960591992E-3</v>
      </c>
    </row>
    <row r="18" spans="1:33" s="77" customFormat="1" ht="12.95" customHeight="1" thickTop="1" thickBot="1" x14ac:dyDescent="0.25">
      <c r="A18" s="80" t="s">
        <v>46</v>
      </c>
      <c r="C18" s="96">
        <f ca="1">+C15</f>
        <v>59853.627191101739</v>
      </c>
      <c r="D18" s="97">
        <f ca="1">C16</f>
        <v>1.4734273016983381</v>
      </c>
      <c r="E18" s="86" t="s">
        <v>44</v>
      </c>
      <c r="F18" s="93">
        <f ca="1">ROUND(2*(F16-$C$15)/$C$16,0)/2+F15</f>
        <v>323.5</v>
      </c>
      <c r="G18" s="79"/>
      <c r="V18" s="11">
        <v>1000</v>
      </c>
      <c r="W18" s="11">
        <f t="shared" si="0"/>
        <v>1.8615133702115972E-2</v>
      </c>
    </row>
    <row r="19" spans="1:33" s="77" customFormat="1" ht="12.95" customHeight="1" thickBot="1" x14ac:dyDescent="0.25">
      <c r="A19" s="80" t="s">
        <v>47</v>
      </c>
      <c r="C19" s="98">
        <f>+D15</f>
        <v>59853.672423490541</v>
      </c>
      <c r="D19" s="99">
        <f>+D16</f>
        <v>1.4734539985957402</v>
      </c>
      <c r="E19" s="86" t="s">
        <v>45</v>
      </c>
      <c r="F19" s="100">
        <f ca="1">+$C$15+$C$16*F18-15018.5-$C$5/24</f>
        <v>45312.176756534485</v>
      </c>
      <c r="G19" s="79"/>
      <c r="V19" s="11">
        <v>2000</v>
      </c>
      <c r="W19" s="11">
        <f t="shared" si="0"/>
        <v>3.437101310483736E-2</v>
      </c>
    </row>
    <row r="20" spans="1:33" s="77" customFormat="1" ht="12.95" customHeight="1" thickBot="1" x14ac:dyDescent="0.25">
      <c r="A20" s="85" t="s">
        <v>11</v>
      </c>
      <c r="B20" s="85" t="s">
        <v>12</v>
      </c>
      <c r="C20" s="85" t="s">
        <v>13</v>
      </c>
      <c r="D20" s="85" t="s">
        <v>18</v>
      </c>
      <c r="E20" s="85" t="s">
        <v>14</v>
      </c>
      <c r="F20" s="85" t="s">
        <v>15</v>
      </c>
      <c r="G20" s="101" t="s">
        <v>16</v>
      </c>
      <c r="H20" s="102" t="s">
        <v>107</v>
      </c>
      <c r="I20" s="102" t="s">
        <v>86</v>
      </c>
      <c r="J20" s="102" t="s">
        <v>104</v>
      </c>
      <c r="K20" s="102" t="s">
        <v>102</v>
      </c>
      <c r="L20" s="102" t="s">
        <v>669</v>
      </c>
      <c r="M20" s="102" t="s">
        <v>670</v>
      </c>
      <c r="N20" s="102" t="s">
        <v>671</v>
      </c>
      <c r="O20" s="102" t="s">
        <v>28</v>
      </c>
      <c r="P20" s="103" t="s">
        <v>27</v>
      </c>
      <c r="Q20" s="85" t="s">
        <v>20</v>
      </c>
      <c r="R20" s="102" t="s">
        <v>82</v>
      </c>
      <c r="S20" s="85" t="s">
        <v>83</v>
      </c>
      <c r="T20" s="102" t="s">
        <v>84</v>
      </c>
      <c r="U20" s="104" t="s">
        <v>3</v>
      </c>
      <c r="V20" s="11">
        <v>3000</v>
      </c>
      <c r="W20" s="11">
        <f t="shared" si="0"/>
        <v>5.6733055704223351E-2</v>
      </c>
    </row>
    <row r="21" spans="1:33" s="11" customFormat="1" ht="12.95" customHeight="1" x14ac:dyDescent="0.2">
      <c r="A21" s="105" t="s">
        <v>116</v>
      </c>
      <c r="B21" s="106" t="s">
        <v>73</v>
      </c>
      <c r="C21" s="105">
        <v>16858.513999999999</v>
      </c>
      <c r="D21" s="105" t="s">
        <v>86</v>
      </c>
      <c r="E21" s="107">
        <f t="shared" ref="E21:E52" si="1">+(C21-C$7)/C$8</f>
        <v>-19516.970423012041</v>
      </c>
      <c r="F21" s="11">
        <f>ROUND(2*E21,0)/2</f>
        <v>-19517</v>
      </c>
      <c r="G21" s="27">
        <f t="shared" ref="G21:G52" si="2">+C21-(C$7+F21*C$8)</f>
        <v>4.3578269996942254E-2</v>
      </c>
      <c r="H21" s="11">
        <f>G21</f>
        <v>4.3578269996942254E-2</v>
      </c>
      <c r="J21" s="95"/>
      <c r="P21" s="108">
        <f t="shared" ref="P21:P52" si="3">+D$11+D$12*F21+D$13*F21^2</f>
        <v>1.1535443253132365</v>
      </c>
      <c r="Q21" s="109">
        <f t="shared" ref="Q21:Q52" si="4">+C21-15018.5</f>
        <v>1840.0139999999992</v>
      </c>
      <c r="R21" s="11">
        <f t="shared" ref="R21:R52" si="5">+(P21-G21)^2</f>
        <v>1.2320246439544147</v>
      </c>
      <c r="V21" s="11">
        <v>4000</v>
      </c>
      <c r="W21" s="11">
        <f t="shared" si="0"/>
        <v>8.5701261500273962E-2</v>
      </c>
    </row>
    <row r="22" spans="1:33" s="11" customFormat="1" ht="12.95" customHeight="1" x14ac:dyDescent="0.2">
      <c r="A22" s="11" t="s">
        <v>17</v>
      </c>
      <c r="B22" s="12"/>
      <c r="C22" s="27">
        <v>24642.255000000001</v>
      </c>
      <c r="D22" s="27"/>
      <c r="E22" s="11">
        <f t="shared" si="1"/>
        <v>-14234.071082241946</v>
      </c>
      <c r="F22" s="11">
        <f>ROUND(2*E22,0)/2-0.5</f>
        <v>-14234.5</v>
      </c>
      <c r="G22" s="27">
        <f t="shared" si="2"/>
        <v>0.6319606949982699</v>
      </c>
      <c r="I22" s="11">
        <f>G22</f>
        <v>0.6319606949982699</v>
      </c>
      <c r="J22" s="95"/>
      <c r="P22" s="108">
        <f t="shared" si="3"/>
        <v>0.59551516150304984</v>
      </c>
      <c r="Q22" s="109">
        <f t="shared" si="4"/>
        <v>9623.755000000001</v>
      </c>
      <c r="R22" s="11">
        <f t="shared" si="5"/>
        <v>1.3282769117512075E-3</v>
      </c>
      <c r="V22" s="11">
        <v>5000</v>
      </c>
      <c r="W22" s="11">
        <f t="shared" si="0"/>
        <v>0.12127563049298917</v>
      </c>
    </row>
    <row r="23" spans="1:33" s="11" customFormat="1" ht="12.95" customHeight="1" x14ac:dyDescent="0.2">
      <c r="A23" s="105" t="s">
        <v>122</v>
      </c>
      <c r="B23" s="106" t="s">
        <v>51</v>
      </c>
      <c r="C23" s="105">
        <v>26241.55</v>
      </c>
      <c r="D23" s="105" t="s">
        <v>86</v>
      </c>
      <c r="E23" s="107">
        <f t="shared" si="1"/>
        <v>-13148.614294664238</v>
      </c>
      <c r="F23" s="11">
        <f t="shared" ref="F23:F54" si="6">ROUND(2*E23,0)/2</f>
        <v>-13148.5</v>
      </c>
      <c r="G23" s="27">
        <f t="shared" si="2"/>
        <v>-0.16839996500493726</v>
      </c>
      <c r="H23" s="11">
        <f t="shared" ref="H23:H42" si="7">G23</f>
        <v>-0.16839996500493726</v>
      </c>
      <c r="P23" s="108">
        <f t="shared" si="3"/>
        <v>0.50363777090689166</v>
      </c>
      <c r="Q23" s="109">
        <f t="shared" si="4"/>
        <v>11223.05</v>
      </c>
      <c r="R23" s="11">
        <f t="shared" si="5"/>
        <v>0.4516347184894971</v>
      </c>
      <c r="V23" s="11">
        <v>6000</v>
      </c>
      <c r="W23" s="11">
        <f t="shared" si="0"/>
        <v>0.16345616268236901</v>
      </c>
    </row>
    <row r="24" spans="1:33" s="11" customFormat="1" ht="12.95" customHeight="1" x14ac:dyDescent="0.2">
      <c r="A24" s="105" t="s">
        <v>122</v>
      </c>
      <c r="B24" s="106" t="s">
        <v>73</v>
      </c>
      <c r="C24" s="105">
        <v>26600.482</v>
      </c>
      <c r="D24" s="105" t="s">
        <v>86</v>
      </c>
      <c r="E24" s="107">
        <f t="shared" si="1"/>
        <v>-12905.003718955038</v>
      </c>
      <c r="F24" s="11">
        <f t="shared" si="6"/>
        <v>-12905</v>
      </c>
      <c r="G24" s="27">
        <f t="shared" si="2"/>
        <v>-5.4794500028947368E-3</v>
      </c>
      <c r="H24" s="11">
        <f t="shared" si="7"/>
        <v>-5.4794500028947368E-3</v>
      </c>
      <c r="P24" s="108">
        <f t="shared" si="3"/>
        <v>0.48410658676507878</v>
      </c>
      <c r="Q24" s="109">
        <f t="shared" si="4"/>
        <v>11581.982</v>
      </c>
      <c r="R24" s="11">
        <f t="shared" si="5"/>
        <v>0.23969448739817151</v>
      </c>
      <c r="V24" s="11">
        <v>7000</v>
      </c>
      <c r="W24" s="11">
        <f t="shared" si="0"/>
        <v>0.21224285806841348</v>
      </c>
      <c r="AC24" s="11">
        <v>12</v>
      </c>
      <c r="AE24" s="11" t="s">
        <v>32</v>
      </c>
      <c r="AG24" s="11" t="s">
        <v>33</v>
      </c>
    </row>
    <row r="25" spans="1:33" s="11" customFormat="1" ht="12.95" customHeight="1" x14ac:dyDescent="0.2">
      <c r="A25" s="105" t="s">
        <v>122</v>
      </c>
      <c r="B25" s="106" t="s">
        <v>51</v>
      </c>
      <c r="C25" s="105">
        <v>26620.423999999999</v>
      </c>
      <c r="D25" s="105" t="s">
        <v>86</v>
      </c>
      <c r="E25" s="107">
        <f t="shared" si="1"/>
        <v>-12891.468893136242</v>
      </c>
      <c r="F25" s="11">
        <f t="shared" si="6"/>
        <v>-12891.5</v>
      </c>
      <c r="G25" s="27">
        <f t="shared" si="2"/>
        <v>4.5832364994566888E-2</v>
      </c>
      <c r="H25" s="11">
        <f t="shared" si="7"/>
        <v>4.5832364994566888E-2</v>
      </c>
      <c r="P25" s="108">
        <f t="shared" si="3"/>
        <v>0.4830352090821895</v>
      </c>
      <c r="Q25" s="109">
        <f t="shared" si="4"/>
        <v>11601.923999999999</v>
      </c>
      <c r="R25" s="11">
        <f t="shared" si="5"/>
        <v>0.19114632687830604</v>
      </c>
      <c r="V25" s="11">
        <v>8000</v>
      </c>
      <c r="W25" s="11">
        <f t="shared" si="0"/>
        <v>0.26763571665112251</v>
      </c>
    </row>
    <row r="26" spans="1:33" s="11" customFormat="1" ht="12.95" customHeight="1" x14ac:dyDescent="0.2">
      <c r="A26" s="105" t="s">
        <v>122</v>
      </c>
      <c r="B26" s="106" t="s">
        <v>73</v>
      </c>
      <c r="C26" s="105">
        <v>26930.451000000001</v>
      </c>
      <c r="D26" s="105" t="s">
        <v>86</v>
      </c>
      <c r="E26" s="107">
        <f t="shared" si="1"/>
        <v>-12681.050607902838</v>
      </c>
      <c r="F26" s="11">
        <f t="shared" si="6"/>
        <v>-12681</v>
      </c>
      <c r="G26" s="27">
        <f t="shared" si="2"/>
        <v>-7.4564890001056483E-2</v>
      </c>
      <c r="H26" s="11">
        <f t="shared" si="7"/>
        <v>-7.4564890001056483E-2</v>
      </c>
      <c r="P26" s="108">
        <f t="shared" si="3"/>
        <v>0.46648540026362467</v>
      </c>
      <c r="Q26" s="109">
        <f t="shared" si="4"/>
        <v>11911.951000000001</v>
      </c>
      <c r="R26" s="11">
        <f t="shared" si="5"/>
        <v>0.29273541659549579</v>
      </c>
      <c r="V26" s="11">
        <v>9000</v>
      </c>
      <c r="W26" s="11">
        <f t="shared" si="0"/>
        <v>0.32963473843049618</v>
      </c>
      <c r="AB26" s="11" t="s">
        <v>34</v>
      </c>
      <c r="AC26" s="11">
        <v>6</v>
      </c>
      <c r="AE26" s="11" t="s">
        <v>32</v>
      </c>
      <c r="AG26" s="11" t="s">
        <v>33</v>
      </c>
    </row>
    <row r="27" spans="1:33" s="11" customFormat="1" ht="12.95" customHeight="1" x14ac:dyDescent="0.2">
      <c r="A27" s="105" t="s">
        <v>122</v>
      </c>
      <c r="B27" s="106" t="s">
        <v>73</v>
      </c>
      <c r="C27" s="105">
        <v>26958.530999999999</v>
      </c>
      <c r="D27" s="105" t="s">
        <v>86</v>
      </c>
      <c r="E27" s="107">
        <f t="shared" si="1"/>
        <v>-12661.992443777282</v>
      </c>
      <c r="F27" s="11">
        <f t="shared" si="6"/>
        <v>-12662</v>
      </c>
      <c r="G27" s="27">
        <f t="shared" si="2"/>
        <v>1.1133219995826948E-2</v>
      </c>
      <c r="H27" s="11">
        <f t="shared" si="7"/>
        <v>1.1133219995826948E-2</v>
      </c>
      <c r="P27" s="108">
        <f t="shared" si="3"/>
        <v>0.46500599637918727</v>
      </c>
      <c r="Q27" s="109">
        <f t="shared" si="4"/>
        <v>11940.030999999999</v>
      </c>
      <c r="R27" s="11">
        <f t="shared" si="5"/>
        <v>0.2060004971419398</v>
      </c>
      <c r="V27" s="11">
        <v>10000</v>
      </c>
      <c r="W27" s="11">
        <f t="shared" si="0"/>
        <v>0.39823992340653447</v>
      </c>
    </row>
    <row r="28" spans="1:33" s="11" customFormat="1" ht="12.95" customHeight="1" x14ac:dyDescent="0.2">
      <c r="A28" s="105" t="s">
        <v>122</v>
      </c>
      <c r="B28" s="106" t="s">
        <v>73</v>
      </c>
      <c r="C28" s="105">
        <v>26986.460999999999</v>
      </c>
      <c r="D28" s="105" t="s">
        <v>86</v>
      </c>
      <c r="E28" s="107">
        <f t="shared" si="1"/>
        <v>-12643.036086084019</v>
      </c>
      <c r="F28" s="11">
        <f t="shared" si="6"/>
        <v>-12643</v>
      </c>
      <c r="G28" s="27">
        <f t="shared" si="2"/>
        <v>-5.3168670005106833E-2</v>
      </c>
      <c r="H28" s="11">
        <f t="shared" si="7"/>
        <v>-5.3168670005106833E-2</v>
      </c>
      <c r="P28" s="108">
        <f t="shared" si="3"/>
        <v>0.46352897731966392</v>
      </c>
      <c r="Q28" s="109">
        <f t="shared" si="4"/>
        <v>11967.960999999999</v>
      </c>
      <c r="R28" s="11">
        <f t="shared" si="5"/>
        <v>0.26697645875095316</v>
      </c>
      <c r="V28" s="11">
        <v>11000</v>
      </c>
      <c r="W28" s="11">
        <f t="shared" si="0"/>
        <v>0.47345127157923739</v>
      </c>
      <c r="AB28" s="11" t="s">
        <v>34</v>
      </c>
      <c r="AC28" s="11">
        <v>6</v>
      </c>
      <c r="AE28" s="11" t="s">
        <v>32</v>
      </c>
      <c r="AG28" s="11" t="s">
        <v>33</v>
      </c>
    </row>
    <row r="29" spans="1:33" s="11" customFormat="1" ht="12.95" customHeight="1" x14ac:dyDescent="0.2">
      <c r="A29" s="105" t="s">
        <v>122</v>
      </c>
      <c r="B29" s="106" t="s">
        <v>51</v>
      </c>
      <c r="C29" s="105">
        <v>26987.330999999998</v>
      </c>
      <c r="D29" s="105" t="s">
        <v>86</v>
      </c>
      <c r="E29" s="107">
        <f t="shared" si="1"/>
        <v>-12642.445608776712</v>
      </c>
      <c r="F29" s="11">
        <f t="shared" si="6"/>
        <v>-12642.5</v>
      </c>
      <c r="G29" s="27">
        <f t="shared" si="2"/>
        <v>8.0139174995565554E-2</v>
      </c>
      <c r="H29" s="11">
        <f t="shared" si="7"/>
        <v>8.0139174995565554E-2</v>
      </c>
      <c r="P29" s="108">
        <f t="shared" si="3"/>
        <v>0.46349014060209048</v>
      </c>
      <c r="Q29" s="109">
        <f t="shared" si="4"/>
        <v>11968.830999999998</v>
      </c>
      <c r="R29" s="11">
        <f t="shared" si="5"/>
        <v>0.14695796283145507</v>
      </c>
      <c r="V29" s="11">
        <v>12000</v>
      </c>
      <c r="W29" s="11">
        <f t="shared" si="0"/>
        <v>0.55526878294860482</v>
      </c>
    </row>
    <row r="30" spans="1:33" s="11" customFormat="1" ht="12.95" customHeight="1" x14ac:dyDescent="0.2">
      <c r="A30" s="105" t="s">
        <v>122</v>
      </c>
      <c r="B30" s="106" t="s">
        <v>51</v>
      </c>
      <c r="C30" s="105">
        <v>26987.351999999999</v>
      </c>
      <c r="D30" s="105" t="s">
        <v>86</v>
      </c>
      <c r="E30" s="107">
        <f t="shared" si="1"/>
        <v>-12642.43135587619</v>
      </c>
      <c r="F30" s="11">
        <f t="shared" si="6"/>
        <v>-12642.5</v>
      </c>
      <c r="G30" s="27">
        <f t="shared" si="2"/>
        <v>0.10113917499620584</v>
      </c>
      <c r="H30" s="11">
        <f t="shared" si="7"/>
        <v>0.10113917499620584</v>
      </c>
      <c r="P30" s="108">
        <f t="shared" si="3"/>
        <v>0.46349014060209048</v>
      </c>
      <c r="Q30" s="109">
        <f t="shared" si="4"/>
        <v>11968.851999999999</v>
      </c>
      <c r="R30" s="11">
        <f t="shared" si="5"/>
        <v>0.13129822227551699</v>
      </c>
      <c r="V30" s="11">
        <v>13000</v>
      </c>
      <c r="W30" s="11">
        <f t="shared" si="0"/>
        <v>0.643692457514637</v>
      </c>
      <c r="AB30" s="11" t="s">
        <v>34</v>
      </c>
      <c r="AC30" s="11">
        <v>7</v>
      </c>
      <c r="AE30" s="11" t="s">
        <v>32</v>
      </c>
      <c r="AG30" s="11" t="s">
        <v>33</v>
      </c>
    </row>
    <row r="31" spans="1:33" s="11" customFormat="1" ht="12.95" customHeight="1" x14ac:dyDescent="0.2">
      <c r="A31" s="105" t="s">
        <v>122</v>
      </c>
      <c r="B31" s="106" t="s">
        <v>73</v>
      </c>
      <c r="C31" s="105">
        <v>27060.286</v>
      </c>
      <c r="D31" s="105" t="s">
        <v>86</v>
      </c>
      <c r="E31" s="107">
        <f t="shared" si="1"/>
        <v>-12592.93035365634</v>
      </c>
      <c r="F31" s="11">
        <f t="shared" si="6"/>
        <v>-12593</v>
      </c>
      <c r="G31" s="27">
        <f t="shared" si="2"/>
        <v>0.10261582999737584</v>
      </c>
      <c r="H31" s="11">
        <f t="shared" si="7"/>
        <v>0.10261582999737584</v>
      </c>
      <c r="P31" s="108">
        <f t="shared" si="3"/>
        <v>0.45965348068927436</v>
      </c>
      <c r="Q31" s="109">
        <f t="shared" si="4"/>
        <v>12041.786</v>
      </c>
      <c r="R31" s="11">
        <f t="shared" si="5"/>
        <v>0.12747588401159016</v>
      </c>
      <c r="V31" s="11">
        <v>14000</v>
      </c>
      <c r="W31" s="11">
        <f t="shared" si="0"/>
        <v>0.7387222952773338</v>
      </c>
      <c r="AB31" s="11" t="s">
        <v>34</v>
      </c>
      <c r="AC31" s="11">
        <v>6</v>
      </c>
      <c r="AE31" s="11" t="s">
        <v>32</v>
      </c>
      <c r="AG31" s="11" t="s">
        <v>33</v>
      </c>
    </row>
    <row r="32" spans="1:33" s="11" customFormat="1" ht="12.95" customHeight="1" x14ac:dyDescent="0.2">
      <c r="A32" s="105" t="s">
        <v>122</v>
      </c>
      <c r="B32" s="106" t="s">
        <v>73</v>
      </c>
      <c r="C32" s="105">
        <v>27745.383000000002</v>
      </c>
      <c r="D32" s="105" t="s">
        <v>86</v>
      </c>
      <c r="E32" s="107">
        <f t="shared" si="1"/>
        <v>-12127.948478017932</v>
      </c>
      <c r="F32" s="11">
        <f t="shared" si="6"/>
        <v>-12128</v>
      </c>
      <c r="G32" s="27">
        <f t="shared" si="2"/>
        <v>7.5911679999990156E-2</v>
      </c>
      <c r="H32" s="11">
        <f t="shared" si="7"/>
        <v>7.5911679999990156E-2</v>
      </c>
      <c r="P32" s="108">
        <f t="shared" si="3"/>
        <v>0.42440236749241284</v>
      </c>
      <c r="Q32" s="109">
        <f t="shared" si="4"/>
        <v>12726.883000000002</v>
      </c>
      <c r="R32" s="11">
        <f t="shared" si="5"/>
        <v>0.12144575926894141</v>
      </c>
      <c r="AB32" s="11" t="s">
        <v>34</v>
      </c>
      <c r="AC32" s="11">
        <v>10</v>
      </c>
      <c r="AE32" s="11" t="s">
        <v>32</v>
      </c>
      <c r="AG32" s="11" t="s">
        <v>33</v>
      </c>
    </row>
    <row r="33" spans="1:33" s="11" customFormat="1" ht="12.95" customHeight="1" x14ac:dyDescent="0.2">
      <c r="A33" s="105" t="s">
        <v>122</v>
      </c>
      <c r="B33" s="106" t="s">
        <v>73</v>
      </c>
      <c r="C33" s="105">
        <v>28078.339</v>
      </c>
      <c r="D33" s="105" t="s">
        <v>86</v>
      </c>
      <c r="E33" s="107">
        <f t="shared" si="1"/>
        <v>-11901.968061543972</v>
      </c>
      <c r="F33" s="11">
        <f t="shared" si="6"/>
        <v>-11902</v>
      </c>
      <c r="G33" s="27">
        <f t="shared" si="2"/>
        <v>4.7057619995030109E-2</v>
      </c>
      <c r="H33" s="11">
        <f t="shared" si="7"/>
        <v>4.7057619995030109E-2</v>
      </c>
      <c r="P33" s="108">
        <f t="shared" si="3"/>
        <v>0.40778539743116748</v>
      </c>
      <c r="Q33" s="109">
        <f t="shared" si="4"/>
        <v>13059.839</v>
      </c>
      <c r="R33" s="11">
        <f t="shared" si="5"/>
        <v>0.13012452941401545</v>
      </c>
      <c r="AB33" s="11" t="s">
        <v>34</v>
      </c>
      <c r="AC33" s="11">
        <v>8</v>
      </c>
      <c r="AE33" s="11" t="s">
        <v>35</v>
      </c>
      <c r="AG33" s="11" t="s">
        <v>33</v>
      </c>
    </row>
    <row r="34" spans="1:33" s="11" customFormat="1" ht="12.95" customHeight="1" x14ac:dyDescent="0.2">
      <c r="A34" s="105" t="s">
        <v>122</v>
      </c>
      <c r="B34" s="106" t="s">
        <v>73</v>
      </c>
      <c r="C34" s="105">
        <v>28078.363000000001</v>
      </c>
      <c r="D34" s="105" t="s">
        <v>86</v>
      </c>
      <c r="E34" s="107">
        <f t="shared" si="1"/>
        <v>-11901.951772514805</v>
      </c>
      <c r="F34" s="11">
        <f t="shared" si="6"/>
        <v>-11902</v>
      </c>
      <c r="G34" s="27">
        <f t="shared" si="2"/>
        <v>7.1057619996281574E-2</v>
      </c>
      <c r="H34" s="11">
        <f t="shared" si="7"/>
        <v>7.1057619996281574E-2</v>
      </c>
      <c r="P34" s="108">
        <f t="shared" si="3"/>
        <v>0.40778539743116748</v>
      </c>
      <c r="Q34" s="109">
        <f t="shared" si="4"/>
        <v>13059.863000000001</v>
      </c>
      <c r="R34" s="11">
        <f t="shared" si="5"/>
        <v>0.11338559609623806</v>
      </c>
      <c r="AB34" s="11" t="s">
        <v>34</v>
      </c>
      <c r="AC34" s="11">
        <v>5</v>
      </c>
      <c r="AE34" s="11" t="s">
        <v>32</v>
      </c>
      <c r="AG34" s="11" t="s">
        <v>33</v>
      </c>
    </row>
    <row r="35" spans="1:33" s="11" customFormat="1" ht="12.95" customHeight="1" x14ac:dyDescent="0.2">
      <c r="A35" s="105" t="s">
        <v>122</v>
      </c>
      <c r="B35" s="106" t="s">
        <v>73</v>
      </c>
      <c r="C35" s="105">
        <v>28751.562999999998</v>
      </c>
      <c r="D35" s="105" t="s">
        <v>86</v>
      </c>
      <c r="E35" s="107">
        <f t="shared" si="1"/>
        <v>-11445.044504376461</v>
      </c>
      <c r="F35" s="11">
        <f t="shared" si="6"/>
        <v>-11445</v>
      </c>
      <c r="G35" s="27">
        <f t="shared" si="2"/>
        <v>-6.5572050003538607E-2</v>
      </c>
      <c r="H35" s="11">
        <f t="shared" si="7"/>
        <v>-6.5572050003538607E-2</v>
      </c>
      <c r="P35" s="108">
        <f t="shared" si="3"/>
        <v>0.37521481939004475</v>
      </c>
      <c r="Q35" s="109">
        <f t="shared" si="4"/>
        <v>13733.062999999998</v>
      </c>
      <c r="R35" s="11">
        <f t="shared" si="5"/>
        <v>0.19429306422979592</v>
      </c>
      <c r="AB35" s="11" t="s">
        <v>34</v>
      </c>
      <c r="AC35" s="11">
        <v>6</v>
      </c>
      <c r="AE35" s="11" t="s">
        <v>32</v>
      </c>
      <c r="AG35" s="11" t="s">
        <v>33</v>
      </c>
    </row>
    <row r="36" spans="1:33" s="11" customFormat="1" ht="12.95" customHeight="1" x14ac:dyDescent="0.2">
      <c r="A36" s="105" t="s">
        <v>122</v>
      </c>
      <c r="B36" s="106" t="s">
        <v>73</v>
      </c>
      <c r="C36" s="105">
        <v>28757.508999999998</v>
      </c>
      <c r="D36" s="105" t="s">
        <v>86</v>
      </c>
      <c r="E36" s="107">
        <f t="shared" si="1"/>
        <v>-11441.008897400303</v>
      </c>
      <c r="F36" s="11">
        <f t="shared" si="6"/>
        <v>-11441</v>
      </c>
      <c r="G36" s="27">
        <f t="shared" si="2"/>
        <v>-1.3109290004649665E-2</v>
      </c>
      <c r="H36" s="11">
        <f t="shared" si="7"/>
        <v>-1.3109290004649665E-2</v>
      </c>
      <c r="P36" s="108">
        <f t="shared" si="3"/>
        <v>0.37493582862663793</v>
      </c>
      <c r="Q36" s="109">
        <f t="shared" si="4"/>
        <v>13739.008999999998</v>
      </c>
      <c r="R36" s="11">
        <f t="shared" si="5"/>
        <v>0.15057901409357008</v>
      </c>
      <c r="AB36" s="11" t="s">
        <v>34</v>
      </c>
      <c r="AC36" s="11">
        <v>6</v>
      </c>
      <c r="AE36" s="11" t="s">
        <v>32</v>
      </c>
      <c r="AG36" s="11" t="s">
        <v>33</v>
      </c>
    </row>
    <row r="37" spans="1:33" s="11" customFormat="1" ht="12.95" customHeight="1" x14ac:dyDescent="0.2">
      <c r="A37" s="105" t="s">
        <v>116</v>
      </c>
      <c r="B37" s="106" t="s">
        <v>73</v>
      </c>
      <c r="C37" s="105">
        <v>28857.741000000002</v>
      </c>
      <c r="D37" s="105" t="s">
        <v>86</v>
      </c>
      <c r="E37" s="107">
        <f t="shared" si="1"/>
        <v>-11372.980481921924</v>
      </c>
      <c r="F37" s="11">
        <f t="shared" si="6"/>
        <v>-11373</v>
      </c>
      <c r="G37" s="27">
        <f t="shared" si="2"/>
        <v>2.8757629999745404E-2</v>
      </c>
      <c r="H37" s="11">
        <f t="shared" si="7"/>
        <v>2.8757629999745404E-2</v>
      </c>
      <c r="J37" s="95"/>
      <c r="P37" s="108">
        <f t="shared" si="3"/>
        <v>0.37020915753622718</v>
      </c>
      <c r="Q37" s="109">
        <f t="shared" si="4"/>
        <v>13839.241000000002</v>
      </c>
      <c r="R37" s="11">
        <f t="shared" si="5"/>
        <v>0.11658914565699678</v>
      </c>
    </row>
    <row r="38" spans="1:33" s="11" customFormat="1" ht="12.95" customHeight="1" x14ac:dyDescent="0.2">
      <c r="A38" s="105" t="s">
        <v>116</v>
      </c>
      <c r="B38" s="106" t="s">
        <v>73</v>
      </c>
      <c r="C38" s="105">
        <v>29103.824000000001</v>
      </c>
      <c r="D38" s="105" t="s">
        <v>86</v>
      </c>
      <c r="E38" s="107">
        <f t="shared" si="1"/>
        <v>-11205.961600066179</v>
      </c>
      <c r="F38" s="11">
        <f t="shared" si="6"/>
        <v>-11206</v>
      </c>
      <c r="G38" s="27">
        <f t="shared" si="2"/>
        <v>5.6577859995741164E-2</v>
      </c>
      <c r="H38" s="11">
        <f t="shared" si="7"/>
        <v>5.6577859995741164E-2</v>
      </c>
      <c r="J38" s="95"/>
      <c r="P38" s="108">
        <f t="shared" si="3"/>
        <v>0.35873063885445672</v>
      </c>
      <c r="Q38" s="109">
        <f t="shared" si="4"/>
        <v>14085.324000000001</v>
      </c>
      <c r="R38" s="11">
        <f t="shared" si="5"/>
        <v>9.129630177204387E-2</v>
      </c>
      <c r="AB38" s="11" t="s">
        <v>34</v>
      </c>
      <c r="AC38" s="11">
        <v>6</v>
      </c>
      <c r="AE38" s="11" t="s">
        <v>32</v>
      </c>
      <c r="AG38" s="11" t="s">
        <v>33</v>
      </c>
    </row>
    <row r="39" spans="1:33" s="11" customFormat="1" ht="12.95" customHeight="1" x14ac:dyDescent="0.2">
      <c r="A39" s="105" t="s">
        <v>122</v>
      </c>
      <c r="B39" s="106" t="s">
        <v>51</v>
      </c>
      <c r="C39" s="105">
        <v>29104.521000000001</v>
      </c>
      <c r="D39" s="105" t="s">
        <v>86</v>
      </c>
      <c r="E39" s="107">
        <f t="shared" si="1"/>
        <v>-11205.488539510783</v>
      </c>
      <c r="F39" s="11">
        <f t="shared" si="6"/>
        <v>-11205.5</v>
      </c>
      <c r="G39" s="27">
        <f t="shared" si="2"/>
        <v>1.6885704997548601E-2</v>
      </c>
      <c r="H39" s="11">
        <f t="shared" si="7"/>
        <v>1.6885704997548601E-2</v>
      </c>
      <c r="P39" s="108">
        <f t="shared" si="3"/>
        <v>0.35869654866514006</v>
      </c>
      <c r="Q39" s="109">
        <f t="shared" si="4"/>
        <v>14086.021000000001</v>
      </c>
      <c r="R39" s="11">
        <f t="shared" si="5"/>
        <v>0.11683465284875065</v>
      </c>
    </row>
    <row r="40" spans="1:33" s="11" customFormat="1" ht="12.95" customHeight="1" x14ac:dyDescent="0.2">
      <c r="A40" s="105" t="s">
        <v>122</v>
      </c>
      <c r="B40" s="106" t="s">
        <v>51</v>
      </c>
      <c r="C40" s="105">
        <v>29166.451000000001</v>
      </c>
      <c r="D40" s="105" t="s">
        <v>86</v>
      </c>
      <c r="E40" s="107">
        <f t="shared" si="1"/>
        <v>-11163.456057164069</v>
      </c>
      <c r="F40" s="11">
        <f t="shared" si="6"/>
        <v>-11163.5</v>
      </c>
      <c r="G40" s="27">
        <f t="shared" si="2"/>
        <v>6.4744684998004232E-2</v>
      </c>
      <c r="H40" s="11">
        <f t="shared" si="7"/>
        <v>6.4744684998004232E-2</v>
      </c>
      <c r="P40" s="108">
        <f t="shared" si="3"/>
        <v>0.35583886876319448</v>
      </c>
      <c r="Q40" s="109">
        <f t="shared" si="4"/>
        <v>14147.951000000001</v>
      </c>
      <c r="R40" s="11">
        <f t="shared" si="5"/>
        <v>8.4735823821922351E-2</v>
      </c>
    </row>
    <row r="41" spans="1:33" s="11" customFormat="1" ht="12.95" customHeight="1" x14ac:dyDescent="0.2">
      <c r="A41" s="105" t="s">
        <v>122</v>
      </c>
      <c r="B41" s="106" t="s">
        <v>73</v>
      </c>
      <c r="C41" s="105">
        <v>29192.256000000001</v>
      </c>
      <c r="D41" s="105" t="s">
        <v>86</v>
      </c>
      <c r="E41" s="107">
        <f t="shared" si="1"/>
        <v>-11145.941957261648</v>
      </c>
      <c r="F41" s="11">
        <f t="shared" si="6"/>
        <v>-11146</v>
      </c>
      <c r="G41" s="27">
        <f t="shared" si="2"/>
        <v>8.5519259999273345E-2</v>
      </c>
      <c r="H41" s="11">
        <f t="shared" si="7"/>
        <v>8.5519259999273345E-2</v>
      </c>
      <c r="P41" s="108">
        <f t="shared" si="3"/>
        <v>0.35465160813776475</v>
      </c>
      <c r="Q41" s="109">
        <f t="shared" si="4"/>
        <v>14173.756000000001</v>
      </c>
      <c r="R41" s="11">
        <f t="shared" si="5"/>
        <v>7.2432220814538137E-2</v>
      </c>
      <c r="AB41" s="11" t="s">
        <v>34</v>
      </c>
      <c r="AG41" s="11" t="s">
        <v>36</v>
      </c>
    </row>
    <row r="42" spans="1:33" s="11" customFormat="1" ht="12.95" customHeight="1" x14ac:dyDescent="0.2">
      <c r="A42" s="105" t="s">
        <v>116</v>
      </c>
      <c r="B42" s="106" t="s">
        <v>73</v>
      </c>
      <c r="C42" s="105">
        <v>29476.564999999999</v>
      </c>
      <c r="D42" s="105" t="s">
        <v>86</v>
      </c>
      <c r="E42" s="107">
        <f t="shared" si="1"/>
        <v>-10952.978724199937</v>
      </c>
      <c r="F42" s="11">
        <f t="shared" si="6"/>
        <v>-10953</v>
      </c>
      <c r="G42" s="27">
        <f t="shared" si="2"/>
        <v>3.1347429994639242E-2</v>
      </c>
      <c r="H42" s="11">
        <f t="shared" si="7"/>
        <v>3.1347429994639242E-2</v>
      </c>
      <c r="J42" s="95"/>
      <c r="P42" s="108">
        <f t="shared" si="3"/>
        <v>0.34169201217043726</v>
      </c>
      <c r="Q42" s="109">
        <f t="shared" si="4"/>
        <v>14458.064999999999</v>
      </c>
      <c r="R42" s="11">
        <f t="shared" si="5"/>
        <v>9.6313759685870651E-2</v>
      </c>
      <c r="AB42" s="11" t="s">
        <v>34</v>
      </c>
      <c r="AC42" s="11">
        <v>8</v>
      </c>
      <c r="AE42" s="11" t="s">
        <v>32</v>
      </c>
      <c r="AG42" s="11" t="s">
        <v>33</v>
      </c>
    </row>
    <row r="43" spans="1:33" s="11" customFormat="1" ht="12.95" customHeight="1" x14ac:dyDescent="0.2">
      <c r="A43" s="105" t="s">
        <v>184</v>
      </c>
      <c r="B43" s="106" t="s">
        <v>73</v>
      </c>
      <c r="C43" s="105">
        <v>30664.13</v>
      </c>
      <c r="D43" s="105" t="s">
        <v>86</v>
      </c>
      <c r="E43" s="107">
        <f t="shared" si="1"/>
        <v>-10146.967019080041</v>
      </c>
      <c r="F43" s="11">
        <f t="shared" si="6"/>
        <v>-10147</v>
      </c>
      <c r="G43" s="27">
        <f t="shared" si="2"/>
        <v>4.8593569998047315E-2</v>
      </c>
      <c r="I43" s="11">
        <f t="shared" ref="I43:I49" si="8">G43</f>
        <v>4.8593569998047315E-2</v>
      </c>
      <c r="J43" s="95"/>
      <c r="P43" s="108">
        <f t="shared" si="3"/>
        <v>0.29023021215406497</v>
      </c>
      <c r="Q43" s="109">
        <f t="shared" si="4"/>
        <v>15645.630000000001</v>
      </c>
      <c r="R43" s="11">
        <f t="shared" si="5"/>
        <v>5.838826683243533E-2</v>
      </c>
      <c r="AB43" s="11" t="s">
        <v>34</v>
      </c>
      <c r="AG43" s="11" t="s">
        <v>36</v>
      </c>
    </row>
    <row r="44" spans="1:33" s="11" customFormat="1" ht="12.95" customHeight="1" x14ac:dyDescent="0.2">
      <c r="A44" s="105" t="s">
        <v>184</v>
      </c>
      <c r="B44" s="106" t="s">
        <v>73</v>
      </c>
      <c r="C44" s="105">
        <v>30991.231</v>
      </c>
      <c r="D44" s="105" t="s">
        <v>86</v>
      </c>
      <c r="E44" s="107">
        <f t="shared" si="1"/>
        <v>-9924.9604470133145</v>
      </c>
      <c r="F44" s="11">
        <f t="shared" si="6"/>
        <v>-9925</v>
      </c>
      <c r="G44" s="27">
        <f t="shared" si="2"/>
        <v>5.8276749994547572E-2</v>
      </c>
      <c r="I44" s="11">
        <f t="shared" si="8"/>
        <v>5.8276749994547572E-2</v>
      </c>
      <c r="J44" s="95"/>
      <c r="P44" s="108">
        <f t="shared" si="3"/>
        <v>0.27680968628411662</v>
      </c>
      <c r="Q44" s="109">
        <f t="shared" si="4"/>
        <v>15972.731</v>
      </c>
      <c r="R44" s="11">
        <f t="shared" si="5"/>
        <v>4.7756644243340841E-2</v>
      </c>
    </row>
    <row r="45" spans="1:33" s="11" customFormat="1" ht="12.95" customHeight="1" x14ac:dyDescent="0.2">
      <c r="A45" s="105" t="s">
        <v>184</v>
      </c>
      <c r="B45" s="106" t="s">
        <v>73</v>
      </c>
      <c r="C45" s="105">
        <v>31262.43</v>
      </c>
      <c r="D45" s="105" t="s">
        <v>86</v>
      </c>
      <c r="E45" s="107">
        <f t="shared" si="1"/>
        <v>-9740.8950961341525</v>
      </c>
      <c r="F45" s="11">
        <f t="shared" si="6"/>
        <v>-9741</v>
      </c>
      <c r="G45" s="27">
        <f t="shared" si="2"/>
        <v>0.15456370999891078</v>
      </c>
      <c r="I45" s="11">
        <f t="shared" si="8"/>
        <v>0.15456370999891078</v>
      </c>
      <c r="J45" s="95"/>
      <c r="P45" s="108">
        <f t="shared" si="3"/>
        <v>0.26593312095278221</v>
      </c>
      <c r="Q45" s="109">
        <f t="shared" si="4"/>
        <v>16243.93</v>
      </c>
      <c r="R45" s="11">
        <f t="shared" si="5"/>
        <v>1.2403145696212297E-2</v>
      </c>
    </row>
    <row r="46" spans="1:33" s="11" customFormat="1" ht="12.95" customHeight="1" x14ac:dyDescent="0.2">
      <c r="A46" s="105" t="s">
        <v>184</v>
      </c>
      <c r="B46" s="106" t="s">
        <v>51</v>
      </c>
      <c r="C46" s="105">
        <v>31270.45</v>
      </c>
      <c r="D46" s="105" t="s">
        <v>86</v>
      </c>
      <c r="E46" s="107">
        <f t="shared" si="1"/>
        <v>-9735.4518455541329</v>
      </c>
      <c r="F46" s="11">
        <f t="shared" si="6"/>
        <v>-9735.5</v>
      </c>
      <c r="G46" s="27">
        <f t="shared" si="2"/>
        <v>7.0950004996120697E-2</v>
      </c>
      <c r="I46" s="11">
        <f t="shared" si="8"/>
        <v>7.0950004996120697E-2</v>
      </c>
      <c r="J46" s="95"/>
      <c r="P46" s="108">
        <f t="shared" si="3"/>
        <v>0.2656114488650001</v>
      </c>
      <c r="Q46" s="109">
        <f t="shared" si="4"/>
        <v>16251.95</v>
      </c>
      <c r="R46" s="11">
        <f t="shared" si="5"/>
        <v>3.7893077729116889E-2</v>
      </c>
    </row>
    <row r="47" spans="1:33" s="11" customFormat="1" ht="12.95" customHeight="1" x14ac:dyDescent="0.2">
      <c r="A47" s="105" t="s">
        <v>184</v>
      </c>
      <c r="B47" s="106" t="s">
        <v>73</v>
      </c>
      <c r="C47" s="105">
        <v>31290.35</v>
      </c>
      <c r="D47" s="105" t="s">
        <v>86</v>
      </c>
      <c r="E47" s="107">
        <f t="shared" si="1"/>
        <v>-9721.9455255363791</v>
      </c>
      <c r="F47" s="11">
        <f t="shared" si="6"/>
        <v>-9722</v>
      </c>
      <c r="G47" s="27">
        <f t="shared" si="2"/>
        <v>8.0261819995939732E-2</v>
      </c>
      <c r="I47" s="11">
        <f t="shared" si="8"/>
        <v>8.0261819995939732E-2</v>
      </c>
      <c r="J47" s="95"/>
      <c r="P47" s="108">
        <f t="shared" si="3"/>
        <v>0.26482273734451039</v>
      </c>
      <c r="Q47" s="109">
        <f t="shared" si="4"/>
        <v>16271.849999999999</v>
      </c>
      <c r="R47" s="11">
        <f t="shared" si="5"/>
        <v>3.4062732212545931E-2</v>
      </c>
    </row>
    <row r="48" spans="1:33" s="11" customFormat="1" ht="12.95" customHeight="1" x14ac:dyDescent="0.2">
      <c r="A48" s="105" t="s">
        <v>184</v>
      </c>
      <c r="B48" s="106" t="s">
        <v>51</v>
      </c>
      <c r="C48" s="105">
        <v>31341.19</v>
      </c>
      <c r="D48" s="105" t="s">
        <v>86</v>
      </c>
      <c r="E48" s="107">
        <f t="shared" si="1"/>
        <v>-9687.4399320839821</v>
      </c>
      <c r="F48" s="11">
        <f t="shared" si="6"/>
        <v>-9687.5</v>
      </c>
      <c r="G48" s="27">
        <f t="shared" si="2"/>
        <v>8.850312499635038E-2</v>
      </c>
      <c r="I48" s="11">
        <f t="shared" si="8"/>
        <v>8.850312499635038E-2</v>
      </c>
      <c r="J48" s="95"/>
      <c r="P48" s="108">
        <f t="shared" si="3"/>
        <v>0.26281261113971927</v>
      </c>
      <c r="Q48" s="109">
        <f t="shared" si="4"/>
        <v>16322.689999999999</v>
      </c>
      <c r="R48" s="11">
        <f t="shared" si="5"/>
        <v>3.038379695956531E-2</v>
      </c>
    </row>
    <row r="49" spans="1:18" s="11" customFormat="1" ht="12.95" customHeight="1" x14ac:dyDescent="0.2">
      <c r="A49" s="105" t="s">
        <v>184</v>
      </c>
      <c r="B49" s="106" t="s">
        <v>73</v>
      </c>
      <c r="C49" s="105">
        <v>31349.241000000002</v>
      </c>
      <c r="D49" s="105" t="s">
        <v>86</v>
      </c>
      <c r="E49" s="107">
        <f t="shared" si="1"/>
        <v>-9681.9756415079519</v>
      </c>
      <c r="F49" s="11">
        <f t="shared" si="6"/>
        <v>-9682</v>
      </c>
      <c r="G49" s="27">
        <f t="shared" si="2"/>
        <v>3.5889419996237848E-2</v>
      </c>
      <c r="I49" s="11">
        <f t="shared" si="8"/>
        <v>3.5889419996237848E-2</v>
      </c>
      <c r="J49" s="95"/>
      <c r="P49" s="108">
        <f t="shared" si="3"/>
        <v>0.2624928829154578</v>
      </c>
      <c r="Q49" s="109">
        <f t="shared" si="4"/>
        <v>16330.741000000002</v>
      </c>
      <c r="R49" s="11">
        <f t="shared" si="5"/>
        <v>5.1349129406982295E-2</v>
      </c>
    </row>
    <row r="50" spans="1:18" s="11" customFormat="1" ht="12.95" customHeight="1" x14ac:dyDescent="0.2">
      <c r="A50" s="105" t="s">
        <v>116</v>
      </c>
      <c r="B50" s="106" t="s">
        <v>73</v>
      </c>
      <c r="C50" s="105">
        <v>31779.467000000001</v>
      </c>
      <c r="D50" s="105" t="s">
        <v>86</v>
      </c>
      <c r="E50" s="107">
        <f t="shared" si="1"/>
        <v>-9389.9771472386601</v>
      </c>
      <c r="F50" s="11">
        <f t="shared" si="6"/>
        <v>-9390</v>
      </c>
      <c r="G50" s="27">
        <f t="shared" si="2"/>
        <v>3.3670899996650405E-2</v>
      </c>
      <c r="H50" s="11">
        <f>G50</f>
        <v>3.3670899996650405E-2</v>
      </c>
      <c r="J50" s="95"/>
      <c r="P50" s="108">
        <f t="shared" si="3"/>
        <v>0.24580515952584239</v>
      </c>
      <c r="Q50" s="109">
        <f t="shared" si="4"/>
        <v>16760.967000000001</v>
      </c>
      <c r="R50" s="11">
        <f t="shared" si="5"/>
        <v>4.5000944065998583E-2</v>
      </c>
    </row>
    <row r="51" spans="1:18" s="11" customFormat="1" ht="12.95" customHeight="1" x14ac:dyDescent="0.2">
      <c r="A51" s="105" t="s">
        <v>184</v>
      </c>
      <c r="B51" s="106" t="s">
        <v>51</v>
      </c>
      <c r="C51" s="105">
        <v>32054.27</v>
      </c>
      <c r="D51" s="105" t="s">
        <v>86</v>
      </c>
      <c r="E51" s="107">
        <f t="shared" si="1"/>
        <v>-9203.4657271462347</v>
      </c>
      <c r="F51" s="11">
        <f t="shared" si="6"/>
        <v>-9203.5</v>
      </c>
      <c r="G51" s="27">
        <f t="shared" si="2"/>
        <v>5.0497084997914499E-2</v>
      </c>
      <c r="I51" s="11">
        <f>G51</f>
        <v>5.0497084997914499E-2</v>
      </c>
      <c r="J51" s="95"/>
      <c r="P51" s="108">
        <f t="shared" si="3"/>
        <v>0.23544150128439562</v>
      </c>
      <c r="Q51" s="109">
        <f t="shared" si="4"/>
        <v>17035.77</v>
      </c>
      <c r="R51" s="11">
        <f t="shared" si="5"/>
        <v>3.4204437115547222E-2</v>
      </c>
    </row>
    <row r="52" spans="1:18" s="11" customFormat="1" ht="12.95" customHeight="1" x14ac:dyDescent="0.2">
      <c r="A52" s="105" t="s">
        <v>184</v>
      </c>
      <c r="B52" s="106" t="s">
        <v>51</v>
      </c>
      <c r="C52" s="105">
        <v>32767.360000000001</v>
      </c>
      <c r="D52" s="105" t="s">
        <v>86</v>
      </c>
      <c r="E52" s="107">
        <f t="shared" si="1"/>
        <v>-8719.4847351130011</v>
      </c>
      <c r="F52" s="11">
        <f t="shared" si="6"/>
        <v>-8719.5</v>
      </c>
      <c r="G52" s="27">
        <f t="shared" si="2"/>
        <v>2.2491044997877907E-2</v>
      </c>
      <c r="I52" s="11">
        <f>G52</f>
        <v>2.2491044997877907E-2</v>
      </c>
      <c r="J52" s="95"/>
      <c r="P52" s="108">
        <f t="shared" si="3"/>
        <v>0.2096179247948699</v>
      </c>
      <c r="Q52" s="109">
        <f t="shared" si="4"/>
        <v>17748.86</v>
      </c>
      <c r="R52" s="11">
        <f t="shared" si="5"/>
        <v>3.5016469142557891E-2</v>
      </c>
    </row>
    <row r="53" spans="1:18" s="11" customFormat="1" ht="12.95" customHeight="1" x14ac:dyDescent="0.2">
      <c r="A53" s="105" t="s">
        <v>184</v>
      </c>
      <c r="B53" s="106" t="s">
        <v>51</v>
      </c>
      <c r="C53" s="105">
        <v>32832.22</v>
      </c>
      <c r="D53" s="105" t="s">
        <v>86</v>
      </c>
      <c r="E53" s="107">
        <f t="shared" ref="E53:E84" si="9">+(C53-C$7)/C$8</f>
        <v>-8675.4636337887987</v>
      </c>
      <c r="F53" s="11">
        <f t="shared" si="6"/>
        <v>-8675.5</v>
      </c>
      <c r="G53" s="27">
        <f t="shared" ref="G53:G84" si="10">+C53-(C$7+F53*C$8)</f>
        <v>5.3581404994474724E-2</v>
      </c>
      <c r="I53" s="11">
        <f>G53</f>
        <v>5.3581404994474724E-2</v>
      </c>
      <c r="J53" s="95"/>
      <c r="P53" s="108">
        <f t="shared" ref="P53:P84" si="11">+D$11+D$12*F53+D$13*F53^2</f>
        <v>0.20734706412387818</v>
      </c>
      <c r="Q53" s="109">
        <f t="shared" ref="Q53:Q84" si="12">+C53-15018.5</f>
        <v>17813.72</v>
      </c>
      <c r="R53" s="11">
        <f t="shared" ref="R53:R84" si="13">+(P53-G53)^2</f>
        <v>2.3643877927499897E-2</v>
      </c>
    </row>
    <row r="54" spans="1:18" s="11" customFormat="1" ht="12.95" customHeight="1" x14ac:dyDescent="0.2">
      <c r="A54" s="105" t="s">
        <v>184</v>
      </c>
      <c r="B54" s="106" t="s">
        <v>73</v>
      </c>
      <c r="C54" s="105">
        <v>33562.18</v>
      </c>
      <c r="D54" s="105" t="s">
        <v>86</v>
      </c>
      <c r="E54" s="107">
        <f t="shared" si="9"/>
        <v>-8180.032811670163</v>
      </c>
      <c r="F54" s="11">
        <f t="shared" si="6"/>
        <v>-8180</v>
      </c>
      <c r="G54" s="27">
        <f t="shared" si="10"/>
        <v>-4.8344200004066806E-2</v>
      </c>
      <c r="I54" s="11">
        <f>G54</f>
        <v>-4.8344200004066806E-2</v>
      </c>
      <c r="J54" s="95"/>
      <c r="P54" s="108">
        <f t="shared" si="11"/>
        <v>0.18265706354512368</v>
      </c>
      <c r="Q54" s="109">
        <f t="shared" si="12"/>
        <v>18543.68</v>
      </c>
      <c r="R54" s="11">
        <f t="shared" si="13"/>
        <v>5.3361583761322558E-2</v>
      </c>
    </row>
    <row r="55" spans="1:18" s="11" customFormat="1" ht="12.95" customHeight="1" x14ac:dyDescent="0.2">
      <c r="A55" s="105" t="s">
        <v>116</v>
      </c>
      <c r="B55" s="106" t="s">
        <v>73</v>
      </c>
      <c r="C55" s="105">
        <v>34194.334000000003</v>
      </c>
      <c r="D55" s="105" t="s">
        <v>86</v>
      </c>
      <c r="E55" s="107">
        <f t="shared" si="9"/>
        <v>-7750.983855664922</v>
      </c>
      <c r="F55" s="11">
        <f t="shared" ref="F55:F86" si="14">ROUND(2*E55,0)/2</f>
        <v>-7751</v>
      </c>
      <c r="G55" s="27">
        <f t="shared" si="10"/>
        <v>2.3786810001183767E-2</v>
      </c>
      <c r="H55" s="11">
        <f>G55</f>
        <v>2.3786810001183767E-2</v>
      </c>
      <c r="J55" s="95"/>
      <c r="P55" s="108">
        <f t="shared" si="11"/>
        <v>0.16259069221927674</v>
      </c>
      <c r="Q55" s="109">
        <f t="shared" si="12"/>
        <v>19175.834000000003</v>
      </c>
      <c r="R55" s="11">
        <f t="shared" si="13"/>
        <v>1.9266517718814227E-2</v>
      </c>
    </row>
    <row r="56" spans="1:18" s="11" customFormat="1" ht="12.95" customHeight="1" x14ac:dyDescent="0.2">
      <c r="A56" s="105" t="s">
        <v>223</v>
      </c>
      <c r="B56" s="106" t="s">
        <v>73</v>
      </c>
      <c r="C56" s="105">
        <v>34241.453000000001</v>
      </c>
      <c r="D56" s="105" t="s">
        <v>86</v>
      </c>
      <c r="E56" s="107">
        <f t="shared" si="9"/>
        <v>-7719.0037404429813</v>
      </c>
      <c r="F56" s="11">
        <f t="shared" si="14"/>
        <v>-7719</v>
      </c>
      <c r="G56" s="27">
        <f t="shared" si="10"/>
        <v>-5.5111100009526126E-3</v>
      </c>
      <c r="I56" s="11">
        <f>G56</f>
        <v>-5.5111100009526126E-3</v>
      </c>
      <c r="J56" s="95"/>
      <c r="P56" s="108">
        <f t="shared" si="11"/>
        <v>0.16114262701228549</v>
      </c>
      <c r="Q56" s="109">
        <f t="shared" si="12"/>
        <v>19222.953000000001</v>
      </c>
      <c r="R56" s="11">
        <f t="shared" si="13"/>
        <v>2.7773468060477528E-2</v>
      </c>
    </row>
    <row r="57" spans="1:18" s="11" customFormat="1" ht="12.95" customHeight="1" x14ac:dyDescent="0.2">
      <c r="A57" s="105" t="s">
        <v>223</v>
      </c>
      <c r="B57" s="106" t="s">
        <v>73</v>
      </c>
      <c r="C57" s="105">
        <v>34244.417000000001</v>
      </c>
      <c r="D57" s="105" t="s">
        <v>86</v>
      </c>
      <c r="E57" s="107">
        <f t="shared" si="9"/>
        <v>-7716.9920453408395</v>
      </c>
      <c r="F57" s="11">
        <f t="shared" si="14"/>
        <v>-7717</v>
      </c>
      <c r="G57" s="27">
        <f t="shared" si="10"/>
        <v>1.1720269998477306E-2</v>
      </c>
      <c r="I57" s="11">
        <f>G57</f>
        <v>1.1720269998477306E-2</v>
      </c>
      <c r="J57" s="95"/>
      <c r="P57" s="108">
        <f t="shared" si="11"/>
        <v>0.16105234754639725</v>
      </c>
      <c r="Q57" s="109">
        <f t="shared" si="12"/>
        <v>19225.917000000001</v>
      </c>
      <c r="R57" s="11">
        <f t="shared" si="13"/>
        <v>2.2300069384777976E-2</v>
      </c>
    </row>
    <row r="58" spans="1:18" s="11" customFormat="1" ht="12.95" customHeight="1" x14ac:dyDescent="0.2">
      <c r="A58" s="105" t="s">
        <v>223</v>
      </c>
      <c r="B58" s="106" t="s">
        <v>73</v>
      </c>
      <c r="C58" s="105">
        <v>34272.432999999997</v>
      </c>
      <c r="D58" s="105" t="s">
        <v>86</v>
      </c>
      <c r="E58" s="107">
        <f t="shared" si="9"/>
        <v>-7697.9773186263983</v>
      </c>
      <c r="F58" s="11">
        <f t="shared" si="14"/>
        <v>-7698</v>
      </c>
      <c r="G58" s="27">
        <f t="shared" si="10"/>
        <v>3.3418379993236158E-2</v>
      </c>
      <c r="I58" s="11">
        <f>G58</f>
        <v>3.3418379993236158E-2</v>
      </c>
      <c r="J58" s="95"/>
      <c r="P58" s="108">
        <f t="shared" si="11"/>
        <v>0.16019601055001642</v>
      </c>
      <c r="Q58" s="109">
        <f t="shared" si="12"/>
        <v>19253.932999999997</v>
      </c>
      <c r="R58" s="11">
        <f t="shared" si="13"/>
        <v>1.6072567609591464E-2</v>
      </c>
    </row>
    <row r="59" spans="1:18" s="11" customFormat="1" ht="12.95" customHeight="1" x14ac:dyDescent="0.2">
      <c r="A59" s="105" t="s">
        <v>223</v>
      </c>
      <c r="B59" s="106" t="s">
        <v>51</v>
      </c>
      <c r="C59" s="105">
        <v>34280.491999999998</v>
      </c>
      <c r="D59" s="105" t="s">
        <v>86</v>
      </c>
      <c r="E59" s="107">
        <f t="shared" si="9"/>
        <v>-7692.5075983739807</v>
      </c>
      <c r="F59" s="11">
        <f t="shared" si="14"/>
        <v>-7692.5</v>
      </c>
      <c r="G59" s="27">
        <f t="shared" si="10"/>
        <v>-1.119532500160858E-2</v>
      </c>
      <c r="I59" s="11">
        <f>G59</f>
        <v>-1.119532500160858E-2</v>
      </c>
      <c r="J59" s="95"/>
      <c r="P59" s="108">
        <f t="shared" si="11"/>
        <v>0.15994856861499368</v>
      </c>
      <c r="Q59" s="109">
        <f t="shared" si="12"/>
        <v>19261.991999999998</v>
      </c>
      <c r="R59" s="11">
        <f t="shared" si="13"/>
        <v>2.9290232322250871E-2</v>
      </c>
    </row>
    <row r="60" spans="1:18" s="11" customFormat="1" ht="12.95" customHeight="1" x14ac:dyDescent="0.2">
      <c r="A60" s="105" t="s">
        <v>184</v>
      </c>
      <c r="B60" s="106" t="s">
        <v>73</v>
      </c>
      <c r="C60" s="105">
        <v>34281.29</v>
      </c>
      <c r="D60" s="105" t="s">
        <v>86</v>
      </c>
      <c r="E60" s="107">
        <f t="shared" si="9"/>
        <v>-7691.9659881541711</v>
      </c>
      <c r="F60" s="11">
        <f t="shared" si="14"/>
        <v>-7692</v>
      </c>
      <c r="G60" s="27">
        <f t="shared" si="10"/>
        <v>5.0112519995309412E-2</v>
      </c>
      <c r="I60" s="11">
        <f>G60</f>
        <v>5.0112519995309412E-2</v>
      </c>
      <c r="J60" s="95"/>
      <c r="P60" s="108">
        <f t="shared" si="11"/>
        <v>0.15992608380287279</v>
      </c>
      <c r="Q60" s="109">
        <f t="shared" si="12"/>
        <v>19262.79</v>
      </c>
      <c r="R60" s="11">
        <f t="shared" si="13"/>
        <v>1.2059018796117794E-2</v>
      </c>
    </row>
    <row r="61" spans="1:18" s="11" customFormat="1" ht="12.95" customHeight="1" x14ac:dyDescent="0.2">
      <c r="A61" s="105" t="s">
        <v>116</v>
      </c>
      <c r="B61" s="106" t="s">
        <v>73</v>
      </c>
      <c r="C61" s="105">
        <v>34388.843000000001</v>
      </c>
      <c r="D61" s="105" t="s">
        <v>86</v>
      </c>
      <c r="E61" s="107">
        <f t="shared" si="9"/>
        <v>-7618.9687400702687</v>
      </c>
      <c r="F61" s="11">
        <f t="shared" si="14"/>
        <v>-7619</v>
      </c>
      <c r="G61" s="27">
        <f t="shared" si="10"/>
        <v>4.6057890001975466E-2</v>
      </c>
      <c r="H61" s="11">
        <f>G61</f>
        <v>4.6057890001975466E-2</v>
      </c>
      <c r="J61" s="95"/>
      <c r="P61" s="108">
        <f t="shared" si="11"/>
        <v>0.15666102391753586</v>
      </c>
      <c r="Q61" s="109">
        <f t="shared" si="12"/>
        <v>19370.343000000001</v>
      </c>
      <c r="R61" s="11">
        <f t="shared" si="13"/>
        <v>1.2233053231943387E-2</v>
      </c>
    </row>
    <row r="62" spans="1:18" s="11" customFormat="1" ht="12.95" customHeight="1" x14ac:dyDescent="0.2">
      <c r="A62" s="105" t="s">
        <v>223</v>
      </c>
      <c r="B62" s="106" t="s">
        <v>73</v>
      </c>
      <c r="C62" s="105">
        <v>34624.506000000001</v>
      </c>
      <c r="D62" s="105" t="s">
        <v>86</v>
      </c>
      <c r="E62" s="107">
        <f t="shared" si="9"/>
        <v>-7459.0220117112567</v>
      </c>
      <c r="F62" s="11">
        <f t="shared" si="14"/>
        <v>-7459</v>
      </c>
      <c r="G62" s="27">
        <f t="shared" si="10"/>
        <v>-3.2431710002128966E-2</v>
      </c>
      <c r="I62" s="11">
        <f t="shared" ref="I62:I73" si="15">G62</f>
        <v>-3.2431710002128966E-2</v>
      </c>
      <c r="J62" s="95"/>
      <c r="P62" s="108">
        <f t="shared" si="11"/>
        <v>0.14962786716042706</v>
      </c>
      <c r="Q62" s="109">
        <f t="shared" si="12"/>
        <v>19606.006000000001</v>
      </c>
      <c r="R62" s="11">
        <f t="shared" si="13"/>
        <v>3.3145689636608688E-2</v>
      </c>
    </row>
    <row r="63" spans="1:18" s="11" customFormat="1" ht="12.95" customHeight="1" x14ac:dyDescent="0.2">
      <c r="A63" s="105" t="s">
        <v>223</v>
      </c>
      <c r="B63" s="106" t="s">
        <v>73</v>
      </c>
      <c r="C63" s="105">
        <v>34627.512999999999</v>
      </c>
      <c r="D63" s="105" t="s">
        <v>86</v>
      </c>
      <c r="E63" s="107">
        <f t="shared" si="9"/>
        <v>-7456.9811320985245</v>
      </c>
      <c r="F63" s="11">
        <f t="shared" si="14"/>
        <v>-7457</v>
      </c>
      <c r="G63" s="27">
        <f t="shared" si="10"/>
        <v>2.7799669995147269E-2</v>
      </c>
      <c r="I63" s="11">
        <f t="shared" si="15"/>
        <v>2.7799669995147269E-2</v>
      </c>
      <c r="J63" s="95"/>
      <c r="P63" s="108">
        <f t="shared" si="11"/>
        <v>0.14954102289940105</v>
      </c>
      <c r="Q63" s="109">
        <f t="shared" si="12"/>
        <v>19609.012999999999</v>
      </c>
      <c r="R63" s="11">
        <f t="shared" si="13"/>
        <v>1.482095700695806E-2</v>
      </c>
    </row>
    <row r="64" spans="1:18" s="11" customFormat="1" ht="12.95" customHeight="1" x14ac:dyDescent="0.2">
      <c r="A64" s="105" t="s">
        <v>223</v>
      </c>
      <c r="B64" s="106" t="s">
        <v>73</v>
      </c>
      <c r="C64" s="105">
        <v>34658.434999999998</v>
      </c>
      <c r="D64" s="105" t="s">
        <v>86</v>
      </c>
      <c r="E64" s="107">
        <f t="shared" si="9"/>
        <v>-7435.9940754357604</v>
      </c>
      <c r="F64" s="11">
        <f t="shared" si="14"/>
        <v>-7436</v>
      </c>
      <c r="G64" s="27">
        <f t="shared" si="10"/>
        <v>8.7291599920717999E-3</v>
      </c>
      <c r="I64" s="11">
        <f t="shared" si="15"/>
        <v>8.7291599920717999E-3</v>
      </c>
      <c r="J64" s="95"/>
      <c r="P64" s="108">
        <f t="shared" si="11"/>
        <v>0.14863075354704003</v>
      </c>
      <c r="Q64" s="109">
        <f t="shared" si="12"/>
        <v>19639.934999999998</v>
      </c>
      <c r="R64" s="11">
        <f t="shared" si="13"/>
        <v>1.957245587921953E-2</v>
      </c>
    </row>
    <row r="65" spans="1:20" s="11" customFormat="1" ht="12.95" customHeight="1" x14ac:dyDescent="0.2">
      <c r="A65" s="105" t="s">
        <v>223</v>
      </c>
      <c r="B65" s="106" t="s">
        <v>73</v>
      </c>
      <c r="C65" s="105">
        <v>34683.440999999999</v>
      </c>
      <c r="D65" s="105" t="s">
        <v>86</v>
      </c>
      <c r="E65" s="107">
        <f t="shared" si="9"/>
        <v>-7419.0222644626938</v>
      </c>
      <c r="F65" s="11">
        <f t="shared" si="14"/>
        <v>-7419</v>
      </c>
      <c r="G65" s="27">
        <f t="shared" si="10"/>
        <v>-3.2804110007418785E-2</v>
      </c>
      <c r="I65" s="11">
        <f t="shared" si="15"/>
        <v>-3.2804110007418785E-2</v>
      </c>
      <c r="J65" s="95"/>
      <c r="P65" s="108">
        <f t="shared" si="11"/>
        <v>0.14789600262393651</v>
      </c>
      <c r="Q65" s="109">
        <f t="shared" si="12"/>
        <v>19664.940999999999</v>
      </c>
      <c r="R65" s="11">
        <f t="shared" si="13"/>
        <v>3.2652530704984493E-2</v>
      </c>
      <c r="S65" s="77"/>
      <c r="T65" s="77"/>
    </row>
    <row r="66" spans="1:20" s="11" customFormat="1" ht="12.95" customHeight="1" x14ac:dyDescent="0.2">
      <c r="A66" s="105" t="s">
        <v>223</v>
      </c>
      <c r="B66" s="106" t="s">
        <v>73</v>
      </c>
      <c r="C66" s="105">
        <v>34692.368000000002</v>
      </c>
      <c r="D66" s="105" t="s">
        <v>86</v>
      </c>
      <c r="E66" s="107">
        <f t="shared" si="9"/>
        <v>-7412.9634243220635</v>
      </c>
      <c r="F66" s="11">
        <f t="shared" si="14"/>
        <v>-7413</v>
      </c>
      <c r="G66" s="27">
        <f t="shared" si="10"/>
        <v>5.3890030001639389E-2</v>
      </c>
      <c r="I66" s="11">
        <f t="shared" si="15"/>
        <v>5.3890030001639389E-2</v>
      </c>
      <c r="J66" s="95"/>
      <c r="P66" s="108">
        <f t="shared" si="11"/>
        <v>0.14763713459398409</v>
      </c>
      <c r="Q66" s="109">
        <f t="shared" si="12"/>
        <v>19673.868000000002</v>
      </c>
      <c r="R66" s="11">
        <f t="shared" si="13"/>
        <v>8.788519619448017E-3</v>
      </c>
      <c r="S66" s="77"/>
      <c r="T66" s="77"/>
    </row>
    <row r="67" spans="1:20" s="11" customFormat="1" ht="12.95" customHeight="1" x14ac:dyDescent="0.2">
      <c r="A67" s="105" t="s">
        <v>255</v>
      </c>
      <c r="B67" s="106" t="s">
        <v>73</v>
      </c>
      <c r="C67" s="105">
        <v>35034.25</v>
      </c>
      <c r="D67" s="105" t="s">
        <v>86</v>
      </c>
      <c r="E67" s="107">
        <f t="shared" si="9"/>
        <v>-7180.9248464170241</v>
      </c>
      <c r="F67" s="11">
        <f t="shared" si="14"/>
        <v>-7181</v>
      </c>
      <c r="G67" s="27">
        <f t="shared" si="10"/>
        <v>0.11073010999825783</v>
      </c>
      <c r="I67" s="11">
        <f t="shared" si="15"/>
        <v>0.11073010999825783</v>
      </c>
      <c r="J67" s="95"/>
      <c r="P67" s="108">
        <f t="shared" si="11"/>
        <v>0.13780995372268984</v>
      </c>
      <c r="Q67" s="109">
        <f t="shared" si="12"/>
        <v>20015.75</v>
      </c>
      <c r="R67" s="11">
        <f t="shared" si="13"/>
        <v>7.3331793613965954E-4</v>
      </c>
      <c r="S67" s="77"/>
      <c r="T67" s="77"/>
    </row>
    <row r="68" spans="1:20" s="11" customFormat="1" ht="12.95" customHeight="1" x14ac:dyDescent="0.2">
      <c r="A68" s="105" t="s">
        <v>260</v>
      </c>
      <c r="B68" s="106" t="s">
        <v>51</v>
      </c>
      <c r="C68" s="105">
        <v>35226.468999999997</v>
      </c>
      <c r="D68" s="105" t="s">
        <v>86</v>
      </c>
      <c r="E68" s="107">
        <f t="shared" si="9"/>
        <v>-7050.4639756887364</v>
      </c>
      <c r="F68" s="11">
        <f t="shared" si="14"/>
        <v>-7050.5</v>
      </c>
      <c r="G68" s="27">
        <f t="shared" si="10"/>
        <v>5.3077654993103351E-2</v>
      </c>
      <c r="I68" s="11">
        <f t="shared" si="15"/>
        <v>5.3077654993103351E-2</v>
      </c>
      <c r="J68" s="95"/>
      <c r="P68" s="108">
        <f t="shared" si="11"/>
        <v>0.13243842088644794</v>
      </c>
      <c r="Q68" s="109">
        <f t="shared" si="12"/>
        <v>20207.968999999997</v>
      </c>
      <c r="R68" s="11">
        <f t="shared" si="13"/>
        <v>6.2981311631782463E-3</v>
      </c>
      <c r="S68" s="77"/>
      <c r="T68" s="77"/>
    </row>
    <row r="69" spans="1:20" s="11" customFormat="1" ht="12.95" customHeight="1" x14ac:dyDescent="0.2">
      <c r="A69" s="105" t="s">
        <v>260</v>
      </c>
      <c r="B69" s="106" t="s">
        <v>51</v>
      </c>
      <c r="C69" s="105">
        <v>35251.453000000001</v>
      </c>
      <c r="D69" s="105" t="s">
        <v>86</v>
      </c>
      <c r="E69" s="107">
        <f t="shared" si="9"/>
        <v>-7033.5070963257385</v>
      </c>
      <c r="F69" s="11">
        <f t="shared" si="14"/>
        <v>-7033.5</v>
      </c>
      <c r="G69" s="27">
        <f t="shared" si="10"/>
        <v>-1.0455615003593266E-2</v>
      </c>
      <c r="I69" s="11">
        <f t="shared" si="15"/>
        <v>-1.0455615003593266E-2</v>
      </c>
      <c r="J69" s="95"/>
      <c r="P69" s="108">
        <f t="shared" si="11"/>
        <v>0.13174696345385373</v>
      </c>
      <c r="Q69" s="109">
        <f t="shared" si="12"/>
        <v>20232.953000000001</v>
      </c>
      <c r="R69" s="11">
        <f t="shared" si="13"/>
        <v>2.0221573319946368E-2</v>
      </c>
      <c r="S69" s="77"/>
      <c r="T69" s="77"/>
    </row>
    <row r="70" spans="1:20" s="11" customFormat="1" ht="12.95" customHeight="1" x14ac:dyDescent="0.2">
      <c r="A70" s="105" t="s">
        <v>223</v>
      </c>
      <c r="B70" s="106" t="s">
        <v>73</v>
      </c>
      <c r="C70" s="105">
        <v>35315.517999999996</v>
      </c>
      <c r="D70" s="105" t="s">
        <v>86</v>
      </c>
      <c r="E70" s="107">
        <f t="shared" si="9"/>
        <v>-6990.0255690927006</v>
      </c>
      <c r="F70" s="11">
        <f t="shared" si="14"/>
        <v>-6990</v>
      </c>
      <c r="G70" s="27">
        <f t="shared" si="10"/>
        <v>-3.767310000694124E-2</v>
      </c>
      <c r="I70" s="11">
        <f t="shared" si="15"/>
        <v>-3.767310000694124E-2</v>
      </c>
      <c r="J70" s="95"/>
      <c r="P70" s="108">
        <f t="shared" si="11"/>
        <v>0.12998633879074148</v>
      </c>
      <c r="Q70" s="109">
        <f t="shared" si="12"/>
        <v>20297.017999999996</v>
      </c>
      <c r="R70" s="11">
        <f t="shared" si="13"/>
        <v>2.8109687417953916E-2</v>
      </c>
      <c r="S70" s="77"/>
      <c r="T70" s="77"/>
    </row>
    <row r="71" spans="1:20" s="11" customFormat="1" ht="12.95" customHeight="1" x14ac:dyDescent="0.2">
      <c r="A71" s="105" t="s">
        <v>223</v>
      </c>
      <c r="B71" s="106" t="s">
        <v>51</v>
      </c>
      <c r="C71" s="105">
        <v>35397.383000000002</v>
      </c>
      <c r="D71" s="105" t="s">
        <v>86</v>
      </c>
      <c r="E71" s="107">
        <f t="shared" si="9"/>
        <v>-6934.4630118940258</v>
      </c>
      <c r="F71" s="11">
        <f t="shared" si="14"/>
        <v>-6934.5</v>
      </c>
      <c r="G71" s="27">
        <f t="shared" si="10"/>
        <v>5.4497694996825885E-2</v>
      </c>
      <c r="I71" s="11">
        <f t="shared" si="15"/>
        <v>5.4497694996825885E-2</v>
      </c>
      <c r="J71" s="95"/>
      <c r="P71" s="108">
        <f t="shared" si="11"/>
        <v>0.12775817334723341</v>
      </c>
      <c r="Q71" s="109">
        <f t="shared" si="12"/>
        <v>20378.883000000002</v>
      </c>
      <c r="R71" s="11">
        <f t="shared" si="13"/>
        <v>5.3670976881305295E-3</v>
      </c>
      <c r="S71" s="77"/>
      <c r="T71" s="77"/>
    </row>
    <row r="72" spans="1:20" s="11" customFormat="1" ht="12.95" customHeight="1" x14ac:dyDescent="0.2">
      <c r="A72" s="105" t="s">
        <v>223</v>
      </c>
      <c r="B72" s="106" t="s">
        <v>73</v>
      </c>
      <c r="C72" s="105">
        <v>35464.434000000001</v>
      </c>
      <c r="D72" s="105" t="s">
        <v>86</v>
      </c>
      <c r="E72" s="107">
        <f t="shared" si="9"/>
        <v>-6888.9548579487737</v>
      </c>
      <c r="F72" s="11">
        <f t="shared" si="14"/>
        <v>-6889</v>
      </c>
      <c r="G72" s="27">
        <f t="shared" si="10"/>
        <v>6.6511589997389819E-2</v>
      </c>
      <c r="I72" s="11">
        <f t="shared" si="15"/>
        <v>6.6511589997389819E-2</v>
      </c>
      <c r="J72" s="95"/>
      <c r="P72" s="108">
        <f t="shared" si="11"/>
        <v>0.12594665846629299</v>
      </c>
      <c r="Q72" s="109">
        <f t="shared" si="12"/>
        <v>20445.934000000001</v>
      </c>
      <c r="R72" s="11">
        <f t="shared" si="13"/>
        <v>3.5325273639032081E-3</v>
      </c>
      <c r="S72" s="77"/>
      <c r="T72" s="77"/>
    </row>
    <row r="73" spans="1:20" s="11" customFormat="1" ht="12.95" customHeight="1" x14ac:dyDescent="0.2">
      <c r="A73" s="105" t="s">
        <v>255</v>
      </c>
      <c r="B73" s="106" t="s">
        <v>73</v>
      </c>
      <c r="C73" s="105">
        <v>35476.199999999997</v>
      </c>
      <c r="D73" s="105" t="s">
        <v>86</v>
      </c>
      <c r="E73" s="107">
        <f t="shared" si="9"/>
        <v>-6880.9691613995847</v>
      </c>
      <c r="F73" s="11">
        <f t="shared" si="14"/>
        <v>-6881</v>
      </c>
      <c r="G73" s="27">
        <f t="shared" si="10"/>
        <v>4.5437109991325997E-2</v>
      </c>
      <c r="I73" s="11">
        <f t="shared" si="15"/>
        <v>4.5437109991325997E-2</v>
      </c>
      <c r="J73" s="95"/>
      <c r="P73" s="108">
        <f t="shared" si="11"/>
        <v>0.1256295640742825</v>
      </c>
      <c r="Q73" s="109">
        <f t="shared" si="12"/>
        <v>20457.699999999997</v>
      </c>
      <c r="R73" s="11">
        <f t="shared" si="13"/>
        <v>6.4308296918470865E-3</v>
      </c>
      <c r="S73" s="77"/>
      <c r="T73" s="77"/>
    </row>
    <row r="74" spans="1:20" s="11" customFormat="1" ht="12.95" customHeight="1" x14ac:dyDescent="0.2">
      <c r="A74" s="105" t="s">
        <v>116</v>
      </c>
      <c r="B74" s="106" t="s">
        <v>73</v>
      </c>
      <c r="C74" s="105">
        <v>35588.154000000002</v>
      </c>
      <c r="D74" s="105" t="s">
        <v>86</v>
      </c>
      <c r="E74" s="107">
        <f t="shared" si="9"/>
        <v>-6804.9849125921537</v>
      </c>
      <c r="F74" s="11">
        <f t="shared" si="14"/>
        <v>-6805</v>
      </c>
      <c r="G74" s="27">
        <f t="shared" si="10"/>
        <v>2.2229549998883158E-2</v>
      </c>
      <c r="H74" s="11">
        <f>G74</f>
        <v>2.2229549998883158E-2</v>
      </c>
      <c r="J74" s="95"/>
      <c r="P74" s="108">
        <f t="shared" si="11"/>
        <v>0.1226382542231066</v>
      </c>
      <c r="Q74" s="109">
        <f t="shared" si="12"/>
        <v>20569.654000000002</v>
      </c>
      <c r="R74" s="11">
        <f t="shared" si="13"/>
        <v>1.0081907883987587E-2</v>
      </c>
      <c r="S74" s="77"/>
      <c r="T74" s="77"/>
    </row>
    <row r="75" spans="1:20" s="11" customFormat="1" ht="12.95" customHeight="1" x14ac:dyDescent="0.2">
      <c r="A75" s="105" t="s">
        <v>260</v>
      </c>
      <c r="B75" s="106" t="s">
        <v>73</v>
      </c>
      <c r="C75" s="105">
        <v>35598.447999999997</v>
      </c>
      <c r="D75" s="105" t="s">
        <v>86</v>
      </c>
      <c r="E75" s="107">
        <f t="shared" si="9"/>
        <v>-6797.9982764985507</v>
      </c>
      <c r="F75" s="11">
        <f t="shared" si="14"/>
        <v>-6798</v>
      </c>
      <c r="G75" s="27">
        <f t="shared" si="10"/>
        <v>2.539379995141644E-3</v>
      </c>
      <c r="I75" s="11">
        <f t="shared" ref="I75:I84" si="16">G75</f>
        <v>2.539379995141644E-3</v>
      </c>
      <c r="J75" s="95"/>
      <c r="P75" s="108">
        <f t="shared" si="11"/>
        <v>0.12236465793248588</v>
      </c>
      <c r="Q75" s="109">
        <f t="shared" si="12"/>
        <v>20579.947999999997</v>
      </c>
      <c r="R75" s="11">
        <f t="shared" si="13"/>
        <v>1.4358097232761796E-2</v>
      </c>
      <c r="S75" s="77"/>
      <c r="T75" s="77"/>
    </row>
    <row r="76" spans="1:20" s="11" customFormat="1" ht="12.95" customHeight="1" x14ac:dyDescent="0.2">
      <c r="A76" s="105" t="s">
        <v>260</v>
      </c>
      <c r="B76" s="106" t="s">
        <v>73</v>
      </c>
      <c r="C76" s="105">
        <v>35626.425000000003</v>
      </c>
      <c r="D76" s="105" t="s">
        <v>86</v>
      </c>
      <c r="E76" s="107">
        <f t="shared" si="9"/>
        <v>-6779.0100194564984</v>
      </c>
      <c r="F76" s="11">
        <f t="shared" si="14"/>
        <v>-6779</v>
      </c>
      <c r="G76" s="27">
        <f t="shared" si="10"/>
        <v>-1.4762509999854956E-2</v>
      </c>
      <c r="I76" s="11">
        <f t="shared" si="16"/>
        <v>-1.4762509999854956E-2</v>
      </c>
      <c r="J76" s="95"/>
      <c r="P76" s="108">
        <f t="shared" si="11"/>
        <v>0.12162367115168202</v>
      </c>
      <c r="Q76" s="109">
        <f t="shared" si="12"/>
        <v>20607.925000000003</v>
      </c>
      <c r="R76" s="11">
        <f t="shared" si="13"/>
        <v>1.8601190409099858E-2</v>
      </c>
      <c r="S76" s="77"/>
      <c r="T76" s="77"/>
    </row>
    <row r="77" spans="1:20" s="11" customFormat="1" ht="12.95" customHeight="1" x14ac:dyDescent="0.2">
      <c r="A77" s="105" t="s">
        <v>255</v>
      </c>
      <c r="B77" s="106" t="s">
        <v>73</v>
      </c>
      <c r="C77" s="105">
        <v>35660.36</v>
      </c>
      <c r="D77" s="105" t="s">
        <v>86</v>
      </c>
      <c r="E77" s="107">
        <f t="shared" si="9"/>
        <v>-6755.9780109237099</v>
      </c>
      <c r="F77" s="11">
        <f t="shared" si="14"/>
        <v>-6756</v>
      </c>
      <c r="G77" s="27">
        <f t="shared" si="10"/>
        <v>3.2398359995568171E-2</v>
      </c>
      <c r="I77" s="11">
        <f t="shared" si="16"/>
        <v>3.2398359995568171E-2</v>
      </c>
      <c r="J77" s="95"/>
      <c r="P77" s="108">
        <f t="shared" si="11"/>
        <v>0.12072987793069086</v>
      </c>
      <c r="Q77" s="109">
        <f t="shared" si="12"/>
        <v>20641.86</v>
      </c>
      <c r="R77" s="11">
        <f t="shared" si="13"/>
        <v>7.8024570607229012E-3</v>
      </c>
      <c r="S77" s="77"/>
      <c r="T77" s="77"/>
    </row>
    <row r="78" spans="1:20" s="11" customFormat="1" ht="12.95" customHeight="1" x14ac:dyDescent="0.2">
      <c r="A78" s="105" t="s">
        <v>255</v>
      </c>
      <c r="B78" s="106" t="s">
        <v>73</v>
      </c>
      <c r="C78" s="105">
        <v>35716.400000000001</v>
      </c>
      <c r="D78" s="105" t="s">
        <v>86</v>
      </c>
      <c r="E78" s="107">
        <f t="shared" si="9"/>
        <v>-6717.9431278184311</v>
      </c>
      <c r="F78" s="11">
        <f t="shared" si="14"/>
        <v>-6718</v>
      </c>
      <c r="G78" s="27">
        <f t="shared" si="10"/>
        <v>8.3794579993991647E-2</v>
      </c>
      <c r="I78" s="11">
        <f t="shared" si="16"/>
        <v>8.3794579993991647E-2</v>
      </c>
      <c r="J78" s="95"/>
      <c r="P78" s="108">
        <f t="shared" si="11"/>
        <v>0.11926083263045906</v>
      </c>
      <c r="Q78" s="109">
        <f t="shared" si="12"/>
        <v>20697.900000000001</v>
      </c>
      <c r="R78" s="11">
        <f t="shared" si="13"/>
        <v>1.2578550760737315E-3</v>
      </c>
      <c r="S78" s="77"/>
      <c r="T78" s="77"/>
    </row>
    <row r="79" spans="1:20" s="11" customFormat="1" ht="12.95" customHeight="1" x14ac:dyDescent="0.2">
      <c r="A79" s="105" t="s">
        <v>223</v>
      </c>
      <c r="B79" s="106" t="s">
        <v>51</v>
      </c>
      <c r="C79" s="105">
        <v>35721.527000000002</v>
      </c>
      <c r="D79" s="105" t="s">
        <v>86</v>
      </c>
      <c r="E79" s="107">
        <f t="shared" si="9"/>
        <v>-6714.4633839626003</v>
      </c>
      <c r="F79" s="11">
        <f t="shared" si="14"/>
        <v>-6714.5</v>
      </c>
      <c r="G79" s="27">
        <f t="shared" si="10"/>
        <v>5.394949499896029E-2</v>
      </c>
      <c r="I79" s="11">
        <f t="shared" si="16"/>
        <v>5.394949499896029E-2</v>
      </c>
      <c r="J79" s="95"/>
      <c r="P79" s="108">
        <f t="shared" si="11"/>
        <v>0.1191260055990925</v>
      </c>
      <c r="Q79" s="109">
        <f t="shared" si="12"/>
        <v>20703.027000000002</v>
      </c>
      <c r="R79" s="11">
        <f t="shared" si="13"/>
        <v>4.2479775340091468E-3</v>
      </c>
      <c r="S79" s="77"/>
      <c r="T79" s="77"/>
    </row>
    <row r="80" spans="1:20" s="11" customFormat="1" ht="12.95" customHeight="1" x14ac:dyDescent="0.2">
      <c r="A80" s="105" t="s">
        <v>223</v>
      </c>
      <c r="B80" s="106" t="s">
        <v>51</v>
      </c>
      <c r="C80" s="105">
        <v>35727.425000000003</v>
      </c>
      <c r="D80" s="105" t="s">
        <v>86</v>
      </c>
      <c r="E80" s="107">
        <f t="shared" si="9"/>
        <v>-6710.4603550447746</v>
      </c>
      <c r="F80" s="11">
        <f t="shared" si="14"/>
        <v>-6710.5</v>
      </c>
      <c r="G80" s="27">
        <f t="shared" si="10"/>
        <v>5.8412254998984281E-2</v>
      </c>
      <c r="I80" s="11">
        <f t="shared" si="16"/>
        <v>5.8412254998984281E-2</v>
      </c>
      <c r="J80" s="95"/>
      <c r="P80" s="108">
        <f t="shared" si="11"/>
        <v>0.11897201665569296</v>
      </c>
      <c r="Q80" s="109">
        <f t="shared" si="12"/>
        <v>20708.925000000003</v>
      </c>
      <c r="R80" s="11">
        <f t="shared" si="13"/>
        <v>3.6674847319173626E-3</v>
      </c>
      <c r="S80" s="77"/>
      <c r="T80" s="77"/>
    </row>
    <row r="81" spans="1:20" s="11" customFormat="1" ht="12.95" customHeight="1" x14ac:dyDescent="0.2">
      <c r="A81" s="105" t="s">
        <v>255</v>
      </c>
      <c r="B81" s="106" t="s">
        <v>73</v>
      </c>
      <c r="C81" s="105">
        <v>35744.339999999997</v>
      </c>
      <c r="D81" s="105" t="s">
        <v>86</v>
      </c>
      <c r="E81" s="107">
        <f t="shared" si="9"/>
        <v>-6698.979983029687</v>
      </c>
      <c r="F81" s="11">
        <f t="shared" si="14"/>
        <v>-6699</v>
      </c>
      <c r="G81" s="27">
        <f t="shared" si="10"/>
        <v>2.9492689995095134E-2</v>
      </c>
      <c r="I81" s="11">
        <f t="shared" si="16"/>
        <v>2.9492689995095134E-2</v>
      </c>
      <c r="J81" s="95"/>
      <c r="P81" s="108">
        <f t="shared" si="11"/>
        <v>0.11852988721771417</v>
      </c>
      <c r="Q81" s="109">
        <f t="shared" si="12"/>
        <v>20725.839999999997</v>
      </c>
      <c r="R81" s="11">
        <f t="shared" si="13"/>
        <v>7.9276224892595587E-3</v>
      </c>
      <c r="S81" s="77"/>
      <c r="T81" s="77"/>
    </row>
    <row r="82" spans="1:20" s="11" customFormat="1" ht="12.95" customHeight="1" x14ac:dyDescent="0.2">
      <c r="A82" s="105" t="s">
        <v>223</v>
      </c>
      <c r="B82" s="106" t="s">
        <v>73</v>
      </c>
      <c r="C82" s="105">
        <v>35744.417999999998</v>
      </c>
      <c r="D82" s="105" t="s">
        <v>86</v>
      </c>
      <c r="E82" s="107">
        <f t="shared" si="9"/>
        <v>-6698.9270436848929</v>
      </c>
      <c r="F82" s="11">
        <f t="shared" si="14"/>
        <v>-6699</v>
      </c>
      <c r="G82" s="27">
        <f t="shared" si="10"/>
        <v>0.10749268999643391</v>
      </c>
      <c r="I82" s="11">
        <f t="shared" si="16"/>
        <v>0.10749268999643391</v>
      </c>
      <c r="J82" s="95"/>
      <c r="P82" s="108">
        <f t="shared" si="11"/>
        <v>0.11852988721771417</v>
      </c>
      <c r="Q82" s="109">
        <f t="shared" si="12"/>
        <v>20725.917999999998</v>
      </c>
      <c r="R82" s="11">
        <f t="shared" si="13"/>
        <v>1.2181972250143662E-4</v>
      </c>
      <c r="S82" s="77"/>
      <c r="T82" s="77"/>
    </row>
    <row r="83" spans="1:20" s="11" customFormat="1" ht="12.95" customHeight="1" x14ac:dyDescent="0.2">
      <c r="A83" s="105" t="s">
        <v>260</v>
      </c>
      <c r="B83" s="106" t="s">
        <v>73</v>
      </c>
      <c r="C83" s="105">
        <v>35890.237000000001</v>
      </c>
      <c r="D83" s="105" t="s">
        <v>86</v>
      </c>
      <c r="E83" s="107">
        <f t="shared" si="9"/>
        <v>-6599.9582960130765</v>
      </c>
      <c r="F83" s="11">
        <f t="shared" si="14"/>
        <v>-6600</v>
      </c>
      <c r="G83" s="27">
        <f t="shared" si="10"/>
        <v>6.1445999999705236E-2</v>
      </c>
      <c r="I83" s="11">
        <f t="shared" si="16"/>
        <v>6.1445999999705236E-2</v>
      </c>
      <c r="J83" s="95"/>
      <c r="P83" s="108">
        <f t="shared" si="11"/>
        <v>0.11475986350843298</v>
      </c>
      <c r="Q83" s="109">
        <f t="shared" si="12"/>
        <v>20871.737000000001</v>
      </c>
      <c r="R83" s="11">
        <f t="shared" si="13"/>
        <v>2.8423680422272517E-3</v>
      </c>
      <c r="S83" s="77"/>
      <c r="T83" s="77"/>
    </row>
    <row r="84" spans="1:20" s="11" customFormat="1" ht="12.95" customHeight="1" x14ac:dyDescent="0.2">
      <c r="A84" s="105" t="s">
        <v>260</v>
      </c>
      <c r="B84" s="106" t="s">
        <v>73</v>
      </c>
      <c r="C84" s="105">
        <v>35931.46</v>
      </c>
      <c r="D84" s="105" t="s">
        <v>86</v>
      </c>
      <c r="E84" s="107">
        <f t="shared" si="9"/>
        <v>-6571.9798522898645</v>
      </c>
      <c r="F84" s="11">
        <f t="shared" si="14"/>
        <v>-6572</v>
      </c>
      <c r="G84" s="27">
        <f t="shared" si="10"/>
        <v>2.968531999795232E-2</v>
      </c>
      <c r="I84" s="11">
        <f t="shared" si="16"/>
        <v>2.968531999795232E-2</v>
      </c>
      <c r="J84" s="95"/>
      <c r="P84" s="108">
        <f t="shared" si="11"/>
        <v>0.11370533993467871</v>
      </c>
      <c r="Q84" s="109">
        <f t="shared" si="12"/>
        <v>20912.96</v>
      </c>
      <c r="R84" s="11">
        <f t="shared" si="13"/>
        <v>7.0593637501679008E-3</v>
      </c>
      <c r="S84" s="77"/>
      <c r="T84" s="77"/>
    </row>
    <row r="85" spans="1:20" s="11" customFormat="1" ht="12.95" customHeight="1" x14ac:dyDescent="0.2">
      <c r="A85" s="105" t="s">
        <v>309</v>
      </c>
      <c r="B85" s="106" t="s">
        <v>73</v>
      </c>
      <c r="C85" s="105">
        <v>36043.43</v>
      </c>
      <c r="D85" s="105" t="s">
        <v>86</v>
      </c>
      <c r="E85" s="107">
        <f t="shared" ref="E85:E116" si="17">+(C85-C$7)/C$8</f>
        <v>-6495.9847441296579</v>
      </c>
      <c r="F85" s="11">
        <f t="shared" si="14"/>
        <v>-6496</v>
      </c>
      <c r="G85" s="27">
        <f t="shared" ref="G85:G116" si="18">+C85-(C$7+F85*C$8)</f>
        <v>2.2477760001493152E-2</v>
      </c>
      <c r="H85" s="11">
        <f>G85</f>
        <v>2.2477760001493152E-2</v>
      </c>
      <c r="J85" s="95"/>
      <c r="P85" s="108">
        <f t="shared" ref="P85:P116" si="19">+D$11+D$12*F85+D$13*F85^2</f>
        <v>0.1108691692200133</v>
      </c>
      <c r="Q85" s="109">
        <f t="shared" ref="Q85:Q116" si="20">+C85-15018.5</f>
        <v>21024.93</v>
      </c>
      <c r="R85" s="11">
        <f t="shared" ref="R85:R116" si="21">+(P85-G85)^2</f>
        <v>7.8130412236358891E-3</v>
      </c>
      <c r="S85" s="77"/>
      <c r="T85" s="77"/>
    </row>
    <row r="86" spans="1:20" s="11" customFormat="1" ht="12.95" customHeight="1" x14ac:dyDescent="0.2">
      <c r="A86" s="105" t="s">
        <v>309</v>
      </c>
      <c r="B86" s="106" t="s">
        <v>73</v>
      </c>
      <c r="C86" s="105">
        <v>36074.397299999997</v>
      </c>
      <c r="D86" s="105" t="s">
        <v>86</v>
      </c>
      <c r="E86" s="107">
        <f t="shared" si="17"/>
        <v>-6474.9669419243419</v>
      </c>
      <c r="F86" s="11">
        <f t="shared" si="14"/>
        <v>-6475</v>
      </c>
      <c r="G86" s="27">
        <f t="shared" si="18"/>
        <v>4.8707249996368773E-2</v>
      </c>
      <c r="J86" s="11">
        <f>G86</f>
        <v>4.8707249996368773E-2</v>
      </c>
      <c r="P86" s="108">
        <f t="shared" si="19"/>
        <v>0.11009221884712415</v>
      </c>
      <c r="Q86" s="109">
        <f t="shared" si="20"/>
        <v>21055.897299999997</v>
      </c>
      <c r="R86" s="11">
        <f t="shared" si="21"/>
        <v>3.7681144008082086E-3</v>
      </c>
      <c r="S86" s="77"/>
      <c r="T86" s="77"/>
    </row>
    <row r="87" spans="1:20" s="11" customFormat="1" ht="12.95" customHeight="1" x14ac:dyDescent="0.2">
      <c r="A87" s="105" t="s">
        <v>309</v>
      </c>
      <c r="B87" s="106" t="s">
        <v>73</v>
      </c>
      <c r="C87" s="105">
        <v>36080.295599999998</v>
      </c>
      <c r="D87" s="105" t="s">
        <v>86</v>
      </c>
      <c r="E87" s="107">
        <f t="shared" si="17"/>
        <v>-6470.9637093936508</v>
      </c>
      <c r="F87" s="11">
        <f t="shared" ref="F87:F118" si="22">ROUND(2*E87,0)/2</f>
        <v>-6471</v>
      </c>
      <c r="G87" s="27">
        <f t="shared" si="18"/>
        <v>5.3470009996090084E-2</v>
      </c>
      <c r="J87" s="11">
        <f>G87</f>
        <v>5.3470009996090084E-2</v>
      </c>
      <c r="P87" s="108">
        <f t="shared" si="19"/>
        <v>0.10994455860806703</v>
      </c>
      <c r="Q87" s="109">
        <f t="shared" si="20"/>
        <v>21061.795599999998</v>
      </c>
      <c r="R87" s="11">
        <f t="shared" si="21"/>
        <v>3.1893746409265467E-3</v>
      </c>
      <c r="S87" s="77"/>
      <c r="T87" s="77"/>
    </row>
    <row r="88" spans="1:20" s="11" customFormat="1" ht="12.95" customHeight="1" x14ac:dyDescent="0.2">
      <c r="A88" s="105" t="s">
        <v>122</v>
      </c>
      <c r="B88" s="106" t="s">
        <v>73</v>
      </c>
      <c r="C88" s="105">
        <v>36843.423999999999</v>
      </c>
      <c r="D88" s="105" t="s">
        <v>86</v>
      </c>
      <c r="E88" s="107">
        <f t="shared" si="17"/>
        <v>-5953.0211774822037</v>
      </c>
      <c r="F88" s="11">
        <f t="shared" si="22"/>
        <v>-5953</v>
      </c>
      <c r="G88" s="27">
        <f t="shared" si="18"/>
        <v>-3.1202570004097652E-2</v>
      </c>
      <c r="H88" s="11">
        <f>G88</f>
        <v>-3.1202570004097652E-2</v>
      </c>
      <c r="P88" s="108">
        <f t="shared" si="19"/>
        <v>9.1715697702029766E-2</v>
      </c>
      <c r="Q88" s="109">
        <f t="shared" si="20"/>
        <v>21824.923999999999</v>
      </c>
      <c r="R88" s="11">
        <f t="shared" si="21"/>
        <v>1.5108900535875207E-2</v>
      </c>
      <c r="S88" s="77"/>
      <c r="T88" s="77"/>
    </row>
    <row r="89" spans="1:20" s="11" customFormat="1" ht="12.95" customHeight="1" x14ac:dyDescent="0.2">
      <c r="A89" s="105" t="s">
        <v>122</v>
      </c>
      <c r="B89" s="106" t="s">
        <v>73</v>
      </c>
      <c r="C89" s="105">
        <v>36846.411</v>
      </c>
      <c r="D89" s="105" t="s">
        <v>107</v>
      </c>
      <c r="E89" s="107">
        <f t="shared" si="17"/>
        <v>-5950.9938720604423</v>
      </c>
      <c r="F89" s="11">
        <f t="shared" si="22"/>
        <v>-5951</v>
      </c>
      <c r="G89" s="27">
        <f t="shared" si="18"/>
        <v>9.028809996380005E-3</v>
      </c>
      <c r="H89" s="11">
        <f>G89</f>
        <v>9.028809996380005E-3</v>
      </c>
      <c r="P89" s="108">
        <f t="shared" si="19"/>
        <v>9.1648751204552112E-2</v>
      </c>
      <c r="Q89" s="109">
        <f t="shared" si="20"/>
        <v>21827.911</v>
      </c>
      <c r="R89" s="11">
        <f t="shared" si="21"/>
        <v>6.8260546852418153E-3</v>
      </c>
      <c r="S89" s="77"/>
      <c r="T89" s="77"/>
    </row>
    <row r="90" spans="1:20" s="11" customFormat="1" ht="12.95" customHeight="1" x14ac:dyDescent="0.2">
      <c r="A90" s="105" t="s">
        <v>325</v>
      </c>
      <c r="B90" s="106" t="s">
        <v>73</v>
      </c>
      <c r="C90" s="105">
        <v>37045.351999999999</v>
      </c>
      <c r="D90" s="105" t="s">
        <v>107</v>
      </c>
      <c r="E90" s="107">
        <f t="shared" si="17"/>
        <v>-5815.9707157462562</v>
      </c>
      <c r="F90" s="11">
        <f t="shared" si="22"/>
        <v>-5816</v>
      </c>
      <c r="G90" s="27">
        <f t="shared" si="18"/>
        <v>4.3146959993464407E-2</v>
      </c>
      <c r="I90" s="11">
        <f t="shared" ref="I90:I105" si="23">G90</f>
        <v>4.3146959993464407E-2</v>
      </c>
      <c r="J90" s="95"/>
      <c r="P90" s="108">
        <f t="shared" si="19"/>
        <v>8.7190953118972125E-2</v>
      </c>
      <c r="Q90" s="109">
        <f t="shared" si="20"/>
        <v>22026.851999999999</v>
      </c>
      <c r="R90" s="11">
        <f t="shared" si="21"/>
        <v>1.9398733304397712E-3</v>
      </c>
      <c r="S90" s="77"/>
      <c r="T90" s="77"/>
    </row>
    <row r="91" spans="1:20" s="11" customFormat="1" ht="12.95" customHeight="1" x14ac:dyDescent="0.2">
      <c r="A91" s="105" t="s">
        <v>325</v>
      </c>
      <c r="B91" s="106" t="s">
        <v>51</v>
      </c>
      <c r="C91" s="105">
        <v>37078.483999999997</v>
      </c>
      <c r="D91" s="105" t="s">
        <v>107</v>
      </c>
      <c r="E91" s="107">
        <f t="shared" si="17"/>
        <v>-5793.4837109810178</v>
      </c>
      <c r="F91" s="11">
        <f t="shared" si="22"/>
        <v>-5793.5</v>
      </c>
      <c r="G91" s="27">
        <f t="shared" si="18"/>
        <v>2.3999984994588885E-2</v>
      </c>
      <c r="I91" s="11">
        <f t="shared" si="23"/>
        <v>2.3999984994588885E-2</v>
      </c>
      <c r="J91" s="95"/>
      <c r="P91" s="108">
        <f t="shared" si="19"/>
        <v>8.6459692066789551E-2</v>
      </c>
      <c r="Q91" s="109">
        <f t="shared" si="20"/>
        <v>22059.983999999997</v>
      </c>
      <c r="R91" s="11">
        <f t="shared" si="21"/>
        <v>3.9012150075451138E-3</v>
      </c>
      <c r="S91" s="77"/>
      <c r="T91" s="77"/>
    </row>
    <row r="92" spans="1:20" s="11" customFormat="1" ht="12.95" customHeight="1" x14ac:dyDescent="0.2">
      <c r="A92" s="105" t="s">
        <v>331</v>
      </c>
      <c r="B92" s="106" t="s">
        <v>73</v>
      </c>
      <c r="C92" s="105">
        <v>39059.445</v>
      </c>
      <c r="D92" s="105" t="s">
        <v>107</v>
      </c>
      <c r="E92" s="107">
        <f t="shared" si="17"/>
        <v>-4448.9865648155319</v>
      </c>
      <c r="F92" s="11">
        <f t="shared" si="22"/>
        <v>-4449</v>
      </c>
      <c r="G92" s="27">
        <f t="shared" si="18"/>
        <v>1.9795189997239504E-2</v>
      </c>
      <c r="I92" s="11">
        <f t="shared" si="23"/>
        <v>1.9795189997239504E-2</v>
      </c>
      <c r="J92" s="95"/>
      <c r="P92" s="108">
        <f t="shared" si="19"/>
        <v>4.8833619354124981E-2</v>
      </c>
      <c r="Q92" s="109">
        <f t="shared" si="20"/>
        <v>24040.945</v>
      </c>
      <c r="R92" s="11">
        <f t="shared" si="21"/>
        <v>8.4323037951482835E-4</v>
      </c>
      <c r="S92" s="77"/>
      <c r="T92" s="77"/>
    </row>
    <row r="93" spans="1:20" s="11" customFormat="1" ht="12.95" customHeight="1" x14ac:dyDescent="0.2">
      <c r="A93" s="105" t="s">
        <v>331</v>
      </c>
      <c r="B93" s="106" t="s">
        <v>73</v>
      </c>
      <c r="C93" s="105">
        <v>39389.476000000002</v>
      </c>
      <c r="D93" s="105" t="s">
        <v>107</v>
      </c>
      <c r="E93" s="107">
        <f t="shared" si="17"/>
        <v>-4224.991373771315</v>
      </c>
      <c r="F93" s="11">
        <f t="shared" si="22"/>
        <v>-4225</v>
      </c>
      <c r="G93" s="27">
        <f t="shared" si="18"/>
        <v>1.2709750000794884E-2</v>
      </c>
      <c r="I93" s="11">
        <f t="shared" si="23"/>
        <v>1.2709750000794884E-2</v>
      </c>
      <c r="J93" s="95"/>
      <c r="P93" s="108">
        <f t="shared" si="19"/>
        <v>4.3725457234653951E-2</v>
      </c>
      <c r="Q93" s="109">
        <f t="shared" si="20"/>
        <v>24370.976000000002</v>
      </c>
      <c r="R93" s="11">
        <f t="shared" si="21"/>
        <v>9.6197409521645765E-4</v>
      </c>
      <c r="S93" s="77"/>
      <c r="T93" s="77"/>
    </row>
    <row r="94" spans="1:20" s="11" customFormat="1" ht="12.95" customHeight="1" x14ac:dyDescent="0.2">
      <c r="A94" s="105" t="s">
        <v>331</v>
      </c>
      <c r="B94" s="106" t="s">
        <v>51</v>
      </c>
      <c r="C94" s="105">
        <v>39443.271999999997</v>
      </c>
      <c r="D94" s="105" t="s">
        <v>86</v>
      </c>
      <c r="E94" s="107">
        <f t="shared" si="17"/>
        <v>-4188.479514893168</v>
      </c>
      <c r="F94" s="11">
        <f t="shared" si="22"/>
        <v>-4188.5</v>
      </c>
      <c r="G94" s="27">
        <f t="shared" si="18"/>
        <v>3.0182434995367657E-2</v>
      </c>
      <c r="I94" s="11">
        <f t="shared" si="23"/>
        <v>3.0182434995367657E-2</v>
      </c>
      <c r="J94" s="95"/>
      <c r="P94" s="108">
        <f t="shared" si="19"/>
        <v>4.292450698632963E-2</v>
      </c>
      <c r="Q94" s="109">
        <f t="shared" si="20"/>
        <v>24424.771999999997</v>
      </c>
      <c r="R94" s="11">
        <f t="shared" si="21"/>
        <v>1.6236039862285761E-4</v>
      </c>
      <c r="S94" s="77"/>
      <c r="T94" s="77"/>
    </row>
    <row r="95" spans="1:20" s="11" customFormat="1" ht="12.95" customHeight="1" x14ac:dyDescent="0.2">
      <c r="A95" s="105" t="s">
        <v>331</v>
      </c>
      <c r="B95" s="106" t="s">
        <v>51</v>
      </c>
      <c r="C95" s="105">
        <v>40097.468999999997</v>
      </c>
      <c r="D95" s="105" t="s">
        <v>86</v>
      </c>
      <c r="E95" s="107">
        <f t="shared" si="17"/>
        <v>-3744.4697643074574</v>
      </c>
      <c r="F95" s="11">
        <f t="shared" si="22"/>
        <v>-3744.5</v>
      </c>
      <c r="G95" s="27">
        <f t="shared" si="18"/>
        <v>4.4548794990987517E-2</v>
      </c>
      <c r="I95" s="11">
        <f t="shared" si="23"/>
        <v>4.4548794990987517E-2</v>
      </c>
      <c r="J95" s="95"/>
      <c r="P95" s="108">
        <f t="shared" si="19"/>
        <v>3.3886126986270138E-2</v>
      </c>
      <c r="Q95" s="109">
        <f t="shared" si="20"/>
        <v>25078.968999999997</v>
      </c>
      <c r="R95" s="11">
        <f t="shared" si="21"/>
        <v>1.1369248897882369E-4</v>
      </c>
      <c r="S95" s="77"/>
      <c r="T95" s="77"/>
    </row>
    <row r="96" spans="1:20" s="11" customFormat="1" ht="12.95" customHeight="1" x14ac:dyDescent="0.2">
      <c r="A96" s="105" t="s">
        <v>331</v>
      </c>
      <c r="B96" s="106" t="s">
        <v>51</v>
      </c>
      <c r="C96" s="105">
        <v>40483.476000000002</v>
      </c>
      <c r="D96" s="105" t="s">
        <v>86</v>
      </c>
      <c r="E96" s="107">
        <f t="shared" si="17"/>
        <v>-3482.4831275690726</v>
      </c>
      <c r="F96" s="11">
        <f t="shared" si="22"/>
        <v>-3482.5</v>
      </c>
      <c r="G96" s="27">
        <f t="shared" si="18"/>
        <v>2.4859575001755729E-2</v>
      </c>
      <c r="I96" s="11">
        <f t="shared" si="23"/>
        <v>2.4859575001755729E-2</v>
      </c>
      <c r="J96" s="95"/>
      <c r="P96" s="108">
        <f t="shared" si="19"/>
        <v>2.916364612717328E-2</v>
      </c>
      <c r="Q96" s="109">
        <f t="shared" si="20"/>
        <v>25464.976000000002</v>
      </c>
      <c r="R96" s="11">
        <f t="shared" si="21"/>
        <v>1.8525028252653102E-5</v>
      </c>
      <c r="S96" s="77"/>
      <c r="T96" s="77"/>
    </row>
    <row r="97" spans="1:20" s="11" customFormat="1" ht="12.95" customHeight="1" x14ac:dyDescent="0.2">
      <c r="A97" s="105" t="s">
        <v>331</v>
      </c>
      <c r="B97" s="106" t="s">
        <v>51</v>
      </c>
      <c r="C97" s="105">
        <v>41600.307000000001</v>
      </c>
      <c r="D97" s="105" t="s">
        <v>86</v>
      </c>
      <c r="E97" s="107">
        <f t="shared" si="17"/>
        <v>-2724.4792636620396</v>
      </c>
      <c r="F97" s="11">
        <f t="shared" si="22"/>
        <v>-2724.5</v>
      </c>
      <c r="G97" s="27">
        <f t="shared" si="18"/>
        <v>3.0552594995242544E-2</v>
      </c>
      <c r="I97" s="11">
        <f t="shared" si="23"/>
        <v>3.0552594995242544E-2</v>
      </c>
      <c r="J97" s="95"/>
      <c r="P97" s="108">
        <f t="shared" si="19"/>
        <v>1.8054706729345164E-2</v>
      </c>
      <c r="Q97" s="109">
        <f t="shared" si="20"/>
        <v>26581.807000000001</v>
      </c>
      <c r="R97" s="11">
        <f t="shared" si="21"/>
        <v>1.5619721110685539E-4</v>
      </c>
      <c r="S97" s="77"/>
      <c r="T97" s="77"/>
    </row>
    <row r="98" spans="1:20" s="11" customFormat="1" ht="12.95" customHeight="1" x14ac:dyDescent="0.2">
      <c r="A98" s="77" t="s">
        <v>50</v>
      </c>
      <c r="B98" s="87" t="s">
        <v>51</v>
      </c>
      <c r="C98" s="27">
        <v>42621.377999999997</v>
      </c>
      <c r="D98" s="79"/>
      <c r="E98" s="11">
        <f t="shared" si="17"/>
        <v>-2031.4686261319055</v>
      </c>
      <c r="F98" s="11">
        <f t="shared" si="22"/>
        <v>-2031.5</v>
      </c>
      <c r="G98" s="27">
        <f t="shared" si="18"/>
        <v>4.6225764992414042E-2</v>
      </c>
      <c r="I98" s="11">
        <f t="shared" si="23"/>
        <v>4.6225764992414042E-2</v>
      </c>
      <c r="J98" s="95"/>
      <c r="P98" s="108">
        <f t="shared" si="19"/>
        <v>1.1219771447901986E-2</v>
      </c>
      <c r="Q98" s="109">
        <f t="shared" si="20"/>
        <v>27602.877999999997</v>
      </c>
      <c r="R98" s="11">
        <f t="shared" si="21"/>
        <v>1.22541958403842E-3</v>
      </c>
      <c r="S98" s="11">
        <v>0.1</v>
      </c>
      <c r="T98" s="11">
        <f t="shared" ref="T98:T129" si="24">+S98*R98</f>
        <v>1.2254195840384201E-4</v>
      </c>
    </row>
    <row r="99" spans="1:20" s="11" customFormat="1" ht="12.95" customHeight="1" x14ac:dyDescent="0.2">
      <c r="A99" s="105" t="s">
        <v>352</v>
      </c>
      <c r="B99" s="106" t="s">
        <v>73</v>
      </c>
      <c r="C99" s="105">
        <v>43028.745999999999</v>
      </c>
      <c r="D99" s="105" t="s">
        <v>86</v>
      </c>
      <c r="E99" s="107">
        <f t="shared" si="17"/>
        <v>-1754.9840747252179</v>
      </c>
      <c r="F99" s="11">
        <f t="shared" si="22"/>
        <v>-1755</v>
      </c>
      <c r="G99" s="27">
        <f t="shared" si="18"/>
        <v>2.3464049998437986E-2</v>
      </c>
      <c r="I99" s="11">
        <f t="shared" si="23"/>
        <v>2.3464049998437986E-2</v>
      </c>
      <c r="J99" s="95"/>
      <c r="P99" s="108">
        <f t="shared" si="19"/>
        <v>9.3781476594062222E-3</v>
      </c>
      <c r="Q99" s="109">
        <f t="shared" si="20"/>
        <v>28010.245999999999</v>
      </c>
      <c r="R99" s="11">
        <f t="shared" si="21"/>
        <v>1.9841264470474052E-4</v>
      </c>
      <c r="S99" s="11">
        <v>0.1</v>
      </c>
      <c r="T99" s="11">
        <f t="shared" si="24"/>
        <v>1.9841264470474053E-5</v>
      </c>
    </row>
    <row r="100" spans="1:20" s="11" customFormat="1" ht="12.95" customHeight="1" x14ac:dyDescent="0.2">
      <c r="A100" s="105" t="s">
        <v>352</v>
      </c>
      <c r="B100" s="106" t="s">
        <v>73</v>
      </c>
      <c r="C100" s="105">
        <v>43420.669000000002</v>
      </c>
      <c r="D100" s="105" t="s">
        <v>86</v>
      </c>
      <c r="E100" s="107">
        <f t="shared" si="17"/>
        <v>-1488.9821922971346</v>
      </c>
      <c r="F100" s="11">
        <f t="shared" si="22"/>
        <v>-1489</v>
      </c>
      <c r="G100" s="27">
        <f t="shared" si="18"/>
        <v>2.6237589998345356E-2</v>
      </c>
      <c r="I100" s="11">
        <f t="shared" si="23"/>
        <v>2.6237589998345356E-2</v>
      </c>
      <c r="J100" s="95"/>
      <c r="P100" s="108">
        <f t="shared" si="19"/>
        <v>8.0831101415335897E-3</v>
      </c>
      <c r="Q100" s="109">
        <f t="shared" si="20"/>
        <v>28402.169000000002</v>
      </c>
      <c r="R100" s="11">
        <f t="shared" si="21"/>
        <v>3.2958513887138425E-4</v>
      </c>
      <c r="S100" s="11">
        <v>0.1</v>
      </c>
      <c r="T100" s="11">
        <f t="shared" si="24"/>
        <v>3.2958513887138428E-5</v>
      </c>
    </row>
    <row r="101" spans="1:20" s="11" customFormat="1" ht="12.95" customHeight="1" x14ac:dyDescent="0.2">
      <c r="A101" s="77" t="s">
        <v>52</v>
      </c>
      <c r="B101" s="87"/>
      <c r="C101" s="27">
        <v>43435.387999999999</v>
      </c>
      <c r="D101" s="79"/>
      <c r="E101" s="11">
        <f t="shared" si="17"/>
        <v>-1478.9922664508376</v>
      </c>
      <c r="F101" s="11">
        <f t="shared" si="22"/>
        <v>-1479</v>
      </c>
      <c r="G101" s="27">
        <f t="shared" si="18"/>
        <v>1.1394489993108436E-2</v>
      </c>
      <c r="I101" s="11">
        <f t="shared" si="23"/>
        <v>1.1394489993108436E-2</v>
      </c>
      <c r="J101" s="95"/>
      <c r="P101" s="108">
        <f t="shared" si="19"/>
        <v>8.0435410257723317E-3</v>
      </c>
      <c r="Q101" s="109">
        <f t="shared" si="20"/>
        <v>28416.887999999999</v>
      </c>
      <c r="R101" s="11">
        <f t="shared" si="21"/>
        <v>1.1228858981690906E-5</v>
      </c>
      <c r="S101" s="11">
        <v>0.1</v>
      </c>
      <c r="T101" s="11">
        <f t="shared" si="24"/>
        <v>1.1228858981690906E-6</v>
      </c>
    </row>
    <row r="102" spans="1:20" s="11" customFormat="1" ht="12.95" customHeight="1" x14ac:dyDescent="0.2">
      <c r="A102" s="77" t="s">
        <v>53</v>
      </c>
      <c r="B102" s="87"/>
      <c r="C102" s="27">
        <v>44484.428</v>
      </c>
      <c r="D102" s="79"/>
      <c r="E102" s="11">
        <f t="shared" si="17"/>
        <v>-766.99880155504206</v>
      </c>
      <c r="F102" s="11">
        <f t="shared" si="22"/>
        <v>-767</v>
      </c>
      <c r="G102" s="27">
        <f t="shared" si="18"/>
        <v>1.7657699936535209E-3</v>
      </c>
      <c r="I102" s="11">
        <f t="shared" si="23"/>
        <v>1.7657699936535209E-3</v>
      </c>
      <c r="P102" s="108">
        <f t="shared" si="19"/>
        <v>6.9242153223358482E-3</v>
      </c>
      <c r="Q102" s="109">
        <f t="shared" si="20"/>
        <v>29465.928</v>
      </c>
      <c r="R102" s="11">
        <f t="shared" si="21"/>
        <v>2.6609558209004524E-5</v>
      </c>
      <c r="S102" s="11">
        <v>0.1</v>
      </c>
      <c r="T102" s="11">
        <f t="shared" si="24"/>
        <v>2.6609558209004526E-6</v>
      </c>
    </row>
    <row r="103" spans="1:20" s="11" customFormat="1" ht="12.95" customHeight="1" x14ac:dyDescent="0.2">
      <c r="A103" s="77" t="s">
        <v>53</v>
      </c>
      <c r="B103" s="87"/>
      <c r="C103" s="27">
        <v>44546.303999999996</v>
      </c>
      <c r="D103" s="79"/>
      <c r="E103" s="11">
        <f t="shared" si="17"/>
        <v>-725.00296952395672</v>
      </c>
      <c r="F103" s="11">
        <f t="shared" si="22"/>
        <v>-725</v>
      </c>
      <c r="G103" s="27">
        <f t="shared" si="18"/>
        <v>-4.3752500059781596E-3</v>
      </c>
      <c r="I103" s="11">
        <f t="shared" si="23"/>
        <v>-4.3752500059781596E-3</v>
      </c>
      <c r="P103" s="108">
        <f t="shared" si="19"/>
        <v>6.9627896705823792E-3</v>
      </c>
      <c r="Q103" s="109">
        <f t="shared" si="20"/>
        <v>29527.803999999996</v>
      </c>
      <c r="R103" s="11">
        <f t="shared" si="21"/>
        <v>1.2855114370726099E-4</v>
      </c>
      <c r="S103" s="11">
        <v>0.1</v>
      </c>
      <c r="T103" s="11">
        <f t="shared" si="24"/>
        <v>1.2855114370726099E-5</v>
      </c>
    </row>
    <row r="104" spans="1:20" s="11" customFormat="1" ht="12.95" customHeight="1" x14ac:dyDescent="0.2">
      <c r="A104" s="105" t="s">
        <v>352</v>
      </c>
      <c r="B104" s="106" t="s">
        <v>73</v>
      </c>
      <c r="C104" s="105">
        <v>44562.557000000001</v>
      </c>
      <c r="D104" s="105" t="s">
        <v>86</v>
      </c>
      <c r="E104" s="107">
        <f t="shared" si="17"/>
        <v>-713.97190323005532</v>
      </c>
      <c r="F104" s="11">
        <f t="shared" si="22"/>
        <v>-714</v>
      </c>
      <c r="G104" s="27">
        <f t="shared" si="18"/>
        <v>4.1397339999093674E-2</v>
      </c>
      <c r="I104" s="11">
        <f t="shared" si="23"/>
        <v>4.1397339999093674E-2</v>
      </c>
      <c r="J104" s="95"/>
      <c r="P104" s="108">
        <f t="shared" si="19"/>
        <v>6.9748181726473468E-3</v>
      </c>
      <c r="Q104" s="109">
        <f t="shared" si="20"/>
        <v>29544.057000000001</v>
      </c>
      <c r="R104" s="11">
        <f t="shared" si="21"/>
        <v>1.1849100088921736E-3</v>
      </c>
      <c r="S104" s="11">
        <v>0.1</v>
      </c>
      <c r="T104" s="11">
        <f t="shared" si="24"/>
        <v>1.1849100088921737E-4</v>
      </c>
    </row>
    <row r="105" spans="1:20" s="11" customFormat="1" ht="12.95" customHeight="1" x14ac:dyDescent="0.2">
      <c r="A105" s="105" t="s">
        <v>352</v>
      </c>
      <c r="B105" s="106" t="s">
        <v>73</v>
      </c>
      <c r="C105" s="105">
        <v>45026.637000000002</v>
      </c>
      <c r="D105" s="105" t="s">
        <v>86</v>
      </c>
      <c r="E105" s="107">
        <f t="shared" si="17"/>
        <v>-398.99637590141032</v>
      </c>
      <c r="F105" s="11">
        <f t="shared" si="22"/>
        <v>-399</v>
      </c>
      <c r="G105" s="27">
        <f t="shared" si="18"/>
        <v>5.3396899966173805E-3</v>
      </c>
      <c r="I105" s="11">
        <f t="shared" si="23"/>
        <v>5.3396899966173805E-3</v>
      </c>
      <c r="J105" s="95"/>
      <c r="P105" s="108">
        <f t="shared" si="19"/>
        <v>7.6584641811132384E-3</v>
      </c>
      <c r="Q105" s="109">
        <f t="shared" si="20"/>
        <v>30008.137000000002</v>
      </c>
      <c r="R105" s="11">
        <f t="shared" si="21"/>
        <v>5.3767137186844303E-6</v>
      </c>
      <c r="S105" s="11">
        <v>0.1</v>
      </c>
      <c r="T105" s="11">
        <f t="shared" si="24"/>
        <v>5.3767137186844305E-7</v>
      </c>
    </row>
    <row r="106" spans="1:20" s="11" customFormat="1" ht="12.95" customHeight="1" x14ac:dyDescent="0.2">
      <c r="A106" s="77" t="s">
        <v>54</v>
      </c>
      <c r="B106" s="87" t="s">
        <v>51</v>
      </c>
      <c r="C106" s="27">
        <v>45210.080300000001</v>
      </c>
      <c r="D106" s="79"/>
      <c r="E106" s="11">
        <f t="shared" si="17"/>
        <v>-274.49165655904199</v>
      </c>
      <c r="F106" s="11">
        <f t="shared" si="22"/>
        <v>-274.5</v>
      </c>
      <c r="G106" s="27">
        <f t="shared" si="18"/>
        <v>1.229309500195086E-2</v>
      </c>
      <c r="J106" s="11">
        <f t="shared" ref="J106:J117" si="25">-G106</f>
        <v>-1.229309500195086E-2</v>
      </c>
      <c r="K106" s="77"/>
      <c r="P106" s="108">
        <f t="shared" si="19"/>
        <v>8.1094043204435716E-3</v>
      </c>
      <c r="Q106" s="109">
        <f t="shared" si="20"/>
        <v>30191.580300000001</v>
      </c>
      <c r="R106" s="11">
        <f t="shared" si="21"/>
        <v>1.7503267718530919E-5</v>
      </c>
      <c r="S106" s="11">
        <v>1</v>
      </c>
      <c r="T106" s="11">
        <f t="shared" si="24"/>
        <v>1.7503267718530919E-5</v>
      </c>
    </row>
    <row r="107" spans="1:20" s="11" customFormat="1" ht="12.95" customHeight="1" x14ac:dyDescent="0.2">
      <c r="A107" s="107" t="s">
        <v>54</v>
      </c>
      <c r="B107" s="52" t="s">
        <v>51</v>
      </c>
      <c r="C107" s="51">
        <v>45210.082399999999</v>
      </c>
      <c r="D107" s="51"/>
      <c r="E107" s="107">
        <f t="shared" si="17"/>
        <v>-274.49023126899129</v>
      </c>
      <c r="F107" s="11">
        <f t="shared" si="22"/>
        <v>-274.5</v>
      </c>
      <c r="G107" s="27">
        <f t="shared" si="18"/>
        <v>1.4393094999832101E-2</v>
      </c>
      <c r="J107" s="11">
        <f t="shared" si="25"/>
        <v>-1.4393094999832101E-2</v>
      </c>
      <c r="P107" s="108">
        <f t="shared" si="19"/>
        <v>8.1094043204435716E-3</v>
      </c>
      <c r="Q107" s="109">
        <f t="shared" si="20"/>
        <v>30191.582399999999</v>
      </c>
      <c r="R107" s="11">
        <f t="shared" si="21"/>
        <v>3.9484768554234282E-5</v>
      </c>
      <c r="S107" s="11">
        <v>1</v>
      </c>
      <c r="T107" s="11">
        <f t="shared" si="24"/>
        <v>3.9484768554234282E-5</v>
      </c>
    </row>
    <row r="108" spans="1:20" s="77" customFormat="1" ht="12.95" customHeight="1" x14ac:dyDescent="0.2">
      <c r="A108" s="107" t="s">
        <v>54</v>
      </c>
      <c r="B108" s="52" t="s">
        <v>51</v>
      </c>
      <c r="C108" s="51">
        <v>45235.123500000002</v>
      </c>
      <c r="D108" s="51"/>
      <c r="E108" s="107">
        <f t="shared" si="17"/>
        <v>-257.49459759076774</v>
      </c>
      <c r="F108" s="11">
        <f t="shared" si="22"/>
        <v>-257.5</v>
      </c>
      <c r="G108" s="27">
        <f t="shared" si="18"/>
        <v>7.9598250013077632E-3</v>
      </c>
      <c r="H108" s="11"/>
      <c r="I108" s="11"/>
      <c r="J108" s="11">
        <f t="shared" si="25"/>
        <v>-7.9598250013077632E-3</v>
      </c>
      <c r="K108" s="11"/>
      <c r="L108" s="11"/>
      <c r="M108" s="11"/>
      <c r="N108" s="11"/>
      <c r="O108" s="11"/>
      <c r="P108" s="108">
        <f t="shared" si="19"/>
        <v>8.1789240387995701E-3</v>
      </c>
      <c r="Q108" s="109">
        <f t="shared" si="20"/>
        <v>30216.623500000002</v>
      </c>
      <c r="R108" s="11">
        <f t="shared" si="21"/>
        <v>4.8004388229836212E-8</v>
      </c>
      <c r="S108" s="11">
        <v>1</v>
      </c>
      <c r="T108" s="11">
        <f t="shared" si="24"/>
        <v>4.8004388229836212E-8</v>
      </c>
    </row>
    <row r="109" spans="1:20" s="11" customFormat="1" ht="12.95" customHeight="1" x14ac:dyDescent="0.2">
      <c r="A109" s="51" t="s">
        <v>54</v>
      </c>
      <c r="B109" s="52" t="s">
        <v>51</v>
      </c>
      <c r="C109" s="51">
        <v>45235.124900000003</v>
      </c>
      <c r="D109" s="51">
        <v>5.9999999999999995E-4</v>
      </c>
      <c r="E109" s="107">
        <f t="shared" si="17"/>
        <v>-257.49364739739895</v>
      </c>
      <c r="F109" s="11">
        <f t="shared" si="22"/>
        <v>-257.5</v>
      </c>
      <c r="G109" s="27">
        <f t="shared" si="18"/>
        <v>9.3598250023205765E-3</v>
      </c>
      <c r="J109" s="11">
        <f t="shared" si="25"/>
        <v>-9.3598250023205765E-3</v>
      </c>
      <c r="P109" s="108">
        <f t="shared" si="19"/>
        <v>8.1789240387995701E-3</v>
      </c>
      <c r="Q109" s="109">
        <f t="shared" si="20"/>
        <v>30216.624900000003</v>
      </c>
      <c r="R109" s="11">
        <f t="shared" si="21"/>
        <v>1.3945270856448414E-6</v>
      </c>
      <c r="S109" s="11">
        <v>1</v>
      </c>
      <c r="T109" s="11">
        <f t="shared" si="24"/>
        <v>1.3945270856448414E-6</v>
      </c>
    </row>
    <row r="110" spans="1:20" s="11" customFormat="1" ht="12.95" customHeight="1" x14ac:dyDescent="0.2">
      <c r="A110" s="107" t="s">
        <v>54</v>
      </c>
      <c r="B110" s="52"/>
      <c r="C110" s="51">
        <v>45265.329100000003</v>
      </c>
      <c r="D110" s="51"/>
      <c r="E110" s="107">
        <f t="shared" si="17"/>
        <v>-236.9937684486404</v>
      </c>
      <c r="F110" s="11">
        <f t="shared" si="22"/>
        <v>-237</v>
      </c>
      <c r="G110" s="27">
        <f t="shared" si="18"/>
        <v>9.1814699990209192E-3</v>
      </c>
      <c r="J110" s="11">
        <f t="shared" si="25"/>
        <v>-9.1814699990209192E-3</v>
      </c>
      <c r="P110" s="108">
        <f t="shared" si="19"/>
        <v>8.2652958843252283E-3</v>
      </c>
      <c r="Q110" s="109">
        <f t="shared" si="20"/>
        <v>30246.829100000003</v>
      </c>
      <c r="R110" s="11">
        <f t="shared" si="21"/>
        <v>8.3937500843843308E-7</v>
      </c>
      <c r="S110" s="11">
        <v>1</v>
      </c>
      <c r="T110" s="11">
        <f t="shared" si="24"/>
        <v>8.3937500843843308E-7</v>
      </c>
    </row>
    <row r="111" spans="1:20" s="77" customFormat="1" ht="12.95" customHeight="1" x14ac:dyDescent="0.2">
      <c r="A111" s="107" t="s">
        <v>54</v>
      </c>
      <c r="B111" s="52"/>
      <c r="C111" s="51">
        <v>45265.331400000003</v>
      </c>
      <c r="D111" s="51"/>
      <c r="E111" s="107">
        <f t="shared" si="17"/>
        <v>-236.99220741667847</v>
      </c>
      <c r="F111" s="11">
        <f t="shared" si="22"/>
        <v>-237</v>
      </c>
      <c r="G111" s="27">
        <f t="shared" si="18"/>
        <v>1.1481469999125693E-2</v>
      </c>
      <c r="H111" s="11"/>
      <c r="I111" s="11"/>
      <c r="J111" s="11">
        <f t="shared" si="25"/>
        <v>-1.1481469999125693E-2</v>
      </c>
      <c r="K111" s="11"/>
      <c r="L111" s="11"/>
      <c r="M111" s="11"/>
      <c r="N111" s="11"/>
      <c r="O111" s="11"/>
      <c r="P111" s="108">
        <f t="shared" si="19"/>
        <v>8.2652958843252283E-3</v>
      </c>
      <c r="Q111" s="109">
        <f t="shared" si="20"/>
        <v>30246.831400000003</v>
      </c>
      <c r="R111" s="11">
        <f t="shared" si="21"/>
        <v>1.0343775936712553E-5</v>
      </c>
      <c r="S111" s="11">
        <v>1</v>
      </c>
      <c r="T111" s="11">
        <f t="shared" si="24"/>
        <v>1.0343775936712553E-5</v>
      </c>
    </row>
    <row r="112" spans="1:20" s="11" customFormat="1" ht="12.95" customHeight="1" x14ac:dyDescent="0.2">
      <c r="A112" s="107" t="s">
        <v>54</v>
      </c>
      <c r="B112" s="52" t="s">
        <v>51</v>
      </c>
      <c r="C112" s="51">
        <v>45266.067999999999</v>
      </c>
      <c r="D112" s="51"/>
      <c r="E112" s="107">
        <f t="shared" si="17"/>
        <v>-236.49226996315929</v>
      </c>
      <c r="F112" s="11">
        <f t="shared" si="22"/>
        <v>-236.5</v>
      </c>
      <c r="G112" s="27">
        <f t="shared" si="18"/>
        <v>1.1389314997359179E-2</v>
      </c>
      <c r="J112" s="11">
        <f t="shared" si="25"/>
        <v>-1.1389314997359179E-2</v>
      </c>
      <c r="P112" s="108">
        <f t="shared" si="19"/>
        <v>8.2674371970606862E-3</v>
      </c>
      <c r="Q112" s="109">
        <f t="shared" si="20"/>
        <v>30247.567999999999</v>
      </c>
      <c r="R112" s="11">
        <f t="shared" si="21"/>
        <v>9.7461209999965565E-6</v>
      </c>
      <c r="S112" s="11">
        <v>1</v>
      </c>
      <c r="T112" s="11">
        <f t="shared" si="24"/>
        <v>9.7461209999965565E-6</v>
      </c>
    </row>
    <row r="113" spans="1:20" s="11" customFormat="1" ht="12.95" customHeight="1" x14ac:dyDescent="0.2">
      <c r="A113" s="107" t="s">
        <v>54</v>
      </c>
      <c r="B113" s="52" t="s">
        <v>51</v>
      </c>
      <c r="C113" s="51">
        <v>45266.068299999999</v>
      </c>
      <c r="D113" s="51"/>
      <c r="E113" s="107">
        <f t="shared" si="17"/>
        <v>-236.49206635029489</v>
      </c>
      <c r="F113" s="11">
        <f t="shared" si="22"/>
        <v>-236.5</v>
      </c>
      <c r="G113" s="27">
        <f t="shared" si="18"/>
        <v>1.1689314997056499E-2</v>
      </c>
      <c r="J113" s="11">
        <f t="shared" si="25"/>
        <v>-1.1689314997056499E-2</v>
      </c>
      <c r="P113" s="108">
        <f t="shared" si="19"/>
        <v>8.2674371970606862E-3</v>
      </c>
      <c r="Q113" s="109">
        <f t="shared" si="20"/>
        <v>30247.568299999999</v>
      </c>
      <c r="R113" s="11">
        <f t="shared" si="21"/>
        <v>1.1709247678104184E-5</v>
      </c>
      <c r="S113" s="11">
        <v>1</v>
      </c>
      <c r="T113" s="11">
        <f t="shared" si="24"/>
        <v>1.1709247678104184E-5</v>
      </c>
    </row>
    <row r="114" spans="1:20" s="77" customFormat="1" ht="12.95" customHeight="1" x14ac:dyDescent="0.2">
      <c r="A114" s="107" t="s">
        <v>54</v>
      </c>
      <c r="B114" s="52" t="s">
        <v>51</v>
      </c>
      <c r="C114" s="51">
        <v>45294.061800000003</v>
      </c>
      <c r="D114" s="51"/>
      <c r="E114" s="107">
        <f t="shared" si="17"/>
        <v>-217.49261060069205</v>
      </c>
      <c r="F114" s="11">
        <f t="shared" si="22"/>
        <v>-217.5</v>
      </c>
      <c r="G114" s="27">
        <f t="shared" si="18"/>
        <v>1.0887424999964423E-2</v>
      </c>
      <c r="H114" s="11"/>
      <c r="I114" s="11"/>
      <c r="J114" s="11">
        <f t="shared" si="25"/>
        <v>-1.0887424999964423E-2</v>
      </c>
      <c r="K114" s="11"/>
      <c r="L114" s="11"/>
      <c r="M114" s="11"/>
      <c r="N114" s="11"/>
      <c r="O114" s="11"/>
      <c r="P114" s="108">
        <f t="shared" si="19"/>
        <v>8.3500308727402356E-3</v>
      </c>
      <c r="Q114" s="109">
        <f t="shared" si="20"/>
        <v>30275.561800000003</v>
      </c>
      <c r="R114" s="11">
        <f t="shared" si="21"/>
        <v>6.4383689568717982E-6</v>
      </c>
      <c r="S114" s="11">
        <v>1</v>
      </c>
      <c r="T114" s="11">
        <f t="shared" si="24"/>
        <v>6.4383689568717982E-6</v>
      </c>
    </row>
    <row r="115" spans="1:20" s="11" customFormat="1" ht="12.95" customHeight="1" x14ac:dyDescent="0.2">
      <c r="A115" s="107" t="s">
        <v>54</v>
      </c>
      <c r="B115" s="52" t="s">
        <v>51</v>
      </c>
      <c r="C115" s="51">
        <v>45294.063099999999</v>
      </c>
      <c r="D115" s="51"/>
      <c r="E115" s="107">
        <f t="shared" si="17"/>
        <v>-217.49172827828136</v>
      </c>
      <c r="F115" s="11">
        <f t="shared" si="22"/>
        <v>-217.5</v>
      </c>
      <c r="G115" s="27">
        <f t="shared" si="18"/>
        <v>1.2187424996227492E-2</v>
      </c>
      <c r="J115" s="11">
        <f t="shared" si="25"/>
        <v>-1.2187424996227492E-2</v>
      </c>
      <c r="P115" s="108">
        <f t="shared" si="19"/>
        <v>8.3500308727402356E-3</v>
      </c>
      <c r="Q115" s="109">
        <f t="shared" si="20"/>
        <v>30275.563099999999</v>
      </c>
      <c r="R115" s="11">
        <f t="shared" si="21"/>
        <v>1.4725593658974526E-5</v>
      </c>
      <c r="S115" s="11">
        <v>1</v>
      </c>
      <c r="T115" s="11">
        <f t="shared" si="24"/>
        <v>1.4725593658974526E-5</v>
      </c>
    </row>
    <row r="116" spans="1:20" s="77" customFormat="1" ht="12.95" customHeight="1" x14ac:dyDescent="0.2">
      <c r="A116" s="107" t="s">
        <v>54</v>
      </c>
      <c r="B116" s="52"/>
      <c r="C116" s="51">
        <v>45296.271500000003</v>
      </c>
      <c r="D116" s="51"/>
      <c r="E116" s="107">
        <f t="shared" si="17"/>
        <v>-215.99286611108266</v>
      </c>
      <c r="F116" s="11">
        <f t="shared" si="22"/>
        <v>-216</v>
      </c>
      <c r="G116" s="27">
        <f t="shared" si="18"/>
        <v>1.0510959997191094E-2</v>
      </c>
      <c r="H116" s="11"/>
      <c r="I116" s="11"/>
      <c r="J116" s="11">
        <f t="shared" si="25"/>
        <v>-1.0510959997191094E-2</v>
      </c>
      <c r="K116" s="11"/>
      <c r="L116" s="11"/>
      <c r="M116" s="11"/>
      <c r="N116" s="11"/>
      <c r="O116" s="11"/>
      <c r="P116" s="108">
        <f t="shared" si="19"/>
        <v>8.3566529958425066E-3</v>
      </c>
      <c r="Q116" s="109">
        <f t="shared" si="20"/>
        <v>30277.771500000003</v>
      </c>
      <c r="R116" s="11">
        <f t="shared" si="21"/>
        <v>4.6410386560595419E-6</v>
      </c>
      <c r="S116" s="11">
        <v>1</v>
      </c>
      <c r="T116" s="11">
        <f t="shared" si="24"/>
        <v>4.6410386560595419E-6</v>
      </c>
    </row>
    <row r="117" spans="1:20" s="77" customFormat="1" ht="12.95" customHeight="1" x14ac:dyDescent="0.2">
      <c r="A117" s="107" t="s">
        <v>54</v>
      </c>
      <c r="B117" s="52"/>
      <c r="C117" s="51">
        <v>45296.274299999997</v>
      </c>
      <c r="D117" s="51"/>
      <c r="E117" s="107">
        <f t="shared" ref="E117:E148" si="26">+(C117-C$7)/C$8</f>
        <v>-215.99096572435005</v>
      </c>
      <c r="F117" s="11">
        <f t="shared" si="22"/>
        <v>-216</v>
      </c>
      <c r="G117" s="27">
        <f t="shared" ref="G117:G148" si="27">+C117-(C$7+F117*C$8)</f>
        <v>1.3310959991940763E-2</v>
      </c>
      <c r="H117" s="11"/>
      <c r="I117" s="11"/>
      <c r="J117" s="11">
        <f t="shared" si="25"/>
        <v>-1.3310959991940763E-2</v>
      </c>
      <c r="K117" s="11"/>
      <c r="L117" s="11"/>
      <c r="M117" s="11"/>
      <c r="N117" s="11"/>
      <c r="O117" s="11"/>
      <c r="P117" s="108">
        <f t="shared" ref="P117:P148" si="28">+D$11+D$12*F117+D$13*F117^2</f>
        <v>8.3566529958425066E-3</v>
      </c>
      <c r="Q117" s="109">
        <f t="shared" ref="Q117:Q148" si="29">+C117-15018.5</f>
        <v>30277.774299999997</v>
      </c>
      <c r="R117" s="11">
        <f t="shared" ref="R117:R148" si="30">+(P117-G117)^2</f>
        <v>2.4545157811588128E-5</v>
      </c>
      <c r="S117" s="11">
        <v>1</v>
      </c>
      <c r="T117" s="11">
        <f t="shared" si="24"/>
        <v>2.4545157811588128E-5</v>
      </c>
    </row>
    <row r="118" spans="1:20" s="11" customFormat="1" ht="12.95" customHeight="1" x14ac:dyDescent="0.2">
      <c r="A118" s="105" t="s">
        <v>352</v>
      </c>
      <c r="B118" s="106" t="s">
        <v>73</v>
      </c>
      <c r="C118" s="105">
        <v>45521.711000000003</v>
      </c>
      <c r="D118" s="105" t="s">
        <v>86</v>
      </c>
      <c r="E118" s="107">
        <f t="shared" si="26"/>
        <v>-62.984924822498947</v>
      </c>
      <c r="F118" s="11">
        <f t="shared" si="22"/>
        <v>-63</v>
      </c>
      <c r="G118" s="27">
        <f t="shared" si="27"/>
        <v>2.2211529998457991E-2</v>
      </c>
      <c r="I118" s="11">
        <f>G118</f>
        <v>2.2211529998457991E-2</v>
      </c>
      <c r="J118" s="95"/>
      <c r="P118" s="108">
        <f t="shared" si="28"/>
        <v>9.1101894466363385E-3</v>
      </c>
      <c r="Q118" s="109">
        <f t="shared" si="29"/>
        <v>30503.211000000003</v>
      </c>
      <c r="R118" s="11">
        <f t="shared" si="30"/>
        <v>1.7164512425480648E-4</v>
      </c>
      <c r="S118" s="11">
        <v>0.1</v>
      </c>
      <c r="T118" s="11">
        <f t="shared" si="24"/>
        <v>1.7164512425480649E-5</v>
      </c>
    </row>
    <row r="119" spans="1:20" s="11" customFormat="1" ht="12.95" customHeight="1" x14ac:dyDescent="0.2">
      <c r="A119" s="107" t="s">
        <v>55</v>
      </c>
      <c r="B119" s="52"/>
      <c r="C119" s="51">
        <v>45561.481399999997</v>
      </c>
      <c r="D119" s="51"/>
      <c r="E119" s="107">
        <f t="shared" si="26"/>
        <v>-35.992374589631346</v>
      </c>
      <c r="F119" s="11">
        <f t="shared" ref="F119:F150" si="31">ROUND(2*E119,0)/2</f>
        <v>-36</v>
      </c>
      <c r="G119" s="27">
        <f t="shared" si="27"/>
        <v>1.1235159996431321E-2</v>
      </c>
      <c r="J119" s="11">
        <f>-G119</f>
        <v>-1.1235159996431321E-2</v>
      </c>
      <c r="P119" s="108">
        <f t="shared" si="28"/>
        <v>9.2592194439325565E-3</v>
      </c>
      <c r="Q119" s="109">
        <f t="shared" si="29"/>
        <v>30542.981399999997</v>
      </c>
      <c r="R119" s="11">
        <f t="shared" si="30"/>
        <v>3.9043410670091226E-6</v>
      </c>
      <c r="S119" s="11">
        <v>1</v>
      </c>
      <c r="T119" s="11">
        <f t="shared" si="24"/>
        <v>3.9043410670091226E-6</v>
      </c>
    </row>
    <row r="120" spans="1:20" s="11" customFormat="1" ht="12.95" customHeight="1" x14ac:dyDescent="0.2">
      <c r="A120" s="107" t="s">
        <v>56</v>
      </c>
      <c r="B120" s="52"/>
      <c r="C120" s="51">
        <v>45614.512000000002</v>
      </c>
      <c r="D120" s="51"/>
      <c r="E120" s="107">
        <f t="shared" si="26"/>
        <v>0</v>
      </c>
      <c r="F120" s="11">
        <f t="shared" si="31"/>
        <v>0</v>
      </c>
      <c r="G120" s="27">
        <f t="shared" si="27"/>
        <v>0</v>
      </c>
      <c r="I120" s="11">
        <f>G120</f>
        <v>0</v>
      </c>
      <c r="P120" s="108">
        <f t="shared" si="28"/>
        <v>9.4654174960591992E-3</v>
      </c>
      <c r="Q120" s="109">
        <f t="shared" si="29"/>
        <v>30596.012000000002</v>
      </c>
      <c r="R120" s="11">
        <f t="shared" si="30"/>
        <v>8.9594128374703605E-5</v>
      </c>
      <c r="S120" s="11">
        <v>0.1</v>
      </c>
      <c r="T120" s="11">
        <f t="shared" si="24"/>
        <v>8.9594128374703608E-6</v>
      </c>
    </row>
    <row r="121" spans="1:20" s="11" customFormat="1" ht="12.95" customHeight="1" x14ac:dyDescent="0.2">
      <c r="A121" s="105" t="s">
        <v>406</v>
      </c>
      <c r="B121" s="106" t="s">
        <v>73</v>
      </c>
      <c r="C121" s="105">
        <v>45614.521999999997</v>
      </c>
      <c r="D121" s="105" t="s">
        <v>86</v>
      </c>
      <c r="E121" s="107">
        <f t="shared" si="26"/>
        <v>6.7870954827537909E-3</v>
      </c>
      <c r="F121" s="11">
        <f t="shared" si="31"/>
        <v>0</v>
      </c>
      <c r="G121" s="27">
        <f t="shared" si="27"/>
        <v>9.9999999947613105E-3</v>
      </c>
      <c r="I121" s="11">
        <f>G121</f>
        <v>9.9999999947613105E-3</v>
      </c>
      <c r="J121" s="95"/>
      <c r="P121" s="108">
        <f t="shared" si="28"/>
        <v>9.4654174960591992E-3</v>
      </c>
      <c r="Q121" s="109">
        <f t="shared" si="29"/>
        <v>30596.021999999997</v>
      </c>
      <c r="R121" s="11">
        <f t="shared" si="30"/>
        <v>2.8577844791859287E-7</v>
      </c>
      <c r="S121" s="11">
        <v>0.1</v>
      </c>
      <c r="T121" s="11">
        <f t="shared" si="24"/>
        <v>2.8577844791859288E-8</v>
      </c>
    </row>
    <row r="122" spans="1:20" s="77" customFormat="1" ht="12.95" customHeight="1" x14ac:dyDescent="0.2">
      <c r="A122" s="107" t="s">
        <v>54</v>
      </c>
      <c r="B122" s="52"/>
      <c r="C122" s="51">
        <v>45635.149700000002</v>
      </c>
      <c r="D122" s="51"/>
      <c r="E122" s="107">
        <f t="shared" si="26"/>
        <v>14.007004051780159</v>
      </c>
      <c r="F122" s="11">
        <f t="shared" si="31"/>
        <v>14</v>
      </c>
      <c r="G122" s="27">
        <f t="shared" si="27"/>
        <v>1.0319659995730035E-2</v>
      </c>
      <c r="H122" s="11"/>
      <c r="I122" s="11"/>
      <c r="J122" s="11">
        <f>-G122</f>
        <v>-1.0319659995730035E-2</v>
      </c>
      <c r="K122" s="11"/>
      <c r="L122" s="11"/>
      <c r="M122" s="11"/>
      <c r="N122" s="11"/>
      <c r="O122" s="11"/>
      <c r="P122" s="108">
        <f t="shared" si="28"/>
        <v>9.5479177845606139E-3</v>
      </c>
      <c r="Q122" s="109">
        <f t="shared" si="29"/>
        <v>30616.649700000002</v>
      </c>
      <c r="R122" s="11">
        <f t="shared" si="30"/>
        <v>5.9558604050066734E-7</v>
      </c>
      <c r="S122" s="11">
        <v>1</v>
      </c>
      <c r="T122" s="11">
        <f t="shared" si="24"/>
        <v>5.9558604050066734E-7</v>
      </c>
    </row>
    <row r="123" spans="1:20" s="11" customFormat="1" ht="12.95" customHeight="1" x14ac:dyDescent="0.2">
      <c r="A123" s="107" t="s">
        <v>57</v>
      </c>
      <c r="B123" s="52" t="s">
        <v>51</v>
      </c>
      <c r="C123" s="51">
        <v>45939.385000000002</v>
      </c>
      <c r="D123" s="51"/>
      <c r="E123" s="107">
        <f t="shared" si="26"/>
        <v>220.49440719237714</v>
      </c>
      <c r="F123" s="11">
        <f t="shared" si="31"/>
        <v>220.5</v>
      </c>
      <c r="G123" s="27">
        <f t="shared" si="27"/>
        <v>-8.2403549968148582E-3</v>
      </c>
      <c r="I123" s="11">
        <f>G123</f>
        <v>-8.2403549968148582E-3</v>
      </c>
      <c r="P123" s="108">
        <f t="shared" si="28"/>
        <v>1.0915197080143761E-2</v>
      </c>
      <c r="Q123" s="109">
        <f t="shared" si="29"/>
        <v>30920.885000000002</v>
      </c>
      <c r="R123" s="11">
        <f t="shared" si="30"/>
        <v>3.6693517537307368E-4</v>
      </c>
      <c r="S123" s="11">
        <v>0.1</v>
      </c>
      <c r="T123" s="11">
        <f t="shared" si="24"/>
        <v>3.6693517537307371E-5</v>
      </c>
    </row>
    <row r="124" spans="1:20" s="77" customFormat="1" ht="12.95" customHeight="1" x14ac:dyDescent="0.2">
      <c r="A124" s="107" t="s">
        <v>58</v>
      </c>
      <c r="B124" s="52"/>
      <c r="C124" s="51">
        <v>47005.425000000003</v>
      </c>
      <c r="D124" s="51"/>
      <c r="E124" s="107">
        <f t="shared" si="26"/>
        <v>944.02593441489853</v>
      </c>
      <c r="F124" s="11">
        <f t="shared" si="31"/>
        <v>944</v>
      </c>
      <c r="G124" s="27">
        <f t="shared" si="27"/>
        <v>3.8211359998967964E-2</v>
      </c>
      <c r="H124" s="11"/>
      <c r="I124" s="11">
        <f>G124</f>
        <v>3.8211359998967964E-2</v>
      </c>
      <c r="J124" s="95"/>
      <c r="K124" s="11"/>
      <c r="L124" s="11"/>
      <c r="M124" s="11"/>
      <c r="N124" s="11"/>
      <c r="O124" s="11"/>
      <c r="P124" s="108">
        <f t="shared" si="28"/>
        <v>1.7928135488962552E-2</v>
      </c>
      <c r="Q124" s="109">
        <f t="shared" si="29"/>
        <v>31986.925000000003</v>
      </c>
      <c r="R124" s="11">
        <f t="shared" si="30"/>
        <v>4.114091965232843E-4</v>
      </c>
      <c r="S124" s="11">
        <v>0.1</v>
      </c>
      <c r="T124" s="11">
        <f t="shared" si="24"/>
        <v>4.1140919652328434E-5</v>
      </c>
    </row>
    <row r="125" spans="1:20" s="77" customFormat="1" ht="12.95" customHeight="1" x14ac:dyDescent="0.2">
      <c r="A125" s="107" t="s">
        <v>58</v>
      </c>
      <c r="B125" s="52"/>
      <c r="C125" s="51">
        <v>47008.357000000004</v>
      </c>
      <c r="D125" s="51"/>
      <c r="E125" s="107">
        <f t="shared" si="26"/>
        <v>946.0159108114849</v>
      </c>
      <c r="F125" s="11">
        <f t="shared" si="31"/>
        <v>946</v>
      </c>
      <c r="G125" s="27">
        <f t="shared" si="27"/>
        <v>2.3442739999154583E-2</v>
      </c>
      <c r="H125" s="11"/>
      <c r="I125" s="11">
        <f>G125</f>
        <v>2.3442739999154583E-2</v>
      </c>
      <c r="J125" s="95"/>
      <c r="K125" s="11"/>
      <c r="L125" s="11"/>
      <c r="M125" s="11"/>
      <c r="N125" s="11"/>
      <c r="O125" s="11"/>
      <c r="P125" s="108">
        <f t="shared" si="28"/>
        <v>1.79523144066197E-2</v>
      </c>
      <c r="Q125" s="109">
        <f t="shared" si="29"/>
        <v>31989.857000000004</v>
      </c>
      <c r="R125" s="11">
        <f t="shared" si="30"/>
        <v>3.0144773187162015E-5</v>
      </c>
      <c r="S125" s="11">
        <v>0.1</v>
      </c>
      <c r="T125" s="11">
        <f t="shared" si="24"/>
        <v>3.0144773187162017E-6</v>
      </c>
    </row>
    <row r="126" spans="1:20" s="77" customFormat="1" ht="12.95" customHeight="1" x14ac:dyDescent="0.2">
      <c r="A126" s="107" t="s">
        <v>58</v>
      </c>
      <c r="B126" s="52"/>
      <c r="C126" s="51">
        <v>47092.339</v>
      </c>
      <c r="D126" s="51"/>
      <c r="E126" s="107">
        <f t="shared" si="26"/>
        <v>1003.0152961246055</v>
      </c>
      <c r="F126" s="11">
        <f t="shared" si="31"/>
        <v>1003</v>
      </c>
      <c r="G126" s="27">
        <f t="shared" si="27"/>
        <v>2.2537069999088999E-2</v>
      </c>
      <c r="H126" s="11"/>
      <c r="I126" s="11">
        <f>G126</f>
        <v>2.2537069999088999E-2</v>
      </c>
      <c r="J126" s="95"/>
      <c r="K126" s="11"/>
      <c r="L126" s="11"/>
      <c r="M126" s="11"/>
      <c r="N126" s="11"/>
      <c r="O126" s="11"/>
      <c r="P126" s="108">
        <f t="shared" si="28"/>
        <v>1.8652521823263525E-2</v>
      </c>
      <c r="Q126" s="109">
        <f t="shared" si="29"/>
        <v>32073.839</v>
      </c>
      <c r="R126" s="11">
        <f t="shared" si="30"/>
        <v>1.5089714530309016E-5</v>
      </c>
      <c r="S126" s="11">
        <v>0.1</v>
      </c>
      <c r="T126" s="11">
        <f t="shared" si="24"/>
        <v>1.5089714530309016E-6</v>
      </c>
    </row>
    <row r="127" spans="1:20" s="77" customFormat="1" ht="12.95" customHeight="1" x14ac:dyDescent="0.2">
      <c r="A127" s="107" t="s">
        <v>59</v>
      </c>
      <c r="B127" s="52"/>
      <c r="C127" s="51">
        <v>47139.4761</v>
      </c>
      <c r="D127" s="51" t="s">
        <v>60</v>
      </c>
      <c r="E127" s="107">
        <f t="shared" si="26"/>
        <v>1035.0076959893768</v>
      </c>
      <c r="F127" s="11">
        <f t="shared" si="31"/>
        <v>1035</v>
      </c>
      <c r="G127" s="27">
        <f t="shared" si="27"/>
        <v>1.133914999809349E-2</v>
      </c>
      <c r="H127" s="11"/>
      <c r="I127" s="11"/>
      <c r="J127" s="11">
        <f>G127</f>
        <v>1.133914999809349E-2</v>
      </c>
      <c r="K127" s="11"/>
      <c r="L127" s="11"/>
      <c r="M127" s="11"/>
      <c r="N127" s="11"/>
      <c r="O127" s="11"/>
      <c r="P127" s="108">
        <f t="shared" si="28"/>
        <v>1.9055027900227547E-2</v>
      </c>
      <c r="Q127" s="109">
        <f t="shared" si="29"/>
        <v>32120.9761</v>
      </c>
      <c r="R127" s="11">
        <f t="shared" si="30"/>
        <v>5.9534771800640673E-5</v>
      </c>
      <c r="S127" s="11">
        <v>1</v>
      </c>
      <c r="T127" s="11">
        <f t="shared" si="24"/>
        <v>5.9534771800640673E-5</v>
      </c>
    </row>
    <row r="128" spans="1:20" s="77" customFormat="1" ht="12.95" customHeight="1" x14ac:dyDescent="0.2">
      <c r="A128" s="107" t="s">
        <v>61</v>
      </c>
      <c r="B128" s="52"/>
      <c r="C128" s="51">
        <v>47366.385000000002</v>
      </c>
      <c r="D128" s="51"/>
      <c r="E128" s="107">
        <f t="shared" si="26"/>
        <v>1189.0129330887198</v>
      </c>
      <c r="F128" s="11">
        <f t="shared" si="31"/>
        <v>1189</v>
      </c>
      <c r="G128" s="27">
        <f t="shared" si="27"/>
        <v>1.9055409997235984E-2</v>
      </c>
      <c r="H128" s="11"/>
      <c r="I128" s="11">
        <f>G128</f>
        <v>1.9055409997235984E-2</v>
      </c>
      <c r="J128" s="95"/>
      <c r="K128" s="11"/>
      <c r="L128" s="11"/>
      <c r="M128" s="11"/>
      <c r="N128" s="11"/>
      <c r="O128" s="11"/>
      <c r="P128" s="108">
        <f t="shared" si="28"/>
        <v>2.1086701864919535E-2</v>
      </c>
      <c r="Q128" s="109">
        <f t="shared" si="29"/>
        <v>32347.885000000002</v>
      </c>
      <c r="R128" s="11">
        <f t="shared" si="30"/>
        <v>4.1261466517173294E-6</v>
      </c>
      <c r="S128" s="11">
        <v>0.1</v>
      </c>
      <c r="T128" s="11">
        <f t="shared" si="24"/>
        <v>4.1261466517173299E-7</v>
      </c>
    </row>
    <row r="129" spans="1:20" s="77" customFormat="1" ht="12.95" customHeight="1" x14ac:dyDescent="0.2">
      <c r="A129" s="107" t="s">
        <v>62</v>
      </c>
      <c r="B129" s="52"/>
      <c r="C129" s="51">
        <v>47391.440999999999</v>
      </c>
      <c r="D129" s="51"/>
      <c r="E129" s="107">
        <f t="shared" si="26"/>
        <v>1206.0186795392144</v>
      </c>
      <c r="F129" s="11">
        <f t="shared" si="31"/>
        <v>1206</v>
      </c>
      <c r="G129" s="27">
        <f t="shared" si="27"/>
        <v>2.7522139993379824E-2</v>
      </c>
      <c r="H129" s="11"/>
      <c r="I129" s="11">
        <f>G129</f>
        <v>2.7522139993379824E-2</v>
      </c>
      <c r="J129" s="11"/>
      <c r="K129" s="11"/>
      <c r="L129" s="11"/>
      <c r="M129" s="11"/>
      <c r="N129" s="11"/>
      <c r="O129" s="11"/>
      <c r="P129" s="108">
        <f t="shared" si="28"/>
        <v>2.1320579620526952E-2</v>
      </c>
      <c r="Q129" s="109">
        <f t="shared" si="29"/>
        <v>32372.940999999999</v>
      </c>
      <c r="R129" s="11">
        <f t="shared" si="30"/>
        <v>3.8459351058139053E-5</v>
      </c>
      <c r="S129" s="11">
        <v>0.1</v>
      </c>
      <c r="T129" s="11">
        <f t="shared" si="24"/>
        <v>3.8459351058139051E-6</v>
      </c>
    </row>
    <row r="130" spans="1:20" s="77" customFormat="1" ht="12.95" customHeight="1" x14ac:dyDescent="0.2">
      <c r="A130" s="105" t="s">
        <v>352</v>
      </c>
      <c r="B130" s="106" t="s">
        <v>73</v>
      </c>
      <c r="C130" s="105">
        <v>47481.3</v>
      </c>
      <c r="D130" s="105" t="s">
        <v>86</v>
      </c>
      <c r="E130" s="107">
        <f t="shared" si="26"/>
        <v>1267.0068408696443</v>
      </c>
      <c r="F130" s="11">
        <f t="shared" si="31"/>
        <v>1267</v>
      </c>
      <c r="G130" s="27">
        <f t="shared" si="27"/>
        <v>1.0079229999973904E-2</v>
      </c>
      <c r="H130" s="11"/>
      <c r="I130" s="11">
        <f>G130</f>
        <v>1.0079229999973904E-2</v>
      </c>
      <c r="J130" s="95"/>
      <c r="K130" s="11"/>
      <c r="L130" s="11"/>
      <c r="M130" s="11"/>
      <c r="N130" s="11"/>
      <c r="O130" s="11"/>
      <c r="P130" s="108">
        <f t="shared" si="28"/>
        <v>2.2175504099951365E-2</v>
      </c>
      <c r="Q130" s="109">
        <f t="shared" si="29"/>
        <v>32462.800000000003</v>
      </c>
      <c r="R130" s="11">
        <f t="shared" si="30"/>
        <v>1.4631984710178553E-4</v>
      </c>
      <c r="S130" s="11">
        <v>0.1</v>
      </c>
      <c r="T130" s="11">
        <f t="shared" ref="T130:T161" si="32">+S130*R130</f>
        <v>1.4631984710178553E-5</v>
      </c>
    </row>
    <row r="131" spans="1:20" s="11" customFormat="1" ht="12.95" customHeight="1" x14ac:dyDescent="0.2">
      <c r="A131" s="105" t="s">
        <v>352</v>
      </c>
      <c r="B131" s="106" t="s">
        <v>73</v>
      </c>
      <c r="C131" s="105">
        <v>48154.642</v>
      </c>
      <c r="D131" s="105" t="s">
        <v>86</v>
      </c>
      <c r="E131" s="107">
        <f t="shared" si="26"/>
        <v>1724.0104857638926</v>
      </c>
      <c r="F131" s="11">
        <f t="shared" si="31"/>
        <v>1724</v>
      </c>
      <c r="G131" s="27">
        <f t="shared" si="27"/>
        <v>1.5449559999979101E-2</v>
      </c>
      <c r="I131" s="11">
        <f>G131</f>
        <v>1.5449559999979101E-2</v>
      </c>
      <c r="J131" s="95"/>
      <c r="P131" s="108">
        <f t="shared" si="28"/>
        <v>2.9362355412381101E-2</v>
      </c>
      <c r="Q131" s="109">
        <f t="shared" si="29"/>
        <v>33136.142</v>
      </c>
      <c r="R131" s="11">
        <f t="shared" si="30"/>
        <v>1.9356587618735415E-4</v>
      </c>
      <c r="S131" s="11">
        <v>0.1</v>
      </c>
      <c r="T131" s="11">
        <f t="shared" si="32"/>
        <v>1.9356587618735418E-5</v>
      </c>
    </row>
    <row r="132" spans="1:20" s="11" customFormat="1" ht="12.95" customHeight="1" x14ac:dyDescent="0.2">
      <c r="A132" s="107" t="s">
        <v>63</v>
      </c>
      <c r="B132" s="52"/>
      <c r="C132" s="51">
        <v>48440.468999999997</v>
      </c>
      <c r="D132" s="51"/>
      <c r="E132" s="107">
        <f t="shared" si="26"/>
        <v>1918.0039999204248</v>
      </c>
      <c r="F132" s="11">
        <f t="shared" si="31"/>
        <v>1918</v>
      </c>
      <c r="G132" s="27">
        <f t="shared" si="27"/>
        <v>5.8934199914801866E-3</v>
      </c>
      <c r="J132" s="11">
        <f>G132</f>
        <v>5.8934199914801866E-3</v>
      </c>
      <c r="P132" s="108">
        <f t="shared" si="28"/>
        <v>3.283038822341814E-2</v>
      </c>
      <c r="Q132" s="109">
        <f t="shared" si="29"/>
        <v>33421.968999999997</v>
      </c>
      <c r="R132" s="11">
        <f t="shared" si="30"/>
        <v>7.2560025752843452E-4</v>
      </c>
      <c r="S132" s="11">
        <v>1</v>
      </c>
      <c r="T132" s="11">
        <f t="shared" si="32"/>
        <v>7.2560025752843452E-4</v>
      </c>
    </row>
    <row r="133" spans="1:20" s="11" customFormat="1" ht="12.95" customHeight="1" x14ac:dyDescent="0.2">
      <c r="A133" s="107" t="s">
        <v>63</v>
      </c>
      <c r="B133" s="52"/>
      <c r="C133" s="51">
        <v>48518.587599999999</v>
      </c>
      <c r="D133" s="51"/>
      <c r="E133" s="107">
        <f t="shared" si="26"/>
        <v>1971.0238396661064</v>
      </c>
      <c r="F133" s="11">
        <f t="shared" si="31"/>
        <v>1971</v>
      </c>
      <c r="G133" s="27">
        <f t="shared" si="27"/>
        <v>3.5124989997711964E-2</v>
      </c>
      <c r="J133" s="11">
        <f>G133</f>
        <v>3.5124989997711964E-2</v>
      </c>
      <c r="P133" s="108">
        <f t="shared" si="28"/>
        <v>3.3821081127430999E-2</v>
      </c>
      <c r="Q133" s="109">
        <f t="shared" si="29"/>
        <v>33500.087599999999</v>
      </c>
      <c r="R133" s="11">
        <f t="shared" si="30"/>
        <v>1.7001783419973819E-6</v>
      </c>
      <c r="S133" s="11">
        <v>1</v>
      </c>
      <c r="T133" s="11">
        <f t="shared" si="32"/>
        <v>1.7001783419973819E-6</v>
      </c>
    </row>
    <row r="134" spans="1:20" s="11" customFormat="1" ht="12.95" customHeight="1" x14ac:dyDescent="0.2">
      <c r="A134" s="107" t="s">
        <v>63</v>
      </c>
      <c r="B134" s="52"/>
      <c r="C134" s="51">
        <v>48518.587699999996</v>
      </c>
      <c r="D134" s="51"/>
      <c r="E134" s="107">
        <f t="shared" si="26"/>
        <v>1971.0239075370594</v>
      </c>
      <c r="F134" s="11">
        <f t="shared" si="31"/>
        <v>1971</v>
      </c>
      <c r="G134" s="27">
        <f t="shared" si="27"/>
        <v>3.5224989995185751E-2</v>
      </c>
      <c r="J134" s="11">
        <f>G134</f>
        <v>3.5224989995185751E-2</v>
      </c>
      <c r="P134" s="108">
        <f t="shared" si="28"/>
        <v>3.3821081127430999E-2</v>
      </c>
      <c r="Q134" s="109">
        <f t="shared" si="29"/>
        <v>33500.087699999996</v>
      </c>
      <c r="R134" s="11">
        <f t="shared" si="30"/>
        <v>1.9709601089604307E-6</v>
      </c>
      <c r="S134" s="11">
        <v>1</v>
      </c>
      <c r="T134" s="11">
        <f t="shared" si="32"/>
        <v>1.9709601089604307E-6</v>
      </c>
    </row>
    <row r="135" spans="1:20" s="11" customFormat="1" ht="12.95" customHeight="1" x14ac:dyDescent="0.2">
      <c r="A135" s="107" t="s">
        <v>64</v>
      </c>
      <c r="B135" s="52"/>
      <c r="C135" s="51">
        <v>48670.364999999998</v>
      </c>
      <c r="D135" s="51">
        <v>4.0000000000000001E-3</v>
      </c>
      <c r="E135" s="107">
        <f t="shared" si="26"/>
        <v>2074.0366103124825</v>
      </c>
      <c r="F135" s="11">
        <f t="shared" si="31"/>
        <v>2074</v>
      </c>
      <c r="G135" s="27">
        <f t="shared" si="27"/>
        <v>5.3941059995850082E-2</v>
      </c>
      <c r="I135" s="11">
        <f t="shared" ref="I135:I146" si="33">G135</f>
        <v>5.3941059995850082E-2</v>
      </c>
      <c r="J135" s="95"/>
      <c r="P135" s="108">
        <f t="shared" si="28"/>
        <v>3.5799463893747795E-2</v>
      </c>
      <c r="Q135" s="109">
        <f t="shared" si="29"/>
        <v>33651.864999999998</v>
      </c>
      <c r="R135" s="11">
        <f t="shared" si="30"/>
        <v>3.2911750913181291E-4</v>
      </c>
      <c r="S135" s="11">
        <v>0.1</v>
      </c>
      <c r="T135" s="11">
        <f t="shared" si="32"/>
        <v>3.2911750913181289E-5</v>
      </c>
    </row>
    <row r="136" spans="1:20" s="11" customFormat="1" ht="12.95" customHeight="1" x14ac:dyDescent="0.2">
      <c r="A136" s="107" t="s">
        <v>65</v>
      </c>
      <c r="B136" s="52"/>
      <c r="C136" s="51">
        <v>49003.315000000002</v>
      </c>
      <c r="D136" s="51">
        <v>6.0000000000000001E-3</v>
      </c>
      <c r="E136" s="107">
        <f t="shared" si="26"/>
        <v>2300.0129545291547</v>
      </c>
      <c r="F136" s="11">
        <f t="shared" si="31"/>
        <v>2300</v>
      </c>
      <c r="G136" s="27">
        <f t="shared" si="27"/>
        <v>1.9087000000581611E-2</v>
      </c>
      <c r="I136" s="11">
        <f t="shared" si="33"/>
        <v>1.9087000000581611E-2</v>
      </c>
      <c r="J136" s="95"/>
      <c r="P136" s="108">
        <f t="shared" si="28"/>
        <v>4.0385978749003369E-2</v>
      </c>
      <c r="Q136" s="109">
        <f t="shared" si="29"/>
        <v>33984.815000000002</v>
      </c>
      <c r="R136" s="11">
        <f t="shared" si="30"/>
        <v>4.5364649572572169E-4</v>
      </c>
      <c r="S136" s="11">
        <v>0.1</v>
      </c>
      <c r="T136" s="11">
        <f t="shared" si="32"/>
        <v>4.5364649572572172E-5</v>
      </c>
    </row>
    <row r="137" spans="1:20" s="11" customFormat="1" ht="12.95" customHeight="1" x14ac:dyDescent="0.2">
      <c r="A137" s="107" t="s">
        <v>66</v>
      </c>
      <c r="B137" s="52"/>
      <c r="C137" s="51">
        <v>49218.432999999997</v>
      </c>
      <c r="D137" s="51">
        <v>6.0000000000000001E-3</v>
      </c>
      <c r="E137" s="107">
        <f t="shared" si="26"/>
        <v>2446.0155952115406</v>
      </c>
      <c r="F137" s="11">
        <f t="shared" si="31"/>
        <v>2446</v>
      </c>
      <c r="G137" s="27">
        <f t="shared" si="27"/>
        <v>2.2977739994530566E-2</v>
      </c>
      <c r="I137" s="11">
        <f t="shared" si="33"/>
        <v>2.2977739994530566E-2</v>
      </c>
      <c r="J137" s="95"/>
      <c r="P137" s="108">
        <f t="shared" si="28"/>
        <v>4.3528345490521175E-2</v>
      </c>
      <c r="Q137" s="109">
        <f t="shared" si="29"/>
        <v>34199.932999999997</v>
      </c>
      <c r="R137" s="11">
        <f t="shared" si="30"/>
        <v>4.2232738625183944E-4</v>
      </c>
      <c r="S137" s="11">
        <v>0.1</v>
      </c>
      <c r="T137" s="11">
        <f t="shared" si="32"/>
        <v>4.223273862518395E-5</v>
      </c>
    </row>
    <row r="138" spans="1:20" s="11" customFormat="1" ht="12.95" customHeight="1" x14ac:dyDescent="0.2">
      <c r="A138" s="107" t="s">
        <v>66</v>
      </c>
      <c r="B138" s="52"/>
      <c r="C138" s="51">
        <v>49221.383999999998</v>
      </c>
      <c r="D138" s="51">
        <v>6.0000000000000001E-3</v>
      </c>
      <c r="E138" s="107">
        <f t="shared" si="26"/>
        <v>2448.018467089551</v>
      </c>
      <c r="F138" s="11">
        <f t="shared" si="31"/>
        <v>2448</v>
      </c>
      <c r="G138" s="27">
        <f t="shared" si="27"/>
        <v>2.7209119994950015E-2</v>
      </c>
      <c r="I138" s="11">
        <f t="shared" si="33"/>
        <v>2.7209119994950015E-2</v>
      </c>
      <c r="J138" s="95"/>
      <c r="P138" s="108">
        <f t="shared" si="28"/>
        <v>4.3572369322421096E-2</v>
      </c>
      <c r="Q138" s="109">
        <f t="shared" si="29"/>
        <v>34202.883999999998</v>
      </c>
      <c r="R138" s="11">
        <f t="shared" si="30"/>
        <v>2.6775592855298282E-4</v>
      </c>
      <c r="S138" s="11">
        <v>0.1</v>
      </c>
      <c r="T138" s="11">
        <f t="shared" si="32"/>
        <v>2.6775592855298284E-5</v>
      </c>
    </row>
    <row r="139" spans="1:20" s="11" customFormat="1" ht="12.95" customHeight="1" x14ac:dyDescent="0.2">
      <c r="A139" s="105" t="s">
        <v>352</v>
      </c>
      <c r="B139" s="106" t="s">
        <v>73</v>
      </c>
      <c r="C139" s="105">
        <v>49679.603999999999</v>
      </c>
      <c r="D139" s="105" t="s">
        <v>86</v>
      </c>
      <c r="E139" s="107">
        <f t="shared" si="26"/>
        <v>2759.0167564632184</v>
      </c>
      <c r="F139" s="11">
        <f t="shared" si="31"/>
        <v>2759</v>
      </c>
      <c r="G139" s="27">
        <f t="shared" si="27"/>
        <v>2.468871000019135E-2</v>
      </c>
      <c r="I139" s="11">
        <f t="shared" si="33"/>
        <v>2.468871000019135E-2</v>
      </c>
      <c r="J139" s="95"/>
      <c r="O139" s="11">
        <f ca="1">+C$11+C$12*F139</f>
        <v>3.2361584717195885E-2</v>
      </c>
      <c r="P139" s="108">
        <f t="shared" si="28"/>
        <v>5.0739607054885977E-2</v>
      </c>
      <c r="Q139" s="109">
        <f t="shared" si="29"/>
        <v>34661.103999999999</v>
      </c>
      <c r="R139" s="11">
        <f t="shared" si="30"/>
        <v>6.7864923735429716E-4</v>
      </c>
      <c r="S139" s="11">
        <v>0.1</v>
      </c>
      <c r="T139" s="11">
        <f t="shared" si="32"/>
        <v>6.7864923735429713E-5</v>
      </c>
    </row>
    <row r="140" spans="1:20" s="11" customFormat="1" ht="12.95" customHeight="1" x14ac:dyDescent="0.2">
      <c r="A140" s="107" t="s">
        <v>67</v>
      </c>
      <c r="B140" s="52"/>
      <c r="C140" s="51">
        <v>50002.322</v>
      </c>
      <c r="D140" s="51">
        <v>5.0000000000000001E-3</v>
      </c>
      <c r="E140" s="107">
        <f t="shared" si="26"/>
        <v>2978.0485445782965</v>
      </c>
      <c r="F140" s="11">
        <f t="shared" si="31"/>
        <v>2978</v>
      </c>
      <c r="G140" s="27">
        <f t="shared" si="27"/>
        <v>7.1524819999467582E-2</v>
      </c>
      <c r="I140" s="11">
        <f t="shared" si="33"/>
        <v>7.1524819999467582E-2</v>
      </c>
      <c r="J140" s="95"/>
      <c r="P140" s="108">
        <f t="shared" si="28"/>
        <v>5.6170021663367146E-2</v>
      </c>
      <c r="Q140" s="109">
        <f t="shared" si="29"/>
        <v>34983.822</v>
      </c>
      <c r="R140" s="11">
        <f t="shared" si="30"/>
        <v>2.3576983194231269E-4</v>
      </c>
      <c r="S140" s="11">
        <v>0.1</v>
      </c>
      <c r="T140" s="11">
        <f t="shared" si="32"/>
        <v>2.357698319423127E-5</v>
      </c>
    </row>
    <row r="141" spans="1:20" s="11" customFormat="1" ht="12.95" customHeight="1" x14ac:dyDescent="0.2">
      <c r="A141" s="107" t="s">
        <v>68</v>
      </c>
      <c r="B141" s="52"/>
      <c r="C141" s="51">
        <v>50332.360999999997</v>
      </c>
      <c r="D141" s="51">
        <v>5.0000000000000001E-3</v>
      </c>
      <c r="E141" s="107">
        <f t="shared" si="26"/>
        <v>3202.0491652988994</v>
      </c>
      <c r="F141" s="11">
        <f t="shared" si="31"/>
        <v>3202</v>
      </c>
      <c r="G141" s="27">
        <f t="shared" si="27"/>
        <v>7.2439379997376818E-2</v>
      </c>
      <c r="I141" s="11">
        <f t="shared" si="33"/>
        <v>7.2439379997376818E-2</v>
      </c>
      <c r="J141" s="95"/>
      <c r="P141" s="108">
        <f t="shared" si="28"/>
        <v>6.2052189733700802E-2</v>
      </c>
      <c r="Q141" s="109">
        <f t="shared" si="29"/>
        <v>35313.860999999997</v>
      </c>
      <c r="R141" s="11">
        <f t="shared" si="30"/>
        <v>1.0789372157380583E-4</v>
      </c>
      <c r="S141" s="11">
        <v>0.1</v>
      </c>
      <c r="T141" s="11">
        <f t="shared" si="32"/>
        <v>1.0789372157380584E-5</v>
      </c>
    </row>
    <row r="142" spans="1:20" s="11" customFormat="1" ht="12.95" customHeight="1" x14ac:dyDescent="0.2">
      <c r="A142" s="107" t="s">
        <v>68</v>
      </c>
      <c r="B142" s="52"/>
      <c r="C142" s="51">
        <v>50357.400999999998</v>
      </c>
      <c r="D142" s="51">
        <v>5.0000000000000001E-3</v>
      </c>
      <c r="E142" s="107">
        <f t="shared" si="26"/>
        <v>3219.0440523966186</v>
      </c>
      <c r="F142" s="11">
        <f t="shared" si="31"/>
        <v>3219</v>
      </c>
      <c r="G142" s="27">
        <f t="shared" si="27"/>
        <v>6.4906109997536987E-2</v>
      </c>
      <c r="I142" s="11">
        <f t="shared" si="33"/>
        <v>6.4906109997536987E-2</v>
      </c>
      <c r="J142" s="95"/>
      <c r="P142" s="108">
        <f t="shared" si="28"/>
        <v>6.251213700006128E-2</v>
      </c>
      <c r="Q142" s="109">
        <f t="shared" si="29"/>
        <v>35338.900999999998</v>
      </c>
      <c r="R142" s="11">
        <f t="shared" si="30"/>
        <v>5.7311067126428233E-6</v>
      </c>
      <c r="S142" s="11">
        <v>0.1</v>
      </c>
      <c r="T142" s="11">
        <f t="shared" si="32"/>
        <v>5.7311067126428235E-7</v>
      </c>
    </row>
    <row r="143" spans="1:20" s="11" customFormat="1" ht="12.95" customHeight="1" x14ac:dyDescent="0.2">
      <c r="A143" s="105" t="s">
        <v>352</v>
      </c>
      <c r="B143" s="106" t="s">
        <v>73</v>
      </c>
      <c r="C143" s="105">
        <v>50370.624000000003</v>
      </c>
      <c r="D143" s="105" t="s">
        <v>86</v>
      </c>
      <c r="E143" s="107">
        <f t="shared" si="26"/>
        <v>3228.0186287581691</v>
      </c>
      <c r="F143" s="11">
        <f t="shared" si="31"/>
        <v>3228</v>
      </c>
      <c r="G143" s="27">
        <f t="shared" si="27"/>
        <v>2.7447320004284848E-2</v>
      </c>
      <c r="I143" s="11">
        <f t="shared" si="33"/>
        <v>2.7447320004284848E-2</v>
      </c>
      <c r="J143" s="95"/>
      <c r="O143" s="11">
        <f ca="1">+C$11+C$12*F143</f>
        <v>5.2524691237836402E-2</v>
      </c>
      <c r="P143" s="108">
        <f t="shared" si="28"/>
        <v>6.2756411415110847E-2</v>
      </c>
      <c r="Q143" s="109">
        <f t="shared" si="29"/>
        <v>35352.124000000003</v>
      </c>
      <c r="R143" s="11">
        <f t="shared" si="30"/>
        <v>1.2467319362580664E-3</v>
      </c>
      <c r="S143" s="11">
        <v>0.1</v>
      </c>
      <c r="T143" s="11">
        <f t="shared" si="32"/>
        <v>1.2467319362580664E-4</v>
      </c>
    </row>
    <row r="144" spans="1:20" s="11" customFormat="1" ht="12.95" customHeight="1" x14ac:dyDescent="0.2">
      <c r="A144" s="107" t="s">
        <v>69</v>
      </c>
      <c r="B144" s="52"/>
      <c r="C144" s="51">
        <v>50718.364999999998</v>
      </c>
      <c r="D144" s="51">
        <v>5.0000000000000001E-3</v>
      </c>
      <c r="E144" s="107">
        <f t="shared" si="26"/>
        <v>3464.0337659086349</v>
      </c>
      <c r="F144" s="11">
        <f t="shared" si="31"/>
        <v>3464</v>
      </c>
      <c r="G144" s="27">
        <f t="shared" si="27"/>
        <v>4.9750159996619914E-2</v>
      </c>
      <c r="I144" s="11">
        <f t="shared" si="33"/>
        <v>4.9750159996619914E-2</v>
      </c>
      <c r="J144" s="95"/>
      <c r="P144" s="108">
        <f t="shared" si="28"/>
        <v>6.9352813587759188E-2</v>
      </c>
      <c r="Q144" s="109">
        <f t="shared" si="29"/>
        <v>35699.864999999998</v>
      </c>
      <c r="R144" s="11">
        <f t="shared" si="30"/>
        <v>3.8426402781420547E-4</v>
      </c>
      <c r="S144" s="11">
        <v>0.1</v>
      </c>
      <c r="T144" s="11">
        <f t="shared" si="32"/>
        <v>3.8426402781420549E-5</v>
      </c>
    </row>
    <row r="145" spans="1:20" s="11" customFormat="1" ht="12.95" customHeight="1" x14ac:dyDescent="0.2">
      <c r="A145" s="107" t="s">
        <v>69</v>
      </c>
      <c r="B145" s="52"/>
      <c r="C145" s="51">
        <v>50752.267</v>
      </c>
      <c r="D145" s="51">
        <v>8.0000000000000002E-3</v>
      </c>
      <c r="E145" s="107">
        <f t="shared" si="26"/>
        <v>3487.0433770263221</v>
      </c>
      <c r="F145" s="11">
        <f t="shared" si="31"/>
        <v>3487</v>
      </c>
      <c r="G145" s="27">
        <f t="shared" si="27"/>
        <v>6.3911029996233992E-2</v>
      </c>
      <c r="I145" s="11">
        <f t="shared" si="33"/>
        <v>6.3911029996233992E-2</v>
      </c>
      <c r="J145" s="95"/>
      <c r="P145" s="108">
        <f t="shared" si="28"/>
        <v>7.0015359748107048E-2</v>
      </c>
      <c r="Q145" s="109">
        <f t="shared" si="29"/>
        <v>35733.767</v>
      </c>
      <c r="R145" s="11">
        <f t="shared" si="30"/>
        <v>3.7262841719602557E-5</v>
      </c>
      <c r="S145" s="11">
        <v>0.1</v>
      </c>
      <c r="T145" s="11">
        <f t="shared" si="32"/>
        <v>3.7262841719602559E-6</v>
      </c>
    </row>
    <row r="146" spans="1:20" s="11" customFormat="1" ht="12.95" customHeight="1" x14ac:dyDescent="0.2">
      <c r="A146" s="105" t="s">
        <v>352</v>
      </c>
      <c r="B146" s="106" t="s">
        <v>73</v>
      </c>
      <c r="C146" s="105">
        <v>52225.678</v>
      </c>
      <c r="D146" s="105" t="s">
        <v>86</v>
      </c>
      <c r="E146" s="107">
        <f t="shared" si="26"/>
        <v>4487.0614917841749</v>
      </c>
      <c r="F146" s="11">
        <f t="shared" si="31"/>
        <v>4487</v>
      </c>
      <c r="G146" s="27">
        <f t="shared" si="27"/>
        <v>9.060102999501396E-2</v>
      </c>
      <c r="I146" s="11">
        <f t="shared" si="33"/>
        <v>9.060102999501396E-2</v>
      </c>
      <c r="J146" s="95"/>
      <c r="O146" s="11">
        <f t="shared" ref="O146:O177" ca="1" si="34">+C$11+C$12*F146</f>
        <v>0.10665123944569657</v>
      </c>
      <c r="P146" s="108">
        <f t="shared" si="28"/>
        <v>0.10220076702093332</v>
      </c>
      <c r="Q146" s="109">
        <f t="shared" si="29"/>
        <v>37207.178</v>
      </c>
      <c r="R146" s="11">
        <f t="shared" si="30"/>
        <v>1.3455389907048458E-4</v>
      </c>
      <c r="S146" s="11">
        <v>0.1</v>
      </c>
      <c r="T146" s="11">
        <f t="shared" si="32"/>
        <v>1.3455389907048459E-5</v>
      </c>
    </row>
    <row r="147" spans="1:20" s="11" customFormat="1" ht="12.95" customHeight="1" x14ac:dyDescent="0.2">
      <c r="A147" s="105" t="s">
        <v>352</v>
      </c>
      <c r="B147" s="106" t="s">
        <v>73</v>
      </c>
      <c r="C147" s="105">
        <v>52524.798499999997</v>
      </c>
      <c r="D147" s="105" t="s">
        <v>86</v>
      </c>
      <c r="E147" s="107">
        <f t="shared" si="26"/>
        <v>4690.0774313254324</v>
      </c>
      <c r="F147" s="11">
        <f t="shared" si="31"/>
        <v>4690</v>
      </c>
      <c r="G147" s="27">
        <f t="shared" si="27"/>
        <v>0.11408609999489272</v>
      </c>
      <c r="J147" s="95"/>
      <c r="K147" s="11">
        <f>G147</f>
        <v>0.11408609999489272</v>
      </c>
      <c r="O147" s="11">
        <f t="shared" ca="1" si="34"/>
        <v>0.11537855420836188</v>
      </c>
      <c r="P147" s="108">
        <f t="shared" si="28"/>
        <v>0.10954104695136418</v>
      </c>
      <c r="Q147" s="109">
        <f t="shared" si="29"/>
        <v>37506.298499999997</v>
      </c>
      <c r="R147" s="11">
        <f t="shared" si="30"/>
        <v>2.0657507168488002E-5</v>
      </c>
      <c r="S147" s="11">
        <v>1</v>
      </c>
      <c r="T147" s="11">
        <f t="shared" si="32"/>
        <v>2.0657507168488002E-5</v>
      </c>
    </row>
    <row r="148" spans="1:20" s="11" customFormat="1" ht="12.95" customHeight="1" x14ac:dyDescent="0.2">
      <c r="A148" s="105" t="s">
        <v>352</v>
      </c>
      <c r="B148" s="106" t="s">
        <v>73</v>
      </c>
      <c r="C148" s="105">
        <v>52885.797700000003</v>
      </c>
      <c r="D148" s="105" t="s">
        <v>86</v>
      </c>
      <c r="E148" s="107">
        <f t="shared" si="26"/>
        <v>4935.0910354135649</v>
      </c>
      <c r="F148" s="11">
        <f t="shared" si="31"/>
        <v>4935</v>
      </c>
      <c r="G148" s="27">
        <f t="shared" si="27"/>
        <v>0.13413014999969164</v>
      </c>
      <c r="J148" s="95"/>
      <c r="K148" s="11">
        <f>G148</f>
        <v>0.13413014999969164</v>
      </c>
      <c r="O148" s="11">
        <f t="shared" ca="1" si="34"/>
        <v>0.12591152030123379</v>
      </c>
      <c r="P148" s="108">
        <f t="shared" si="28"/>
        <v>0.11876255172432404</v>
      </c>
      <c r="Q148" s="109">
        <f t="shared" si="29"/>
        <v>37867.297700000003</v>
      </c>
      <c r="R148" s="11">
        <f t="shared" si="30"/>
        <v>2.3616307675308122E-4</v>
      </c>
      <c r="S148" s="11">
        <v>1</v>
      </c>
      <c r="T148" s="11">
        <f t="shared" si="32"/>
        <v>2.3616307675308122E-4</v>
      </c>
    </row>
    <row r="149" spans="1:20" s="77" customFormat="1" ht="12.95" customHeight="1" x14ac:dyDescent="0.2">
      <c r="A149" s="105" t="s">
        <v>352</v>
      </c>
      <c r="B149" s="106" t="s">
        <v>73</v>
      </c>
      <c r="C149" s="105">
        <v>52888.748</v>
      </c>
      <c r="D149" s="105" t="s">
        <v>86</v>
      </c>
      <c r="E149" s="107">
        <f t="shared" ref="E149:E180" si="35">+(C149-C$7)/C$8</f>
        <v>4937.0934321948889</v>
      </c>
      <c r="F149" s="11">
        <f t="shared" si="31"/>
        <v>4937</v>
      </c>
      <c r="G149" s="27">
        <f t="shared" ref="G149:G180" si="36">+C149-(C$7+F149*C$8)</f>
        <v>0.1376615299959667</v>
      </c>
      <c r="H149" s="11"/>
      <c r="I149" s="11"/>
      <c r="J149" s="95"/>
      <c r="K149" s="11">
        <f>G149</f>
        <v>0.1376615299959667</v>
      </c>
      <c r="L149" s="11"/>
      <c r="M149" s="11"/>
      <c r="N149" s="11"/>
      <c r="O149" s="11">
        <f t="shared" ca="1" si="34"/>
        <v>0.1259975036979103</v>
      </c>
      <c r="P149" s="108">
        <f t="shared" ref="P149:P180" si="37">+D$11+D$12*F149+D$13*F149^2</f>
        <v>0.11883946103661697</v>
      </c>
      <c r="Q149" s="109">
        <f t="shared" ref="Q149:Q180" si="38">+C149-15018.5</f>
        <v>37870.248</v>
      </c>
      <c r="R149" s="11">
        <f t="shared" ref="R149:R180" si="39">+(P149-G149)^2</f>
        <v>3.5427027991051687E-4</v>
      </c>
      <c r="S149" s="11">
        <v>1</v>
      </c>
      <c r="T149" s="11">
        <f t="shared" si="32"/>
        <v>3.5427027991051687E-4</v>
      </c>
    </row>
    <row r="150" spans="1:20" s="77" customFormat="1" ht="12.95" customHeight="1" x14ac:dyDescent="0.2">
      <c r="A150" s="51" t="s">
        <v>85</v>
      </c>
      <c r="B150" s="52" t="s">
        <v>73</v>
      </c>
      <c r="C150" s="51">
        <v>53252.696000000004</v>
      </c>
      <c r="D150" s="51" t="s">
        <v>86</v>
      </c>
      <c r="E150" s="107">
        <f t="shared" si="35"/>
        <v>5184.1084150000224</v>
      </c>
      <c r="F150" s="11">
        <f t="shared" si="31"/>
        <v>5184</v>
      </c>
      <c r="G150" s="27">
        <f t="shared" si="36"/>
        <v>0.15973695999855408</v>
      </c>
      <c r="H150" s="11"/>
      <c r="I150" s="11">
        <f>G150</f>
        <v>0.15973695999855408</v>
      </c>
      <c r="J150" s="95"/>
      <c r="K150" s="11"/>
      <c r="L150" s="11"/>
      <c r="M150" s="95"/>
      <c r="N150" s="11"/>
      <c r="O150" s="11">
        <f t="shared" ca="1" si="34"/>
        <v>0.13661645318745871</v>
      </c>
      <c r="P150" s="108">
        <f t="shared" si="37"/>
        <v>0.12854091053233507</v>
      </c>
      <c r="Q150" s="109">
        <f t="shared" si="38"/>
        <v>38234.196000000004</v>
      </c>
      <c r="R150" s="11">
        <f t="shared" si="39"/>
        <v>9.7319350229878342E-4</v>
      </c>
      <c r="S150" s="11">
        <v>0.1</v>
      </c>
      <c r="T150" s="11">
        <f t="shared" si="32"/>
        <v>9.731935022987835E-5</v>
      </c>
    </row>
    <row r="151" spans="1:20" s="77" customFormat="1" ht="12.95" customHeight="1" x14ac:dyDescent="0.2">
      <c r="A151" s="51" t="s">
        <v>85</v>
      </c>
      <c r="B151" s="52" t="s">
        <v>51</v>
      </c>
      <c r="C151" s="51">
        <v>53253.398000000001</v>
      </c>
      <c r="D151" s="51" t="s">
        <v>86</v>
      </c>
      <c r="E151" s="107">
        <f t="shared" si="35"/>
        <v>5184.5848691031597</v>
      </c>
      <c r="F151" s="11">
        <f t="shared" ref="F151:F182" si="40">ROUND(2*E151,0)/2</f>
        <v>5184.5</v>
      </c>
      <c r="G151" s="27">
        <f t="shared" si="36"/>
        <v>0.12504480499774218</v>
      </c>
      <c r="H151" s="11"/>
      <c r="I151" s="11">
        <f>G151</f>
        <v>0.12504480499774218</v>
      </c>
      <c r="J151" s="95"/>
      <c r="K151" s="11"/>
      <c r="L151" s="11"/>
      <c r="M151" s="95"/>
      <c r="N151" s="11"/>
      <c r="O151" s="11">
        <f t="shared" ca="1" si="34"/>
        <v>0.13663794903662785</v>
      </c>
      <c r="P151" s="108">
        <f t="shared" si="37"/>
        <v>0.1285609578504151</v>
      </c>
      <c r="Q151" s="109">
        <f t="shared" si="38"/>
        <v>38234.898000000001</v>
      </c>
      <c r="R151" s="11">
        <f t="shared" si="39"/>
        <v>1.2363330883359962E-5</v>
      </c>
      <c r="S151" s="11">
        <v>0.1</v>
      </c>
      <c r="T151" s="11">
        <f t="shared" si="32"/>
        <v>1.2363330883359963E-6</v>
      </c>
    </row>
    <row r="152" spans="1:20" s="77" customFormat="1" ht="12.95" customHeight="1" x14ac:dyDescent="0.2">
      <c r="A152" s="107" t="s">
        <v>70</v>
      </c>
      <c r="B152" s="110"/>
      <c r="C152" s="51">
        <v>53653.4421</v>
      </c>
      <c r="D152" s="51">
        <v>5.7000000000000002E-3</v>
      </c>
      <c r="E152" s="107">
        <f t="shared" si="35"/>
        <v>5456.0986196466274</v>
      </c>
      <c r="F152" s="11">
        <f t="shared" si="40"/>
        <v>5456</v>
      </c>
      <c r="G152" s="27">
        <f t="shared" si="36"/>
        <v>0.14530463999835774</v>
      </c>
      <c r="H152" s="11"/>
      <c r="I152" s="11"/>
      <c r="J152" s="11">
        <f>G152</f>
        <v>0.14530463999835774</v>
      </c>
      <c r="K152" s="11"/>
      <c r="L152" s="11"/>
      <c r="M152" s="11"/>
      <c r="N152" s="11"/>
      <c r="O152" s="11">
        <f t="shared" ca="1" si="34"/>
        <v>0.14831019513546345</v>
      </c>
      <c r="P152" s="108">
        <f t="shared" si="37"/>
        <v>0.13969057753773767</v>
      </c>
      <c r="Q152" s="109">
        <f t="shared" si="38"/>
        <v>38634.9421</v>
      </c>
      <c r="R152" s="11">
        <f t="shared" si="39"/>
        <v>3.1517697311743507E-5</v>
      </c>
      <c r="S152" s="11">
        <v>1</v>
      </c>
      <c r="T152" s="11">
        <f t="shared" si="32"/>
        <v>3.1517697311743507E-5</v>
      </c>
    </row>
    <row r="153" spans="1:20" s="77" customFormat="1" ht="12.95" customHeight="1" x14ac:dyDescent="0.2">
      <c r="A153" s="51" t="s">
        <v>71</v>
      </c>
      <c r="B153" s="111"/>
      <c r="C153" s="51">
        <v>53992.325499999999</v>
      </c>
      <c r="D153" s="51">
        <v>2.9999999999999997E-4</v>
      </c>
      <c r="E153" s="107">
        <f t="shared" si="35"/>
        <v>5686.102019099143</v>
      </c>
      <c r="F153" s="11">
        <f t="shared" si="40"/>
        <v>5686</v>
      </c>
      <c r="G153" s="27">
        <f t="shared" si="36"/>
        <v>0.15031333999650087</v>
      </c>
      <c r="H153" s="11"/>
      <c r="I153" s="11"/>
      <c r="J153" s="11">
        <f>G153</f>
        <v>0.15031333999650087</v>
      </c>
      <c r="K153" s="11"/>
      <c r="L153" s="11"/>
      <c r="M153" s="11"/>
      <c r="N153" s="11"/>
      <c r="O153" s="11">
        <f t="shared" ca="1" si="34"/>
        <v>0.15819828575326159</v>
      </c>
      <c r="P153" s="108">
        <f t="shared" si="37"/>
        <v>0.14949997858629657</v>
      </c>
      <c r="Q153" s="109">
        <f t="shared" si="38"/>
        <v>38973.825499999999</v>
      </c>
      <c r="R153" s="11">
        <f t="shared" si="39"/>
        <v>6.6155678360952701E-7</v>
      </c>
      <c r="S153" s="11">
        <v>1</v>
      </c>
      <c r="T153" s="11">
        <f t="shared" si="32"/>
        <v>6.6155678360952701E-7</v>
      </c>
    </row>
    <row r="154" spans="1:20" s="77" customFormat="1" ht="12.95" customHeight="1" x14ac:dyDescent="0.2">
      <c r="A154" s="107" t="s">
        <v>93</v>
      </c>
      <c r="B154" s="52" t="s">
        <v>73</v>
      </c>
      <c r="C154" s="51">
        <v>54061.575499999999</v>
      </c>
      <c r="D154" s="51">
        <v>1E-4</v>
      </c>
      <c r="E154" s="107">
        <f t="shared" si="35"/>
        <v>5733.1026553418351</v>
      </c>
      <c r="F154" s="11">
        <f t="shared" si="40"/>
        <v>5733</v>
      </c>
      <c r="G154" s="27">
        <f t="shared" si="36"/>
        <v>0.15125076999538578</v>
      </c>
      <c r="H154" s="11"/>
      <c r="I154" s="11"/>
      <c r="J154" s="95"/>
      <c r="K154" s="11">
        <f>G154</f>
        <v>0.15125076999538578</v>
      </c>
      <c r="L154" s="11"/>
      <c r="M154" s="11"/>
      <c r="N154" s="11"/>
      <c r="O154" s="11">
        <f t="shared" ca="1" si="34"/>
        <v>0.16021889557515945</v>
      </c>
      <c r="P154" s="108">
        <f t="shared" si="37"/>
        <v>0.15154751118511339</v>
      </c>
      <c r="Q154" s="109">
        <f t="shared" si="38"/>
        <v>39043.075499999999</v>
      </c>
      <c r="R154" s="11">
        <f t="shared" si="39"/>
        <v>8.8055333680958486E-8</v>
      </c>
      <c r="S154" s="11">
        <v>1</v>
      </c>
      <c r="T154" s="11">
        <f t="shared" si="32"/>
        <v>8.8055333680958486E-8</v>
      </c>
    </row>
    <row r="155" spans="1:20" s="77" customFormat="1" ht="12.95" customHeight="1" x14ac:dyDescent="0.2">
      <c r="A155" s="107" t="s">
        <v>93</v>
      </c>
      <c r="B155" s="52" t="s">
        <v>73</v>
      </c>
      <c r="C155" s="51">
        <v>54061.575900000003</v>
      </c>
      <c r="D155" s="51">
        <v>1E-4</v>
      </c>
      <c r="E155" s="107">
        <f t="shared" si="35"/>
        <v>5733.1029268256571</v>
      </c>
      <c r="F155" s="11">
        <f t="shared" si="40"/>
        <v>5733</v>
      </c>
      <c r="G155" s="27">
        <f t="shared" si="36"/>
        <v>0.15165076999983285</v>
      </c>
      <c r="H155" s="11"/>
      <c r="I155" s="11"/>
      <c r="J155" s="95"/>
      <c r="K155" s="11">
        <f>G155</f>
        <v>0.15165076999983285</v>
      </c>
      <c r="L155" s="11"/>
      <c r="M155" s="11"/>
      <c r="N155" s="11"/>
      <c r="O155" s="11">
        <f t="shared" ca="1" si="34"/>
        <v>0.16021889557515945</v>
      </c>
      <c r="P155" s="108">
        <f t="shared" si="37"/>
        <v>0.15154751118511339</v>
      </c>
      <c r="Q155" s="109">
        <f t="shared" si="38"/>
        <v>39043.075900000003</v>
      </c>
      <c r="R155" s="11">
        <f t="shared" si="39"/>
        <v>1.0662382817266433E-8</v>
      </c>
      <c r="S155" s="11">
        <v>1</v>
      </c>
      <c r="T155" s="11">
        <f t="shared" si="32"/>
        <v>1.0662382817266433E-8</v>
      </c>
    </row>
    <row r="156" spans="1:20" s="77" customFormat="1" ht="12.95" customHeight="1" x14ac:dyDescent="0.2">
      <c r="A156" s="51" t="s">
        <v>71</v>
      </c>
      <c r="B156" s="52" t="s">
        <v>51</v>
      </c>
      <c r="C156" s="51">
        <v>54218.492899999997</v>
      </c>
      <c r="D156" s="51">
        <v>1.8E-3</v>
      </c>
      <c r="E156" s="107">
        <f t="shared" si="35"/>
        <v>5839.6039930681736</v>
      </c>
      <c r="F156" s="11">
        <f t="shared" si="40"/>
        <v>5839.5</v>
      </c>
      <c r="G156" s="27">
        <f t="shared" si="36"/>
        <v>0.15322175499750301</v>
      </c>
      <c r="H156" s="11"/>
      <c r="I156" s="11"/>
      <c r="J156" s="11">
        <f>G156</f>
        <v>0.15322175499750301</v>
      </c>
      <c r="K156" s="11"/>
      <c r="L156" s="11"/>
      <c r="M156" s="11"/>
      <c r="N156" s="11"/>
      <c r="O156" s="11">
        <f t="shared" ca="1" si="34"/>
        <v>0.16479751144818336</v>
      </c>
      <c r="P156" s="108">
        <f t="shared" si="37"/>
        <v>0.15624113087718466</v>
      </c>
      <c r="Q156" s="109">
        <f t="shared" si="38"/>
        <v>39199.992899999997</v>
      </c>
      <c r="R156" s="11">
        <f t="shared" si="39"/>
        <v>9.1166307028033471E-6</v>
      </c>
      <c r="S156" s="11">
        <v>1</v>
      </c>
      <c r="T156" s="11">
        <f t="shared" si="32"/>
        <v>9.1166307028033471E-6</v>
      </c>
    </row>
    <row r="157" spans="1:20" s="77" customFormat="1" ht="12.95" customHeight="1" x14ac:dyDescent="0.2">
      <c r="A157" s="110" t="s">
        <v>97</v>
      </c>
      <c r="B157" s="111" t="s">
        <v>73</v>
      </c>
      <c r="C157" s="51">
        <v>54316.478199999998</v>
      </c>
      <c r="D157" s="112">
        <v>1E-4</v>
      </c>
      <c r="E157" s="107">
        <f t="shared" si="35"/>
        <v>5906.1075518036405</v>
      </c>
      <c r="F157" s="11">
        <f t="shared" si="40"/>
        <v>5906</v>
      </c>
      <c r="G157" s="27">
        <f t="shared" si="36"/>
        <v>0.15846513999713352</v>
      </c>
      <c r="H157" s="11"/>
      <c r="I157" s="11"/>
      <c r="J157" s="11">
        <f>G157</f>
        <v>0.15846513999713352</v>
      </c>
      <c r="K157" s="11"/>
      <c r="L157" s="11"/>
      <c r="M157" s="11"/>
      <c r="N157" s="11"/>
      <c r="O157" s="11">
        <f t="shared" ca="1" si="34"/>
        <v>0.16765645938767718</v>
      </c>
      <c r="P157" s="108">
        <f t="shared" si="37"/>
        <v>0.15920988901532696</v>
      </c>
      <c r="Q157" s="109">
        <f t="shared" si="38"/>
        <v>39297.978199999998</v>
      </c>
      <c r="R157" s="11">
        <f t="shared" si="39"/>
        <v>5.546511001000865E-7</v>
      </c>
      <c r="S157" s="11">
        <v>1</v>
      </c>
      <c r="T157" s="11">
        <f t="shared" si="32"/>
        <v>5.546511001000865E-7</v>
      </c>
    </row>
    <row r="158" spans="1:20" s="77" customFormat="1" ht="12.95" customHeight="1" x14ac:dyDescent="0.2">
      <c r="A158" s="51" t="s">
        <v>72</v>
      </c>
      <c r="B158" s="52" t="s">
        <v>73</v>
      </c>
      <c r="C158" s="51">
        <v>54366.573279999997</v>
      </c>
      <c r="D158" s="51">
        <v>8.9999999999999998E-4</v>
      </c>
      <c r="E158" s="107">
        <f t="shared" si="35"/>
        <v>5940.10756093907</v>
      </c>
      <c r="F158" s="11">
        <f t="shared" si="40"/>
        <v>5940</v>
      </c>
      <c r="G158" s="27">
        <f t="shared" si="36"/>
        <v>0.15847859999485081</v>
      </c>
      <c r="H158" s="11"/>
      <c r="J158" s="95"/>
      <c r="K158" s="11">
        <f t="shared" ref="K158:K167" si="41">G158</f>
        <v>0.15847859999485081</v>
      </c>
      <c r="L158" s="11"/>
      <c r="M158" s="11"/>
      <c r="N158" s="11"/>
      <c r="O158" s="11">
        <f t="shared" ca="1" si="34"/>
        <v>0.16911817713117774</v>
      </c>
      <c r="P158" s="108">
        <f t="shared" si="37"/>
        <v>0.1607390369488603</v>
      </c>
      <c r="Q158" s="109">
        <f t="shared" si="38"/>
        <v>39348.073279999997</v>
      </c>
      <c r="R158" s="11">
        <f t="shared" si="39"/>
        <v>5.1095752230516883E-6</v>
      </c>
      <c r="S158" s="11">
        <v>1</v>
      </c>
      <c r="T158" s="11">
        <f t="shared" si="32"/>
        <v>5.1095752230516883E-6</v>
      </c>
    </row>
    <row r="159" spans="1:20" s="77" customFormat="1" ht="12.95" customHeight="1" x14ac:dyDescent="0.2">
      <c r="A159" s="51" t="s">
        <v>72</v>
      </c>
      <c r="B159" s="52" t="s">
        <v>73</v>
      </c>
      <c r="C159" s="51">
        <v>54366.573579999997</v>
      </c>
      <c r="D159" s="51">
        <v>1.1000000000000001E-3</v>
      </c>
      <c r="E159" s="107">
        <f t="shared" si="35"/>
        <v>5940.1077645519345</v>
      </c>
      <c r="F159" s="11">
        <f t="shared" si="40"/>
        <v>5940</v>
      </c>
      <c r="G159" s="27">
        <f t="shared" si="36"/>
        <v>0.15877859999454813</v>
      </c>
      <c r="H159" s="11"/>
      <c r="J159" s="95"/>
      <c r="K159" s="11">
        <f t="shared" si="41"/>
        <v>0.15877859999454813</v>
      </c>
      <c r="L159" s="11"/>
      <c r="M159" s="11"/>
      <c r="N159" s="11"/>
      <c r="O159" s="11">
        <f t="shared" ca="1" si="34"/>
        <v>0.16911817713117774</v>
      </c>
      <c r="P159" s="108">
        <f t="shared" si="37"/>
        <v>0.1607390369488603</v>
      </c>
      <c r="Q159" s="109">
        <f t="shared" si="38"/>
        <v>39348.073579999997</v>
      </c>
      <c r="R159" s="11">
        <f t="shared" si="39"/>
        <v>3.8433130518327648E-6</v>
      </c>
      <c r="S159" s="11">
        <v>1</v>
      </c>
      <c r="T159" s="11">
        <f t="shared" si="32"/>
        <v>3.8433130518327648E-6</v>
      </c>
    </row>
    <row r="160" spans="1:20" s="77" customFormat="1" ht="12.95" customHeight="1" x14ac:dyDescent="0.2">
      <c r="A160" s="51" t="s">
        <v>72</v>
      </c>
      <c r="B160" s="52" t="s">
        <v>73</v>
      </c>
      <c r="C160" s="51">
        <v>54366.57458</v>
      </c>
      <c r="D160" s="51">
        <v>5.9999999999999995E-4</v>
      </c>
      <c r="E160" s="107">
        <f t="shared" si="35"/>
        <v>5940.1084432614862</v>
      </c>
      <c r="F160" s="11">
        <f t="shared" si="40"/>
        <v>5940</v>
      </c>
      <c r="G160" s="27">
        <f t="shared" si="36"/>
        <v>0.15977859999838984</v>
      </c>
      <c r="H160" s="11"/>
      <c r="J160" s="95"/>
      <c r="K160" s="11">
        <f t="shared" si="41"/>
        <v>0.15977859999838984</v>
      </c>
      <c r="L160" s="11"/>
      <c r="M160" s="11"/>
      <c r="N160" s="11"/>
      <c r="O160" s="11">
        <f t="shared" ca="1" si="34"/>
        <v>0.16911817713117774</v>
      </c>
      <c r="P160" s="108">
        <f t="shared" si="37"/>
        <v>0.1607390369488603</v>
      </c>
      <c r="Q160" s="109">
        <f t="shared" si="38"/>
        <v>39348.07458</v>
      </c>
      <c r="R160" s="11">
        <f t="shared" si="39"/>
        <v>9.2243913582899933E-7</v>
      </c>
      <c r="S160" s="11">
        <v>1</v>
      </c>
      <c r="T160" s="11">
        <f t="shared" si="32"/>
        <v>9.2243913582899933E-7</v>
      </c>
    </row>
    <row r="161" spans="1:20" s="77" customFormat="1" ht="12.95" customHeight="1" x14ac:dyDescent="0.2">
      <c r="A161" s="105" t="s">
        <v>557</v>
      </c>
      <c r="B161" s="106" t="s">
        <v>73</v>
      </c>
      <c r="C161" s="105">
        <v>54378.3655</v>
      </c>
      <c r="D161" s="105" t="s">
        <v>86</v>
      </c>
      <c r="E161" s="107">
        <f t="shared" si="35"/>
        <v>5948.1110532526291</v>
      </c>
      <c r="F161" s="11">
        <f t="shared" si="40"/>
        <v>5948</v>
      </c>
      <c r="G161" s="27">
        <f t="shared" si="36"/>
        <v>0.16362411999580218</v>
      </c>
      <c r="H161" s="11"/>
      <c r="I161" s="11"/>
      <c r="J161" s="95"/>
      <c r="K161" s="11">
        <f t="shared" si="41"/>
        <v>0.16362411999580218</v>
      </c>
      <c r="L161" s="11"/>
      <c r="M161" s="11"/>
      <c r="N161" s="11"/>
      <c r="O161" s="11">
        <f t="shared" ca="1" si="34"/>
        <v>0.16946211071788378</v>
      </c>
      <c r="P161" s="108">
        <f t="shared" si="37"/>
        <v>0.16109994629804988</v>
      </c>
      <c r="Q161" s="109">
        <f t="shared" si="38"/>
        <v>39359.8655</v>
      </c>
      <c r="R161" s="11">
        <f t="shared" si="39"/>
        <v>6.3714528564244745E-6</v>
      </c>
      <c r="S161" s="11">
        <v>1</v>
      </c>
      <c r="T161" s="11">
        <f t="shared" si="32"/>
        <v>6.3714528564244745E-6</v>
      </c>
    </row>
    <row r="162" spans="1:20" s="77" customFormat="1" ht="12.95" customHeight="1" x14ac:dyDescent="0.2">
      <c r="A162" s="107" t="s">
        <v>88</v>
      </c>
      <c r="B162" s="52" t="s">
        <v>73</v>
      </c>
      <c r="C162" s="51">
        <v>54382.782299999999</v>
      </c>
      <c r="D162" s="51">
        <v>8.9999999999999998E-4</v>
      </c>
      <c r="E162" s="107">
        <f t="shared" si="35"/>
        <v>5951.108777587021</v>
      </c>
      <c r="F162" s="11">
        <f t="shared" si="40"/>
        <v>5951</v>
      </c>
      <c r="G162" s="27">
        <f t="shared" si="36"/>
        <v>0.16027118999772938</v>
      </c>
      <c r="H162" s="11"/>
      <c r="I162" s="11"/>
      <c r="J162" s="95"/>
      <c r="K162" s="11">
        <f t="shared" si="41"/>
        <v>0.16027118999772938</v>
      </c>
      <c r="L162" s="11"/>
      <c r="M162" s="11"/>
      <c r="N162" s="11"/>
      <c r="O162" s="11">
        <f t="shared" ca="1" si="34"/>
        <v>0.16959108581289853</v>
      </c>
      <c r="P162" s="108">
        <f t="shared" si="37"/>
        <v>0.16123539630568873</v>
      </c>
      <c r="Q162" s="109">
        <f t="shared" si="38"/>
        <v>39364.282299999999</v>
      </c>
      <c r="R162" s="11">
        <f t="shared" si="39"/>
        <v>9.2969380430859649E-7</v>
      </c>
      <c r="S162" s="11">
        <v>1</v>
      </c>
      <c r="T162" s="11">
        <f t="shared" ref="T162:T193" si="42">+S162*R162</f>
        <v>9.2969380430859649E-7</v>
      </c>
    </row>
    <row r="163" spans="1:20" s="77" customFormat="1" ht="12.95" customHeight="1" x14ac:dyDescent="0.2">
      <c r="A163" s="105" t="s">
        <v>567</v>
      </c>
      <c r="B163" s="106" t="s">
        <v>73</v>
      </c>
      <c r="C163" s="105">
        <v>54429.930500000002</v>
      </c>
      <c r="D163" s="105" t="s">
        <v>86</v>
      </c>
      <c r="E163" s="107">
        <f t="shared" si="35"/>
        <v>5983.1087111277848</v>
      </c>
      <c r="F163" s="11">
        <f t="shared" si="40"/>
        <v>5983</v>
      </c>
      <c r="G163" s="27">
        <f t="shared" si="36"/>
        <v>0.16017327000008663</v>
      </c>
      <c r="H163" s="11"/>
      <c r="I163" s="11"/>
      <c r="J163" s="95"/>
      <c r="K163" s="11">
        <f t="shared" si="41"/>
        <v>0.16017327000008663</v>
      </c>
      <c r="L163" s="11"/>
      <c r="M163" s="11"/>
      <c r="N163" s="11"/>
      <c r="O163" s="11">
        <f t="shared" ca="1" si="34"/>
        <v>0.17096682015972262</v>
      </c>
      <c r="P163" s="108">
        <f t="shared" si="37"/>
        <v>0.16268389583855983</v>
      </c>
      <c r="Q163" s="109">
        <f t="shared" si="38"/>
        <v>39411.430500000002</v>
      </c>
      <c r="R163" s="11">
        <f t="shared" si="39"/>
        <v>6.3032421008092391E-6</v>
      </c>
      <c r="S163" s="11">
        <v>1</v>
      </c>
      <c r="T163" s="11">
        <f t="shared" si="42"/>
        <v>6.3032421008092391E-6</v>
      </c>
    </row>
    <row r="164" spans="1:20" s="77" customFormat="1" ht="12.95" customHeight="1" x14ac:dyDescent="0.2">
      <c r="A164" s="105" t="s">
        <v>557</v>
      </c>
      <c r="B164" s="106" t="s">
        <v>73</v>
      </c>
      <c r="C164" s="105">
        <v>54462.347900000001</v>
      </c>
      <c r="D164" s="105" t="s">
        <v>86</v>
      </c>
      <c r="E164" s="107">
        <f t="shared" si="35"/>
        <v>6005.1107100495719</v>
      </c>
      <c r="F164" s="11">
        <f t="shared" si="40"/>
        <v>6005</v>
      </c>
      <c r="G164" s="27">
        <f t="shared" si="36"/>
        <v>0.16311845000018366</v>
      </c>
      <c r="H164" s="11"/>
      <c r="I164" s="11"/>
      <c r="J164" s="95"/>
      <c r="K164" s="11">
        <f t="shared" si="41"/>
        <v>0.16311845000018366</v>
      </c>
      <c r="L164" s="11"/>
      <c r="M164" s="11"/>
      <c r="N164" s="11"/>
      <c r="O164" s="11">
        <f t="shared" ca="1" si="34"/>
        <v>0.17191263752316419</v>
      </c>
      <c r="P164" s="108">
        <f t="shared" si="37"/>
        <v>0.16368366332834752</v>
      </c>
      <c r="Q164" s="109">
        <f t="shared" si="38"/>
        <v>39443.847900000001</v>
      </c>
      <c r="R164" s="11">
        <f t="shared" si="39"/>
        <v>3.1946610633407413E-7</v>
      </c>
      <c r="S164" s="11">
        <v>1</v>
      </c>
      <c r="T164" s="11">
        <f t="shared" si="42"/>
        <v>3.1946610633407413E-7</v>
      </c>
    </row>
    <row r="165" spans="1:20" s="77" customFormat="1" ht="12.95" customHeight="1" x14ac:dyDescent="0.2">
      <c r="A165" s="107" t="s">
        <v>90</v>
      </c>
      <c r="B165" s="52" t="s">
        <v>73</v>
      </c>
      <c r="C165" s="51">
        <v>54696.622199999998</v>
      </c>
      <c r="D165" s="51">
        <v>6.9999999999999999E-4</v>
      </c>
      <c r="E165" s="107">
        <f t="shared" si="35"/>
        <v>6164.1149144583978</v>
      </c>
      <c r="F165" s="11">
        <f t="shared" si="40"/>
        <v>6164</v>
      </c>
      <c r="G165" s="27">
        <f t="shared" si="36"/>
        <v>0.16931315999681829</v>
      </c>
      <c r="H165" s="11"/>
      <c r="I165" s="11"/>
      <c r="J165" s="95"/>
      <c r="K165" s="11">
        <f t="shared" si="41"/>
        <v>0.16931315999681829</v>
      </c>
      <c r="L165" s="11"/>
      <c r="M165" s="11"/>
      <c r="N165" s="11"/>
      <c r="O165" s="11">
        <f t="shared" ca="1" si="34"/>
        <v>0.17874831755894635</v>
      </c>
      <c r="P165" s="108">
        <f t="shared" si="37"/>
        <v>0.17100431502622257</v>
      </c>
      <c r="Q165" s="109">
        <f t="shared" si="38"/>
        <v>39678.122199999998</v>
      </c>
      <c r="R165" s="11">
        <f t="shared" si="39"/>
        <v>2.8600053334794057E-6</v>
      </c>
      <c r="S165" s="11">
        <v>1</v>
      </c>
      <c r="T165" s="11">
        <f t="shared" si="42"/>
        <v>2.8600053334794057E-6</v>
      </c>
    </row>
    <row r="166" spans="1:20" s="77" customFormat="1" ht="12.95" customHeight="1" x14ac:dyDescent="0.2">
      <c r="A166" s="113" t="s">
        <v>74</v>
      </c>
      <c r="B166" s="107"/>
      <c r="C166" s="51">
        <v>54726.828200000004</v>
      </c>
      <c r="D166" s="51">
        <v>2.9999999999999997E-4</v>
      </c>
      <c r="E166" s="107">
        <f t="shared" si="35"/>
        <v>6184.616015084348</v>
      </c>
      <c r="F166" s="11">
        <f t="shared" si="40"/>
        <v>6184.5</v>
      </c>
      <c r="G166" s="27">
        <f t="shared" si="36"/>
        <v>0.17093480499897851</v>
      </c>
      <c r="H166" s="11"/>
      <c r="I166" s="11"/>
      <c r="J166" s="95"/>
      <c r="K166" s="11">
        <f t="shared" si="41"/>
        <v>0.17093480499897851</v>
      </c>
      <c r="L166" s="11"/>
      <c r="M166" s="11"/>
      <c r="N166" s="11"/>
      <c r="O166" s="11">
        <f t="shared" ca="1" si="34"/>
        <v>0.17962964737488055</v>
      </c>
      <c r="P166" s="108">
        <f t="shared" si="37"/>
        <v>0.17196032714957954</v>
      </c>
      <c r="Q166" s="109">
        <f t="shared" si="38"/>
        <v>39708.328200000004</v>
      </c>
      <c r="R166" s="11">
        <f t="shared" si="39"/>
        <v>1.051695681373367E-6</v>
      </c>
      <c r="S166" s="11">
        <v>1</v>
      </c>
      <c r="T166" s="11">
        <f t="shared" si="42"/>
        <v>1.051695681373367E-6</v>
      </c>
    </row>
    <row r="167" spans="1:20" s="77" customFormat="1" ht="12.95" customHeight="1" x14ac:dyDescent="0.2">
      <c r="A167" s="51" t="s">
        <v>75</v>
      </c>
      <c r="B167" s="52" t="s">
        <v>73</v>
      </c>
      <c r="C167" s="51">
        <v>54777.663099999998</v>
      </c>
      <c r="D167" s="51">
        <v>5.0000000000000001E-4</v>
      </c>
      <c r="E167" s="107">
        <f t="shared" si="35"/>
        <v>6219.1181471180425</v>
      </c>
      <c r="F167" s="11">
        <f t="shared" si="40"/>
        <v>6219</v>
      </c>
      <c r="G167" s="27">
        <f t="shared" si="36"/>
        <v>0.17407610999362078</v>
      </c>
      <c r="H167" s="11"/>
      <c r="I167" s="11"/>
      <c r="J167" s="95"/>
      <c r="K167" s="11">
        <f t="shared" si="41"/>
        <v>0.17407610999362078</v>
      </c>
      <c r="L167" s="11"/>
      <c r="M167" s="11"/>
      <c r="N167" s="11"/>
      <c r="O167" s="11">
        <f t="shared" ca="1" si="34"/>
        <v>0.18111286096755028</v>
      </c>
      <c r="P167" s="108">
        <f t="shared" si="37"/>
        <v>0.17357549319841559</v>
      </c>
      <c r="Q167" s="109">
        <f t="shared" si="38"/>
        <v>39759.163099999998</v>
      </c>
      <c r="R167" s="11">
        <f t="shared" si="39"/>
        <v>2.5061717564151393E-7</v>
      </c>
      <c r="S167" s="11">
        <v>1</v>
      </c>
      <c r="T167" s="11">
        <f t="shared" si="42"/>
        <v>2.5061717564151393E-7</v>
      </c>
    </row>
    <row r="168" spans="1:20" s="77" customFormat="1" ht="12.95" customHeight="1" x14ac:dyDescent="0.2">
      <c r="A168" s="51" t="s">
        <v>87</v>
      </c>
      <c r="B168" s="52" t="s">
        <v>51</v>
      </c>
      <c r="C168" s="51">
        <v>54840.282200000001</v>
      </c>
      <c r="D168" s="51">
        <v>1.1999999999999999E-3</v>
      </c>
      <c r="E168" s="107">
        <f t="shared" si="35"/>
        <v>6261.6183282147203</v>
      </c>
      <c r="F168" s="11">
        <f t="shared" si="40"/>
        <v>6261.5</v>
      </c>
      <c r="G168" s="27">
        <f t="shared" si="36"/>
        <v>0.17434293500264175</v>
      </c>
      <c r="H168" s="11"/>
      <c r="I168" s="11"/>
      <c r="J168" s="11">
        <f>G168</f>
        <v>0.17434293500264175</v>
      </c>
      <c r="K168" s="11"/>
      <c r="L168" s="11"/>
      <c r="M168" s="11"/>
      <c r="N168" s="11"/>
      <c r="O168" s="11">
        <f t="shared" ca="1" si="34"/>
        <v>0.18294000814692599</v>
      </c>
      <c r="P168" s="108">
        <f t="shared" si="37"/>
        <v>0.1755759998394833</v>
      </c>
      <c r="Q168" s="109">
        <f t="shared" si="38"/>
        <v>39821.782200000001</v>
      </c>
      <c r="R168" s="11">
        <f t="shared" si="39"/>
        <v>1.5204488918550695E-6</v>
      </c>
      <c r="S168" s="11">
        <v>1</v>
      </c>
      <c r="T168" s="11">
        <f t="shared" si="42"/>
        <v>1.5204488918550695E-6</v>
      </c>
    </row>
    <row r="169" spans="1:20" s="77" customFormat="1" ht="12.95" customHeight="1" x14ac:dyDescent="0.2">
      <c r="A169" s="107" t="s">
        <v>76</v>
      </c>
      <c r="B169" s="52" t="s">
        <v>73</v>
      </c>
      <c r="C169" s="51">
        <v>54851.33642</v>
      </c>
      <c r="D169" s="51">
        <v>5.0000000000000001E-4</v>
      </c>
      <c r="E169" s="107">
        <f t="shared" si="35"/>
        <v>6269.1209328813866</v>
      </c>
      <c r="F169" s="11">
        <f t="shared" si="40"/>
        <v>6269</v>
      </c>
      <c r="G169" s="27">
        <f t="shared" si="36"/>
        <v>0.17818060999707086</v>
      </c>
      <c r="H169" s="11"/>
      <c r="I169" s="11"/>
      <c r="J169" s="95"/>
      <c r="K169" s="11">
        <f>G169</f>
        <v>0.17818060999707086</v>
      </c>
      <c r="L169" s="11"/>
      <c r="M169" s="11"/>
      <c r="N169" s="11"/>
      <c r="O169" s="11">
        <f t="shared" ca="1" si="34"/>
        <v>0.18326244588446292</v>
      </c>
      <c r="P169" s="108">
        <f t="shared" si="37"/>
        <v>0.17593026907880049</v>
      </c>
      <c r="Q169" s="109">
        <f t="shared" si="38"/>
        <v>39832.83642</v>
      </c>
      <c r="R169" s="11">
        <f t="shared" si="39"/>
        <v>5.0640342484419139E-6</v>
      </c>
      <c r="S169" s="11">
        <v>1</v>
      </c>
      <c r="T169" s="11">
        <f t="shared" si="42"/>
        <v>5.0640342484419139E-6</v>
      </c>
    </row>
    <row r="170" spans="1:20" s="77" customFormat="1" ht="12.95" customHeight="1" x14ac:dyDescent="0.2">
      <c r="A170" s="107" t="s">
        <v>76</v>
      </c>
      <c r="B170" s="52" t="s">
        <v>73</v>
      </c>
      <c r="C170" s="51">
        <v>54851.337520000001</v>
      </c>
      <c r="D170" s="51">
        <v>1.6000000000000001E-3</v>
      </c>
      <c r="E170" s="107">
        <f t="shared" si="35"/>
        <v>6269.1216794618904</v>
      </c>
      <c r="F170" s="11">
        <f t="shared" si="40"/>
        <v>6269</v>
      </c>
      <c r="G170" s="27">
        <f t="shared" si="36"/>
        <v>0.17928060999838635</v>
      </c>
      <c r="H170" s="11"/>
      <c r="I170" s="11"/>
      <c r="J170" s="95"/>
      <c r="K170" s="11">
        <f>G170</f>
        <v>0.17928060999838635</v>
      </c>
      <c r="L170" s="11"/>
      <c r="M170" s="11"/>
      <c r="N170" s="11"/>
      <c r="O170" s="11">
        <f t="shared" ca="1" si="34"/>
        <v>0.18326244588446292</v>
      </c>
      <c r="P170" s="108">
        <f t="shared" si="37"/>
        <v>0.17593026907880049</v>
      </c>
      <c r="Q170" s="109">
        <f t="shared" si="38"/>
        <v>39832.837520000001</v>
      </c>
      <c r="R170" s="11">
        <f t="shared" si="39"/>
        <v>1.122478427745142E-5</v>
      </c>
      <c r="S170" s="11">
        <v>1</v>
      </c>
      <c r="T170" s="11">
        <f t="shared" si="42"/>
        <v>1.122478427745142E-5</v>
      </c>
    </row>
    <row r="171" spans="1:20" s="77" customFormat="1" ht="12.95" customHeight="1" x14ac:dyDescent="0.2">
      <c r="A171" s="107" t="s">
        <v>76</v>
      </c>
      <c r="B171" s="52" t="s">
        <v>73</v>
      </c>
      <c r="C171" s="51">
        <v>54851.339019999999</v>
      </c>
      <c r="D171" s="51">
        <v>1.2999999999999999E-3</v>
      </c>
      <c r="E171" s="107">
        <f t="shared" si="35"/>
        <v>6269.1226975262125</v>
      </c>
      <c r="F171" s="11">
        <f t="shared" si="40"/>
        <v>6269</v>
      </c>
      <c r="G171" s="27">
        <f t="shared" si="36"/>
        <v>0.18078060999687295</v>
      </c>
      <c r="H171" s="11"/>
      <c r="I171" s="11"/>
      <c r="J171" s="95"/>
      <c r="K171" s="11">
        <f>G171</f>
        <v>0.18078060999687295</v>
      </c>
      <c r="L171" s="11"/>
      <c r="M171" s="11"/>
      <c r="N171" s="11"/>
      <c r="O171" s="11">
        <f t="shared" ca="1" si="34"/>
        <v>0.18326244588446292</v>
      </c>
      <c r="P171" s="108">
        <f t="shared" si="37"/>
        <v>0.17593026907880049</v>
      </c>
      <c r="Q171" s="109">
        <f t="shared" si="38"/>
        <v>39832.839019999999</v>
      </c>
      <c r="R171" s="11">
        <f t="shared" si="39"/>
        <v>2.3525807021527993E-5</v>
      </c>
      <c r="S171" s="11">
        <v>1</v>
      </c>
      <c r="T171" s="11">
        <f t="shared" si="42"/>
        <v>2.3525807021527993E-5</v>
      </c>
    </row>
    <row r="172" spans="1:20" s="77" customFormat="1" ht="12.95" customHeight="1" x14ac:dyDescent="0.2">
      <c r="A172" s="107" t="s">
        <v>89</v>
      </c>
      <c r="B172" s="52" t="s">
        <v>73</v>
      </c>
      <c r="C172" s="51">
        <v>55045.8217</v>
      </c>
      <c r="D172" s="51">
        <v>5.0000000000000001E-4</v>
      </c>
      <c r="E172" s="107">
        <f t="shared" si="35"/>
        <v>6401.1199494855473</v>
      </c>
      <c r="F172" s="11">
        <f t="shared" si="40"/>
        <v>6401</v>
      </c>
      <c r="G172" s="27">
        <f t="shared" si="36"/>
        <v>0.17673169000045164</v>
      </c>
      <c r="H172" s="11"/>
      <c r="I172" s="11"/>
      <c r="J172" s="95"/>
      <c r="K172" s="11">
        <f>G172</f>
        <v>0.17673169000045164</v>
      </c>
      <c r="L172" s="11"/>
      <c r="M172" s="11"/>
      <c r="N172" s="11"/>
      <c r="O172" s="11">
        <f t="shared" ca="1" si="34"/>
        <v>0.18893735006511228</v>
      </c>
      <c r="P172" s="108">
        <f t="shared" si="37"/>
        <v>0.182226230635335</v>
      </c>
      <c r="Q172" s="109">
        <f t="shared" si="38"/>
        <v>40027.3217</v>
      </c>
      <c r="R172" s="11">
        <f t="shared" si="39"/>
        <v>3.0189976788384442E-5</v>
      </c>
      <c r="S172" s="11">
        <v>1</v>
      </c>
      <c r="T172" s="11">
        <f t="shared" si="42"/>
        <v>3.0189976788384442E-5</v>
      </c>
    </row>
    <row r="173" spans="1:20" s="77" customFormat="1" ht="12.95" customHeight="1" x14ac:dyDescent="0.2">
      <c r="A173" s="107" t="s">
        <v>89</v>
      </c>
      <c r="B173" s="52" t="s">
        <v>73</v>
      </c>
      <c r="C173" s="51">
        <v>55045.824699999997</v>
      </c>
      <c r="D173" s="51">
        <v>2.9999999999999997E-4</v>
      </c>
      <c r="E173" s="107">
        <f t="shared" si="35"/>
        <v>6401.1219856141915</v>
      </c>
      <c r="F173" s="11">
        <f t="shared" si="40"/>
        <v>6401</v>
      </c>
      <c r="G173" s="27">
        <f t="shared" si="36"/>
        <v>0.17973168999742484</v>
      </c>
      <c r="H173" s="11"/>
      <c r="I173" s="11"/>
      <c r="J173" s="95"/>
      <c r="K173" s="11">
        <f>G173</f>
        <v>0.17973168999742484</v>
      </c>
      <c r="L173" s="11"/>
      <c r="M173" s="11"/>
      <c r="N173" s="11"/>
      <c r="O173" s="11">
        <f t="shared" ca="1" si="34"/>
        <v>0.18893735006511228</v>
      </c>
      <c r="P173" s="108">
        <f t="shared" si="37"/>
        <v>0.182226230635335</v>
      </c>
      <c r="Q173" s="109">
        <f t="shared" si="38"/>
        <v>40027.324699999997</v>
      </c>
      <c r="R173" s="11">
        <f t="shared" si="39"/>
        <v>6.2227329941852213E-6</v>
      </c>
      <c r="S173" s="11">
        <v>1</v>
      </c>
      <c r="T173" s="11">
        <f t="shared" si="42"/>
        <v>6.2227329941852213E-6</v>
      </c>
    </row>
    <row r="174" spans="1:20" s="77" customFormat="1" ht="12.95" customHeight="1" x14ac:dyDescent="0.2">
      <c r="A174" s="110" t="s">
        <v>97</v>
      </c>
      <c r="B174" s="111" t="s">
        <v>73</v>
      </c>
      <c r="C174" s="51">
        <v>55097.395600000003</v>
      </c>
      <c r="D174" s="112">
        <v>5.0000000000000001E-4</v>
      </c>
      <c r="E174" s="107">
        <f t="shared" si="35"/>
        <v>6436.1236478756864</v>
      </c>
      <c r="F174" s="11">
        <f t="shared" si="40"/>
        <v>6436</v>
      </c>
      <c r="G174" s="27">
        <f t="shared" si="36"/>
        <v>0.18218083999818191</v>
      </c>
      <c r="H174" s="11"/>
      <c r="I174" s="11"/>
      <c r="J174" s="11">
        <f>G174</f>
        <v>0.18218083999818191</v>
      </c>
      <c r="K174" s="11"/>
      <c r="L174" s="11"/>
      <c r="M174" s="11"/>
      <c r="N174" s="11"/>
      <c r="O174" s="11">
        <f t="shared" ca="1" si="34"/>
        <v>0.19044205950695112</v>
      </c>
      <c r="P174" s="108">
        <f t="shared" si="37"/>
        <v>0.18391492089332809</v>
      </c>
      <c r="Q174" s="109">
        <f t="shared" si="38"/>
        <v>40078.895600000003</v>
      </c>
      <c r="R174" s="11">
        <f t="shared" si="39"/>
        <v>3.0070365509109712E-6</v>
      </c>
      <c r="S174" s="11">
        <v>1</v>
      </c>
      <c r="T174" s="11">
        <f t="shared" si="42"/>
        <v>3.0070365509109712E-6</v>
      </c>
    </row>
    <row r="175" spans="1:20" s="77" customFormat="1" ht="12.95" customHeight="1" x14ac:dyDescent="0.2">
      <c r="A175" s="105" t="s">
        <v>613</v>
      </c>
      <c r="B175" s="106" t="s">
        <v>51</v>
      </c>
      <c r="C175" s="105">
        <v>55108.449399999998</v>
      </c>
      <c r="D175" s="105" t="s">
        <v>86</v>
      </c>
      <c r="E175" s="107">
        <f t="shared" si="35"/>
        <v>6443.6259674843395</v>
      </c>
      <c r="F175" s="11">
        <f t="shared" si="40"/>
        <v>6443.5</v>
      </c>
      <c r="G175" s="27">
        <f t="shared" si="36"/>
        <v>0.18559851499594515</v>
      </c>
      <c r="H175" s="11"/>
      <c r="I175" s="11"/>
      <c r="J175" s="95"/>
      <c r="K175" s="11">
        <f>G175</f>
        <v>0.18559851499594515</v>
      </c>
      <c r="L175" s="11"/>
      <c r="M175" s="11"/>
      <c r="N175" s="11"/>
      <c r="O175" s="11">
        <f t="shared" ca="1" si="34"/>
        <v>0.19076449724448799</v>
      </c>
      <c r="P175" s="108">
        <f t="shared" si="37"/>
        <v>0.18427783594872893</v>
      </c>
      <c r="Q175" s="109">
        <f t="shared" si="38"/>
        <v>40089.949399999998</v>
      </c>
      <c r="R175" s="11">
        <f t="shared" si="39"/>
        <v>1.7441931457559485E-6</v>
      </c>
      <c r="S175" s="11">
        <v>1</v>
      </c>
      <c r="T175" s="11">
        <f t="shared" si="42"/>
        <v>1.7441931457559485E-6</v>
      </c>
    </row>
    <row r="176" spans="1:20" s="77" customFormat="1" ht="12.95" customHeight="1" x14ac:dyDescent="0.2">
      <c r="A176" s="107" t="s">
        <v>91</v>
      </c>
      <c r="B176" s="52"/>
      <c r="C176" s="51">
        <v>55163.700199999999</v>
      </c>
      <c r="D176" s="51">
        <v>2.0000000000000001E-4</v>
      </c>
      <c r="E176" s="107">
        <f t="shared" si="35"/>
        <v>6481.1252130138382</v>
      </c>
      <c r="F176" s="11">
        <f t="shared" si="40"/>
        <v>6481</v>
      </c>
      <c r="G176" s="27">
        <f t="shared" si="36"/>
        <v>0.18448689000069862</v>
      </c>
      <c r="H176" s="11"/>
      <c r="I176" s="11"/>
      <c r="J176" s="95"/>
      <c r="K176" s="11">
        <f>G176</f>
        <v>0.18448689000069862</v>
      </c>
      <c r="L176" s="11"/>
      <c r="M176" s="11"/>
      <c r="N176" s="11"/>
      <c r="O176" s="11">
        <f t="shared" ca="1" si="34"/>
        <v>0.19237668593217247</v>
      </c>
      <c r="P176" s="108">
        <f t="shared" si="37"/>
        <v>0.18609798517593032</v>
      </c>
      <c r="Q176" s="109">
        <f t="shared" si="38"/>
        <v>40145.200199999999</v>
      </c>
      <c r="R176" s="11">
        <f t="shared" si="39"/>
        <v>2.5956276636548529E-6</v>
      </c>
      <c r="S176" s="11">
        <v>1</v>
      </c>
      <c r="T176" s="11">
        <f t="shared" si="42"/>
        <v>2.5956276636548529E-6</v>
      </c>
    </row>
    <row r="177" spans="1:20" s="77" customFormat="1" ht="12.95" customHeight="1" x14ac:dyDescent="0.2">
      <c r="A177" s="107" t="s">
        <v>91</v>
      </c>
      <c r="B177" s="52"/>
      <c r="C177" s="51">
        <v>55253.580800000003</v>
      </c>
      <c r="D177" s="51">
        <v>2.0000000000000001E-4</v>
      </c>
      <c r="E177" s="107">
        <f t="shared" si="35"/>
        <v>6542.1280344705183</v>
      </c>
      <c r="F177" s="11">
        <f t="shared" si="40"/>
        <v>6542</v>
      </c>
      <c r="G177" s="27">
        <f t="shared" si="36"/>
        <v>0.18864398000005167</v>
      </c>
      <c r="H177" s="11"/>
      <c r="I177" s="11"/>
      <c r="J177" s="95"/>
      <c r="K177" s="11">
        <f>G177</f>
        <v>0.18864398000005167</v>
      </c>
      <c r="L177" s="11"/>
      <c r="M177" s="11"/>
      <c r="N177" s="11"/>
      <c r="O177" s="11">
        <f t="shared" ca="1" si="34"/>
        <v>0.19499917953080589</v>
      </c>
      <c r="P177" s="108">
        <f t="shared" si="37"/>
        <v>0.18907860781796149</v>
      </c>
      <c r="Q177" s="109">
        <f t="shared" si="38"/>
        <v>40235.080800000003</v>
      </c>
      <c r="R177" s="11">
        <f t="shared" si="39"/>
        <v>1.8890134010104835E-7</v>
      </c>
      <c r="S177" s="11">
        <v>1</v>
      </c>
      <c r="T177" s="11">
        <f t="shared" si="42"/>
        <v>1.8890134010104835E-7</v>
      </c>
    </row>
    <row r="178" spans="1:20" s="77" customFormat="1" ht="12.95" customHeight="1" x14ac:dyDescent="0.2">
      <c r="A178" s="114" t="s">
        <v>98</v>
      </c>
      <c r="B178" s="114"/>
      <c r="C178" s="115">
        <v>55461.331200000001</v>
      </c>
      <c r="D178" s="115">
        <v>1.6999999999999999E-3</v>
      </c>
      <c r="E178" s="107">
        <f t="shared" si="35"/>
        <v>6683.1302146824128</v>
      </c>
      <c r="F178" s="11">
        <f t="shared" si="40"/>
        <v>6683</v>
      </c>
      <c r="G178" s="27">
        <f t="shared" si="36"/>
        <v>0.19185627000115346</v>
      </c>
      <c r="H178" s="11"/>
      <c r="I178" s="11"/>
      <c r="J178" s="11">
        <f>G178</f>
        <v>0.19185627000115346</v>
      </c>
      <c r="K178" s="11"/>
      <c r="L178" s="11"/>
      <c r="M178" s="11"/>
      <c r="N178" s="11"/>
      <c r="O178" s="11">
        <f t="shared" ref="O178:O209" ca="1" si="43">+C$11+C$12*F178</f>
        <v>0.20106100899649951</v>
      </c>
      <c r="P178" s="108">
        <f t="shared" si="37"/>
        <v>0.19606232213110086</v>
      </c>
      <c r="Q178" s="109">
        <f t="shared" si="38"/>
        <v>40442.831200000001</v>
      </c>
      <c r="R178" s="11">
        <f t="shared" si="39"/>
        <v>1.7690874519835076E-5</v>
      </c>
      <c r="S178" s="11">
        <v>1</v>
      </c>
      <c r="T178" s="11">
        <f t="shared" si="42"/>
        <v>1.7690874519835076E-5</v>
      </c>
    </row>
    <row r="179" spans="1:20" s="77" customFormat="1" ht="12.95" customHeight="1" x14ac:dyDescent="0.2">
      <c r="A179" s="114" t="s">
        <v>98</v>
      </c>
      <c r="B179" s="114"/>
      <c r="C179" s="115">
        <v>55480.494500000001</v>
      </c>
      <c r="D179" s="115">
        <v>8.6999999999999994E-3</v>
      </c>
      <c r="E179" s="107">
        <f t="shared" si="35"/>
        <v>6696.1365293756917</v>
      </c>
      <c r="F179" s="11">
        <f t="shared" si="40"/>
        <v>6696</v>
      </c>
      <c r="G179" s="27">
        <f t="shared" si="36"/>
        <v>0.20116024000162724</v>
      </c>
      <c r="H179" s="11"/>
      <c r="I179" s="11"/>
      <c r="J179" s="11">
        <f>G179</f>
        <v>0.20116024000162724</v>
      </c>
      <c r="K179" s="11"/>
      <c r="L179" s="11"/>
      <c r="M179" s="11"/>
      <c r="N179" s="11"/>
      <c r="O179" s="11">
        <f t="shared" ca="1" si="43"/>
        <v>0.20161990107489683</v>
      </c>
      <c r="P179" s="108">
        <f t="shared" si="37"/>
        <v>0.19671282345415439</v>
      </c>
      <c r="Q179" s="109">
        <f t="shared" si="38"/>
        <v>40461.994500000001</v>
      </c>
      <c r="R179" s="11">
        <f t="shared" si="39"/>
        <v>1.9779513946735364E-5</v>
      </c>
      <c r="S179" s="11">
        <v>1</v>
      </c>
      <c r="T179" s="11">
        <f t="shared" si="42"/>
        <v>1.9779513946735364E-5</v>
      </c>
    </row>
    <row r="180" spans="1:20" s="77" customFormat="1" ht="12.95" customHeight="1" x14ac:dyDescent="0.2">
      <c r="A180" s="114" t="s">
        <v>98</v>
      </c>
      <c r="B180" s="114"/>
      <c r="C180" s="115">
        <v>55492.280899999998</v>
      </c>
      <c r="D180" s="115">
        <v>1.2999999999999999E-3</v>
      </c>
      <c r="E180" s="107">
        <f t="shared" si="35"/>
        <v>6704.1360715996734</v>
      </c>
      <c r="F180" s="11">
        <f t="shared" si="40"/>
        <v>6704</v>
      </c>
      <c r="G180" s="27">
        <f t="shared" si="36"/>
        <v>0.20048575999680907</v>
      </c>
      <c r="H180" s="11"/>
      <c r="I180" s="11"/>
      <c r="J180" s="11">
        <f>G180</f>
        <v>0.20048575999680907</v>
      </c>
      <c r="K180" s="11"/>
      <c r="L180" s="11"/>
      <c r="M180" s="11"/>
      <c r="N180" s="11"/>
      <c r="O180" s="11">
        <f t="shared" ca="1" si="43"/>
        <v>0.20196383466160281</v>
      </c>
      <c r="P180" s="108">
        <f t="shared" si="37"/>
        <v>0.19711368687835742</v>
      </c>
      <c r="Q180" s="109">
        <f t="shared" si="38"/>
        <v>40473.780899999998</v>
      </c>
      <c r="R180" s="11">
        <f t="shared" si="39"/>
        <v>1.1370877116184172E-5</v>
      </c>
      <c r="S180" s="11">
        <v>1</v>
      </c>
      <c r="T180" s="11">
        <f t="shared" si="42"/>
        <v>1.1370877116184172E-5</v>
      </c>
    </row>
    <row r="181" spans="1:20" s="77" customFormat="1" ht="12.95" customHeight="1" x14ac:dyDescent="0.2">
      <c r="A181" s="105" t="s">
        <v>636</v>
      </c>
      <c r="B181" s="106" t="s">
        <v>73</v>
      </c>
      <c r="C181" s="105">
        <v>55878.317999999999</v>
      </c>
      <c r="D181" s="105" t="s">
        <v>86</v>
      </c>
      <c r="E181" s="107">
        <f t="shared" ref="E181:E212" si="44">+(C181-C$7)/C$8</f>
        <v>6966.1431374954691</v>
      </c>
      <c r="F181" s="11">
        <f t="shared" si="40"/>
        <v>6966</v>
      </c>
      <c r="G181" s="27">
        <f t="shared" ref="G181:G195" si="45">+C181-(C$7+F181*C$8)</f>
        <v>0.21089653999661095</v>
      </c>
      <c r="H181" s="11"/>
      <c r="I181" s="11"/>
      <c r="J181" s="95"/>
      <c r="K181" s="11">
        <f>G181</f>
        <v>0.21089653999661095</v>
      </c>
      <c r="L181" s="11"/>
      <c r="M181" s="11"/>
      <c r="N181" s="11"/>
      <c r="O181" s="11">
        <f t="shared" ca="1" si="43"/>
        <v>0.21322765962622506</v>
      </c>
      <c r="P181" s="108">
        <f t="shared" ref="P181:P212" si="46">+D$11+D$12*F181+D$13*F181^2</f>
        <v>0.21047562401327233</v>
      </c>
      <c r="Q181" s="109">
        <f t="shared" ref="Q181:Q212" si="47">+C181-15018.5</f>
        <v>40859.817999999999</v>
      </c>
      <c r="R181" s="11">
        <f t="shared" ref="R181:R195" si="48">+(P181-G181)^2</f>
        <v>1.7717026502992305E-7</v>
      </c>
      <c r="S181" s="11">
        <v>1</v>
      </c>
      <c r="T181" s="11">
        <f t="shared" si="42"/>
        <v>1.7717026502992305E-7</v>
      </c>
    </row>
    <row r="182" spans="1:20" s="77" customFormat="1" ht="12.95" customHeight="1" x14ac:dyDescent="0.2">
      <c r="A182" s="105" t="s">
        <v>636</v>
      </c>
      <c r="B182" s="106" t="s">
        <v>51</v>
      </c>
      <c r="C182" s="105">
        <v>55942.412700000001</v>
      </c>
      <c r="D182" s="105" t="s">
        <v>86</v>
      </c>
      <c r="E182" s="107">
        <f t="shared" si="44"/>
        <v>7009.644822402106</v>
      </c>
      <c r="F182" s="11">
        <f t="shared" si="40"/>
        <v>7009.5</v>
      </c>
      <c r="G182" s="27">
        <f t="shared" si="45"/>
        <v>0.21337905499967746</v>
      </c>
      <c r="H182" s="11"/>
      <c r="I182" s="11"/>
      <c r="J182" s="95"/>
      <c r="K182" s="11">
        <f>G182</f>
        <v>0.21337905499967746</v>
      </c>
      <c r="L182" s="11"/>
      <c r="M182" s="11"/>
      <c r="N182" s="11"/>
      <c r="O182" s="11">
        <f t="shared" ca="1" si="43"/>
        <v>0.21509779850393904</v>
      </c>
      <c r="P182" s="108">
        <f t="shared" si="46"/>
        <v>0.21273800905287932</v>
      </c>
      <c r="Q182" s="109">
        <f t="shared" si="47"/>
        <v>40923.912700000001</v>
      </c>
      <c r="R182" s="11">
        <f t="shared" si="48"/>
        <v>4.1093990590633227E-7</v>
      </c>
      <c r="S182" s="11">
        <v>1</v>
      </c>
      <c r="T182" s="11">
        <f t="shared" si="42"/>
        <v>4.1093990590633227E-7</v>
      </c>
    </row>
    <row r="183" spans="1:20" s="77" customFormat="1" ht="12.95" customHeight="1" x14ac:dyDescent="0.2">
      <c r="A183" s="107" t="s">
        <v>94</v>
      </c>
      <c r="B183" s="52" t="s">
        <v>51</v>
      </c>
      <c r="C183" s="51">
        <v>56219.416230000003</v>
      </c>
      <c r="D183" s="51">
        <v>3.0000000000000001E-3</v>
      </c>
      <c r="E183" s="107">
        <f t="shared" si="44"/>
        <v>7197.6497632175824</v>
      </c>
      <c r="F183" s="11">
        <f t="shared" ref="F183:F214" si="49">ROUND(2*E183,0)/2</f>
        <v>7197.5</v>
      </c>
      <c r="G183" s="27">
        <f t="shared" si="45"/>
        <v>0.22065877499699127</v>
      </c>
      <c r="H183" s="11"/>
      <c r="I183" s="11"/>
      <c r="J183" s="95"/>
      <c r="K183" s="11">
        <f>G183</f>
        <v>0.22065877499699127</v>
      </c>
      <c r="L183" s="11"/>
      <c r="M183" s="11"/>
      <c r="N183" s="11"/>
      <c r="O183" s="11">
        <f t="shared" ca="1" si="43"/>
        <v>0.22318023779153054</v>
      </c>
      <c r="P183" s="108">
        <f t="shared" si="46"/>
        <v>0.2226594298494228</v>
      </c>
      <c r="Q183" s="109">
        <f t="shared" si="47"/>
        <v>41200.916230000003</v>
      </c>
      <c r="R183" s="11">
        <f t="shared" si="48"/>
        <v>4.0026198385578379E-6</v>
      </c>
      <c r="S183" s="11">
        <v>1</v>
      </c>
      <c r="T183" s="11">
        <f t="shared" si="42"/>
        <v>4.0026198385578379E-6</v>
      </c>
    </row>
    <row r="184" spans="1:20" s="77" customFormat="1" ht="12.95" customHeight="1" x14ac:dyDescent="0.2">
      <c r="A184" s="107" t="s">
        <v>95</v>
      </c>
      <c r="B184" s="52" t="s">
        <v>51</v>
      </c>
      <c r="C184" s="51">
        <v>56219.419699999999</v>
      </c>
      <c r="D184" s="51">
        <v>9.4000000000000004E-3</v>
      </c>
      <c r="E184" s="107">
        <f t="shared" si="44"/>
        <v>7197.6521183397135</v>
      </c>
      <c r="F184" s="11">
        <f t="shared" si="49"/>
        <v>7197.5</v>
      </c>
      <c r="G184" s="27">
        <f t="shared" si="45"/>
        <v>0.22412877499300521</v>
      </c>
      <c r="H184" s="11"/>
      <c r="I184" s="11"/>
      <c r="J184" s="11">
        <f>G184</f>
        <v>0.22412877499300521</v>
      </c>
      <c r="K184" s="11"/>
      <c r="L184" s="11"/>
      <c r="M184" s="11"/>
      <c r="N184" s="11"/>
      <c r="O184" s="11">
        <f t="shared" ca="1" si="43"/>
        <v>0.22318023779153054</v>
      </c>
      <c r="P184" s="108">
        <f t="shared" si="46"/>
        <v>0.2226594298494228</v>
      </c>
      <c r="Q184" s="109">
        <f t="shared" si="47"/>
        <v>41200.919699999999</v>
      </c>
      <c r="R184" s="11">
        <f t="shared" si="48"/>
        <v>2.1589751509692033E-6</v>
      </c>
      <c r="S184" s="11">
        <v>1</v>
      </c>
      <c r="T184" s="11">
        <f t="shared" si="42"/>
        <v>2.1589751509692033E-6</v>
      </c>
    </row>
    <row r="185" spans="1:20" s="77" customFormat="1" ht="12.95" customHeight="1" x14ac:dyDescent="0.2">
      <c r="A185" s="105" t="s">
        <v>652</v>
      </c>
      <c r="B185" s="106" t="s">
        <v>73</v>
      </c>
      <c r="C185" s="105">
        <v>56245.202299999997</v>
      </c>
      <c r="D185" s="105" t="s">
        <v>86</v>
      </c>
      <c r="E185" s="107">
        <f t="shared" si="44"/>
        <v>7215.1510151482444</v>
      </c>
      <c r="F185" s="11">
        <f t="shared" si="49"/>
        <v>7215</v>
      </c>
      <c r="G185" s="27">
        <f t="shared" si="45"/>
        <v>0.22250334999262122</v>
      </c>
      <c r="H185" s="11"/>
      <c r="I185" s="11"/>
      <c r="J185" s="95"/>
      <c r="K185" s="11">
        <f>G185</f>
        <v>0.22250334999262122</v>
      </c>
      <c r="L185" s="11"/>
      <c r="M185" s="11"/>
      <c r="N185" s="11"/>
      <c r="O185" s="11">
        <f t="shared" ca="1" si="43"/>
        <v>0.22393259251244998</v>
      </c>
      <c r="P185" s="108">
        <f t="shared" si="46"/>
        <v>0.22359484506693736</v>
      </c>
      <c r="Q185" s="109">
        <f t="shared" si="47"/>
        <v>41226.702299999997</v>
      </c>
      <c r="R185" s="11">
        <f t="shared" si="48"/>
        <v>1.1913614972563839E-6</v>
      </c>
      <c r="S185" s="11">
        <v>1</v>
      </c>
      <c r="T185" s="11">
        <f t="shared" si="42"/>
        <v>1.1913614972563839E-6</v>
      </c>
    </row>
    <row r="186" spans="1:20" s="77" customFormat="1" ht="12.95" customHeight="1" x14ac:dyDescent="0.2">
      <c r="A186" s="107" t="s">
        <v>92</v>
      </c>
      <c r="B186" s="52" t="s">
        <v>73</v>
      </c>
      <c r="C186" s="51">
        <v>56246.677000000003</v>
      </c>
      <c r="D186" s="51">
        <v>2.0000000000000001E-4</v>
      </c>
      <c r="E186" s="107">
        <f t="shared" si="44"/>
        <v>7216.1519081196147</v>
      </c>
      <c r="F186" s="11">
        <f t="shared" si="49"/>
        <v>7216</v>
      </c>
      <c r="G186" s="27">
        <f t="shared" si="45"/>
        <v>0.22381904000212671</v>
      </c>
      <c r="H186" s="11"/>
      <c r="I186" s="11"/>
      <c r="J186" s="95"/>
      <c r="K186" s="11">
        <f>G186</f>
        <v>0.22381904000212671</v>
      </c>
      <c r="L186" s="11"/>
      <c r="M186" s="11"/>
      <c r="N186" s="11"/>
      <c r="O186" s="11">
        <f t="shared" ca="1" si="43"/>
        <v>0.2239755842107882</v>
      </c>
      <c r="P186" s="108">
        <f t="shared" si="46"/>
        <v>0.22364835847209064</v>
      </c>
      <c r="Q186" s="109">
        <f t="shared" si="47"/>
        <v>41228.177000000003</v>
      </c>
      <c r="R186" s="11">
        <f t="shared" si="48"/>
        <v>2.9132184695456065E-8</v>
      </c>
      <c r="S186" s="11">
        <v>1</v>
      </c>
      <c r="T186" s="11">
        <f t="shared" si="42"/>
        <v>2.9132184695456065E-8</v>
      </c>
    </row>
    <row r="187" spans="1:20" s="77" customFormat="1" ht="12.95" customHeight="1" x14ac:dyDescent="0.2">
      <c r="A187" s="107" t="s">
        <v>96</v>
      </c>
      <c r="B187" s="52" t="s">
        <v>73</v>
      </c>
      <c r="C187" s="51">
        <v>56554.624799999998</v>
      </c>
      <c r="D187" s="51">
        <v>2.0000000000000001E-4</v>
      </c>
      <c r="E187" s="107">
        <f t="shared" si="44"/>
        <v>7425.1590204594995</v>
      </c>
      <c r="F187" s="11">
        <f t="shared" si="49"/>
        <v>7425</v>
      </c>
      <c r="G187" s="27">
        <f t="shared" si="45"/>
        <v>0.23429824999766424</v>
      </c>
      <c r="H187" s="11"/>
      <c r="I187" s="11"/>
      <c r="J187" s="95"/>
      <c r="K187" s="11">
        <f>G187</f>
        <v>0.23429824999766424</v>
      </c>
      <c r="L187" s="11"/>
      <c r="M187" s="11"/>
      <c r="N187" s="11"/>
      <c r="O187" s="11">
        <f t="shared" ca="1" si="43"/>
        <v>0.23296084916348306</v>
      </c>
      <c r="P187" s="108">
        <f t="shared" si="46"/>
        <v>0.23497763240047237</v>
      </c>
      <c r="Q187" s="109">
        <f t="shared" si="47"/>
        <v>41536.124799999998</v>
      </c>
      <c r="R187" s="11">
        <f t="shared" si="48"/>
        <v>4.6156044924534325E-7</v>
      </c>
      <c r="S187" s="11">
        <v>1</v>
      </c>
      <c r="T187" s="11">
        <f t="shared" si="42"/>
        <v>4.6156044924534325E-7</v>
      </c>
    </row>
    <row r="188" spans="1:20" s="77" customFormat="1" ht="12.95" customHeight="1" x14ac:dyDescent="0.2">
      <c r="A188" s="116" t="s">
        <v>99</v>
      </c>
      <c r="B188" s="117"/>
      <c r="C188" s="116">
        <v>56569.369100000004</v>
      </c>
      <c r="D188" s="116">
        <v>6.0000000000000001E-3</v>
      </c>
      <c r="E188" s="107">
        <f t="shared" si="44"/>
        <v>7435.1661176573825</v>
      </c>
      <c r="F188" s="11">
        <f t="shared" si="49"/>
        <v>7435</v>
      </c>
      <c r="G188" s="27">
        <f t="shared" si="45"/>
        <v>0.24475515000085579</v>
      </c>
      <c r="H188" s="11"/>
      <c r="I188" s="11"/>
      <c r="J188" s="11">
        <f>G188</f>
        <v>0.24475515000085579</v>
      </c>
      <c r="K188" s="11"/>
      <c r="L188" s="11"/>
      <c r="M188" s="11"/>
      <c r="N188" s="11"/>
      <c r="O188" s="11">
        <f t="shared" ca="1" si="43"/>
        <v>0.23339076614686557</v>
      </c>
      <c r="P188" s="108">
        <f t="shared" si="46"/>
        <v>0.23552693667206179</v>
      </c>
      <c r="Q188" s="109">
        <f t="shared" si="47"/>
        <v>41550.869100000004</v>
      </c>
      <c r="R188" s="11">
        <f t="shared" si="48"/>
        <v>8.5159921241731326E-5</v>
      </c>
      <c r="S188" s="11">
        <v>1</v>
      </c>
      <c r="T188" s="11">
        <f t="shared" si="42"/>
        <v>8.5159921241731326E-5</v>
      </c>
    </row>
    <row r="189" spans="1:20" s="77" customFormat="1" ht="12.95" customHeight="1" x14ac:dyDescent="0.2">
      <c r="A189" s="116" t="s">
        <v>99</v>
      </c>
      <c r="B189" s="117"/>
      <c r="C189" s="116">
        <v>56907.516499999998</v>
      </c>
      <c r="D189" s="116">
        <v>8.2000000000000007E-3</v>
      </c>
      <c r="E189" s="107">
        <f t="shared" si="44"/>
        <v>7664.6699868821024</v>
      </c>
      <c r="F189" s="11">
        <f t="shared" si="49"/>
        <v>7664.5</v>
      </c>
      <c r="G189" s="27">
        <f t="shared" si="45"/>
        <v>0.25045600500016008</v>
      </c>
      <c r="H189" s="11"/>
      <c r="I189" s="11"/>
      <c r="J189" s="11">
        <f>G189</f>
        <v>0.25045600500016008</v>
      </c>
      <c r="K189" s="11"/>
      <c r="L189" s="11"/>
      <c r="M189" s="11"/>
      <c r="N189" s="11"/>
      <c r="O189" s="11">
        <f t="shared" ca="1" si="43"/>
        <v>0.24325736091549457</v>
      </c>
      <c r="P189" s="108">
        <f t="shared" si="46"/>
        <v>0.24831502441086184</v>
      </c>
      <c r="Q189" s="109">
        <f t="shared" si="47"/>
        <v>41889.016499999998</v>
      </c>
      <c r="R189" s="11">
        <f t="shared" si="48"/>
        <v>4.5837978837518215E-6</v>
      </c>
      <c r="S189" s="11">
        <v>1</v>
      </c>
      <c r="T189" s="11">
        <f t="shared" si="42"/>
        <v>4.5837978837518215E-6</v>
      </c>
    </row>
    <row r="190" spans="1:20" s="77" customFormat="1" ht="12.95" customHeight="1" x14ac:dyDescent="0.2">
      <c r="A190" s="118" t="s">
        <v>2</v>
      </c>
      <c r="B190" s="119" t="s">
        <v>73</v>
      </c>
      <c r="C190" s="120">
        <v>57265.560599999997</v>
      </c>
      <c r="D190" s="120" t="s">
        <v>5</v>
      </c>
      <c r="E190" s="107">
        <f t="shared" si="44"/>
        <v>7907.677936383071</v>
      </c>
      <c r="F190" s="11">
        <f t="shared" si="49"/>
        <v>7907.5</v>
      </c>
      <c r="G190" s="27">
        <f t="shared" si="45"/>
        <v>0.26216867499169894</v>
      </c>
      <c r="H190" s="11"/>
      <c r="I190" s="11"/>
      <c r="K190" s="11">
        <f t="shared" ref="K190:K195" si="50">G190</f>
        <v>0.26216867499169894</v>
      </c>
      <c r="L190" s="11"/>
      <c r="M190" s="11"/>
      <c r="N190" s="11"/>
      <c r="O190" s="11">
        <f t="shared" ca="1" si="43"/>
        <v>0.25370434361169003</v>
      </c>
      <c r="P190" s="108">
        <f t="shared" si="46"/>
        <v>0.26223460417630196</v>
      </c>
      <c r="Q190" s="109">
        <f t="shared" si="47"/>
        <v>42247.060599999997</v>
      </c>
      <c r="R190" s="11">
        <f t="shared" si="48"/>
        <v>4.3466573824190453E-9</v>
      </c>
      <c r="S190" s="11">
        <v>1</v>
      </c>
      <c r="T190" s="11">
        <f t="shared" si="42"/>
        <v>4.3466573824190453E-9</v>
      </c>
    </row>
    <row r="191" spans="1:20" s="77" customFormat="1" ht="12.95" customHeight="1" x14ac:dyDescent="0.2">
      <c r="A191" s="66" t="s">
        <v>674</v>
      </c>
      <c r="B191" s="67" t="s">
        <v>73</v>
      </c>
      <c r="C191" s="66">
        <v>57329.656199999998</v>
      </c>
      <c r="D191" s="66">
        <v>1E-4</v>
      </c>
      <c r="E191" s="107">
        <f t="shared" si="44"/>
        <v>7951.1802321283003</v>
      </c>
      <c r="F191" s="11">
        <f t="shared" si="49"/>
        <v>7951</v>
      </c>
      <c r="G191" s="27">
        <f t="shared" si="45"/>
        <v>0.26555118999385741</v>
      </c>
      <c r="H191" s="11"/>
      <c r="I191" s="11"/>
      <c r="K191" s="11">
        <f t="shared" si="50"/>
        <v>0.26555118999385741</v>
      </c>
      <c r="L191" s="11"/>
      <c r="M191" s="11"/>
      <c r="N191" s="11"/>
      <c r="O191" s="11">
        <f t="shared" ca="1" si="43"/>
        <v>0.25557448248940395</v>
      </c>
      <c r="P191" s="108">
        <f t="shared" si="46"/>
        <v>0.26476754628116911</v>
      </c>
      <c r="Q191" s="109">
        <f t="shared" si="47"/>
        <v>42311.156199999998</v>
      </c>
      <c r="R191" s="11">
        <f t="shared" si="48"/>
        <v>6.1409746843589946E-7</v>
      </c>
      <c r="S191" s="11">
        <v>1</v>
      </c>
      <c r="T191" s="11">
        <f t="shared" si="42"/>
        <v>6.1409746843589946E-7</v>
      </c>
    </row>
    <row r="192" spans="1:20" s="77" customFormat="1" ht="12.95" customHeight="1" x14ac:dyDescent="0.2">
      <c r="A192" s="118" t="s">
        <v>2</v>
      </c>
      <c r="B192" s="119" t="s">
        <v>73</v>
      </c>
      <c r="C192" s="120">
        <v>57590.453099999999</v>
      </c>
      <c r="D192" s="120" t="s">
        <v>4</v>
      </c>
      <c r="E192" s="107">
        <f t="shared" si="44"/>
        <v>8128.1855784116478</v>
      </c>
      <c r="F192" s="11">
        <f t="shared" si="49"/>
        <v>8128</v>
      </c>
      <c r="G192" s="27">
        <f t="shared" si="45"/>
        <v>0.27342831999703776</v>
      </c>
      <c r="H192" s="11"/>
      <c r="I192" s="11"/>
      <c r="K192" s="11">
        <f t="shared" si="50"/>
        <v>0.27342831999703776</v>
      </c>
      <c r="L192" s="11"/>
      <c r="M192" s="11"/>
      <c r="N192" s="11"/>
      <c r="O192" s="11">
        <f t="shared" ca="1" si="43"/>
        <v>0.26318401309527473</v>
      </c>
      <c r="P192" s="108">
        <f t="shared" si="46"/>
        <v>0.2752029146832029</v>
      </c>
      <c r="Q192" s="109">
        <f t="shared" si="47"/>
        <v>42571.953099999999</v>
      </c>
      <c r="R192" s="11">
        <f t="shared" si="48"/>
        <v>3.149186300165562E-6</v>
      </c>
      <c r="S192" s="11">
        <v>1</v>
      </c>
      <c r="T192" s="11">
        <f t="shared" si="42"/>
        <v>3.149186300165562E-6</v>
      </c>
    </row>
    <row r="193" spans="1:21" s="77" customFormat="1" ht="12.95" customHeight="1" x14ac:dyDescent="0.2">
      <c r="A193" s="66" t="s">
        <v>675</v>
      </c>
      <c r="B193" s="67" t="s">
        <v>73</v>
      </c>
      <c r="C193" s="66">
        <v>57606.6633</v>
      </c>
      <c r="D193" s="66">
        <v>1E-4</v>
      </c>
      <c r="E193" s="107">
        <f t="shared" si="44"/>
        <v>8139.1875959368663</v>
      </c>
      <c r="F193" s="11">
        <f t="shared" si="49"/>
        <v>8139</v>
      </c>
      <c r="G193" s="27">
        <f t="shared" si="45"/>
        <v>0.27640090999921085</v>
      </c>
      <c r="H193" s="11"/>
      <c r="I193" s="11"/>
      <c r="K193" s="11">
        <f t="shared" si="50"/>
        <v>0.27640090999921085</v>
      </c>
      <c r="L193" s="11"/>
      <c r="M193" s="11"/>
      <c r="N193" s="11"/>
      <c r="O193" s="11">
        <f t="shared" ca="1" si="43"/>
        <v>0.26365692177699551</v>
      </c>
      <c r="P193" s="108">
        <f t="shared" si="46"/>
        <v>0.27585827117584866</v>
      </c>
      <c r="Q193" s="109">
        <f t="shared" si="47"/>
        <v>42588.1633</v>
      </c>
      <c r="R193" s="11">
        <f t="shared" si="48"/>
        <v>2.9445689261990848E-7</v>
      </c>
      <c r="S193" s="11">
        <v>1</v>
      </c>
      <c r="T193" s="11">
        <f t="shared" si="42"/>
        <v>2.9445689261990848E-7</v>
      </c>
    </row>
    <row r="194" spans="1:21" s="77" customFormat="1" ht="12.95" customHeight="1" x14ac:dyDescent="0.2">
      <c r="A194" s="121" t="s">
        <v>672</v>
      </c>
      <c r="B194" s="117"/>
      <c r="C194" s="122">
        <v>57625.817900000002</v>
      </c>
      <c r="D194" s="122">
        <v>1E-4</v>
      </c>
      <c r="E194" s="107">
        <f t="shared" si="44"/>
        <v>8152.1880058570732</v>
      </c>
      <c r="F194" s="11">
        <f t="shared" si="49"/>
        <v>8152</v>
      </c>
      <c r="G194" s="27">
        <f t="shared" si="45"/>
        <v>0.27700488000118639</v>
      </c>
      <c r="H194" s="11"/>
      <c r="I194" s="11"/>
      <c r="K194" s="11">
        <f t="shared" si="50"/>
        <v>0.27700488000118639</v>
      </c>
      <c r="L194" s="11"/>
      <c r="M194" s="11"/>
      <c r="N194" s="11"/>
      <c r="O194" s="11">
        <f t="shared" ca="1" si="43"/>
        <v>0.26421581385539272</v>
      </c>
      <c r="P194" s="108">
        <f t="shared" si="46"/>
        <v>0.27663381395588871</v>
      </c>
      <c r="Q194" s="109">
        <f t="shared" si="47"/>
        <v>42607.317900000002</v>
      </c>
      <c r="R194" s="11">
        <f t="shared" si="48"/>
        <v>1.37690009972864E-7</v>
      </c>
      <c r="S194" s="11">
        <v>1</v>
      </c>
      <c r="T194" s="11">
        <f t="shared" ref="T194:T218" si="51">+S194*R194</f>
        <v>1.37690009972864E-7</v>
      </c>
    </row>
    <row r="195" spans="1:21" s="77" customFormat="1" ht="12.95" customHeight="1" x14ac:dyDescent="0.2">
      <c r="A195" s="66" t="s">
        <v>675</v>
      </c>
      <c r="B195" s="67" t="s">
        <v>73</v>
      </c>
      <c r="C195" s="66">
        <v>57634.658600000002</v>
      </c>
      <c r="D195" s="66">
        <v>1E-4</v>
      </c>
      <c r="E195" s="107">
        <f t="shared" si="44"/>
        <v>8158.1882733636558</v>
      </c>
      <c r="F195" s="11">
        <f t="shared" si="49"/>
        <v>8158</v>
      </c>
      <c r="G195" s="27">
        <f t="shared" si="45"/>
        <v>0.2773990200003027</v>
      </c>
      <c r="H195" s="11"/>
      <c r="I195" s="11"/>
      <c r="K195" s="11">
        <f t="shared" si="50"/>
        <v>0.2773990200003027</v>
      </c>
      <c r="L195" s="11"/>
      <c r="M195" s="11"/>
      <c r="N195" s="11"/>
      <c r="O195" s="11">
        <f t="shared" ca="1" si="43"/>
        <v>0.26447376404542233</v>
      </c>
      <c r="P195" s="108">
        <f t="shared" si="46"/>
        <v>0.27699213332874784</v>
      </c>
      <c r="Q195" s="109">
        <f t="shared" si="47"/>
        <v>42616.158600000002</v>
      </c>
      <c r="R195" s="11">
        <f t="shared" si="48"/>
        <v>1.6555676348899452E-7</v>
      </c>
      <c r="S195" s="11">
        <v>1</v>
      </c>
      <c r="T195" s="11">
        <f t="shared" si="51"/>
        <v>1.6555676348899452E-7</v>
      </c>
    </row>
    <row r="196" spans="1:21" s="77" customFormat="1" ht="12.95" customHeight="1" x14ac:dyDescent="0.2">
      <c r="A196" s="123" t="s">
        <v>673</v>
      </c>
      <c r="B196" s="124" t="s">
        <v>73</v>
      </c>
      <c r="C196" s="125">
        <v>57665.554360000002</v>
      </c>
      <c r="D196" s="125">
        <v>2.9999999999999997E-4</v>
      </c>
      <c r="E196" s="107">
        <f t="shared" si="44"/>
        <v>8179.1575206878642</v>
      </c>
      <c r="F196" s="11">
        <f t="shared" si="49"/>
        <v>8179</v>
      </c>
      <c r="G196" s="79"/>
      <c r="H196" s="11"/>
      <c r="I196" s="11"/>
      <c r="K196" s="11"/>
      <c r="L196" s="11"/>
      <c r="M196" s="11"/>
      <c r="N196" s="11"/>
      <c r="O196" s="11">
        <f t="shared" ca="1" si="43"/>
        <v>0.26537658971052558</v>
      </c>
      <c r="P196" s="108">
        <f t="shared" si="46"/>
        <v>0.27824812398102106</v>
      </c>
      <c r="Q196" s="109">
        <f t="shared" si="47"/>
        <v>42647.054360000002</v>
      </c>
      <c r="R196" s="11">
        <f>+(P196-U196)^2</f>
        <v>2.1307099630621367E-3</v>
      </c>
      <c r="S196" s="11">
        <v>0</v>
      </c>
      <c r="T196" s="11">
        <f t="shared" si="51"/>
        <v>0</v>
      </c>
      <c r="U196" s="27">
        <f>+C196-(C$7+F196*C$8)</f>
        <v>0.23208850999799324</v>
      </c>
    </row>
    <row r="197" spans="1:21" s="77" customFormat="1" ht="12.95" customHeight="1" x14ac:dyDescent="0.2">
      <c r="A197" s="126" t="s">
        <v>1</v>
      </c>
      <c r="B197" s="127" t="s">
        <v>73</v>
      </c>
      <c r="C197" s="128">
        <v>57800.420400000003</v>
      </c>
      <c r="D197" s="128">
        <v>3.0000000000000001E-3</v>
      </c>
      <c r="E197" s="107">
        <f t="shared" si="44"/>
        <v>8270.6923898219065</v>
      </c>
      <c r="F197" s="11">
        <f t="shared" si="49"/>
        <v>8270.5</v>
      </c>
      <c r="G197" s="27">
        <f t="shared" ref="G197:G218" si="52">+C197-(C$7+F197*C$8)</f>
        <v>0.28346414500265382</v>
      </c>
      <c r="H197" s="11"/>
      <c r="I197" s="11"/>
      <c r="K197" s="11">
        <f t="shared" ref="K197:K218" si="53">G197</f>
        <v>0.28346414500265382</v>
      </c>
      <c r="L197" s="11"/>
      <c r="M197" s="11"/>
      <c r="N197" s="11"/>
      <c r="O197" s="11">
        <f t="shared" ca="1" si="43"/>
        <v>0.26931033010847572</v>
      </c>
      <c r="P197" s="108">
        <f t="shared" si="46"/>
        <v>0.28375465577641457</v>
      </c>
      <c r="Q197" s="109">
        <f t="shared" si="47"/>
        <v>42781.920400000003</v>
      </c>
      <c r="R197" s="11">
        <f t="shared" ref="R197:R218" si="54">+(P197-G197)^2</f>
        <v>8.4396509671066038E-8</v>
      </c>
      <c r="S197" s="11">
        <v>0.5</v>
      </c>
      <c r="T197" s="11">
        <f t="shared" si="51"/>
        <v>4.2198254835533019E-8</v>
      </c>
    </row>
    <row r="198" spans="1:21" s="77" customFormat="1" ht="12.95" customHeight="1" x14ac:dyDescent="0.2">
      <c r="A198" s="126" t="s">
        <v>1</v>
      </c>
      <c r="B198" s="127" t="s">
        <v>73</v>
      </c>
      <c r="C198" s="128">
        <v>57982.390800000001</v>
      </c>
      <c r="D198" s="128">
        <v>3.0599999999999999E-2</v>
      </c>
      <c r="E198" s="107">
        <f t="shared" si="44"/>
        <v>8394.1974378700961</v>
      </c>
      <c r="F198" s="11">
        <f t="shared" si="49"/>
        <v>8394</v>
      </c>
      <c r="G198" s="27">
        <f t="shared" si="52"/>
        <v>0.29090185999666573</v>
      </c>
      <c r="H198" s="11"/>
      <c r="I198" s="11"/>
      <c r="K198" s="11">
        <f t="shared" si="53"/>
        <v>0.29090185999666573</v>
      </c>
      <c r="L198" s="11"/>
      <c r="M198" s="11"/>
      <c r="N198" s="11"/>
      <c r="O198" s="11">
        <f t="shared" ca="1" si="43"/>
        <v>0.27461980485324988</v>
      </c>
      <c r="P198" s="108">
        <f t="shared" si="46"/>
        <v>0.29127467425745157</v>
      </c>
      <c r="Q198" s="109">
        <f t="shared" si="47"/>
        <v>42963.890800000001</v>
      </c>
      <c r="R198" s="11">
        <f t="shared" si="54"/>
        <v>1.3899047304528968E-7</v>
      </c>
      <c r="S198" s="11">
        <v>0.1</v>
      </c>
      <c r="T198" s="11">
        <f t="shared" si="51"/>
        <v>1.3899047304528969E-8</v>
      </c>
    </row>
    <row r="199" spans="1:21" s="77" customFormat="1" ht="12.95" customHeight="1" x14ac:dyDescent="0.2">
      <c r="A199" s="129" t="s">
        <v>679</v>
      </c>
      <c r="B199" s="130" t="s">
        <v>73</v>
      </c>
      <c r="C199" s="131">
        <v>58023.644439999945</v>
      </c>
      <c r="D199" s="131">
        <v>5.0000000000000001E-4</v>
      </c>
      <c r="E199" s="107">
        <f t="shared" si="44"/>
        <v>8422.1966772538417</v>
      </c>
      <c r="F199" s="11">
        <f t="shared" si="49"/>
        <v>8422</v>
      </c>
      <c r="G199" s="27">
        <f t="shared" si="52"/>
        <v>0.28978117994120112</v>
      </c>
      <c r="H199" s="11"/>
      <c r="I199" s="11"/>
      <c r="K199" s="11">
        <f t="shared" si="53"/>
        <v>0.28978117994120112</v>
      </c>
      <c r="L199" s="11"/>
      <c r="M199" s="11"/>
      <c r="N199" s="11"/>
      <c r="O199" s="11">
        <f t="shared" ca="1" si="43"/>
        <v>0.27582357240672095</v>
      </c>
      <c r="P199" s="108">
        <f t="shared" si="46"/>
        <v>0.29299362939087936</v>
      </c>
      <c r="Q199" s="109">
        <f t="shared" si="47"/>
        <v>43005.144439999945</v>
      </c>
      <c r="R199" s="11">
        <f t="shared" si="54"/>
        <v>1.031983146673806E-5</v>
      </c>
      <c r="S199" s="11">
        <v>1</v>
      </c>
      <c r="T199" s="11">
        <f t="shared" si="51"/>
        <v>1.031983146673806E-5</v>
      </c>
    </row>
    <row r="200" spans="1:21" s="77" customFormat="1" ht="12.95" customHeight="1" x14ac:dyDescent="0.2">
      <c r="A200" s="68" t="s">
        <v>676</v>
      </c>
      <c r="B200" s="132" t="s">
        <v>73</v>
      </c>
      <c r="C200" s="68">
        <v>58023.646699999998</v>
      </c>
      <c r="D200" s="68">
        <v>1E-4</v>
      </c>
      <c r="E200" s="107">
        <f t="shared" si="44"/>
        <v>8422.1982111374564</v>
      </c>
      <c r="F200" s="11">
        <f t="shared" si="49"/>
        <v>8422</v>
      </c>
      <c r="G200" s="27">
        <f t="shared" si="52"/>
        <v>0.29204117999324808</v>
      </c>
      <c r="H200" s="11"/>
      <c r="I200" s="11"/>
      <c r="K200" s="11">
        <f t="shared" si="53"/>
        <v>0.29204117999324808</v>
      </c>
      <c r="L200" s="11"/>
      <c r="M200" s="11"/>
      <c r="N200" s="11"/>
      <c r="O200" s="11">
        <f t="shared" ca="1" si="43"/>
        <v>0.27582357240672095</v>
      </c>
      <c r="P200" s="108">
        <f t="shared" si="46"/>
        <v>0.29299362939087936</v>
      </c>
      <c r="Q200" s="109">
        <f t="shared" si="47"/>
        <v>43005.146699999998</v>
      </c>
      <c r="R200" s="11">
        <f t="shared" si="54"/>
        <v>9.0715985504819409E-7</v>
      </c>
      <c r="S200" s="11">
        <v>1</v>
      </c>
      <c r="T200" s="11">
        <f t="shared" si="51"/>
        <v>9.0715985504819409E-7</v>
      </c>
    </row>
    <row r="201" spans="1:21" s="77" customFormat="1" ht="12.95" customHeight="1" x14ac:dyDescent="0.2">
      <c r="A201" s="68" t="s">
        <v>676</v>
      </c>
      <c r="B201" s="132" t="s">
        <v>73</v>
      </c>
      <c r="C201" s="68">
        <v>58029.5412</v>
      </c>
      <c r="D201" s="68">
        <v>1E-4</v>
      </c>
      <c r="E201" s="107">
        <f t="shared" si="44"/>
        <v>8426.1988645718629</v>
      </c>
      <c r="F201" s="11">
        <f t="shared" si="49"/>
        <v>8426</v>
      </c>
      <c r="G201" s="27">
        <f t="shared" si="52"/>
        <v>0.29300394000165397</v>
      </c>
      <c r="H201" s="11"/>
      <c r="I201" s="11"/>
      <c r="K201" s="11">
        <f t="shared" si="53"/>
        <v>0.29300394000165397</v>
      </c>
      <c r="L201" s="11"/>
      <c r="M201" s="11"/>
      <c r="N201" s="11"/>
      <c r="O201" s="11">
        <f t="shared" ca="1" si="43"/>
        <v>0.27599553920007402</v>
      </c>
      <c r="P201" s="108">
        <f t="shared" si="46"/>
        <v>0.29323961720438513</v>
      </c>
      <c r="Q201" s="109">
        <f t="shared" si="47"/>
        <v>43011.0412</v>
      </c>
      <c r="R201" s="11">
        <f t="shared" si="54"/>
        <v>5.5543743887181884E-8</v>
      </c>
      <c r="S201" s="11">
        <v>1</v>
      </c>
      <c r="T201" s="11">
        <f t="shared" si="51"/>
        <v>5.5543743887181884E-8</v>
      </c>
    </row>
    <row r="202" spans="1:21" s="77" customFormat="1" ht="12.95" customHeight="1" x14ac:dyDescent="0.2">
      <c r="A202" s="68" t="s">
        <v>676</v>
      </c>
      <c r="B202" s="132" t="s">
        <v>73</v>
      </c>
      <c r="C202" s="68">
        <v>58032.485399999998</v>
      </c>
      <c r="D202" s="68">
        <v>2.0000000000000001E-4</v>
      </c>
      <c r="E202" s="107">
        <f t="shared" si="44"/>
        <v>8428.1971212249409</v>
      </c>
      <c r="F202" s="11">
        <f t="shared" si="49"/>
        <v>8428</v>
      </c>
      <c r="G202" s="27">
        <f t="shared" si="52"/>
        <v>0.29043531999195693</v>
      </c>
      <c r="H202" s="11"/>
      <c r="I202" s="11"/>
      <c r="K202" s="11">
        <f t="shared" si="53"/>
        <v>0.29043531999195693</v>
      </c>
      <c r="L202" s="11"/>
      <c r="M202" s="11"/>
      <c r="N202" s="11"/>
      <c r="O202" s="11">
        <f t="shared" ca="1" si="43"/>
        <v>0.27608152259675056</v>
      </c>
      <c r="P202" s="108">
        <f t="shared" si="46"/>
        <v>0.29336265074811713</v>
      </c>
      <c r="Q202" s="109">
        <f t="shared" si="47"/>
        <v>43013.985399999998</v>
      </c>
      <c r="R202" s="11">
        <f t="shared" si="54"/>
        <v>8.569265355961424E-6</v>
      </c>
      <c r="S202" s="11">
        <v>1</v>
      </c>
      <c r="T202" s="11">
        <f t="shared" si="51"/>
        <v>8.569265355961424E-6</v>
      </c>
    </row>
    <row r="203" spans="1:21" s="77" customFormat="1" ht="12.95" customHeight="1" x14ac:dyDescent="0.2">
      <c r="A203" s="133" t="s">
        <v>677</v>
      </c>
      <c r="B203" s="134" t="s">
        <v>73</v>
      </c>
      <c r="C203" s="135">
        <v>58316.8609</v>
      </c>
      <c r="D203" s="135">
        <v>2.0000000000000001E-4</v>
      </c>
      <c r="E203" s="107">
        <f t="shared" si="44"/>
        <v>8621.2054884716381</v>
      </c>
      <c r="F203" s="11">
        <f t="shared" si="49"/>
        <v>8621</v>
      </c>
      <c r="G203" s="27">
        <f t="shared" si="52"/>
        <v>0.30276348999905167</v>
      </c>
      <c r="H203" s="11"/>
      <c r="I203" s="11"/>
      <c r="K203" s="11">
        <f t="shared" si="53"/>
        <v>0.30276348999905167</v>
      </c>
      <c r="L203" s="11"/>
      <c r="M203" s="11"/>
      <c r="N203" s="11"/>
      <c r="O203" s="11">
        <f t="shared" ca="1" si="43"/>
        <v>0.2843789203760333</v>
      </c>
      <c r="P203" s="108">
        <f t="shared" si="46"/>
        <v>0.30535969919421169</v>
      </c>
      <c r="Q203" s="109">
        <f t="shared" si="47"/>
        <v>43298.3609</v>
      </c>
      <c r="R203" s="11">
        <f t="shared" si="54"/>
        <v>6.740302185033414E-6</v>
      </c>
      <c r="S203" s="11">
        <v>1</v>
      </c>
      <c r="T203" s="11">
        <f t="shared" si="51"/>
        <v>6.740302185033414E-6</v>
      </c>
    </row>
    <row r="204" spans="1:21" s="77" customFormat="1" ht="12.95" customHeight="1" x14ac:dyDescent="0.2">
      <c r="A204" s="136" t="s">
        <v>0</v>
      </c>
      <c r="B204" s="137" t="s">
        <v>51</v>
      </c>
      <c r="C204" s="136">
        <v>58376.534299999999</v>
      </c>
      <c r="D204" s="136">
        <v>2.0000000000000001E-4</v>
      </c>
      <c r="E204" s="107">
        <f t="shared" si="44"/>
        <v>8661.7063948509112</v>
      </c>
      <c r="F204" s="11">
        <f t="shared" si="49"/>
        <v>8661.5</v>
      </c>
      <c r="G204" s="27">
        <f t="shared" si="52"/>
        <v>0.30409893499745522</v>
      </c>
      <c r="H204" s="11"/>
      <c r="I204" s="11"/>
      <c r="K204" s="11">
        <f t="shared" si="53"/>
        <v>0.30409893499745522</v>
      </c>
      <c r="L204" s="11"/>
      <c r="M204" s="11"/>
      <c r="N204" s="11"/>
      <c r="O204" s="11">
        <f t="shared" ca="1" si="43"/>
        <v>0.28612008415873247</v>
      </c>
      <c r="P204" s="108">
        <f t="shared" si="46"/>
        <v>0.30790845095861324</v>
      </c>
      <c r="Q204" s="109">
        <f t="shared" si="47"/>
        <v>43358.034299999999</v>
      </c>
      <c r="R204" s="11">
        <f t="shared" si="54"/>
        <v>1.4512411858317771E-5</v>
      </c>
      <c r="S204" s="11">
        <v>1</v>
      </c>
      <c r="T204" s="11">
        <f t="shared" si="51"/>
        <v>1.4512411858317771E-5</v>
      </c>
    </row>
    <row r="205" spans="1:21" s="77" customFormat="1" ht="12.95" customHeight="1" x14ac:dyDescent="0.2">
      <c r="A205" s="136" t="s">
        <v>0</v>
      </c>
      <c r="B205" s="137" t="s">
        <v>73</v>
      </c>
      <c r="C205" s="136">
        <v>58390.531499999997</v>
      </c>
      <c r="D205" s="136">
        <v>1E-4</v>
      </c>
      <c r="E205" s="107">
        <f t="shared" si="44"/>
        <v>8671.2064281450075</v>
      </c>
      <c r="F205" s="11">
        <f t="shared" si="49"/>
        <v>8671</v>
      </c>
      <c r="G205" s="27">
        <f t="shared" si="52"/>
        <v>0.30414798999845516</v>
      </c>
      <c r="H205" s="11"/>
      <c r="I205" s="11"/>
      <c r="K205" s="11">
        <f t="shared" si="53"/>
        <v>0.30414798999845516</v>
      </c>
      <c r="L205" s="11"/>
      <c r="M205" s="11"/>
      <c r="N205" s="11"/>
      <c r="O205" s="11">
        <f t="shared" ca="1" si="43"/>
        <v>0.28652850529294593</v>
      </c>
      <c r="P205" s="108">
        <f t="shared" si="46"/>
        <v>0.30850787527451601</v>
      </c>
      <c r="Q205" s="109">
        <f t="shared" si="47"/>
        <v>43372.031499999997</v>
      </c>
      <c r="R205" s="11">
        <f t="shared" si="54"/>
        <v>1.9008599620412183E-5</v>
      </c>
      <c r="S205" s="11">
        <v>1</v>
      </c>
      <c r="T205" s="11">
        <f t="shared" si="51"/>
        <v>1.9008599620412183E-5</v>
      </c>
    </row>
    <row r="206" spans="1:21" s="77" customFormat="1" ht="12.95" customHeight="1" x14ac:dyDescent="0.2">
      <c r="A206" s="136" t="s">
        <v>0</v>
      </c>
      <c r="B206" s="137" t="s">
        <v>73</v>
      </c>
      <c r="C206" s="136">
        <v>58393.4784</v>
      </c>
      <c r="D206" s="136">
        <v>1E-4</v>
      </c>
      <c r="E206" s="107">
        <f t="shared" si="44"/>
        <v>8673.206517313869</v>
      </c>
      <c r="F206" s="11">
        <f t="shared" si="49"/>
        <v>8673</v>
      </c>
      <c r="G206" s="27">
        <f t="shared" si="52"/>
        <v>0.30427937000058591</v>
      </c>
      <c r="H206" s="11"/>
      <c r="I206" s="11"/>
      <c r="K206" s="11">
        <f t="shared" si="53"/>
        <v>0.30427937000058591</v>
      </c>
      <c r="L206" s="11"/>
      <c r="M206" s="11"/>
      <c r="N206" s="11"/>
      <c r="O206" s="11">
        <f t="shared" ca="1" si="43"/>
        <v>0.28661448868962247</v>
      </c>
      <c r="P206" s="108">
        <f t="shared" si="46"/>
        <v>0.30863414583821441</v>
      </c>
      <c r="Q206" s="109">
        <f t="shared" si="47"/>
        <v>43374.9784</v>
      </c>
      <c r="R206" s="11">
        <f t="shared" si="54"/>
        <v>1.8964072595992999E-5</v>
      </c>
      <c r="S206" s="11">
        <v>1</v>
      </c>
      <c r="T206" s="11">
        <f t="shared" si="51"/>
        <v>1.8964072595992999E-5</v>
      </c>
    </row>
    <row r="207" spans="1:21" s="77" customFormat="1" ht="12.95" customHeight="1" x14ac:dyDescent="0.2">
      <c r="A207" s="129" t="s">
        <v>678</v>
      </c>
      <c r="B207" s="130" t="s">
        <v>73</v>
      </c>
      <c r="C207" s="131">
        <v>58714.6895</v>
      </c>
      <c r="D207" s="131">
        <v>2.0000000000000001E-4</v>
      </c>
      <c r="E207" s="107">
        <f t="shared" si="44"/>
        <v>8891.2155580101153</v>
      </c>
      <c r="F207" s="11">
        <f t="shared" si="49"/>
        <v>8891</v>
      </c>
      <c r="G207" s="27">
        <f t="shared" si="52"/>
        <v>0.31759978999616578</v>
      </c>
      <c r="H207" s="11"/>
      <c r="I207" s="11"/>
      <c r="K207" s="11">
        <f t="shared" si="53"/>
        <v>0.31759978999616578</v>
      </c>
      <c r="L207" s="11"/>
      <c r="M207" s="11"/>
      <c r="N207" s="11"/>
      <c r="O207" s="11">
        <f t="shared" ca="1" si="43"/>
        <v>0.29598667892736152</v>
      </c>
      <c r="P207" s="108">
        <f t="shared" si="46"/>
        <v>0.32255605307479607</v>
      </c>
      <c r="Q207" s="109">
        <f t="shared" si="47"/>
        <v>43696.1895</v>
      </c>
      <c r="R207" s="11">
        <f t="shared" si="54"/>
        <v>2.4564543704593752E-5</v>
      </c>
      <c r="S207" s="11">
        <v>1</v>
      </c>
      <c r="T207" s="11">
        <f t="shared" si="51"/>
        <v>2.4564543704593752E-5</v>
      </c>
    </row>
    <row r="208" spans="1:21" s="77" customFormat="1" ht="12.95" customHeight="1" x14ac:dyDescent="0.2">
      <c r="A208" s="129" t="s">
        <v>678</v>
      </c>
      <c r="B208" s="130" t="s">
        <v>73</v>
      </c>
      <c r="C208" s="131">
        <v>58760.365899999997</v>
      </c>
      <c r="D208" s="131">
        <v>1E-4</v>
      </c>
      <c r="E208" s="107">
        <f t="shared" si="44"/>
        <v>8922.2165668371981</v>
      </c>
      <c r="F208" s="11">
        <f t="shared" si="49"/>
        <v>8922</v>
      </c>
      <c r="G208" s="27">
        <f t="shared" si="52"/>
        <v>0.31908617999579292</v>
      </c>
      <c r="H208" s="11"/>
      <c r="I208" s="11"/>
      <c r="K208" s="11">
        <f t="shared" si="53"/>
        <v>0.31908617999579292</v>
      </c>
      <c r="L208" s="11"/>
      <c r="M208" s="11"/>
      <c r="N208" s="11"/>
      <c r="O208" s="11">
        <f t="shared" ca="1" si="43"/>
        <v>0.29731942157584734</v>
      </c>
      <c r="P208" s="108">
        <f t="shared" si="46"/>
        <v>0.32456127031547938</v>
      </c>
      <c r="Q208" s="109">
        <f t="shared" si="47"/>
        <v>43741.865899999997</v>
      </c>
      <c r="R208" s="11">
        <f t="shared" si="54"/>
        <v>2.997661400872438E-5</v>
      </c>
      <c r="S208" s="11">
        <v>1</v>
      </c>
      <c r="T208" s="11">
        <f t="shared" si="51"/>
        <v>2.997661400872438E-5</v>
      </c>
    </row>
    <row r="209" spans="1:20" s="77" customFormat="1" ht="12.95" customHeight="1" x14ac:dyDescent="0.2">
      <c r="A209" s="129" t="s">
        <v>678</v>
      </c>
      <c r="B209" s="130" t="s">
        <v>73</v>
      </c>
      <c r="C209" s="131">
        <v>58782.466899999999</v>
      </c>
      <c r="D209" s="131">
        <v>1E-4</v>
      </c>
      <c r="E209" s="107">
        <f t="shared" si="44"/>
        <v>8937.2167265714925</v>
      </c>
      <c r="F209" s="11">
        <f t="shared" si="49"/>
        <v>8937</v>
      </c>
      <c r="G209" s="27">
        <f t="shared" si="52"/>
        <v>0.31932152999797836</v>
      </c>
      <c r="H209" s="11"/>
      <c r="I209" s="11"/>
      <c r="K209" s="11">
        <f t="shared" si="53"/>
        <v>0.31932152999797836</v>
      </c>
      <c r="L209" s="11"/>
      <c r="M209" s="11"/>
      <c r="N209" s="11"/>
      <c r="O209" s="11">
        <f t="shared" ca="1" si="43"/>
        <v>0.29796429705092109</v>
      </c>
      <c r="P209" s="108">
        <f t="shared" si="46"/>
        <v>0.3255338158485645</v>
      </c>
      <c r="Q209" s="109">
        <f t="shared" si="47"/>
        <v>43763.966899999999</v>
      </c>
      <c r="R209" s="11">
        <f t="shared" si="54"/>
        <v>3.8592495489392774E-5</v>
      </c>
      <c r="S209" s="11">
        <v>1</v>
      </c>
      <c r="T209" s="11">
        <f t="shared" si="51"/>
        <v>3.8592495489392774E-5</v>
      </c>
    </row>
    <row r="210" spans="1:20" s="77" customFormat="1" ht="12.95" customHeight="1" x14ac:dyDescent="0.2">
      <c r="A210" s="129" t="s">
        <v>678</v>
      </c>
      <c r="B210" s="130" t="s">
        <v>73</v>
      </c>
      <c r="C210" s="131">
        <v>58785.415099999998</v>
      </c>
      <c r="D210" s="131">
        <v>2.0000000000000001E-4</v>
      </c>
      <c r="E210" s="107">
        <f t="shared" si="44"/>
        <v>8939.2176980627664</v>
      </c>
      <c r="F210" s="11">
        <f t="shared" si="49"/>
        <v>8939</v>
      </c>
      <c r="G210" s="27">
        <f t="shared" si="52"/>
        <v>0.32075290999637218</v>
      </c>
      <c r="H210" s="11"/>
      <c r="I210" s="11"/>
      <c r="K210" s="11">
        <f t="shared" si="53"/>
        <v>0.32075290999637218</v>
      </c>
      <c r="L210" s="11"/>
      <c r="M210" s="11"/>
      <c r="N210" s="11"/>
      <c r="O210" s="11">
        <f t="shared" ref="O210:O218" ca="1" si="55">+C$11+C$12*F210</f>
        <v>0.29805028044759763</v>
      </c>
      <c r="P210" s="108">
        <f t="shared" si="46"/>
        <v>0.32566360089108354</v>
      </c>
      <c r="Q210" s="109">
        <f t="shared" si="47"/>
        <v>43766.915099999998</v>
      </c>
      <c r="R210" s="11">
        <f t="shared" si="54"/>
        <v>2.4114885063401017E-5</v>
      </c>
      <c r="S210" s="11">
        <v>1</v>
      </c>
      <c r="T210" s="11">
        <f t="shared" si="51"/>
        <v>2.4114885063401017E-5</v>
      </c>
    </row>
    <row r="211" spans="1:20" s="77" customFormat="1" ht="12.95" customHeight="1" x14ac:dyDescent="0.2">
      <c r="A211" s="133" t="s">
        <v>681</v>
      </c>
      <c r="B211" s="134" t="s">
        <v>73</v>
      </c>
      <c r="C211" s="135">
        <v>59066.841</v>
      </c>
      <c r="D211" s="135">
        <v>2.0000000000000001E-4</v>
      </c>
      <c r="E211" s="107">
        <f t="shared" si="44"/>
        <v>9130.2241436248223</v>
      </c>
      <c r="F211" s="11">
        <f t="shared" si="49"/>
        <v>9130</v>
      </c>
      <c r="G211" s="27">
        <f t="shared" si="52"/>
        <v>0.33024969999678433</v>
      </c>
      <c r="H211" s="11"/>
      <c r="I211" s="11"/>
      <c r="K211" s="11">
        <f t="shared" si="53"/>
        <v>0.33024969999678433</v>
      </c>
      <c r="L211" s="11"/>
      <c r="M211" s="11"/>
      <c r="N211" s="11"/>
      <c r="O211" s="11">
        <f t="shared" ca="1" si="55"/>
        <v>0.30626169483020393</v>
      </c>
      <c r="P211" s="108">
        <f t="shared" si="46"/>
        <v>0.33817983394860979</v>
      </c>
      <c r="Q211" s="109">
        <f t="shared" si="47"/>
        <v>44048.341</v>
      </c>
      <c r="R211" s="11">
        <f t="shared" si="54"/>
        <v>6.2887024493894851E-5</v>
      </c>
      <c r="S211" s="11">
        <v>1</v>
      </c>
      <c r="T211" s="11">
        <f t="shared" si="51"/>
        <v>6.2887024493894851E-5</v>
      </c>
    </row>
    <row r="212" spans="1:20" s="77" customFormat="1" ht="12.95" customHeight="1" x14ac:dyDescent="0.2">
      <c r="A212" s="113" t="s">
        <v>680</v>
      </c>
      <c r="B212" s="52"/>
      <c r="C212" s="69">
        <v>59438.883600000001</v>
      </c>
      <c r="D212" s="70">
        <v>8.9999999999999998E-4</v>
      </c>
      <c r="E212" s="107">
        <f t="shared" si="44"/>
        <v>9382.7330087423015</v>
      </c>
      <c r="F212" s="11">
        <f t="shared" si="49"/>
        <v>9382.5</v>
      </c>
      <c r="G212" s="27">
        <f t="shared" si="52"/>
        <v>0.34331142500013812</v>
      </c>
      <c r="H212" s="11"/>
      <c r="I212" s="11"/>
      <c r="K212" s="11">
        <f t="shared" si="53"/>
        <v>0.34331142500013812</v>
      </c>
      <c r="L212" s="11"/>
      <c r="M212" s="11"/>
      <c r="N212" s="11"/>
      <c r="O212" s="11">
        <f t="shared" ca="1" si="55"/>
        <v>0.31711709866061277</v>
      </c>
      <c r="P212" s="108">
        <f t="shared" si="46"/>
        <v>0.35509605445456471</v>
      </c>
      <c r="Q212" s="109">
        <f t="shared" si="47"/>
        <v>44420.383600000001</v>
      </c>
      <c r="R212" s="11">
        <f t="shared" si="54"/>
        <v>1.3887749137813895E-4</v>
      </c>
      <c r="S212" s="11">
        <v>1</v>
      </c>
      <c r="T212" s="11">
        <f t="shared" si="51"/>
        <v>1.3887749137813895E-4</v>
      </c>
    </row>
    <row r="213" spans="1:20" s="77" customFormat="1" ht="12.95" customHeight="1" x14ac:dyDescent="0.2">
      <c r="A213" s="73" t="s">
        <v>682</v>
      </c>
      <c r="B213" s="72" t="s">
        <v>73</v>
      </c>
      <c r="C213" s="139">
        <v>59462.4611</v>
      </c>
      <c r="D213" s="71">
        <v>1.1999999999999999E-3</v>
      </c>
      <c r="E213" s="107">
        <f t="shared" ref="E213:E218" si="56">+(C213-C$7)/C$8</f>
        <v>9398.7352831251465</v>
      </c>
      <c r="F213" s="11">
        <f t="shared" si="49"/>
        <v>9398.5</v>
      </c>
      <c r="G213" s="27">
        <f t="shared" si="52"/>
        <v>0.34666246500273701</v>
      </c>
      <c r="H213" s="11"/>
      <c r="I213" s="11"/>
      <c r="K213" s="11">
        <f t="shared" si="53"/>
        <v>0.34666246500273701</v>
      </c>
      <c r="L213" s="11"/>
      <c r="M213" s="11"/>
      <c r="N213" s="11"/>
      <c r="O213" s="11">
        <f t="shared" ca="1" si="55"/>
        <v>0.31780496583402473</v>
      </c>
      <c r="P213" s="108">
        <f t="shared" ref="P213:P218" si="57">+D$11+D$12*F213+D$13*F213^2</f>
        <v>0.3561821634162608</v>
      </c>
      <c r="Q213" s="109">
        <f t="shared" ref="Q213:Q218" si="58">+C213-15018.5</f>
        <v>44443.9611</v>
      </c>
      <c r="R213" s="11">
        <f t="shared" si="54"/>
        <v>9.0624657884447391E-5</v>
      </c>
      <c r="S213" s="11">
        <v>1</v>
      </c>
      <c r="T213" s="11">
        <f t="shared" si="51"/>
        <v>9.0624657884447391E-5</v>
      </c>
    </row>
    <row r="214" spans="1:20" s="77" customFormat="1" ht="12.95" customHeight="1" x14ac:dyDescent="0.2">
      <c r="A214" s="71" t="s">
        <v>683</v>
      </c>
      <c r="B214" s="72" t="s">
        <v>73</v>
      </c>
      <c r="C214" s="139">
        <v>59523.605499999998</v>
      </c>
      <c r="D214" s="71">
        <v>4.0000000000000002E-4</v>
      </c>
      <c r="E214" s="107">
        <f t="shared" si="56"/>
        <v>9440.2345712504539</v>
      </c>
      <c r="F214" s="11">
        <f t="shared" si="49"/>
        <v>9440</v>
      </c>
      <c r="G214" s="27">
        <f t="shared" si="52"/>
        <v>0.34561359999497654</v>
      </c>
      <c r="H214" s="11"/>
      <c r="I214" s="11"/>
      <c r="K214" s="11">
        <f t="shared" si="53"/>
        <v>0.34561359999497654</v>
      </c>
      <c r="L214" s="11"/>
      <c r="M214" s="11"/>
      <c r="N214" s="11"/>
      <c r="O214" s="11">
        <f t="shared" ca="1" si="55"/>
        <v>0.31958912131506223</v>
      </c>
      <c r="P214" s="108">
        <f t="shared" si="57"/>
        <v>0.35900714051412391</v>
      </c>
      <c r="Q214" s="109">
        <f t="shared" si="58"/>
        <v>44505.105499999998</v>
      </c>
      <c r="R214" s="11">
        <f t="shared" si="54"/>
        <v>1.7938692763804249E-4</v>
      </c>
      <c r="S214" s="11">
        <v>1</v>
      </c>
      <c r="T214" s="11">
        <f t="shared" si="51"/>
        <v>1.7938692763804249E-4</v>
      </c>
    </row>
    <row r="215" spans="1:20" s="77" customFormat="1" ht="12.95" customHeight="1" x14ac:dyDescent="0.2">
      <c r="A215" s="71" t="s">
        <v>683</v>
      </c>
      <c r="B215" s="72" t="s">
        <v>73</v>
      </c>
      <c r="C215" s="139">
        <v>59566.338199999998</v>
      </c>
      <c r="D215" s="71">
        <v>2.0000000000000001E-4</v>
      </c>
      <c r="E215" s="107">
        <f t="shared" si="56"/>
        <v>9469.2376627792364</v>
      </c>
      <c r="F215" s="11">
        <f t="shared" ref="F215:F218" si="59">ROUND(2*E215,0)/2</f>
        <v>9469</v>
      </c>
      <c r="G215" s="27">
        <f t="shared" si="52"/>
        <v>0.35016860999894561</v>
      </c>
      <c r="H215" s="11"/>
      <c r="I215" s="11"/>
      <c r="K215" s="11">
        <f t="shared" si="53"/>
        <v>0.35016860999894561</v>
      </c>
      <c r="L215" s="11"/>
      <c r="M215" s="11"/>
      <c r="N215" s="11"/>
      <c r="O215" s="11">
        <f t="shared" ca="1" si="55"/>
        <v>0.32083588056687162</v>
      </c>
      <c r="P215" s="108">
        <f t="shared" si="57"/>
        <v>0.36098797404609106</v>
      </c>
      <c r="Q215" s="109">
        <f t="shared" si="58"/>
        <v>44547.838199999998</v>
      </c>
      <c r="R215" s="11">
        <f t="shared" si="54"/>
        <v>1.1705863838466362E-4</v>
      </c>
      <c r="S215" s="11">
        <v>1</v>
      </c>
      <c r="T215" s="11">
        <f t="shared" si="51"/>
        <v>1.1705863838466362E-4</v>
      </c>
    </row>
    <row r="216" spans="1:20" s="77" customFormat="1" ht="12.95" customHeight="1" x14ac:dyDescent="0.2">
      <c r="A216" s="75" t="s">
        <v>687</v>
      </c>
      <c r="B216" s="138" t="s">
        <v>51</v>
      </c>
      <c r="C216" s="140">
        <v>59566.631000000001</v>
      </c>
      <c r="D216" s="141">
        <v>1E-3</v>
      </c>
      <c r="E216" s="107">
        <f t="shared" si="56"/>
        <v>9469.436388935077</v>
      </c>
      <c r="F216" s="11">
        <f t="shared" si="59"/>
        <v>9469.5</v>
      </c>
      <c r="G216" s="27">
        <f t="shared" si="52"/>
        <v>-9.3723545003740583E-2</v>
      </c>
      <c r="H216" s="11"/>
      <c r="I216" s="11"/>
      <c r="K216" s="11">
        <f t="shared" si="53"/>
        <v>-9.3723545003740583E-2</v>
      </c>
      <c r="L216" s="11"/>
      <c r="M216" s="11"/>
      <c r="N216" s="11"/>
      <c r="O216" s="11">
        <f t="shared" ca="1" si="55"/>
        <v>0.32085737641604073</v>
      </c>
      <c r="P216" s="108">
        <f t="shared" si="57"/>
        <v>0.36102217506881995</v>
      </c>
      <c r="Q216" s="109">
        <f t="shared" si="58"/>
        <v>44548.131000000001</v>
      </c>
      <c r="R216" s="11">
        <f t="shared" si="54"/>
        <v>0.20679366992431159</v>
      </c>
      <c r="S216" s="11">
        <v>1</v>
      </c>
      <c r="T216" s="11">
        <f t="shared" si="51"/>
        <v>0.20679366992431159</v>
      </c>
    </row>
    <row r="217" spans="1:20" s="77" customFormat="1" ht="12.95" customHeight="1" x14ac:dyDescent="0.2">
      <c r="A217" s="73" t="s">
        <v>685</v>
      </c>
      <c r="B217" s="72" t="s">
        <v>73</v>
      </c>
      <c r="C217" s="139">
        <v>59594.330999999773</v>
      </c>
      <c r="D217" s="139">
        <v>6.7000000000000002E-4</v>
      </c>
      <c r="E217" s="107">
        <f t="shared" si="56"/>
        <v>9488.2366434319993</v>
      </c>
      <c r="F217" s="11">
        <f t="shared" si="59"/>
        <v>9488</v>
      </c>
      <c r="G217" s="27">
        <f t="shared" si="52"/>
        <v>0.34866671977215447</v>
      </c>
      <c r="H217" s="11"/>
      <c r="I217" s="11"/>
      <c r="K217" s="11">
        <f t="shared" si="53"/>
        <v>0.34866671977215447</v>
      </c>
      <c r="L217" s="11"/>
      <c r="M217" s="11"/>
      <c r="N217" s="11"/>
      <c r="O217" s="11">
        <f t="shared" ca="1" si="55"/>
        <v>0.32165272283529844</v>
      </c>
      <c r="P217" s="108">
        <f t="shared" si="57"/>
        <v>0.36228877394296999</v>
      </c>
      <c r="Q217" s="109">
        <f t="shared" si="58"/>
        <v>44575.830999999773</v>
      </c>
      <c r="R217" s="11">
        <f t="shared" si="54"/>
        <v>1.8556035983263258E-4</v>
      </c>
      <c r="S217" s="11">
        <v>1</v>
      </c>
      <c r="T217" s="11">
        <f t="shared" si="51"/>
        <v>1.8556035983263258E-4</v>
      </c>
    </row>
    <row r="218" spans="1:20" s="77" customFormat="1" ht="12.95" customHeight="1" x14ac:dyDescent="0.2">
      <c r="A218" s="75" t="s">
        <v>686</v>
      </c>
      <c r="B218" s="76" t="s">
        <v>73</v>
      </c>
      <c r="C218" s="139">
        <v>59853.654999999999</v>
      </c>
      <c r="D218" s="71">
        <v>4.0000000000000002E-4</v>
      </c>
      <c r="E218" s="107">
        <f t="shared" si="56"/>
        <v>9664.2423184213203</v>
      </c>
      <c r="F218" s="11">
        <f t="shared" si="59"/>
        <v>9664</v>
      </c>
      <c r="G218" s="27">
        <f t="shared" si="52"/>
        <v>0.3570281599968439</v>
      </c>
      <c r="H218" s="11"/>
      <c r="I218" s="11"/>
      <c r="K218" s="11">
        <f t="shared" si="53"/>
        <v>0.3570281599968439</v>
      </c>
      <c r="L218" s="11"/>
      <c r="M218" s="11"/>
      <c r="N218" s="11"/>
      <c r="O218" s="11">
        <f t="shared" ca="1" si="55"/>
        <v>0.32921926174283089</v>
      </c>
      <c r="P218" s="108">
        <f t="shared" si="57"/>
        <v>0.37445165053767127</v>
      </c>
      <c r="Q218" s="109">
        <f t="shared" si="58"/>
        <v>44835.154999999999</v>
      </c>
      <c r="R218" s="11">
        <f t="shared" si="54"/>
        <v>3.0357802262630078E-4</v>
      </c>
      <c r="S218" s="11">
        <v>1</v>
      </c>
      <c r="T218" s="11">
        <f t="shared" si="51"/>
        <v>3.0357802262630078E-4</v>
      </c>
    </row>
    <row r="219" spans="1:20" s="77" customFormat="1" ht="12.95" customHeight="1" x14ac:dyDescent="0.2">
      <c r="A219" s="107"/>
      <c r="B219" s="52"/>
      <c r="C219" s="51"/>
      <c r="D219" s="51"/>
      <c r="E219" s="107"/>
      <c r="G219" s="79"/>
      <c r="P219" s="86"/>
    </row>
    <row r="220" spans="1:20" s="77" customFormat="1" ht="12.95" customHeight="1" x14ac:dyDescent="0.2">
      <c r="A220" s="107"/>
      <c r="B220" s="52"/>
      <c r="C220" s="51"/>
      <c r="D220" s="51"/>
      <c r="E220" s="107"/>
      <c r="G220" s="79"/>
      <c r="P220" s="86"/>
    </row>
    <row r="221" spans="1:20" s="77" customFormat="1" ht="12.95" customHeight="1" x14ac:dyDescent="0.2">
      <c r="A221" s="107"/>
      <c r="B221" s="52"/>
      <c r="C221" s="51"/>
      <c r="D221" s="51"/>
      <c r="E221" s="107"/>
      <c r="G221" s="79"/>
      <c r="P221" s="86"/>
    </row>
    <row r="222" spans="1:20" s="77" customFormat="1" ht="12.95" customHeight="1" x14ac:dyDescent="0.2">
      <c r="A222" s="107"/>
      <c r="B222" s="52"/>
      <c r="C222" s="51"/>
      <c r="D222" s="51"/>
      <c r="E222" s="107"/>
      <c r="G222" s="79"/>
      <c r="P222" s="86"/>
    </row>
    <row r="223" spans="1:20" s="77" customFormat="1" ht="12.95" customHeight="1" x14ac:dyDescent="0.2">
      <c r="A223" s="107"/>
      <c r="B223" s="52"/>
      <c r="C223" s="51"/>
      <c r="D223" s="51"/>
      <c r="E223" s="107"/>
      <c r="G223" s="79"/>
      <c r="P223" s="86"/>
    </row>
    <row r="224" spans="1:20" s="77" customFormat="1" ht="12.95" customHeight="1" x14ac:dyDescent="0.2">
      <c r="A224" s="107"/>
      <c r="B224" s="52"/>
      <c r="C224" s="51"/>
      <c r="D224" s="51"/>
      <c r="E224" s="107"/>
      <c r="G224" s="79"/>
      <c r="P224" s="86"/>
    </row>
    <row r="225" spans="1:16" s="77" customFormat="1" ht="12.95" customHeight="1" x14ac:dyDescent="0.2">
      <c r="A225" s="107"/>
      <c r="B225" s="52"/>
      <c r="C225" s="51"/>
      <c r="D225" s="51"/>
      <c r="E225" s="107"/>
      <c r="G225" s="79"/>
      <c r="P225" s="86"/>
    </row>
    <row r="226" spans="1:16" s="77" customFormat="1" ht="12.95" customHeight="1" x14ac:dyDescent="0.2">
      <c r="A226" s="107"/>
      <c r="B226" s="52"/>
      <c r="C226" s="51"/>
      <c r="D226" s="51"/>
      <c r="E226" s="107"/>
      <c r="G226" s="79"/>
      <c r="P226" s="86"/>
    </row>
    <row r="227" spans="1:16" s="77" customFormat="1" ht="12.95" customHeight="1" x14ac:dyDescent="0.2">
      <c r="A227" s="107"/>
      <c r="B227" s="52"/>
      <c r="C227" s="51"/>
      <c r="D227" s="51"/>
      <c r="E227" s="107"/>
      <c r="G227" s="79"/>
      <c r="P227" s="86"/>
    </row>
    <row r="228" spans="1:16" s="77" customFormat="1" ht="12.95" customHeight="1" x14ac:dyDescent="0.2">
      <c r="A228" s="107"/>
      <c r="B228" s="52"/>
      <c r="C228" s="51"/>
      <c r="D228" s="51"/>
      <c r="E228" s="107"/>
      <c r="G228" s="79"/>
      <c r="P228" s="86"/>
    </row>
    <row r="229" spans="1:16" s="77" customFormat="1" ht="12.95" customHeight="1" x14ac:dyDescent="0.2">
      <c r="A229" s="107"/>
      <c r="B229" s="52"/>
      <c r="C229" s="51"/>
      <c r="D229" s="51"/>
      <c r="E229" s="107"/>
      <c r="G229" s="79"/>
      <c r="P229" s="86"/>
    </row>
    <row r="230" spans="1:16" s="77" customFormat="1" ht="12.95" customHeight="1" x14ac:dyDescent="0.2">
      <c r="A230" s="107"/>
      <c r="B230" s="52"/>
      <c r="C230" s="51"/>
      <c r="D230" s="51"/>
      <c r="E230" s="107"/>
      <c r="G230" s="79"/>
      <c r="P230" s="86"/>
    </row>
    <row r="231" spans="1:16" s="77" customFormat="1" ht="12.95" customHeight="1" x14ac:dyDescent="0.2">
      <c r="A231" s="107"/>
      <c r="B231" s="52"/>
      <c r="C231" s="51"/>
      <c r="D231" s="51"/>
      <c r="E231" s="107"/>
      <c r="G231" s="79"/>
      <c r="P231" s="86"/>
    </row>
    <row r="232" spans="1:16" s="77" customFormat="1" ht="12.95" customHeight="1" x14ac:dyDescent="0.2">
      <c r="A232" s="107"/>
      <c r="B232" s="52"/>
      <c r="C232" s="51"/>
      <c r="D232" s="51"/>
      <c r="E232" s="107"/>
      <c r="G232" s="79"/>
      <c r="P232" s="86"/>
    </row>
    <row r="233" spans="1:16" s="77" customFormat="1" ht="12.95" customHeight="1" x14ac:dyDescent="0.2">
      <c r="A233" s="107"/>
      <c r="B233" s="52"/>
      <c r="C233" s="51"/>
      <c r="D233" s="51"/>
      <c r="E233" s="107"/>
      <c r="G233" s="79"/>
      <c r="P233" s="86"/>
    </row>
    <row r="234" spans="1:16" s="77" customFormat="1" ht="12.95" customHeight="1" x14ac:dyDescent="0.2">
      <c r="A234" s="107"/>
      <c r="B234" s="52"/>
      <c r="C234" s="51"/>
      <c r="D234" s="51"/>
      <c r="E234" s="107"/>
      <c r="G234" s="79"/>
      <c r="P234" s="86"/>
    </row>
    <row r="235" spans="1:16" s="77" customFormat="1" ht="12.95" customHeight="1" x14ac:dyDescent="0.2">
      <c r="A235" s="107"/>
      <c r="B235" s="52"/>
      <c r="C235" s="51"/>
      <c r="D235" s="51"/>
      <c r="E235" s="107"/>
      <c r="G235" s="79"/>
      <c r="P235" s="86"/>
    </row>
    <row r="236" spans="1:16" s="77" customFormat="1" ht="12.95" customHeight="1" x14ac:dyDescent="0.2">
      <c r="A236" s="107"/>
      <c r="B236" s="52"/>
      <c r="C236" s="51"/>
      <c r="D236" s="51"/>
      <c r="E236" s="107"/>
      <c r="G236" s="79"/>
      <c r="P236" s="86"/>
    </row>
    <row r="237" spans="1:16" s="77" customFormat="1" ht="12.95" customHeight="1" x14ac:dyDescent="0.2">
      <c r="A237" s="107"/>
      <c r="B237" s="52"/>
      <c r="C237" s="51"/>
      <c r="D237" s="51"/>
      <c r="E237" s="107"/>
      <c r="G237" s="79"/>
      <c r="P237" s="86"/>
    </row>
    <row r="238" spans="1:16" s="77" customFormat="1" ht="12.95" customHeight="1" x14ac:dyDescent="0.2">
      <c r="A238" s="107"/>
      <c r="B238" s="52"/>
      <c r="C238" s="51"/>
      <c r="D238" s="51"/>
      <c r="E238" s="107"/>
      <c r="G238" s="79"/>
      <c r="P238" s="86"/>
    </row>
    <row r="239" spans="1:16" s="77" customFormat="1" ht="12.95" customHeight="1" x14ac:dyDescent="0.2">
      <c r="A239" s="107"/>
      <c r="B239" s="52"/>
      <c r="C239" s="51"/>
      <c r="D239" s="51"/>
      <c r="E239" s="107"/>
      <c r="G239" s="79"/>
      <c r="P239" s="86"/>
    </row>
    <row r="240" spans="1:16" s="77" customFormat="1" ht="12.95" customHeight="1" x14ac:dyDescent="0.2">
      <c r="A240" s="107"/>
      <c r="B240" s="52"/>
      <c r="C240" s="51"/>
      <c r="D240" s="51"/>
      <c r="E240" s="107"/>
      <c r="G240" s="79"/>
      <c r="P240" s="86"/>
    </row>
    <row r="241" spans="1:16" s="77" customFormat="1" ht="12.95" customHeight="1" x14ac:dyDescent="0.2">
      <c r="A241" s="107"/>
      <c r="B241" s="52"/>
      <c r="C241" s="51"/>
      <c r="D241" s="51"/>
      <c r="E241" s="107"/>
      <c r="G241" s="79"/>
      <c r="P241" s="86"/>
    </row>
    <row r="242" spans="1:16" s="77" customFormat="1" ht="12.95" customHeight="1" x14ac:dyDescent="0.2">
      <c r="A242" s="107"/>
      <c r="B242" s="52"/>
      <c r="C242" s="51"/>
      <c r="D242" s="51"/>
      <c r="E242" s="107"/>
      <c r="G242" s="79"/>
      <c r="P242" s="86"/>
    </row>
    <row r="243" spans="1:16" s="77" customFormat="1" ht="12.95" customHeight="1" x14ac:dyDescent="0.2">
      <c r="A243" s="107"/>
      <c r="B243" s="52"/>
      <c r="C243" s="51"/>
      <c r="D243" s="51"/>
      <c r="E243" s="107"/>
      <c r="G243" s="79"/>
      <c r="P243" s="86"/>
    </row>
    <row r="244" spans="1:16" s="77" customFormat="1" ht="12.95" customHeight="1" x14ac:dyDescent="0.2">
      <c r="A244" s="107"/>
      <c r="B244" s="52"/>
      <c r="C244" s="51"/>
      <c r="D244" s="51"/>
      <c r="E244" s="107"/>
      <c r="G244" s="79"/>
      <c r="P244" s="86"/>
    </row>
    <row r="245" spans="1:16" s="77" customFormat="1" ht="12.95" customHeight="1" x14ac:dyDescent="0.2">
      <c r="A245" s="107"/>
      <c r="B245" s="52"/>
      <c r="C245" s="51"/>
      <c r="D245" s="51"/>
      <c r="E245" s="107"/>
      <c r="G245" s="79"/>
      <c r="P245" s="86"/>
    </row>
    <row r="246" spans="1:16" s="77" customFormat="1" ht="12.95" customHeight="1" x14ac:dyDescent="0.2">
      <c r="A246" s="107"/>
      <c r="B246" s="52"/>
      <c r="C246" s="51"/>
      <c r="D246" s="51"/>
      <c r="E246" s="107"/>
      <c r="G246" s="79"/>
      <c r="P246" s="86"/>
    </row>
    <row r="247" spans="1:16" s="77" customFormat="1" ht="12.95" customHeight="1" x14ac:dyDescent="0.2">
      <c r="A247" s="107"/>
      <c r="B247" s="52"/>
      <c r="C247" s="51"/>
      <c r="D247" s="51"/>
      <c r="E247" s="107"/>
      <c r="G247" s="79"/>
      <c r="P247" s="86"/>
    </row>
    <row r="248" spans="1:16" s="77" customFormat="1" ht="12.95" customHeight="1" x14ac:dyDescent="0.2">
      <c r="A248" s="107"/>
      <c r="B248" s="52"/>
      <c r="C248" s="51"/>
      <c r="D248" s="51"/>
      <c r="E248" s="107"/>
      <c r="G248" s="79"/>
      <c r="P248" s="86"/>
    </row>
    <row r="249" spans="1:16" s="77" customFormat="1" ht="12.95" customHeight="1" x14ac:dyDescent="0.2">
      <c r="A249" s="107"/>
      <c r="B249" s="52"/>
      <c r="C249" s="51"/>
      <c r="D249" s="51"/>
      <c r="E249" s="107"/>
      <c r="G249" s="79"/>
      <c r="P249" s="86"/>
    </row>
    <row r="250" spans="1:16" s="77" customFormat="1" ht="12.95" customHeight="1" x14ac:dyDescent="0.2">
      <c r="A250" s="107"/>
      <c r="B250" s="52"/>
      <c r="C250" s="51"/>
      <c r="D250" s="51"/>
      <c r="E250" s="107"/>
      <c r="G250" s="79"/>
      <c r="P250" s="86"/>
    </row>
    <row r="251" spans="1:16" s="77" customFormat="1" ht="12.95" customHeight="1" x14ac:dyDescent="0.2">
      <c r="A251" s="107"/>
      <c r="B251" s="52"/>
      <c r="C251" s="51"/>
      <c r="D251" s="51"/>
      <c r="E251" s="107"/>
      <c r="G251" s="79"/>
      <c r="P251" s="86"/>
    </row>
    <row r="252" spans="1:16" s="77" customFormat="1" ht="12.95" customHeight="1" x14ac:dyDescent="0.2">
      <c r="A252" s="107"/>
      <c r="B252" s="52"/>
      <c r="C252" s="51"/>
      <c r="D252" s="51"/>
      <c r="E252" s="107"/>
      <c r="G252" s="79"/>
      <c r="P252" s="86"/>
    </row>
    <row r="253" spans="1:16" s="77" customFormat="1" ht="12.95" customHeight="1" x14ac:dyDescent="0.2">
      <c r="A253" s="107"/>
      <c r="B253" s="52"/>
      <c r="C253" s="51"/>
      <c r="D253" s="51"/>
      <c r="E253" s="107"/>
      <c r="G253" s="79"/>
      <c r="P253" s="86"/>
    </row>
    <row r="254" spans="1:16" s="77" customFormat="1" ht="12.95" customHeight="1" x14ac:dyDescent="0.2">
      <c r="A254" s="107"/>
      <c r="B254" s="52"/>
      <c r="C254" s="51"/>
      <c r="D254" s="51"/>
      <c r="E254" s="107"/>
      <c r="G254" s="79"/>
      <c r="P254" s="86"/>
    </row>
    <row r="255" spans="1:16" s="77" customFormat="1" ht="12.95" customHeight="1" x14ac:dyDescent="0.2">
      <c r="A255" s="107"/>
      <c r="B255" s="52"/>
      <c r="C255" s="51"/>
      <c r="D255" s="51"/>
      <c r="E255" s="107"/>
      <c r="G255" s="79"/>
      <c r="P255" s="86"/>
    </row>
    <row r="256" spans="1:16" s="77" customFormat="1" ht="12.95" customHeight="1" x14ac:dyDescent="0.2">
      <c r="A256" s="107"/>
      <c r="B256" s="52"/>
      <c r="C256" s="51"/>
      <c r="D256" s="51"/>
      <c r="E256" s="107"/>
      <c r="G256" s="79"/>
      <c r="P256" s="86"/>
    </row>
    <row r="257" spans="1:16" s="77" customFormat="1" ht="12.95" customHeight="1" x14ac:dyDescent="0.2">
      <c r="A257" s="107"/>
      <c r="B257" s="52"/>
      <c r="C257" s="51"/>
      <c r="D257" s="51"/>
      <c r="E257" s="107"/>
      <c r="G257" s="79"/>
      <c r="P257" s="86"/>
    </row>
    <row r="258" spans="1:16" s="77" customFormat="1" ht="12.95" customHeight="1" x14ac:dyDescent="0.2">
      <c r="A258" s="107"/>
      <c r="B258" s="52"/>
      <c r="C258" s="51"/>
      <c r="D258" s="51"/>
      <c r="E258" s="107"/>
      <c r="G258" s="79"/>
      <c r="P258" s="86"/>
    </row>
    <row r="259" spans="1:16" s="77" customFormat="1" ht="12.95" customHeight="1" x14ac:dyDescent="0.2">
      <c r="A259" s="107"/>
      <c r="B259" s="52"/>
      <c r="C259" s="51"/>
      <c r="D259" s="51"/>
      <c r="E259" s="107"/>
      <c r="G259" s="79"/>
      <c r="P259" s="86"/>
    </row>
    <row r="260" spans="1:16" s="77" customFormat="1" ht="12.95" customHeight="1" x14ac:dyDescent="0.2">
      <c r="A260" s="107"/>
      <c r="B260" s="52"/>
      <c r="C260" s="51"/>
      <c r="D260" s="51"/>
      <c r="E260" s="107"/>
      <c r="G260" s="79"/>
      <c r="P260" s="86"/>
    </row>
    <row r="261" spans="1:16" s="77" customFormat="1" ht="12.95" customHeight="1" x14ac:dyDescent="0.2">
      <c r="A261" s="107"/>
      <c r="B261" s="52"/>
      <c r="C261" s="51"/>
      <c r="D261" s="51"/>
      <c r="E261" s="107"/>
      <c r="G261" s="79"/>
      <c r="P261" s="86"/>
    </row>
    <row r="262" spans="1:16" s="77" customFormat="1" ht="12.95" customHeight="1" x14ac:dyDescent="0.2">
      <c r="A262" s="107"/>
      <c r="B262" s="52"/>
      <c r="C262" s="51"/>
      <c r="D262" s="51"/>
      <c r="E262" s="107"/>
      <c r="G262" s="79"/>
      <c r="P262" s="86"/>
    </row>
    <row r="263" spans="1:16" s="77" customFormat="1" ht="12.95" customHeight="1" x14ac:dyDescent="0.2">
      <c r="A263" s="107"/>
      <c r="B263" s="52"/>
      <c r="C263" s="51"/>
      <c r="D263" s="51"/>
      <c r="E263" s="107"/>
      <c r="G263" s="79"/>
      <c r="P263" s="86"/>
    </row>
    <row r="264" spans="1:16" s="77" customFormat="1" ht="12.95" customHeight="1" x14ac:dyDescent="0.2">
      <c r="A264" s="107"/>
      <c r="B264" s="52"/>
      <c r="C264" s="51"/>
      <c r="D264" s="51"/>
      <c r="E264" s="107"/>
      <c r="G264" s="79"/>
      <c r="P264" s="86"/>
    </row>
    <row r="265" spans="1:16" s="77" customFormat="1" ht="12.95" customHeight="1" x14ac:dyDescent="0.2">
      <c r="A265" s="107"/>
      <c r="B265" s="52"/>
      <c r="C265" s="51"/>
      <c r="D265" s="51"/>
      <c r="E265" s="107"/>
      <c r="G265" s="79"/>
      <c r="P265" s="86"/>
    </row>
    <row r="266" spans="1:16" s="77" customFormat="1" ht="12.95" customHeight="1" x14ac:dyDescent="0.2">
      <c r="A266" s="107"/>
      <c r="B266" s="52"/>
      <c r="C266" s="51"/>
      <c r="D266" s="51"/>
      <c r="E266" s="107"/>
      <c r="G266" s="79"/>
      <c r="P266" s="86"/>
    </row>
    <row r="267" spans="1:16" s="77" customFormat="1" ht="12.95" customHeight="1" x14ac:dyDescent="0.2">
      <c r="A267" s="107"/>
      <c r="B267" s="52"/>
      <c r="C267" s="51"/>
      <c r="D267" s="51"/>
      <c r="E267" s="107"/>
      <c r="G267" s="79"/>
      <c r="P267" s="86"/>
    </row>
    <row r="268" spans="1:16" s="77" customFormat="1" ht="12.95" customHeight="1" x14ac:dyDescent="0.2">
      <c r="A268" s="107"/>
      <c r="B268" s="52"/>
      <c r="C268" s="51"/>
      <c r="D268" s="51"/>
      <c r="E268" s="107"/>
      <c r="G268" s="79"/>
      <c r="P268" s="86"/>
    </row>
    <row r="269" spans="1:16" s="77" customFormat="1" ht="12.95" customHeight="1" x14ac:dyDescent="0.2">
      <c r="A269" s="107"/>
      <c r="B269" s="52"/>
      <c r="C269" s="51"/>
      <c r="D269" s="51"/>
      <c r="E269" s="107"/>
      <c r="G269" s="79"/>
      <c r="P269" s="86"/>
    </row>
    <row r="270" spans="1:16" s="77" customFormat="1" ht="12.95" customHeight="1" x14ac:dyDescent="0.2">
      <c r="A270" s="107"/>
      <c r="B270" s="52"/>
      <c r="C270" s="51"/>
      <c r="D270" s="51"/>
      <c r="E270" s="107"/>
      <c r="G270" s="79"/>
      <c r="P270" s="86"/>
    </row>
    <row r="271" spans="1:16" s="77" customFormat="1" ht="12.95" customHeight="1" x14ac:dyDescent="0.2">
      <c r="A271" s="107"/>
      <c r="B271" s="52"/>
      <c r="C271" s="51"/>
      <c r="D271" s="51"/>
      <c r="E271" s="107"/>
      <c r="G271" s="79"/>
      <c r="P271" s="86"/>
    </row>
    <row r="272" spans="1:16" s="77" customFormat="1" ht="12.95" customHeight="1" x14ac:dyDescent="0.2">
      <c r="A272" s="107"/>
      <c r="B272" s="52"/>
      <c r="C272" s="51"/>
      <c r="D272" s="51"/>
      <c r="E272" s="107"/>
      <c r="G272" s="79"/>
      <c r="P272" s="86"/>
    </row>
    <row r="273" spans="1:16" s="77" customFormat="1" ht="12.95" customHeight="1" x14ac:dyDescent="0.2">
      <c r="A273" s="107"/>
      <c r="B273" s="52"/>
      <c r="C273" s="51"/>
      <c r="D273" s="51"/>
      <c r="E273" s="107"/>
      <c r="G273" s="79"/>
      <c r="P273" s="86"/>
    </row>
    <row r="274" spans="1:16" s="77" customFormat="1" ht="12.95" customHeight="1" x14ac:dyDescent="0.2">
      <c r="A274" s="107"/>
      <c r="B274" s="52"/>
      <c r="C274" s="51"/>
      <c r="D274" s="51"/>
      <c r="E274" s="107"/>
      <c r="G274" s="79"/>
      <c r="P274" s="86"/>
    </row>
    <row r="275" spans="1:16" s="77" customFormat="1" ht="12.95" customHeight="1" x14ac:dyDescent="0.2">
      <c r="A275" s="107"/>
      <c r="B275" s="52"/>
      <c r="C275" s="51"/>
      <c r="D275" s="51"/>
      <c r="E275" s="107"/>
      <c r="G275" s="79"/>
      <c r="P275" s="86"/>
    </row>
    <row r="276" spans="1:16" s="77" customFormat="1" ht="12.95" customHeight="1" x14ac:dyDescent="0.2">
      <c r="A276" s="107"/>
      <c r="B276" s="52"/>
      <c r="C276" s="51"/>
      <c r="D276" s="51"/>
      <c r="E276" s="107"/>
      <c r="G276" s="79"/>
      <c r="P276" s="86"/>
    </row>
    <row r="277" spans="1:16" s="77" customFormat="1" ht="12.95" customHeight="1" x14ac:dyDescent="0.2">
      <c r="A277" s="107"/>
      <c r="B277" s="52"/>
      <c r="C277" s="51"/>
      <c r="D277" s="51"/>
      <c r="E277" s="107"/>
      <c r="G277" s="79"/>
      <c r="P277" s="86"/>
    </row>
    <row r="278" spans="1:16" s="77" customFormat="1" ht="12.95" customHeight="1" x14ac:dyDescent="0.2">
      <c r="A278" s="107"/>
      <c r="B278" s="52"/>
      <c r="C278" s="51"/>
      <c r="D278" s="51"/>
      <c r="E278" s="107"/>
      <c r="G278" s="79"/>
      <c r="P278" s="86"/>
    </row>
    <row r="279" spans="1:16" s="77" customFormat="1" ht="12.95" customHeight="1" x14ac:dyDescent="0.2">
      <c r="A279" s="107"/>
      <c r="B279" s="52"/>
      <c r="C279" s="51"/>
      <c r="D279" s="51"/>
      <c r="E279" s="107"/>
      <c r="G279" s="79"/>
      <c r="P279" s="86"/>
    </row>
    <row r="280" spans="1:16" s="77" customFormat="1" ht="12.95" customHeight="1" x14ac:dyDescent="0.2">
      <c r="A280" s="107"/>
      <c r="B280" s="52"/>
      <c r="C280" s="51"/>
      <c r="D280" s="51"/>
      <c r="E280" s="107"/>
      <c r="G280" s="79"/>
      <c r="P280" s="86"/>
    </row>
    <row r="281" spans="1:16" s="77" customFormat="1" ht="12.95" customHeight="1" x14ac:dyDescent="0.2">
      <c r="A281" s="107"/>
      <c r="B281" s="52"/>
      <c r="C281" s="51"/>
      <c r="D281" s="51"/>
      <c r="E281" s="107"/>
      <c r="G281" s="79"/>
      <c r="P281" s="86"/>
    </row>
    <row r="282" spans="1:16" s="77" customFormat="1" ht="12.95" customHeight="1" x14ac:dyDescent="0.2">
      <c r="A282" s="107"/>
      <c r="B282" s="52"/>
      <c r="C282" s="51"/>
      <c r="D282" s="51"/>
      <c r="E282" s="107"/>
      <c r="G282" s="79"/>
      <c r="P282" s="86"/>
    </row>
    <row r="283" spans="1:16" s="77" customFormat="1" ht="12.95" customHeight="1" x14ac:dyDescent="0.2">
      <c r="A283" s="107"/>
      <c r="B283" s="52"/>
      <c r="C283" s="51"/>
      <c r="D283" s="51"/>
      <c r="E283" s="107"/>
      <c r="G283" s="79"/>
      <c r="P283" s="86"/>
    </row>
    <row r="284" spans="1:16" s="77" customFormat="1" ht="12.95" customHeight="1" x14ac:dyDescent="0.2">
      <c r="A284" s="107"/>
      <c r="B284" s="52"/>
      <c r="C284" s="51"/>
      <c r="D284" s="51"/>
      <c r="E284" s="107"/>
      <c r="G284" s="79"/>
      <c r="P284" s="86"/>
    </row>
    <row r="285" spans="1:16" s="77" customFormat="1" ht="12.95" customHeight="1" x14ac:dyDescent="0.2">
      <c r="A285" s="107"/>
      <c r="B285" s="52"/>
      <c r="C285" s="51"/>
      <c r="D285" s="51"/>
      <c r="E285" s="107"/>
      <c r="G285" s="79"/>
      <c r="P285" s="86"/>
    </row>
    <row r="286" spans="1:16" s="77" customFormat="1" ht="12.95" customHeight="1" x14ac:dyDescent="0.2">
      <c r="A286" s="107"/>
      <c r="B286" s="52"/>
      <c r="C286" s="51"/>
      <c r="D286" s="51"/>
      <c r="E286" s="107"/>
      <c r="G286" s="79"/>
      <c r="P286" s="86"/>
    </row>
    <row r="287" spans="1:16" s="77" customFormat="1" ht="12.95" customHeight="1" x14ac:dyDescent="0.2">
      <c r="A287" s="107"/>
      <c r="B287" s="52"/>
      <c r="C287" s="51"/>
      <c r="D287" s="51"/>
      <c r="E287" s="107"/>
      <c r="G287" s="79"/>
      <c r="P287" s="86"/>
    </row>
    <row r="288" spans="1:16" s="77" customFormat="1" ht="12.95" customHeight="1" x14ac:dyDescent="0.2">
      <c r="A288" s="107"/>
      <c r="B288" s="52"/>
      <c r="C288" s="51"/>
      <c r="D288" s="51"/>
      <c r="E288" s="107"/>
      <c r="G288" s="79"/>
      <c r="P288" s="86"/>
    </row>
    <row r="289" spans="1:16" s="77" customFormat="1" ht="12.95" customHeight="1" x14ac:dyDescent="0.2">
      <c r="A289" s="107"/>
      <c r="B289" s="52"/>
      <c r="C289" s="51"/>
      <c r="D289" s="51"/>
      <c r="E289" s="107"/>
      <c r="G289" s="79"/>
      <c r="P289" s="86"/>
    </row>
    <row r="290" spans="1:16" s="77" customFormat="1" ht="12.95" customHeight="1" x14ac:dyDescent="0.2">
      <c r="A290" s="107"/>
      <c r="B290" s="52"/>
      <c r="C290" s="51"/>
      <c r="D290" s="51"/>
      <c r="E290" s="107"/>
      <c r="G290" s="79"/>
      <c r="P290" s="86"/>
    </row>
    <row r="291" spans="1:16" s="77" customFormat="1" ht="12.95" customHeight="1" x14ac:dyDescent="0.2">
      <c r="A291" s="107"/>
      <c r="B291" s="52"/>
      <c r="C291" s="51"/>
      <c r="D291" s="51"/>
      <c r="E291" s="107"/>
      <c r="G291" s="79"/>
      <c r="P291" s="86"/>
    </row>
    <row r="292" spans="1:16" s="77" customFormat="1" ht="12.95" customHeight="1" x14ac:dyDescent="0.2">
      <c r="A292" s="107"/>
      <c r="B292" s="52"/>
      <c r="C292" s="107"/>
      <c r="D292" s="107"/>
      <c r="E292" s="107"/>
      <c r="G292" s="79"/>
      <c r="P292" s="86"/>
    </row>
    <row r="293" spans="1:16" s="77" customFormat="1" ht="12.95" customHeight="1" x14ac:dyDescent="0.2">
      <c r="A293" s="107"/>
      <c r="B293" s="52"/>
      <c r="C293" s="107"/>
      <c r="D293" s="107"/>
      <c r="E293" s="107"/>
      <c r="G293" s="79"/>
      <c r="P293" s="86"/>
    </row>
    <row r="294" spans="1:16" s="77" customFormat="1" ht="12.95" customHeight="1" x14ac:dyDescent="0.2">
      <c r="A294" s="107"/>
      <c r="B294" s="52"/>
      <c r="C294" s="107"/>
      <c r="D294" s="107"/>
      <c r="E294" s="107"/>
      <c r="G294" s="79"/>
      <c r="P294" s="86"/>
    </row>
    <row r="295" spans="1:16" s="77" customFormat="1" ht="12.95" customHeight="1" x14ac:dyDescent="0.2">
      <c r="A295" s="107"/>
      <c r="B295" s="52"/>
      <c r="C295" s="107"/>
      <c r="D295" s="107"/>
      <c r="E295" s="107"/>
      <c r="G295" s="79"/>
      <c r="P295" s="86"/>
    </row>
    <row r="296" spans="1:16" s="77" customFormat="1" ht="12.95" customHeight="1" x14ac:dyDescent="0.2">
      <c r="A296" s="107"/>
      <c r="B296" s="52"/>
      <c r="C296" s="107"/>
      <c r="D296" s="107"/>
      <c r="E296" s="107"/>
      <c r="G296" s="79"/>
      <c r="P296" s="86"/>
    </row>
    <row r="297" spans="1:16" s="77" customFormat="1" ht="12.95" customHeight="1" x14ac:dyDescent="0.2">
      <c r="A297" s="107"/>
      <c r="B297" s="52"/>
      <c r="C297" s="107"/>
      <c r="D297" s="107"/>
      <c r="E297" s="107"/>
      <c r="G297" s="79"/>
      <c r="P297" s="86"/>
    </row>
    <row r="298" spans="1:16" s="77" customFormat="1" ht="12.95" customHeight="1" x14ac:dyDescent="0.2">
      <c r="A298" s="107"/>
      <c r="B298" s="52"/>
      <c r="C298" s="107"/>
      <c r="D298" s="107"/>
      <c r="E298" s="107"/>
      <c r="G298" s="79"/>
      <c r="P298" s="86"/>
    </row>
    <row r="299" spans="1:16" s="77" customFormat="1" ht="12.95" customHeight="1" x14ac:dyDescent="0.2">
      <c r="A299" s="107"/>
      <c r="B299" s="52"/>
      <c r="C299" s="107"/>
      <c r="D299" s="107"/>
      <c r="E299" s="107"/>
      <c r="G299" s="79"/>
      <c r="P299" s="86"/>
    </row>
    <row r="300" spans="1:16" s="77" customFormat="1" ht="12.95" customHeight="1" x14ac:dyDescent="0.2">
      <c r="A300" s="107"/>
      <c r="B300" s="52"/>
      <c r="C300" s="107"/>
      <c r="D300" s="107"/>
      <c r="E300" s="107"/>
      <c r="G300" s="79"/>
      <c r="P300" s="86"/>
    </row>
    <row r="301" spans="1:16" s="77" customFormat="1" ht="12.95" customHeight="1" x14ac:dyDescent="0.2">
      <c r="A301" s="107"/>
      <c r="B301" s="52"/>
      <c r="C301" s="107"/>
      <c r="D301" s="107"/>
      <c r="E301" s="107"/>
      <c r="G301" s="79"/>
      <c r="P301" s="86"/>
    </row>
    <row r="302" spans="1:16" s="77" customFormat="1" ht="12.95" customHeight="1" x14ac:dyDescent="0.2">
      <c r="A302" s="107"/>
      <c r="B302" s="52"/>
      <c r="C302" s="107"/>
      <c r="D302" s="107"/>
      <c r="E302" s="107"/>
      <c r="G302" s="79"/>
      <c r="P302" s="86"/>
    </row>
    <row r="303" spans="1:16" s="77" customFormat="1" ht="12.95" customHeight="1" x14ac:dyDescent="0.2">
      <c r="A303" s="107"/>
      <c r="B303" s="52"/>
      <c r="C303" s="107"/>
      <c r="D303" s="107"/>
      <c r="E303" s="107"/>
      <c r="G303" s="79"/>
      <c r="P303" s="86"/>
    </row>
    <row r="304" spans="1:16" s="77" customFormat="1" ht="12.95" customHeight="1" x14ac:dyDescent="0.2">
      <c r="A304" s="107"/>
      <c r="B304" s="52"/>
      <c r="C304" s="107"/>
      <c r="D304" s="107"/>
      <c r="E304" s="107"/>
      <c r="G304" s="79"/>
    </row>
    <row r="305" spans="1:7" s="77" customFormat="1" ht="12.95" customHeight="1" x14ac:dyDescent="0.2">
      <c r="A305" s="107"/>
      <c r="B305" s="52"/>
      <c r="C305" s="107"/>
      <c r="D305" s="107"/>
      <c r="E305" s="107"/>
      <c r="G305" s="79"/>
    </row>
    <row r="306" spans="1:7" s="77" customFormat="1" ht="12.95" customHeight="1" x14ac:dyDescent="0.2">
      <c r="A306" s="107"/>
      <c r="B306" s="52"/>
      <c r="C306" s="107"/>
      <c r="D306" s="107"/>
      <c r="E306" s="107"/>
      <c r="G306" s="79"/>
    </row>
    <row r="307" spans="1:7" s="77" customFormat="1" ht="12.95" customHeight="1" x14ac:dyDescent="0.2">
      <c r="A307" s="107"/>
      <c r="B307" s="52"/>
      <c r="C307" s="107"/>
      <c r="D307" s="107"/>
      <c r="E307" s="107"/>
      <c r="G307" s="79"/>
    </row>
    <row r="308" spans="1:7" s="77" customFormat="1" ht="12.95" customHeight="1" x14ac:dyDescent="0.2">
      <c r="A308" s="107"/>
      <c r="B308" s="52"/>
      <c r="C308" s="107"/>
      <c r="D308" s="107"/>
      <c r="E308" s="107"/>
      <c r="G308" s="79"/>
    </row>
    <row r="309" spans="1:7" s="77" customFormat="1" ht="12.95" customHeight="1" x14ac:dyDescent="0.2">
      <c r="A309" s="107"/>
      <c r="B309" s="52"/>
      <c r="C309" s="107"/>
      <c r="D309" s="107"/>
      <c r="E309" s="107"/>
      <c r="G309" s="79"/>
    </row>
    <row r="310" spans="1:7" s="77" customFormat="1" ht="12.95" customHeight="1" x14ac:dyDescent="0.2">
      <c r="A310" s="107"/>
      <c r="B310" s="52"/>
      <c r="C310" s="107"/>
      <c r="D310" s="107"/>
      <c r="E310" s="107"/>
      <c r="G310" s="79"/>
    </row>
    <row r="311" spans="1:7" s="77" customFormat="1" ht="12.95" customHeight="1" x14ac:dyDescent="0.2">
      <c r="A311" s="107"/>
      <c r="B311" s="52"/>
      <c r="C311" s="107"/>
      <c r="D311" s="107"/>
      <c r="E311" s="107"/>
      <c r="G311" s="79"/>
    </row>
    <row r="312" spans="1:7" s="77" customFormat="1" ht="12.95" customHeight="1" x14ac:dyDescent="0.2">
      <c r="A312" s="107"/>
      <c r="B312" s="52"/>
      <c r="C312" s="107"/>
      <c r="D312" s="107"/>
      <c r="E312" s="107"/>
      <c r="G312" s="79"/>
    </row>
    <row r="313" spans="1:7" s="77" customFormat="1" ht="12.95" customHeight="1" x14ac:dyDescent="0.2">
      <c r="A313" s="107"/>
      <c r="B313" s="52"/>
      <c r="C313" s="107"/>
      <c r="D313" s="107"/>
      <c r="E313" s="107"/>
      <c r="G313" s="79"/>
    </row>
    <row r="314" spans="1:7" s="77" customFormat="1" ht="12.95" customHeight="1" x14ac:dyDescent="0.2">
      <c r="A314" s="107"/>
      <c r="B314" s="52"/>
      <c r="C314" s="107"/>
      <c r="D314" s="107"/>
      <c r="E314" s="107"/>
      <c r="G314" s="79"/>
    </row>
    <row r="315" spans="1:7" s="77" customFormat="1" ht="12.95" customHeight="1" x14ac:dyDescent="0.2">
      <c r="A315" s="107"/>
      <c r="B315" s="52"/>
      <c r="C315" s="107"/>
      <c r="D315" s="107"/>
      <c r="E315" s="107"/>
      <c r="G315" s="79"/>
    </row>
    <row r="316" spans="1:7" s="77" customFormat="1" ht="12.95" customHeight="1" x14ac:dyDescent="0.2">
      <c r="A316" s="107"/>
      <c r="B316" s="52"/>
      <c r="C316" s="107"/>
      <c r="D316" s="107"/>
      <c r="E316" s="107"/>
      <c r="G316" s="79"/>
    </row>
    <row r="317" spans="1:7" s="77" customFormat="1" ht="12.95" customHeight="1" x14ac:dyDescent="0.2">
      <c r="A317" s="107"/>
      <c r="B317" s="52"/>
      <c r="C317" s="107"/>
      <c r="D317" s="107"/>
      <c r="E317" s="107"/>
      <c r="G317" s="79"/>
    </row>
    <row r="318" spans="1:7" s="77" customFormat="1" ht="12.95" customHeight="1" x14ac:dyDescent="0.2">
      <c r="A318" s="107"/>
      <c r="B318" s="52"/>
      <c r="C318" s="107"/>
      <c r="D318" s="107"/>
      <c r="E318" s="107"/>
      <c r="G318" s="79"/>
    </row>
    <row r="319" spans="1:7" s="77" customFormat="1" ht="12.95" customHeight="1" x14ac:dyDescent="0.2">
      <c r="A319" s="107"/>
      <c r="B319" s="52"/>
      <c r="C319" s="107"/>
      <c r="D319" s="107"/>
      <c r="E319" s="107"/>
      <c r="G319" s="79"/>
    </row>
    <row r="320" spans="1:7" s="77" customFormat="1" ht="12.95" customHeight="1" x14ac:dyDescent="0.2">
      <c r="A320" s="107"/>
      <c r="B320" s="52"/>
      <c r="C320" s="107"/>
      <c r="D320" s="107"/>
      <c r="E320" s="107"/>
      <c r="G320" s="79"/>
    </row>
    <row r="321" spans="1:7" s="77" customFormat="1" ht="12.95" customHeight="1" x14ac:dyDescent="0.2">
      <c r="A321" s="107"/>
      <c r="B321" s="52"/>
      <c r="C321" s="107"/>
      <c r="D321" s="107"/>
      <c r="E321" s="107"/>
      <c r="G321" s="79"/>
    </row>
    <row r="322" spans="1:7" s="77" customFormat="1" ht="12.95" customHeight="1" x14ac:dyDescent="0.2">
      <c r="A322" s="107"/>
      <c r="B322" s="52"/>
      <c r="C322" s="107"/>
      <c r="D322" s="107"/>
      <c r="E322" s="107"/>
      <c r="G322" s="79"/>
    </row>
    <row r="323" spans="1:7" s="77" customFormat="1" ht="12.95" customHeight="1" x14ac:dyDescent="0.2">
      <c r="A323" s="107"/>
      <c r="B323" s="52"/>
      <c r="C323" s="107"/>
      <c r="D323" s="107"/>
      <c r="E323" s="107"/>
      <c r="G323" s="79"/>
    </row>
    <row r="324" spans="1:7" s="77" customFormat="1" ht="12.95" customHeight="1" x14ac:dyDescent="0.2">
      <c r="A324" s="107"/>
      <c r="B324" s="52"/>
      <c r="C324" s="107"/>
      <c r="D324" s="107"/>
      <c r="E324" s="107"/>
      <c r="G324" s="79"/>
    </row>
    <row r="325" spans="1:7" s="77" customFormat="1" ht="12.95" customHeight="1" x14ac:dyDescent="0.2">
      <c r="A325" s="107"/>
      <c r="B325" s="52"/>
      <c r="C325" s="107"/>
      <c r="D325" s="107"/>
      <c r="E325" s="107"/>
      <c r="G325" s="79"/>
    </row>
    <row r="326" spans="1:7" s="77" customFormat="1" ht="12.95" customHeight="1" x14ac:dyDescent="0.2">
      <c r="A326" s="107"/>
      <c r="B326" s="52"/>
      <c r="C326" s="107"/>
      <c r="D326" s="107"/>
      <c r="E326" s="107"/>
      <c r="G326" s="79"/>
    </row>
    <row r="327" spans="1:7" s="77" customFormat="1" ht="12.95" customHeight="1" x14ac:dyDescent="0.2">
      <c r="A327" s="107"/>
      <c r="B327" s="52"/>
      <c r="C327" s="107"/>
      <c r="D327" s="107"/>
      <c r="E327" s="107"/>
      <c r="G327" s="79"/>
    </row>
    <row r="328" spans="1:7" s="77" customFormat="1" ht="12.95" customHeight="1" x14ac:dyDescent="0.2">
      <c r="A328" s="107"/>
      <c r="B328" s="52"/>
      <c r="C328" s="107"/>
      <c r="D328" s="107"/>
      <c r="E328" s="107"/>
      <c r="G328" s="79"/>
    </row>
    <row r="329" spans="1:7" s="77" customFormat="1" ht="12.95" customHeight="1" x14ac:dyDescent="0.2">
      <c r="A329" s="107"/>
      <c r="B329" s="52"/>
      <c r="C329" s="107"/>
      <c r="D329" s="107"/>
      <c r="E329" s="107"/>
      <c r="G329" s="79"/>
    </row>
    <row r="330" spans="1:7" s="77" customFormat="1" ht="12.95" customHeight="1" x14ac:dyDescent="0.2">
      <c r="A330" s="107"/>
      <c r="B330" s="52"/>
      <c r="C330" s="107"/>
      <c r="D330" s="107"/>
      <c r="E330" s="107"/>
      <c r="G330" s="79"/>
    </row>
    <row r="331" spans="1:7" s="77" customFormat="1" ht="12.95" customHeight="1" x14ac:dyDescent="0.2">
      <c r="A331" s="107"/>
      <c r="B331" s="52"/>
      <c r="C331" s="107"/>
      <c r="D331" s="107"/>
      <c r="E331" s="107"/>
      <c r="G331" s="79"/>
    </row>
    <row r="332" spans="1:7" s="77" customFormat="1" ht="12.95" customHeight="1" x14ac:dyDescent="0.2">
      <c r="A332" s="107"/>
      <c r="B332" s="52"/>
      <c r="C332" s="107"/>
      <c r="D332" s="107"/>
      <c r="E332" s="107"/>
      <c r="G332" s="79"/>
    </row>
    <row r="333" spans="1:7" s="77" customFormat="1" ht="12.95" customHeight="1" x14ac:dyDescent="0.2">
      <c r="A333" s="107"/>
      <c r="B333" s="52"/>
      <c r="C333" s="107"/>
      <c r="D333" s="107"/>
      <c r="E333" s="107"/>
      <c r="G333" s="79"/>
    </row>
    <row r="334" spans="1:7" s="77" customFormat="1" ht="12.95" customHeight="1" x14ac:dyDescent="0.2">
      <c r="A334" s="107"/>
      <c r="B334" s="52"/>
      <c r="C334" s="107"/>
      <c r="D334" s="107"/>
      <c r="E334" s="107"/>
      <c r="G334" s="79"/>
    </row>
    <row r="335" spans="1:7" s="77" customFormat="1" ht="12.95" customHeight="1" x14ac:dyDescent="0.2">
      <c r="A335" s="107"/>
      <c r="B335" s="52"/>
      <c r="C335" s="107"/>
      <c r="D335" s="107"/>
      <c r="E335" s="107"/>
      <c r="G335" s="79"/>
    </row>
    <row r="336" spans="1:7" s="77" customFormat="1" ht="12.95" customHeight="1" x14ac:dyDescent="0.2">
      <c r="A336" s="107"/>
      <c r="B336" s="52"/>
      <c r="C336" s="107"/>
      <c r="D336" s="107"/>
      <c r="E336" s="107"/>
      <c r="G336" s="79"/>
    </row>
    <row r="337" spans="1:7" s="77" customFormat="1" ht="12.95" customHeight="1" x14ac:dyDescent="0.2">
      <c r="A337" s="107"/>
      <c r="B337" s="52"/>
      <c r="C337" s="107"/>
      <c r="D337" s="107"/>
      <c r="E337" s="107"/>
      <c r="G337" s="79"/>
    </row>
    <row r="338" spans="1:7" s="77" customFormat="1" ht="12.95" customHeight="1" x14ac:dyDescent="0.2">
      <c r="A338" s="107"/>
      <c r="B338" s="52"/>
      <c r="C338" s="107"/>
      <c r="D338" s="107"/>
      <c r="E338" s="107"/>
      <c r="G338" s="79"/>
    </row>
    <row r="339" spans="1:7" s="77" customFormat="1" ht="12.95" customHeight="1" x14ac:dyDescent="0.2">
      <c r="A339" s="107"/>
      <c r="B339" s="52"/>
      <c r="C339" s="107"/>
      <c r="D339" s="107"/>
      <c r="E339" s="107"/>
      <c r="G339" s="79"/>
    </row>
    <row r="340" spans="1:7" s="77" customFormat="1" ht="12.95" customHeight="1" x14ac:dyDescent="0.2">
      <c r="A340" s="107"/>
      <c r="B340" s="52"/>
      <c r="C340" s="107"/>
      <c r="D340" s="107"/>
      <c r="E340" s="107"/>
      <c r="G340" s="79"/>
    </row>
    <row r="341" spans="1:7" s="77" customFormat="1" ht="12.95" customHeight="1" x14ac:dyDescent="0.2">
      <c r="A341" s="107"/>
      <c r="B341" s="52"/>
      <c r="C341" s="107"/>
      <c r="D341" s="107"/>
      <c r="E341" s="107"/>
      <c r="G341" s="79"/>
    </row>
    <row r="342" spans="1:7" s="77" customFormat="1" ht="12.95" customHeight="1" x14ac:dyDescent="0.2">
      <c r="A342" s="107"/>
      <c r="B342" s="52"/>
      <c r="C342" s="107"/>
      <c r="D342" s="107"/>
      <c r="E342" s="107"/>
      <c r="G342" s="79"/>
    </row>
    <row r="343" spans="1:7" s="77" customFormat="1" ht="12.95" customHeight="1" x14ac:dyDescent="0.2">
      <c r="A343" s="107"/>
      <c r="B343" s="52"/>
      <c r="C343" s="107"/>
      <c r="D343" s="107"/>
      <c r="E343" s="107"/>
      <c r="G343" s="79"/>
    </row>
    <row r="344" spans="1:7" s="77" customFormat="1" ht="12.95" customHeight="1" x14ac:dyDescent="0.2">
      <c r="A344" s="107"/>
      <c r="B344" s="52"/>
      <c r="C344" s="107"/>
      <c r="D344" s="107"/>
      <c r="E344" s="107"/>
      <c r="G344" s="79"/>
    </row>
    <row r="345" spans="1:7" s="77" customFormat="1" ht="12.95" customHeight="1" x14ac:dyDescent="0.2">
      <c r="A345" s="107"/>
      <c r="B345" s="52"/>
      <c r="C345" s="107"/>
      <c r="D345" s="107"/>
      <c r="E345" s="107"/>
      <c r="G345" s="79"/>
    </row>
    <row r="346" spans="1:7" s="77" customFormat="1" ht="12.95" customHeight="1" x14ac:dyDescent="0.2">
      <c r="A346" s="107"/>
      <c r="B346" s="52"/>
      <c r="C346" s="107"/>
      <c r="D346" s="107"/>
      <c r="E346" s="107"/>
      <c r="G346" s="79"/>
    </row>
    <row r="347" spans="1:7" s="77" customFormat="1" ht="12.95" customHeight="1" x14ac:dyDescent="0.2">
      <c r="A347" s="107"/>
      <c r="B347" s="52"/>
      <c r="C347" s="107"/>
      <c r="D347" s="107"/>
      <c r="E347" s="107"/>
      <c r="G347" s="79"/>
    </row>
    <row r="348" spans="1:7" s="77" customFormat="1" ht="12.95" customHeight="1" x14ac:dyDescent="0.2">
      <c r="A348" s="107"/>
      <c r="B348" s="52"/>
      <c r="C348" s="107"/>
      <c r="D348" s="107"/>
      <c r="E348" s="107"/>
      <c r="G348" s="79"/>
    </row>
    <row r="349" spans="1:7" s="77" customFormat="1" ht="12.95" customHeight="1" x14ac:dyDescent="0.2">
      <c r="A349" s="107"/>
      <c r="B349" s="52"/>
      <c r="C349" s="107"/>
      <c r="D349" s="107"/>
      <c r="E349" s="107"/>
      <c r="G349" s="79"/>
    </row>
    <row r="350" spans="1:7" s="77" customFormat="1" ht="12.95" customHeight="1" x14ac:dyDescent="0.2">
      <c r="A350" s="107"/>
      <c r="B350" s="52"/>
      <c r="C350" s="107"/>
      <c r="D350" s="107"/>
      <c r="E350" s="107"/>
      <c r="G350" s="79"/>
    </row>
    <row r="351" spans="1:7" s="77" customFormat="1" ht="12.95" customHeight="1" x14ac:dyDescent="0.2">
      <c r="A351" s="107"/>
      <c r="B351" s="52"/>
      <c r="C351" s="107"/>
      <c r="D351" s="107"/>
      <c r="E351" s="107"/>
      <c r="G351" s="79"/>
    </row>
    <row r="352" spans="1:7" s="77" customFormat="1" ht="12.95" customHeight="1" x14ac:dyDescent="0.2">
      <c r="A352" s="107"/>
      <c r="B352" s="52"/>
      <c r="C352" s="107"/>
      <c r="D352" s="107"/>
      <c r="E352" s="107"/>
      <c r="G352" s="79"/>
    </row>
    <row r="353" spans="1:7" s="77" customFormat="1" ht="12.95" customHeight="1" x14ac:dyDescent="0.2">
      <c r="A353" s="107"/>
      <c r="B353" s="52"/>
      <c r="C353" s="107"/>
      <c r="D353" s="107"/>
      <c r="E353" s="107"/>
      <c r="G353" s="79"/>
    </row>
    <row r="354" spans="1:7" s="77" customFormat="1" ht="12.95" customHeight="1" x14ac:dyDescent="0.2">
      <c r="A354" s="107"/>
      <c r="B354" s="52"/>
      <c r="C354" s="107"/>
      <c r="D354" s="107"/>
      <c r="E354" s="107"/>
      <c r="G354" s="79"/>
    </row>
    <row r="355" spans="1:7" s="77" customFormat="1" ht="12.95" customHeight="1" x14ac:dyDescent="0.2">
      <c r="A355" s="107"/>
      <c r="B355" s="52"/>
      <c r="C355" s="107"/>
      <c r="D355" s="107"/>
      <c r="E355" s="107"/>
      <c r="G355" s="79"/>
    </row>
    <row r="356" spans="1:7" s="77" customFormat="1" ht="12.95" customHeight="1" x14ac:dyDescent="0.2">
      <c r="A356" s="107"/>
      <c r="B356" s="52"/>
      <c r="C356" s="107"/>
      <c r="D356" s="107"/>
      <c r="E356" s="107"/>
      <c r="G356" s="79"/>
    </row>
    <row r="357" spans="1:7" s="77" customFormat="1" ht="12.95" customHeight="1" x14ac:dyDescent="0.2">
      <c r="A357" s="107"/>
      <c r="B357" s="52"/>
      <c r="C357" s="107"/>
      <c r="D357" s="107"/>
      <c r="E357" s="107"/>
      <c r="G357" s="79"/>
    </row>
    <row r="358" spans="1:7" s="77" customFormat="1" ht="12.95" customHeight="1" x14ac:dyDescent="0.2">
      <c r="A358" s="107"/>
      <c r="B358" s="52"/>
      <c r="C358" s="107"/>
      <c r="D358" s="107"/>
      <c r="E358" s="107"/>
      <c r="G358" s="79"/>
    </row>
    <row r="359" spans="1:7" s="77" customFormat="1" ht="12.95" customHeight="1" x14ac:dyDescent="0.2">
      <c r="A359" s="107"/>
      <c r="B359" s="52"/>
      <c r="C359" s="107"/>
      <c r="D359" s="107"/>
      <c r="E359" s="107"/>
      <c r="G359" s="79"/>
    </row>
    <row r="360" spans="1:7" s="77" customFormat="1" ht="12.95" customHeight="1" x14ac:dyDescent="0.2">
      <c r="A360" s="107"/>
      <c r="B360" s="52"/>
      <c r="C360" s="107"/>
      <c r="D360" s="107"/>
      <c r="E360" s="107"/>
      <c r="G360" s="79"/>
    </row>
    <row r="361" spans="1:7" s="77" customFormat="1" ht="12.95" customHeight="1" x14ac:dyDescent="0.2">
      <c r="A361" s="107"/>
      <c r="B361" s="52"/>
      <c r="C361" s="107"/>
      <c r="D361" s="107"/>
      <c r="E361" s="107"/>
      <c r="G361" s="79"/>
    </row>
    <row r="362" spans="1:7" s="77" customFormat="1" ht="12.95" customHeight="1" x14ac:dyDescent="0.2">
      <c r="A362" s="107"/>
      <c r="B362" s="52"/>
      <c r="C362" s="107"/>
      <c r="D362" s="107"/>
      <c r="E362" s="107"/>
      <c r="G362" s="79"/>
    </row>
    <row r="363" spans="1:7" s="77" customFormat="1" ht="12.95" customHeight="1" x14ac:dyDescent="0.2">
      <c r="A363" s="107"/>
      <c r="B363" s="52"/>
      <c r="C363" s="107"/>
      <c r="D363" s="107"/>
      <c r="E363" s="107"/>
      <c r="G363" s="79"/>
    </row>
    <row r="364" spans="1:7" s="77" customFormat="1" ht="12.95" customHeight="1" x14ac:dyDescent="0.2">
      <c r="A364" s="107"/>
      <c r="B364" s="52"/>
      <c r="C364" s="107"/>
      <c r="D364" s="107"/>
      <c r="E364" s="107"/>
      <c r="G364" s="79"/>
    </row>
    <row r="365" spans="1:7" s="77" customFormat="1" ht="12.95" customHeight="1" x14ac:dyDescent="0.2">
      <c r="A365" s="107"/>
      <c r="B365" s="52"/>
      <c r="C365" s="107"/>
      <c r="D365" s="107"/>
      <c r="E365" s="107"/>
      <c r="G365" s="79"/>
    </row>
    <row r="366" spans="1:7" s="77" customFormat="1" ht="12.95" customHeight="1" x14ac:dyDescent="0.2">
      <c r="A366" s="107"/>
      <c r="B366" s="52"/>
      <c r="C366" s="107"/>
      <c r="D366" s="107"/>
      <c r="E366" s="107"/>
      <c r="G366" s="79"/>
    </row>
    <row r="367" spans="1:7" s="77" customFormat="1" ht="12.95" customHeight="1" x14ac:dyDescent="0.2">
      <c r="A367" s="107"/>
      <c r="B367" s="52"/>
      <c r="C367" s="107"/>
      <c r="D367" s="107"/>
      <c r="E367" s="107"/>
      <c r="G367" s="79"/>
    </row>
    <row r="368" spans="1:7" s="77" customFormat="1" ht="12.95" customHeight="1" x14ac:dyDescent="0.2">
      <c r="A368" s="107"/>
      <c r="B368" s="52"/>
      <c r="C368" s="107"/>
      <c r="D368" s="107"/>
      <c r="E368" s="107"/>
      <c r="G368" s="79"/>
    </row>
    <row r="369" spans="1:7" s="77" customFormat="1" ht="12.95" customHeight="1" x14ac:dyDescent="0.2">
      <c r="A369" s="107"/>
      <c r="B369" s="52"/>
      <c r="C369" s="107"/>
      <c r="D369" s="107"/>
      <c r="E369" s="107"/>
      <c r="G369" s="79"/>
    </row>
    <row r="370" spans="1:7" s="77" customFormat="1" ht="12.95" customHeight="1" x14ac:dyDescent="0.2">
      <c r="A370" s="107"/>
      <c r="B370" s="52"/>
      <c r="C370" s="107"/>
      <c r="D370" s="107"/>
      <c r="E370" s="107"/>
      <c r="G370" s="79"/>
    </row>
    <row r="371" spans="1:7" s="77" customFormat="1" ht="12.95" customHeight="1" x14ac:dyDescent="0.2">
      <c r="A371" s="107"/>
      <c r="B371" s="52"/>
      <c r="C371" s="107"/>
      <c r="D371" s="107"/>
      <c r="E371" s="107"/>
      <c r="G371" s="79"/>
    </row>
    <row r="372" spans="1:7" s="77" customFormat="1" ht="12.95" customHeight="1" x14ac:dyDescent="0.2">
      <c r="A372" s="107"/>
      <c r="B372" s="52"/>
      <c r="C372" s="107"/>
      <c r="D372" s="107"/>
      <c r="E372" s="107"/>
      <c r="G372" s="79"/>
    </row>
    <row r="373" spans="1:7" s="77" customFormat="1" ht="12.95" customHeight="1" x14ac:dyDescent="0.2">
      <c r="A373" s="107"/>
      <c r="B373" s="52"/>
      <c r="C373" s="107"/>
      <c r="D373" s="107"/>
      <c r="E373" s="107"/>
      <c r="G373" s="79"/>
    </row>
    <row r="374" spans="1:7" s="77" customFormat="1" ht="12.95" customHeight="1" x14ac:dyDescent="0.2">
      <c r="A374" s="107"/>
      <c r="B374" s="52"/>
      <c r="C374" s="107"/>
      <c r="D374" s="107"/>
      <c r="E374" s="107"/>
      <c r="G374" s="79"/>
    </row>
    <row r="375" spans="1:7" s="77" customFormat="1" ht="12.95" customHeight="1" x14ac:dyDescent="0.2">
      <c r="A375" s="107"/>
      <c r="B375" s="52"/>
      <c r="C375" s="107"/>
      <c r="D375" s="107"/>
      <c r="E375" s="107"/>
      <c r="G375" s="79"/>
    </row>
    <row r="376" spans="1:7" s="77" customFormat="1" ht="12.95" customHeight="1" x14ac:dyDescent="0.2">
      <c r="A376" s="107"/>
      <c r="B376" s="52"/>
      <c r="C376" s="107"/>
      <c r="D376" s="107"/>
      <c r="E376" s="107"/>
      <c r="G376" s="79"/>
    </row>
    <row r="377" spans="1:7" s="77" customFormat="1" ht="12.95" customHeight="1" x14ac:dyDescent="0.2">
      <c r="A377" s="107"/>
      <c r="B377" s="52"/>
      <c r="C377" s="107"/>
      <c r="D377" s="107"/>
      <c r="E377" s="107"/>
      <c r="G377" s="79"/>
    </row>
    <row r="378" spans="1:7" s="77" customFormat="1" ht="12.95" customHeight="1" x14ac:dyDescent="0.2">
      <c r="A378" s="107"/>
      <c r="B378" s="52"/>
      <c r="C378" s="107"/>
      <c r="D378" s="107"/>
      <c r="E378" s="107"/>
      <c r="G378" s="79"/>
    </row>
    <row r="379" spans="1:7" s="77" customFormat="1" ht="12.95" customHeight="1" x14ac:dyDescent="0.2">
      <c r="A379" s="107"/>
      <c r="B379" s="107"/>
      <c r="C379" s="107"/>
      <c r="D379" s="107"/>
      <c r="E379" s="107"/>
      <c r="G379" s="79"/>
    </row>
    <row r="380" spans="1:7" s="77" customFormat="1" ht="12.95" customHeight="1" x14ac:dyDescent="0.2">
      <c r="A380" s="107"/>
      <c r="B380" s="107"/>
      <c r="C380" s="107"/>
      <c r="D380" s="107"/>
      <c r="E380" s="107"/>
      <c r="G380" s="79"/>
    </row>
    <row r="381" spans="1:7" s="77" customFormat="1" ht="12.95" customHeight="1" x14ac:dyDescent="0.2">
      <c r="A381" s="107"/>
      <c r="B381" s="107"/>
      <c r="C381" s="107"/>
      <c r="D381" s="107"/>
      <c r="E381" s="107"/>
      <c r="G381" s="79"/>
    </row>
    <row r="382" spans="1:7" s="77" customFormat="1" ht="12.95" customHeight="1" x14ac:dyDescent="0.2">
      <c r="A382" s="107"/>
      <c r="B382" s="107"/>
      <c r="C382" s="107"/>
      <c r="D382" s="107"/>
      <c r="E382" s="107"/>
      <c r="G382" s="79"/>
    </row>
    <row r="383" spans="1:7" s="77" customFormat="1" ht="12.95" customHeight="1" x14ac:dyDescent="0.2">
      <c r="A383" s="107"/>
      <c r="B383" s="107"/>
      <c r="C383" s="107"/>
      <c r="D383" s="107"/>
      <c r="E383" s="107"/>
      <c r="G383" s="79"/>
    </row>
    <row r="384" spans="1:7" s="77" customFormat="1" ht="12.95" customHeight="1" x14ac:dyDescent="0.2">
      <c r="A384" s="107"/>
      <c r="B384" s="107"/>
      <c r="C384" s="107"/>
      <c r="D384" s="107"/>
      <c r="E384" s="107"/>
      <c r="G384" s="79"/>
    </row>
    <row r="385" spans="1:7" s="77" customFormat="1" ht="12.95" customHeight="1" x14ac:dyDescent="0.2">
      <c r="A385" s="107"/>
      <c r="B385" s="107"/>
      <c r="C385" s="107"/>
      <c r="D385" s="107"/>
      <c r="E385" s="107"/>
      <c r="G385" s="79"/>
    </row>
    <row r="386" spans="1:7" s="77" customFormat="1" ht="12.95" customHeight="1" x14ac:dyDescent="0.2">
      <c r="A386" s="107"/>
      <c r="B386" s="107"/>
      <c r="C386" s="107"/>
      <c r="D386" s="107"/>
      <c r="E386" s="107"/>
      <c r="G386" s="79"/>
    </row>
    <row r="387" spans="1:7" s="77" customFormat="1" ht="12.95" customHeight="1" x14ac:dyDescent="0.2">
      <c r="A387" s="107"/>
      <c r="B387" s="107"/>
      <c r="C387" s="107"/>
      <c r="D387" s="107"/>
      <c r="E387" s="107"/>
      <c r="G387" s="79"/>
    </row>
    <row r="388" spans="1:7" s="77" customFormat="1" ht="12.95" customHeight="1" x14ac:dyDescent="0.2">
      <c r="A388" s="107"/>
      <c r="B388" s="107"/>
      <c r="C388" s="107"/>
      <c r="D388" s="107"/>
      <c r="E388" s="107"/>
      <c r="G388" s="79"/>
    </row>
    <row r="389" spans="1:7" s="77" customFormat="1" ht="12.95" customHeight="1" x14ac:dyDescent="0.2">
      <c r="A389" s="107"/>
      <c r="B389" s="107"/>
      <c r="C389" s="107"/>
      <c r="D389" s="107"/>
      <c r="E389" s="107"/>
      <c r="G389" s="79"/>
    </row>
    <row r="390" spans="1:7" s="77" customFormat="1" ht="12.95" customHeight="1" x14ac:dyDescent="0.2">
      <c r="A390" s="107"/>
      <c r="B390" s="107"/>
      <c r="C390" s="107"/>
      <c r="D390" s="107"/>
      <c r="E390" s="107"/>
      <c r="G390" s="79"/>
    </row>
    <row r="391" spans="1:7" s="77" customFormat="1" ht="12.95" customHeight="1" x14ac:dyDescent="0.2">
      <c r="A391" s="107"/>
      <c r="B391" s="107"/>
      <c r="C391" s="107"/>
      <c r="D391" s="107"/>
      <c r="E391" s="107"/>
      <c r="G391" s="79"/>
    </row>
    <row r="392" spans="1:7" s="77" customFormat="1" ht="12.95" customHeight="1" x14ac:dyDescent="0.2">
      <c r="A392" s="107"/>
      <c r="B392" s="107"/>
      <c r="C392" s="107"/>
      <c r="D392" s="107"/>
      <c r="E392" s="107"/>
      <c r="G392" s="79"/>
    </row>
    <row r="393" spans="1:7" s="77" customFormat="1" ht="12.95" customHeight="1" x14ac:dyDescent="0.2">
      <c r="A393" s="107"/>
      <c r="B393" s="107"/>
      <c r="C393" s="107"/>
      <c r="D393" s="107"/>
      <c r="E393" s="107"/>
      <c r="G393" s="79"/>
    </row>
    <row r="394" spans="1:7" s="77" customFormat="1" ht="12.95" customHeight="1" x14ac:dyDescent="0.2">
      <c r="A394" s="107"/>
      <c r="B394" s="107"/>
      <c r="C394" s="107"/>
      <c r="D394" s="107"/>
      <c r="E394" s="107"/>
      <c r="G394" s="79"/>
    </row>
    <row r="395" spans="1:7" s="77" customFormat="1" ht="12.95" customHeight="1" x14ac:dyDescent="0.2">
      <c r="A395" s="107"/>
      <c r="B395" s="107"/>
      <c r="C395" s="107"/>
      <c r="D395" s="107"/>
      <c r="E395" s="107"/>
      <c r="G395" s="79"/>
    </row>
    <row r="396" spans="1:7" s="77" customFormat="1" ht="12.95" customHeight="1" x14ac:dyDescent="0.2">
      <c r="A396" s="107"/>
      <c r="B396" s="107"/>
      <c r="C396" s="107"/>
      <c r="D396" s="107"/>
      <c r="E396" s="107"/>
      <c r="G396" s="79"/>
    </row>
    <row r="397" spans="1:7" s="77" customFormat="1" ht="12.95" customHeight="1" x14ac:dyDescent="0.2">
      <c r="A397" s="107"/>
      <c r="B397" s="107"/>
      <c r="C397" s="107"/>
      <c r="D397" s="107"/>
      <c r="E397" s="107"/>
      <c r="G397" s="79"/>
    </row>
    <row r="398" spans="1:7" s="77" customFormat="1" ht="12.95" customHeight="1" x14ac:dyDescent="0.2">
      <c r="A398" s="107"/>
      <c r="B398" s="107"/>
      <c r="C398" s="107"/>
      <c r="D398" s="107"/>
      <c r="E398" s="107"/>
      <c r="G398" s="79"/>
    </row>
    <row r="399" spans="1:7" s="77" customFormat="1" ht="12.95" customHeight="1" x14ac:dyDescent="0.2">
      <c r="A399" s="107"/>
      <c r="B399" s="107"/>
      <c r="C399" s="107"/>
      <c r="D399" s="107"/>
      <c r="E399" s="107"/>
      <c r="G399" s="79"/>
    </row>
    <row r="400" spans="1:7" s="77" customFormat="1" ht="12.95" customHeight="1" x14ac:dyDescent="0.2">
      <c r="A400" s="107"/>
      <c r="B400" s="107"/>
      <c r="C400" s="107"/>
      <c r="D400" s="107"/>
      <c r="E400" s="107"/>
      <c r="G400" s="79"/>
    </row>
    <row r="401" spans="1:7" s="77" customFormat="1" ht="12.95" customHeight="1" x14ac:dyDescent="0.2">
      <c r="A401" s="107"/>
      <c r="B401" s="107"/>
      <c r="C401" s="107"/>
      <c r="D401" s="107"/>
      <c r="E401" s="107"/>
      <c r="G401" s="79"/>
    </row>
    <row r="402" spans="1:7" s="77" customFormat="1" ht="12.95" customHeight="1" x14ac:dyDescent="0.2">
      <c r="A402" s="107"/>
      <c r="B402" s="107"/>
      <c r="C402" s="107"/>
      <c r="D402" s="107"/>
      <c r="E402" s="107"/>
      <c r="G402" s="79"/>
    </row>
    <row r="403" spans="1:7" s="77" customFormat="1" ht="12.95" customHeight="1" x14ac:dyDescent="0.2">
      <c r="A403" s="107"/>
      <c r="B403" s="107"/>
      <c r="C403" s="107"/>
      <c r="D403" s="107"/>
      <c r="E403" s="107"/>
      <c r="G403" s="79"/>
    </row>
    <row r="404" spans="1:7" s="77" customFormat="1" ht="12.95" customHeight="1" x14ac:dyDescent="0.2">
      <c r="A404" s="107"/>
      <c r="B404" s="107"/>
      <c r="C404" s="107"/>
      <c r="D404" s="107"/>
      <c r="E404" s="107"/>
      <c r="G404" s="79"/>
    </row>
    <row r="405" spans="1:7" s="77" customFormat="1" ht="12.95" customHeight="1" x14ac:dyDescent="0.2">
      <c r="A405" s="107"/>
      <c r="B405" s="107"/>
      <c r="C405" s="107"/>
      <c r="D405" s="107"/>
      <c r="E405" s="107"/>
      <c r="G405" s="79"/>
    </row>
    <row r="406" spans="1:7" s="77" customFormat="1" ht="12.95" customHeight="1" x14ac:dyDescent="0.2">
      <c r="A406" s="107"/>
      <c r="B406" s="107"/>
      <c r="C406" s="107"/>
      <c r="D406" s="107"/>
      <c r="E406" s="107"/>
      <c r="G406" s="79"/>
    </row>
    <row r="407" spans="1:7" s="77" customFormat="1" ht="12.95" customHeight="1" x14ac:dyDescent="0.2">
      <c r="A407" s="107"/>
      <c r="B407" s="107"/>
      <c r="C407" s="107"/>
      <c r="D407" s="107"/>
      <c r="E407" s="107"/>
      <c r="G407" s="79"/>
    </row>
    <row r="408" spans="1:7" s="77" customFormat="1" ht="12.95" customHeight="1" x14ac:dyDescent="0.2">
      <c r="A408" s="107"/>
      <c r="B408" s="107"/>
      <c r="C408" s="107"/>
      <c r="D408" s="107"/>
      <c r="E408" s="107"/>
      <c r="G408" s="79"/>
    </row>
    <row r="409" spans="1:7" s="77" customFormat="1" ht="12.95" customHeight="1" x14ac:dyDescent="0.2">
      <c r="A409" s="107"/>
      <c r="B409" s="107"/>
      <c r="C409" s="107"/>
      <c r="D409" s="107"/>
      <c r="E409" s="107"/>
      <c r="G409" s="79"/>
    </row>
    <row r="410" spans="1:7" s="77" customFormat="1" ht="12.95" customHeight="1" x14ac:dyDescent="0.2">
      <c r="A410" s="107"/>
      <c r="B410" s="107"/>
      <c r="C410" s="107"/>
      <c r="D410" s="107"/>
      <c r="E410" s="107"/>
      <c r="G410" s="79"/>
    </row>
    <row r="411" spans="1:7" s="77" customFormat="1" ht="12.95" customHeight="1" x14ac:dyDescent="0.2">
      <c r="A411" s="107"/>
      <c r="B411" s="107"/>
      <c r="C411" s="107"/>
      <c r="D411" s="107"/>
      <c r="E411" s="107"/>
      <c r="G411" s="79"/>
    </row>
    <row r="412" spans="1:7" s="77" customFormat="1" ht="12.95" customHeight="1" x14ac:dyDescent="0.2">
      <c r="A412" s="107"/>
      <c r="B412" s="107"/>
      <c r="C412" s="107"/>
      <c r="D412" s="107"/>
      <c r="E412" s="107"/>
      <c r="G412" s="79"/>
    </row>
    <row r="413" spans="1:7" s="77" customFormat="1" ht="12.95" customHeight="1" x14ac:dyDescent="0.2">
      <c r="A413" s="107"/>
      <c r="B413" s="107"/>
      <c r="C413" s="107"/>
      <c r="D413" s="107"/>
      <c r="E413" s="107"/>
      <c r="G413" s="79"/>
    </row>
    <row r="414" spans="1:7" s="77" customFormat="1" ht="12.95" customHeight="1" x14ac:dyDescent="0.2">
      <c r="A414" s="107"/>
      <c r="B414" s="107"/>
      <c r="C414" s="107"/>
      <c r="D414" s="107"/>
      <c r="E414" s="107"/>
      <c r="G414" s="79"/>
    </row>
    <row r="415" spans="1:7" s="77" customFormat="1" ht="12.95" customHeight="1" x14ac:dyDescent="0.2">
      <c r="A415" s="107"/>
      <c r="B415" s="107"/>
      <c r="C415" s="107"/>
      <c r="D415" s="107"/>
      <c r="E415" s="107"/>
      <c r="G415" s="79"/>
    </row>
    <row r="416" spans="1:7" s="77" customFormat="1" ht="12.95" customHeight="1" x14ac:dyDescent="0.2">
      <c r="A416" s="107"/>
      <c r="B416" s="107"/>
      <c r="C416" s="107"/>
      <c r="D416" s="107"/>
      <c r="E416" s="107"/>
      <c r="G416" s="79"/>
    </row>
    <row r="417" spans="1:7" s="77" customFormat="1" ht="12.95" customHeight="1" x14ac:dyDescent="0.2">
      <c r="A417" s="107"/>
      <c r="B417" s="107"/>
      <c r="C417" s="107"/>
      <c r="D417" s="107"/>
      <c r="E417" s="107"/>
      <c r="G417" s="79"/>
    </row>
    <row r="418" spans="1:7" s="77" customFormat="1" ht="12.95" customHeight="1" x14ac:dyDescent="0.2">
      <c r="A418" s="107"/>
      <c r="B418" s="107"/>
      <c r="C418" s="107"/>
      <c r="D418" s="107"/>
      <c r="E418" s="107"/>
      <c r="G418" s="79"/>
    </row>
    <row r="419" spans="1:7" s="77" customFormat="1" ht="12.95" customHeight="1" x14ac:dyDescent="0.2">
      <c r="A419" s="107"/>
      <c r="B419" s="107"/>
      <c r="C419" s="107"/>
      <c r="D419" s="107"/>
      <c r="E419" s="107"/>
      <c r="G419" s="79"/>
    </row>
    <row r="420" spans="1:7" s="77" customFormat="1" ht="12.95" customHeight="1" x14ac:dyDescent="0.2">
      <c r="A420" s="107"/>
      <c r="B420" s="107"/>
      <c r="C420" s="107"/>
      <c r="D420" s="107"/>
      <c r="E420" s="107"/>
      <c r="G420" s="79"/>
    </row>
    <row r="421" spans="1:7" s="77" customFormat="1" ht="12.95" customHeight="1" x14ac:dyDescent="0.2">
      <c r="A421" s="107"/>
      <c r="B421" s="107"/>
      <c r="C421" s="107"/>
      <c r="D421" s="107"/>
      <c r="E421" s="107"/>
      <c r="G421" s="79"/>
    </row>
    <row r="422" spans="1:7" s="77" customFormat="1" ht="12.95" customHeight="1" x14ac:dyDescent="0.2">
      <c r="A422" s="107"/>
      <c r="B422" s="107"/>
      <c r="C422" s="107"/>
      <c r="D422" s="107"/>
      <c r="E422" s="107"/>
      <c r="G422" s="79"/>
    </row>
    <row r="423" spans="1:7" s="77" customFormat="1" ht="12.95" customHeight="1" x14ac:dyDescent="0.2">
      <c r="A423" s="107"/>
      <c r="B423" s="107"/>
      <c r="C423" s="107"/>
      <c r="D423" s="107"/>
      <c r="E423" s="107"/>
      <c r="G423" s="79"/>
    </row>
    <row r="424" spans="1:7" s="77" customFormat="1" ht="12.95" customHeight="1" x14ac:dyDescent="0.2">
      <c r="A424" s="107"/>
      <c r="B424" s="107"/>
      <c r="C424" s="107"/>
      <c r="D424" s="107"/>
      <c r="E424" s="107"/>
      <c r="G424" s="79"/>
    </row>
    <row r="425" spans="1:7" s="77" customFormat="1" ht="12.95" customHeight="1" x14ac:dyDescent="0.2">
      <c r="A425" s="107"/>
      <c r="B425" s="107"/>
      <c r="C425" s="107"/>
      <c r="D425" s="107"/>
      <c r="E425" s="107"/>
      <c r="G425" s="79"/>
    </row>
    <row r="426" spans="1:7" s="77" customFormat="1" ht="12.95" customHeight="1" x14ac:dyDescent="0.2">
      <c r="A426" s="107"/>
      <c r="B426" s="107"/>
      <c r="C426" s="107"/>
      <c r="D426" s="107"/>
      <c r="E426" s="107"/>
      <c r="G426" s="79"/>
    </row>
    <row r="427" spans="1:7" s="77" customFormat="1" ht="12.95" customHeight="1" x14ac:dyDescent="0.2">
      <c r="A427" s="107"/>
      <c r="B427" s="107"/>
      <c r="C427" s="107"/>
      <c r="D427" s="107"/>
      <c r="E427" s="107"/>
      <c r="G427" s="79"/>
    </row>
    <row r="428" spans="1:7" s="77" customFormat="1" ht="12.95" customHeight="1" x14ac:dyDescent="0.2">
      <c r="A428" s="107"/>
      <c r="B428" s="107"/>
      <c r="C428" s="107"/>
      <c r="D428" s="107"/>
      <c r="E428" s="107"/>
      <c r="G428" s="79"/>
    </row>
    <row r="429" spans="1:7" s="77" customFormat="1" ht="12.95" customHeight="1" x14ac:dyDescent="0.2">
      <c r="A429" s="107"/>
      <c r="B429" s="107"/>
      <c r="C429" s="107"/>
      <c r="D429" s="107"/>
      <c r="E429" s="107"/>
      <c r="G429" s="79"/>
    </row>
    <row r="430" spans="1:7" s="77" customFormat="1" ht="12.95" customHeight="1" x14ac:dyDescent="0.2">
      <c r="A430" s="107"/>
      <c r="B430" s="107"/>
      <c r="C430" s="107"/>
      <c r="D430" s="107"/>
      <c r="E430" s="107"/>
      <c r="G430" s="79"/>
    </row>
    <row r="431" spans="1:7" s="77" customFormat="1" ht="12.95" customHeight="1" x14ac:dyDescent="0.2">
      <c r="A431" s="107"/>
      <c r="B431" s="107"/>
      <c r="C431" s="107"/>
      <c r="D431" s="107"/>
      <c r="E431" s="107"/>
      <c r="G431" s="79"/>
    </row>
    <row r="432" spans="1:7" s="77" customFormat="1" ht="12.95" customHeight="1" x14ac:dyDescent="0.2">
      <c r="A432" s="107"/>
      <c r="B432" s="107"/>
      <c r="C432" s="107"/>
      <c r="D432" s="107"/>
      <c r="E432" s="107"/>
      <c r="G432" s="79"/>
    </row>
    <row r="433" spans="1:7" s="77" customFormat="1" ht="12.95" customHeight="1" x14ac:dyDescent="0.2">
      <c r="A433" s="107"/>
      <c r="B433" s="107"/>
      <c r="C433" s="107"/>
      <c r="D433" s="107"/>
      <c r="E433" s="107"/>
      <c r="G433" s="79"/>
    </row>
    <row r="434" spans="1:7" s="77" customFormat="1" ht="12.95" customHeight="1" x14ac:dyDescent="0.2">
      <c r="A434" s="107"/>
      <c r="B434" s="107"/>
      <c r="C434" s="107"/>
      <c r="D434" s="107"/>
      <c r="E434" s="107"/>
      <c r="G434" s="79"/>
    </row>
    <row r="435" spans="1:7" s="77" customFormat="1" ht="12.95" customHeight="1" x14ac:dyDescent="0.2">
      <c r="A435" s="107"/>
      <c r="B435" s="107"/>
      <c r="C435" s="107"/>
      <c r="D435" s="107"/>
      <c r="E435" s="107"/>
      <c r="G435" s="79"/>
    </row>
    <row r="436" spans="1:7" s="77" customFormat="1" ht="12.95" customHeight="1" x14ac:dyDescent="0.2">
      <c r="A436" s="107"/>
      <c r="B436" s="107"/>
      <c r="C436" s="107"/>
      <c r="D436" s="107"/>
      <c r="E436" s="107"/>
      <c r="G436" s="79"/>
    </row>
    <row r="437" spans="1:7" s="77" customFormat="1" ht="12.95" customHeight="1" x14ac:dyDescent="0.2">
      <c r="A437" s="107"/>
      <c r="B437" s="107"/>
      <c r="C437" s="107"/>
      <c r="D437" s="107"/>
      <c r="E437" s="107"/>
      <c r="G437" s="79"/>
    </row>
    <row r="438" spans="1:7" s="77" customFormat="1" ht="12.95" customHeight="1" x14ac:dyDescent="0.2">
      <c r="A438" s="107"/>
      <c r="B438" s="107"/>
      <c r="C438" s="107"/>
      <c r="D438" s="107"/>
      <c r="E438" s="107"/>
      <c r="G438" s="79"/>
    </row>
    <row r="439" spans="1:7" s="77" customFormat="1" ht="12.95" customHeight="1" x14ac:dyDescent="0.2">
      <c r="A439" s="107"/>
      <c r="B439" s="107"/>
      <c r="C439" s="107"/>
      <c r="D439" s="107"/>
      <c r="E439" s="107"/>
      <c r="G439" s="79"/>
    </row>
    <row r="440" spans="1:7" s="77" customFormat="1" ht="12.95" customHeight="1" x14ac:dyDescent="0.2">
      <c r="A440" s="107"/>
      <c r="B440" s="107"/>
      <c r="C440" s="107"/>
      <c r="D440" s="107"/>
      <c r="E440" s="107"/>
      <c r="G440" s="79"/>
    </row>
    <row r="441" spans="1:7" s="77" customFormat="1" ht="12.95" customHeight="1" x14ac:dyDescent="0.2">
      <c r="A441" s="107"/>
      <c r="B441" s="107"/>
      <c r="C441" s="107"/>
      <c r="D441" s="107"/>
      <c r="E441" s="107"/>
      <c r="G441" s="79"/>
    </row>
    <row r="442" spans="1:7" s="77" customFormat="1" ht="12.95" customHeight="1" x14ac:dyDescent="0.2">
      <c r="A442" s="107"/>
      <c r="B442" s="107"/>
      <c r="C442" s="107"/>
      <c r="D442" s="107"/>
      <c r="E442" s="107"/>
      <c r="G442" s="79"/>
    </row>
    <row r="443" spans="1:7" s="77" customFormat="1" ht="12.95" customHeight="1" x14ac:dyDescent="0.2">
      <c r="A443" s="107"/>
      <c r="B443" s="107"/>
      <c r="C443" s="107"/>
      <c r="D443" s="107"/>
      <c r="E443" s="107"/>
      <c r="G443" s="79"/>
    </row>
    <row r="444" spans="1:7" x14ac:dyDescent="0.2">
      <c r="A444" s="50"/>
      <c r="B444" s="50"/>
      <c r="C444" s="50"/>
      <c r="D444" s="50"/>
      <c r="E444" s="50"/>
    </row>
    <row r="445" spans="1:7" x14ac:dyDescent="0.2">
      <c r="A445" s="50"/>
      <c r="B445" s="50"/>
      <c r="C445" s="50"/>
      <c r="D445" s="50"/>
      <c r="E445" s="50"/>
    </row>
    <row r="446" spans="1:7" x14ac:dyDescent="0.2">
      <c r="A446" s="50"/>
      <c r="B446" s="50"/>
      <c r="C446" s="50"/>
      <c r="D446" s="50"/>
      <c r="E446" s="50"/>
    </row>
    <row r="447" spans="1:7" x14ac:dyDescent="0.2">
      <c r="A447" s="50"/>
      <c r="B447" s="50"/>
      <c r="C447" s="50"/>
      <c r="D447" s="50"/>
      <c r="E447" s="50"/>
    </row>
    <row r="448" spans="1:7" x14ac:dyDescent="0.2">
      <c r="A448" s="50"/>
      <c r="B448" s="50"/>
      <c r="C448" s="50"/>
      <c r="D448" s="50"/>
      <c r="E448" s="50"/>
    </row>
    <row r="449" spans="1:5" x14ac:dyDescent="0.2">
      <c r="A449" s="50"/>
      <c r="B449" s="50"/>
      <c r="C449" s="50"/>
      <c r="D449" s="50"/>
      <c r="E449" s="50"/>
    </row>
    <row r="450" spans="1:5" x14ac:dyDescent="0.2">
      <c r="A450" s="50"/>
      <c r="B450" s="50"/>
      <c r="C450" s="50"/>
      <c r="D450" s="50"/>
      <c r="E450" s="50"/>
    </row>
    <row r="451" spans="1:5" x14ac:dyDescent="0.2">
      <c r="A451" s="50"/>
      <c r="B451" s="50"/>
      <c r="C451" s="50"/>
      <c r="D451" s="50"/>
      <c r="E451" s="50"/>
    </row>
    <row r="452" spans="1:5" x14ac:dyDescent="0.2">
      <c r="A452" s="50"/>
      <c r="B452" s="50"/>
      <c r="C452" s="50"/>
      <c r="D452" s="50"/>
      <c r="E452" s="50"/>
    </row>
    <row r="453" spans="1:5" x14ac:dyDescent="0.2">
      <c r="A453" s="50"/>
      <c r="B453" s="50"/>
      <c r="C453" s="50"/>
      <c r="D453" s="50"/>
      <c r="E453" s="50"/>
    </row>
    <row r="454" spans="1:5" x14ac:dyDescent="0.2">
      <c r="A454" s="50"/>
      <c r="B454" s="50"/>
      <c r="C454" s="50"/>
      <c r="D454" s="50"/>
      <c r="E454" s="50"/>
    </row>
    <row r="455" spans="1:5" x14ac:dyDescent="0.2">
      <c r="A455" s="50"/>
      <c r="B455" s="50"/>
      <c r="C455" s="50"/>
      <c r="D455" s="50"/>
      <c r="E455" s="50"/>
    </row>
    <row r="456" spans="1:5" x14ac:dyDescent="0.2">
      <c r="A456" s="50"/>
      <c r="B456" s="50"/>
      <c r="C456" s="50"/>
      <c r="D456" s="50"/>
      <c r="E456" s="50"/>
    </row>
    <row r="457" spans="1:5" x14ac:dyDescent="0.2">
      <c r="A457" s="50"/>
      <c r="B457" s="50"/>
      <c r="C457" s="50"/>
      <c r="D457" s="50"/>
      <c r="E457" s="50"/>
    </row>
    <row r="458" spans="1:5" x14ac:dyDescent="0.2">
      <c r="A458" s="50"/>
      <c r="B458" s="50"/>
      <c r="C458" s="50"/>
      <c r="D458" s="50"/>
      <c r="E458" s="50"/>
    </row>
    <row r="459" spans="1:5" x14ac:dyDescent="0.2">
      <c r="A459" s="50"/>
      <c r="B459" s="50"/>
      <c r="C459" s="50"/>
      <c r="D459" s="50"/>
      <c r="E459" s="50"/>
    </row>
    <row r="460" spans="1:5" x14ac:dyDescent="0.2">
      <c r="A460" s="50"/>
      <c r="B460" s="50"/>
      <c r="C460" s="50"/>
      <c r="D460" s="50"/>
      <c r="E460" s="50"/>
    </row>
    <row r="461" spans="1:5" x14ac:dyDescent="0.2">
      <c r="A461" s="50"/>
      <c r="B461" s="50"/>
      <c r="C461" s="50"/>
      <c r="D461" s="50"/>
      <c r="E461" s="50"/>
    </row>
    <row r="462" spans="1:5" x14ac:dyDescent="0.2">
      <c r="A462" s="50"/>
      <c r="B462" s="50"/>
      <c r="C462" s="50"/>
      <c r="D462" s="50"/>
      <c r="E462" s="50"/>
    </row>
    <row r="463" spans="1:5" x14ac:dyDescent="0.2">
      <c r="A463" s="50"/>
      <c r="B463" s="50"/>
      <c r="C463" s="50"/>
      <c r="D463" s="50"/>
      <c r="E463" s="50"/>
    </row>
    <row r="464" spans="1:5" x14ac:dyDescent="0.2">
      <c r="A464" s="50"/>
      <c r="B464" s="50"/>
      <c r="C464" s="50"/>
      <c r="D464" s="50"/>
      <c r="E464" s="50"/>
    </row>
    <row r="465" spans="1:5" x14ac:dyDescent="0.2">
      <c r="A465" s="50"/>
      <c r="B465" s="50"/>
      <c r="C465" s="50"/>
      <c r="D465" s="50"/>
      <c r="E465" s="50"/>
    </row>
    <row r="466" spans="1:5" x14ac:dyDescent="0.2">
      <c r="A466" s="50"/>
      <c r="B466" s="50"/>
      <c r="C466" s="50"/>
      <c r="D466" s="50"/>
      <c r="E466" s="50"/>
    </row>
    <row r="467" spans="1:5" x14ac:dyDescent="0.2">
      <c r="A467" s="50"/>
      <c r="B467" s="50"/>
      <c r="C467" s="50"/>
      <c r="D467" s="50"/>
      <c r="E467" s="50"/>
    </row>
    <row r="468" spans="1:5" x14ac:dyDescent="0.2">
      <c r="A468" s="50"/>
      <c r="B468" s="50"/>
      <c r="C468" s="50"/>
      <c r="D468" s="50"/>
      <c r="E468" s="50"/>
    </row>
    <row r="469" spans="1:5" x14ac:dyDescent="0.2">
      <c r="A469" s="50"/>
      <c r="B469" s="50"/>
      <c r="C469" s="50"/>
      <c r="D469" s="50"/>
      <c r="E469" s="50"/>
    </row>
    <row r="470" spans="1:5" x14ac:dyDescent="0.2">
      <c r="A470" s="50"/>
      <c r="B470" s="50"/>
      <c r="C470" s="50"/>
      <c r="D470" s="50"/>
      <c r="E470" s="50"/>
    </row>
    <row r="471" spans="1:5" x14ac:dyDescent="0.2">
      <c r="A471" s="50"/>
      <c r="B471" s="50"/>
      <c r="C471" s="50"/>
      <c r="D471" s="50"/>
      <c r="E471" s="50"/>
    </row>
    <row r="472" spans="1:5" x14ac:dyDescent="0.2">
      <c r="A472" s="50"/>
      <c r="B472" s="50"/>
      <c r="C472" s="50"/>
      <c r="D472" s="50"/>
      <c r="E472" s="50"/>
    </row>
    <row r="473" spans="1:5" x14ac:dyDescent="0.2">
      <c r="A473" s="50"/>
      <c r="B473" s="50"/>
      <c r="C473" s="50"/>
      <c r="D473" s="50"/>
      <c r="E473" s="50"/>
    </row>
    <row r="474" spans="1:5" x14ac:dyDescent="0.2">
      <c r="A474" s="50"/>
      <c r="B474" s="50"/>
      <c r="C474" s="50"/>
      <c r="D474" s="50"/>
      <c r="E474" s="50"/>
    </row>
    <row r="475" spans="1:5" x14ac:dyDescent="0.2">
      <c r="A475" s="50"/>
      <c r="B475" s="50"/>
      <c r="C475" s="50"/>
      <c r="D475" s="50"/>
      <c r="E475" s="50"/>
    </row>
    <row r="476" spans="1:5" x14ac:dyDescent="0.2">
      <c r="A476" s="50"/>
      <c r="B476" s="50"/>
      <c r="C476" s="50"/>
      <c r="D476" s="50"/>
      <c r="E476" s="50"/>
    </row>
    <row r="477" spans="1:5" x14ac:dyDescent="0.2">
      <c r="A477" s="50"/>
      <c r="B477" s="50"/>
      <c r="C477" s="50"/>
      <c r="D477" s="50"/>
      <c r="E477" s="50"/>
    </row>
    <row r="478" spans="1:5" x14ac:dyDescent="0.2">
      <c r="A478" s="50"/>
      <c r="B478" s="50"/>
      <c r="C478" s="50"/>
      <c r="D478" s="50"/>
      <c r="E478" s="50"/>
    </row>
    <row r="479" spans="1:5" x14ac:dyDescent="0.2">
      <c r="A479" s="50"/>
      <c r="B479" s="50"/>
      <c r="C479" s="50"/>
      <c r="D479" s="50"/>
      <c r="E479" s="50"/>
    </row>
    <row r="480" spans="1:5" x14ac:dyDescent="0.2">
      <c r="A480" s="50"/>
      <c r="B480" s="50"/>
      <c r="C480" s="50"/>
      <c r="D480" s="50"/>
      <c r="E480" s="50"/>
    </row>
    <row r="481" spans="1:5" x14ac:dyDescent="0.2">
      <c r="A481" s="50"/>
      <c r="B481" s="50"/>
      <c r="C481" s="50"/>
      <c r="D481" s="50"/>
      <c r="E481" s="50"/>
    </row>
    <row r="482" spans="1:5" x14ac:dyDescent="0.2">
      <c r="A482" s="50"/>
      <c r="B482" s="50"/>
      <c r="C482" s="50"/>
      <c r="D482" s="50"/>
      <c r="E482" s="50"/>
    </row>
    <row r="483" spans="1:5" x14ac:dyDescent="0.2">
      <c r="A483" s="50"/>
      <c r="B483" s="50"/>
      <c r="C483" s="50"/>
      <c r="D483" s="50"/>
      <c r="E483" s="50"/>
    </row>
    <row r="484" spans="1:5" x14ac:dyDescent="0.2">
      <c r="A484" s="50"/>
      <c r="B484" s="50"/>
      <c r="C484" s="50"/>
      <c r="D484" s="50"/>
      <c r="E484" s="50"/>
    </row>
    <row r="485" spans="1:5" x14ac:dyDescent="0.2">
      <c r="A485" s="50"/>
      <c r="B485" s="50"/>
      <c r="C485" s="50"/>
      <c r="D485" s="50"/>
      <c r="E485" s="50"/>
    </row>
    <row r="486" spans="1:5" x14ac:dyDescent="0.2">
      <c r="A486" s="50"/>
      <c r="B486" s="50"/>
      <c r="C486" s="50"/>
      <c r="D486" s="50"/>
      <c r="E486" s="50"/>
    </row>
    <row r="487" spans="1:5" x14ac:dyDescent="0.2">
      <c r="A487" s="50"/>
      <c r="B487" s="50"/>
      <c r="C487" s="50"/>
      <c r="D487" s="50"/>
      <c r="E487" s="50"/>
    </row>
    <row r="488" spans="1:5" x14ac:dyDescent="0.2">
      <c r="A488" s="50"/>
      <c r="B488" s="50"/>
      <c r="C488" s="50"/>
      <c r="D488" s="50"/>
      <c r="E488" s="50"/>
    </row>
    <row r="489" spans="1:5" x14ac:dyDescent="0.2">
      <c r="A489" s="50"/>
      <c r="B489" s="50"/>
      <c r="C489" s="50"/>
      <c r="D489" s="50"/>
      <c r="E489" s="50"/>
    </row>
    <row r="490" spans="1:5" x14ac:dyDescent="0.2">
      <c r="A490" s="50"/>
      <c r="B490" s="50"/>
      <c r="C490" s="50"/>
      <c r="D490" s="50"/>
      <c r="E490" s="50"/>
    </row>
    <row r="491" spans="1:5" x14ac:dyDescent="0.2">
      <c r="A491" s="50"/>
      <c r="B491" s="50"/>
      <c r="C491" s="50"/>
      <c r="D491" s="50"/>
      <c r="E491" s="50"/>
    </row>
    <row r="492" spans="1:5" x14ac:dyDescent="0.2">
      <c r="A492" s="50"/>
      <c r="B492" s="50"/>
      <c r="C492" s="50"/>
      <c r="D492" s="50"/>
      <c r="E492" s="50"/>
    </row>
    <row r="493" spans="1:5" x14ac:dyDescent="0.2">
      <c r="A493" s="50"/>
      <c r="B493" s="50"/>
      <c r="C493" s="50"/>
      <c r="D493" s="50"/>
      <c r="E493" s="50"/>
    </row>
    <row r="494" spans="1:5" x14ac:dyDescent="0.2">
      <c r="A494" s="50"/>
      <c r="B494" s="50"/>
      <c r="C494" s="50"/>
      <c r="D494" s="50"/>
      <c r="E494" s="50"/>
    </row>
    <row r="495" spans="1:5" x14ac:dyDescent="0.2">
      <c r="A495" s="50"/>
      <c r="B495" s="50"/>
      <c r="C495" s="50"/>
      <c r="D495" s="50"/>
      <c r="E495" s="50"/>
    </row>
    <row r="496" spans="1:5" x14ac:dyDescent="0.2">
      <c r="A496" s="50"/>
      <c r="B496" s="50"/>
      <c r="C496" s="50"/>
      <c r="D496" s="50"/>
      <c r="E496" s="50"/>
    </row>
    <row r="497" spans="1:5" x14ac:dyDescent="0.2">
      <c r="A497" s="50"/>
      <c r="B497" s="50"/>
      <c r="C497" s="50"/>
      <c r="D497" s="50"/>
      <c r="E497" s="50"/>
    </row>
    <row r="498" spans="1:5" x14ac:dyDescent="0.2">
      <c r="A498" s="50"/>
      <c r="B498" s="50"/>
      <c r="C498" s="50"/>
      <c r="D498" s="50"/>
      <c r="E498" s="50"/>
    </row>
    <row r="499" spans="1:5" x14ac:dyDescent="0.2">
      <c r="A499" s="50"/>
      <c r="B499" s="50"/>
      <c r="C499" s="50"/>
      <c r="D499" s="50"/>
      <c r="E499" s="50"/>
    </row>
    <row r="500" spans="1:5" x14ac:dyDescent="0.2">
      <c r="A500" s="50"/>
      <c r="B500" s="50"/>
      <c r="C500" s="50"/>
      <c r="D500" s="50"/>
      <c r="E500" s="50"/>
    </row>
    <row r="501" spans="1:5" x14ac:dyDescent="0.2">
      <c r="A501" s="50"/>
      <c r="B501" s="50"/>
      <c r="C501" s="50"/>
      <c r="D501" s="50"/>
      <c r="E501" s="50"/>
    </row>
    <row r="502" spans="1:5" x14ac:dyDescent="0.2">
      <c r="A502" s="50"/>
      <c r="B502" s="50"/>
      <c r="C502" s="50"/>
      <c r="D502" s="50"/>
      <c r="E502" s="50"/>
    </row>
    <row r="503" spans="1:5" x14ac:dyDescent="0.2">
      <c r="A503" s="50"/>
      <c r="B503" s="50"/>
      <c r="C503" s="50"/>
      <c r="D503" s="50"/>
      <c r="E503" s="50"/>
    </row>
    <row r="504" spans="1:5" x14ac:dyDescent="0.2">
      <c r="A504" s="50"/>
      <c r="B504" s="50"/>
      <c r="C504" s="50"/>
      <c r="D504" s="50"/>
      <c r="E504" s="50"/>
    </row>
    <row r="505" spans="1:5" x14ac:dyDescent="0.2">
      <c r="A505" s="50"/>
      <c r="B505" s="50"/>
      <c r="C505" s="50"/>
      <c r="D505" s="50"/>
      <c r="E505" s="50"/>
    </row>
    <row r="506" spans="1:5" x14ac:dyDescent="0.2">
      <c r="A506" s="50"/>
      <c r="B506" s="50"/>
      <c r="C506" s="50"/>
      <c r="D506" s="50"/>
      <c r="E506" s="50"/>
    </row>
    <row r="507" spans="1:5" x14ac:dyDescent="0.2">
      <c r="A507" s="50"/>
      <c r="B507" s="50"/>
      <c r="C507" s="50"/>
      <c r="D507" s="50"/>
      <c r="E507" s="50"/>
    </row>
    <row r="508" spans="1:5" x14ac:dyDescent="0.2">
      <c r="A508" s="50"/>
      <c r="B508" s="50"/>
      <c r="C508" s="50"/>
      <c r="D508" s="50"/>
      <c r="E508" s="50"/>
    </row>
    <row r="509" spans="1:5" x14ac:dyDescent="0.2">
      <c r="A509" s="50"/>
      <c r="B509" s="50"/>
      <c r="C509" s="50"/>
      <c r="D509" s="50"/>
      <c r="E509" s="50"/>
    </row>
    <row r="510" spans="1:5" x14ac:dyDescent="0.2">
      <c r="A510" s="50"/>
      <c r="B510" s="50"/>
      <c r="C510" s="50"/>
      <c r="D510" s="50"/>
      <c r="E510" s="50"/>
    </row>
    <row r="511" spans="1:5" x14ac:dyDescent="0.2">
      <c r="A511" s="50"/>
      <c r="B511" s="50"/>
      <c r="C511" s="50"/>
      <c r="D511" s="50"/>
      <c r="E511" s="50"/>
    </row>
    <row r="512" spans="1:5" x14ac:dyDescent="0.2">
      <c r="A512" s="50"/>
      <c r="B512" s="50"/>
      <c r="C512" s="50"/>
      <c r="D512" s="50"/>
      <c r="E512" s="50"/>
    </row>
    <row r="513" spans="1:5" x14ac:dyDescent="0.2">
      <c r="A513" s="50"/>
      <c r="B513" s="50"/>
      <c r="C513" s="50"/>
      <c r="D513" s="50"/>
      <c r="E513" s="50"/>
    </row>
    <row r="514" spans="1:5" x14ac:dyDescent="0.2">
      <c r="A514" s="50"/>
      <c r="B514" s="50"/>
      <c r="C514" s="50"/>
      <c r="D514" s="50"/>
      <c r="E514" s="50"/>
    </row>
    <row r="515" spans="1:5" x14ac:dyDescent="0.2">
      <c r="A515" s="50"/>
      <c r="B515" s="50"/>
      <c r="C515" s="50"/>
      <c r="D515" s="50"/>
      <c r="E515" s="50"/>
    </row>
    <row r="516" spans="1:5" x14ac:dyDescent="0.2">
      <c r="A516" s="50"/>
      <c r="B516" s="50"/>
      <c r="C516" s="50"/>
      <c r="D516" s="50"/>
      <c r="E516" s="50"/>
    </row>
    <row r="517" spans="1:5" x14ac:dyDescent="0.2">
      <c r="A517" s="50"/>
      <c r="B517" s="50"/>
      <c r="C517" s="50"/>
      <c r="D517" s="50"/>
      <c r="E517" s="50"/>
    </row>
    <row r="518" spans="1:5" x14ac:dyDescent="0.2">
      <c r="A518" s="50"/>
      <c r="B518" s="50"/>
      <c r="C518" s="50"/>
      <c r="D518" s="50"/>
      <c r="E518" s="50"/>
    </row>
    <row r="519" spans="1:5" x14ac:dyDescent="0.2">
      <c r="A519" s="50"/>
      <c r="B519" s="50"/>
      <c r="C519" s="50"/>
      <c r="D519" s="50"/>
      <c r="E519" s="50"/>
    </row>
    <row r="520" spans="1:5" x14ac:dyDescent="0.2">
      <c r="A520" s="50"/>
      <c r="B520" s="50"/>
      <c r="C520" s="50"/>
      <c r="D520" s="50"/>
      <c r="E520" s="50"/>
    </row>
    <row r="521" spans="1:5" x14ac:dyDescent="0.2">
      <c r="A521" s="50"/>
      <c r="B521" s="50"/>
      <c r="C521" s="50"/>
      <c r="D521" s="50"/>
      <c r="E521" s="50"/>
    </row>
    <row r="522" spans="1:5" x14ac:dyDescent="0.2">
      <c r="A522" s="50"/>
      <c r="B522" s="50"/>
      <c r="C522" s="50"/>
      <c r="D522" s="50"/>
      <c r="E522" s="50"/>
    </row>
    <row r="523" spans="1:5" x14ac:dyDescent="0.2">
      <c r="A523" s="50"/>
      <c r="B523" s="50"/>
      <c r="C523" s="50"/>
      <c r="D523" s="50"/>
      <c r="E523" s="50"/>
    </row>
    <row r="524" spans="1:5" x14ac:dyDescent="0.2">
      <c r="A524" s="50"/>
      <c r="B524" s="50"/>
      <c r="C524" s="50"/>
      <c r="D524" s="50"/>
      <c r="E524" s="50"/>
    </row>
    <row r="525" spans="1:5" x14ac:dyDescent="0.2">
      <c r="A525" s="50"/>
      <c r="B525" s="50"/>
      <c r="C525" s="50"/>
      <c r="D525" s="50"/>
      <c r="E525" s="50"/>
    </row>
    <row r="526" spans="1:5" x14ac:dyDescent="0.2">
      <c r="A526" s="50"/>
      <c r="B526" s="50"/>
      <c r="C526" s="50"/>
      <c r="D526" s="50"/>
      <c r="E526" s="50"/>
    </row>
    <row r="527" spans="1:5" x14ac:dyDescent="0.2">
      <c r="A527" s="50"/>
      <c r="B527" s="50"/>
      <c r="C527" s="50"/>
      <c r="D527" s="50"/>
      <c r="E527" s="50"/>
    </row>
    <row r="528" spans="1:5" x14ac:dyDescent="0.2">
      <c r="A528" s="50"/>
      <c r="B528" s="50"/>
      <c r="C528" s="50"/>
      <c r="D528" s="50"/>
      <c r="E528" s="50"/>
    </row>
    <row r="529" spans="1:5" x14ac:dyDescent="0.2">
      <c r="A529" s="50"/>
      <c r="B529" s="50"/>
      <c r="C529" s="50"/>
      <c r="D529" s="50"/>
      <c r="E529" s="50"/>
    </row>
    <row r="530" spans="1:5" x14ac:dyDescent="0.2">
      <c r="A530" s="50"/>
      <c r="B530" s="50"/>
      <c r="C530" s="50"/>
      <c r="D530" s="50"/>
      <c r="E530" s="50"/>
    </row>
    <row r="531" spans="1:5" x14ac:dyDescent="0.2">
      <c r="A531" s="50"/>
      <c r="B531" s="50"/>
      <c r="C531" s="50"/>
      <c r="D531" s="50"/>
      <c r="E531" s="50"/>
    </row>
    <row r="532" spans="1:5" x14ac:dyDescent="0.2">
      <c r="A532" s="50"/>
      <c r="B532" s="50"/>
      <c r="C532" s="50"/>
      <c r="D532" s="50"/>
      <c r="E532" s="50"/>
    </row>
    <row r="533" spans="1:5" x14ac:dyDescent="0.2">
      <c r="A533" s="50"/>
      <c r="B533" s="50"/>
      <c r="C533" s="50"/>
      <c r="D533" s="50"/>
      <c r="E533" s="50"/>
    </row>
    <row r="534" spans="1:5" x14ac:dyDescent="0.2">
      <c r="A534" s="50"/>
      <c r="B534" s="50"/>
      <c r="C534" s="50"/>
      <c r="D534" s="50"/>
      <c r="E534" s="50"/>
    </row>
    <row r="535" spans="1:5" x14ac:dyDescent="0.2">
      <c r="A535" s="50"/>
      <c r="B535" s="50"/>
      <c r="C535" s="50"/>
      <c r="D535" s="50"/>
      <c r="E535" s="50"/>
    </row>
    <row r="536" spans="1:5" x14ac:dyDescent="0.2">
      <c r="A536" s="50"/>
      <c r="B536" s="50"/>
      <c r="C536" s="50"/>
      <c r="D536" s="50"/>
      <c r="E536" s="50"/>
    </row>
    <row r="537" spans="1:5" x14ac:dyDescent="0.2">
      <c r="A537" s="50"/>
      <c r="B537" s="50"/>
      <c r="C537" s="50"/>
      <c r="D537" s="50"/>
      <c r="E537" s="50"/>
    </row>
    <row r="538" spans="1:5" x14ac:dyDescent="0.2">
      <c r="A538" s="50"/>
      <c r="B538" s="50"/>
      <c r="C538" s="50"/>
      <c r="D538" s="50"/>
      <c r="E538" s="50"/>
    </row>
    <row r="539" spans="1:5" x14ac:dyDescent="0.2">
      <c r="A539" s="50"/>
      <c r="B539" s="50"/>
      <c r="C539" s="50"/>
      <c r="D539" s="50"/>
      <c r="E539" s="50"/>
    </row>
    <row r="540" spans="1:5" x14ac:dyDescent="0.2">
      <c r="A540" s="50"/>
      <c r="B540" s="50"/>
      <c r="C540" s="50"/>
      <c r="D540" s="50"/>
      <c r="E540" s="50"/>
    </row>
    <row r="541" spans="1:5" x14ac:dyDescent="0.2">
      <c r="A541" s="50"/>
      <c r="B541" s="50"/>
      <c r="C541" s="50"/>
      <c r="D541" s="50"/>
      <c r="E541" s="50"/>
    </row>
    <row r="542" spans="1:5" x14ac:dyDescent="0.2">
      <c r="A542" s="50"/>
      <c r="B542" s="50"/>
      <c r="C542" s="50"/>
      <c r="D542" s="50"/>
      <c r="E542" s="50"/>
    </row>
    <row r="543" spans="1:5" x14ac:dyDescent="0.2">
      <c r="A543" s="50"/>
      <c r="B543" s="50"/>
      <c r="C543" s="50"/>
      <c r="D543" s="50"/>
      <c r="E543" s="50"/>
    </row>
    <row r="544" spans="1:5" x14ac:dyDescent="0.2">
      <c r="A544" s="50"/>
      <c r="B544" s="50"/>
      <c r="C544" s="50"/>
      <c r="D544" s="50"/>
      <c r="E544" s="50"/>
    </row>
    <row r="545" spans="1:5" x14ac:dyDescent="0.2">
      <c r="A545" s="50"/>
      <c r="B545" s="50"/>
      <c r="C545" s="50"/>
      <c r="D545" s="50"/>
      <c r="E545" s="50"/>
    </row>
    <row r="546" spans="1:5" x14ac:dyDescent="0.2">
      <c r="A546" s="50"/>
      <c r="B546" s="50"/>
      <c r="C546" s="50"/>
      <c r="D546" s="50"/>
      <c r="E546" s="50"/>
    </row>
    <row r="547" spans="1:5" x14ac:dyDescent="0.2">
      <c r="A547" s="50"/>
      <c r="B547" s="50"/>
      <c r="C547" s="50"/>
      <c r="D547" s="50"/>
      <c r="E547" s="50"/>
    </row>
    <row r="548" spans="1:5" x14ac:dyDescent="0.2">
      <c r="A548" s="50"/>
      <c r="B548" s="50"/>
      <c r="C548" s="50"/>
      <c r="D548" s="50"/>
      <c r="E548" s="50"/>
    </row>
    <row r="549" spans="1:5" x14ac:dyDescent="0.2">
      <c r="A549" s="50"/>
      <c r="B549" s="50"/>
      <c r="C549" s="50"/>
      <c r="D549" s="50"/>
      <c r="E549" s="50"/>
    </row>
    <row r="550" spans="1:5" x14ac:dyDescent="0.2">
      <c r="A550" s="50"/>
      <c r="B550" s="50"/>
      <c r="C550" s="50"/>
      <c r="D550" s="50"/>
      <c r="E550" s="50"/>
    </row>
    <row r="551" spans="1:5" x14ac:dyDescent="0.2">
      <c r="A551" s="50"/>
      <c r="B551" s="50"/>
      <c r="C551" s="50"/>
      <c r="D551" s="50"/>
      <c r="E551" s="50"/>
    </row>
    <row r="552" spans="1:5" x14ac:dyDescent="0.2">
      <c r="A552" s="50"/>
      <c r="B552" s="50"/>
      <c r="C552" s="50"/>
      <c r="D552" s="50"/>
      <c r="E552" s="50"/>
    </row>
    <row r="553" spans="1:5" x14ac:dyDescent="0.2">
      <c r="A553" s="50"/>
      <c r="B553" s="50"/>
      <c r="C553" s="50"/>
      <c r="D553" s="50"/>
      <c r="E553" s="50"/>
    </row>
    <row r="554" spans="1:5" x14ac:dyDescent="0.2">
      <c r="A554" s="50"/>
      <c r="B554" s="50"/>
      <c r="C554" s="50"/>
      <c r="D554" s="50"/>
      <c r="E554" s="50"/>
    </row>
    <row r="555" spans="1:5" x14ac:dyDescent="0.2">
      <c r="A555" s="50"/>
      <c r="B555" s="50"/>
      <c r="C555" s="50"/>
      <c r="D555" s="50"/>
      <c r="E555" s="50"/>
    </row>
    <row r="556" spans="1:5" x14ac:dyDescent="0.2">
      <c r="A556" s="50"/>
      <c r="B556" s="50"/>
      <c r="C556" s="50"/>
      <c r="D556" s="50"/>
      <c r="E556" s="50"/>
    </row>
    <row r="557" spans="1:5" x14ac:dyDescent="0.2">
      <c r="A557" s="50"/>
      <c r="B557" s="50"/>
      <c r="C557" s="50"/>
      <c r="D557" s="50"/>
      <c r="E557" s="50"/>
    </row>
    <row r="558" spans="1:5" x14ac:dyDescent="0.2">
      <c r="A558" s="50"/>
      <c r="B558" s="50"/>
      <c r="C558" s="50"/>
      <c r="D558" s="50"/>
      <c r="E558" s="50"/>
    </row>
    <row r="559" spans="1:5" x14ac:dyDescent="0.2">
      <c r="A559" s="50"/>
      <c r="B559" s="50"/>
      <c r="C559" s="50"/>
      <c r="D559" s="50"/>
      <c r="E559" s="50"/>
    </row>
    <row r="560" spans="1:5" x14ac:dyDescent="0.2">
      <c r="A560" s="50"/>
      <c r="B560" s="50"/>
      <c r="C560" s="50"/>
      <c r="D560" s="50"/>
      <c r="E560" s="50"/>
    </row>
    <row r="561" spans="1:5" x14ac:dyDescent="0.2">
      <c r="A561" s="50"/>
      <c r="B561" s="50"/>
      <c r="C561" s="50"/>
      <c r="D561" s="50"/>
      <c r="E561" s="50"/>
    </row>
    <row r="562" spans="1:5" x14ac:dyDescent="0.2">
      <c r="A562" s="50"/>
      <c r="B562" s="50"/>
      <c r="C562" s="50"/>
      <c r="D562" s="50"/>
      <c r="E562" s="50"/>
    </row>
    <row r="563" spans="1:5" x14ac:dyDescent="0.2">
      <c r="A563" s="50"/>
      <c r="B563" s="50"/>
      <c r="C563" s="50"/>
      <c r="D563" s="50"/>
      <c r="E563" s="50"/>
    </row>
    <row r="564" spans="1:5" x14ac:dyDescent="0.2">
      <c r="A564" s="50"/>
      <c r="B564" s="50"/>
      <c r="C564" s="50"/>
      <c r="D564" s="50"/>
      <c r="E564" s="50"/>
    </row>
    <row r="565" spans="1:5" x14ac:dyDescent="0.2">
      <c r="A565" s="50"/>
      <c r="B565" s="50"/>
      <c r="C565" s="50"/>
      <c r="D565" s="50"/>
      <c r="E565" s="50"/>
    </row>
    <row r="566" spans="1:5" x14ac:dyDescent="0.2">
      <c r="A566" s="50"/>
      <c r="B566" s="50"/>
      <c r="C566" s="50"/>
      <c r="D566" s="50"/>
      <c r="E566" s="50"/>
    </row>
    <row r="567" spans="1:5" x14ac:dyDescent="0.2">
      <c r="A567" s="50"/>
      <c r="B567" s="50"/>
      <c r="C567" s="50"/>
      <c r="D567" s="50"/>
      <c r="E567" s="50"/>
    </row>
    <row r="568" spans="1:5" x14ac:dyDescent="0.2">
      <c r="A568" s="50"/>
      <c r="B568" s="50"/>
      <c r="C568" s="50"/>
      <c r="D568" s="50"/>
      <c r="E568" s="50"/>
    </row>
    <row r="569" spans="1:5" x14ac:dyDescent="0.2">
      <c r="A569" s="50"/>
      <c r="B569" s="50"/>
      <c r="C569" s="50"/>
      <c r="D569" s="50"/>
      <c r="E569" s="50"/>
    </row>
    <row r="570" spans="1:5" x14ac:dyDescent="0.2">
      <c r="A570" s="50"/>
      <c r="B570" s="50"/>
      <c r="C570" s="50"/>
      <c r="D570" s="50"/>
      <c r="E570" s="50"/>
    </row>
    <row r="571" spans="1:5" x14ac:dyDescent="0.2">
      <c r="A571" s="50"/>
      <c r="B571" s="50"/>
      <c r="C571" s="50"/>
      <c r="D571" s="50"/>
      <c r="E571" s="50"/>
    </row>
    <row r="572" spans="1:5" x14ac:dyDescent="0.2">
      <c r="A572" s="50"/>
      <c r="B572" s="50"/>
      <c r="C572" s="50"/>
      <c r="D572" s="50"/>
      <c r="E572" s="50"/>
    </row>
    <row r="573" spans="1:5" x14ac:dyDescent="0.2">
      <c r="A573" s="50"/>
      <c r="B573" s="50"/>
      <c r="C573" s="50"/>
      <c r="D573" s="50"/>
      <c r="E573" s="50"/>
    </row>
    <row r="574" spans="1:5" x14ac:dyDescent="0.2">
      <c r="A574" s="50"/>
      <c r="B574" s="50"/>
      <c r="C574" s="50"/>
      <c r="D574" s="50"/>
      <c r="E574" s="50"/>
    </row>
    <row r="575" spans="1:5" x14ac:dyDescent="0.2">
      <c r="A575" s="50"/>
      <c r="B575" s="50"/>
      <c r="C575" s="50"/>
      <c r="D575" s="50"/>
      <c r="E575" s="50"/>
    </row>
    <row r="576" spans="1:5" x14ac:dyDescent="0.2">
      <c r="A576" s="50"/>
      <c r="B576" s="50"/>
      <c r="C576" s="50"/>
      <c r="D576" s="50"/>
      <c r="E576" s="50"/>
    </row>
    <row r="577" spans="1:5" x14ac:dyDescent="0.2">
      <c r="A577" s="50"/>
      <c r="B577" s="50"/>
      <c r="C577" s="50"/>
      <c r="D577" s="50"/>
      <c r="E577" s="50"/>
    </row>
    <row r="578" spans="1:5" x14ac:dyDescent="0.2">
      <c r="A578" s="50"/>
      <c r="B578" s="50"/>
      <c r="C578" s="50"/>
      <c r="D578" s="50"/>
      <c r="E578" s="50"/>
    </row>
    <row r="579" spans="1:5" x14ac:dyDescent="0.2">
      <c r="A579" s="50"/>
      <c r="B579" s="50"/>
      <c r="C579" s="50"/>
      <c r="D579" s="50"/>
      <c r="E579" s="50"/>
    </row>
    <row r="580" spans="1:5" x14ac:dyDescent="0.2">
      <c r="A580" s="50"/>
      <c r="B580" s="50"/>
      <c r="C580" s="50"/>
      <c r="D580" s="50"/>
      <c r="E580" s="50"/>
    </row>
    <row r="581" spans="1:5" x14ac:dyDescent="0.2">
      <c r="A581" s="50"/>
      <c r="B581" s="50"/>
      <c r="C581" s="50"/>
      <c r="D581" s="50"/>
      <c r="E581" s="50"/>
    </row>
    <row r="582" spans="1:5" x14ac:dyDescent="0.2">
      <c r="A582" s="50"/>
      <c r="B582" s="50"/>
      <c r="C582" s="50"/>
      <c r="D582" s="50"/>
      <c r="E582" s="50"/>
    </row>
    <row r="583" spans="1:5" x14ac:dyDescent="0.2">
      <c r="A583" s="50"/>
      <c r="B583" s="50"/>
      <c r="C583" s="50"/>
      <c r="D583" s="50"/>
      <c r="E583" s="50"/>
    </row>
    <row r="584" spans="1:5" x14ac:dyDescent="0.2">
      <c r="A584" s="50"/>
      <c r="B584" s="50"/>
      <c r="C584" s="50"/>
      <c r="D584" s="50"/>
      <c r="E584" s="50"/>
    </row>
    <row r="585" spans="1:5" x14ac:dyDescent="0.2">
      <c r="A585" s="50"/>
      <c r="B585" s="50"/>
      <c r="C585" s="50"/>
      <c r="D585" s="50"/>
      <c r="E585" s="50"/>
    </row>
    <row r="586" spans="1:5" x14ac:dyDescent="0.2">
      <c r="A586" s="50"/>
      <c r="B586" s="50"/>
      <c r="C586" s="50"/>
      <c r="D586" s="50"/>
      <c r="E586" s="50"/>
    </row>
    <row r="587" spans="1:5" x14ac:dyDescent="0.2">
      <c r="A587" s="50"/>
      <c r="B587" s="50"/>
      <c r="C587" s="50"/>
      <c r="D587" s="50"/>
      <c r="E587" s="50"/>
    </row>
    <row r="588" spans="1:5" x14ac:dyDescent="0.2">
      <c r="A588" s="50"/>
      <c r="B588" s="50"/>
      <c r="C588" s="50"/>
      <c r="D588" s="50"/>
      <c r="E588" s="50"/>
    </row>
    <row r="589" spans="1:5" x14ac:dyDescent="0.2">
      <c r="A589" s="50"/>
      <c r="B589" s="50"/>
      <c r="C589" s="50"/>
      <c r="D589" s="50"/>
      <c r="E589" s="50"/>
    </row>
    <row r="590" spans="1:5" x14ac:dyDescent="0.2">
      <c r="A590" s="50"/>
      <c r="B590" s="50"/>
      <c r="C590" s="50"/>
      <c r="D590" s="50"/>
      <c r="E590" s="50"/>
    </row>
    <row r="591" spans="1:5" x14ac:dyDescent="0.2">
      <c r="A591" s="50"/>
      <c r="B591" s="50"/>
      <c r="C591" s="50"/>
      <c r="D591" s="50"/>
      <c r="E591" s="50"/>
    </row>
    <row r="592" spans="1:5" x14ac:dyDescent="0.2">
      <c r="A592" s="50"/>
      <c r="B592" s="50"/>
      <c r="C592" s="50"/>
      <c r="D592" s="50"/>
      <c r="E592" s="50"/>
    </row>
    <row r="593" spans="1:5" x14ac:dyDescent="0.2">
      <c r="A593" s="50"/>
      <c r="B593" s="50"/>
      <c r="C593" s="50"/>
      <c r="D593" s="50"/>
      <c r="E593" s="50"/>
    </row>
    <row r="594" spans="1:5" x14ac:dyDescent="0.2">
      <c r="A594" s="50"/>
      <c r="B594" s="50"/>
      <c r="C594" s="50"/>
      <c r="D594" s="50"/>
      <c r="E594" s="50"/>
    </row>
    <row r="595" spans="1:5" x14ac:dyDescent="0.2">
      <c r="A595" s="50"/>
      <c r="B595" s="50"/>
      <c r="C595" s="50"/>
      <c r="D595" s="50"/>
      <c r="E595" s="50"/>
    </row>
    <row r="596" spans="1:5" x14ac:dyDescent="0.2">
      <c r="A596" s="50"/>
      <c r="B596" s="50"/>
      <c r="C596" s="50"/>
      <c r="D596" s="50"/>
      <c r="E596" s="50"/>
    </row>
    <row r="597" spans="1:5" x14ac:dyDescent="0.2">
      <c r="A597" s="50"/>
      <c r="B597" s="50"/>
      <c r="C597" s="50"/>
      <c r="D597" s="50"/>
      <c r="E597" s="50"/>
    </row>
    <row r="598" spans="1:5" x14ac:dyDescent="0.2">
      <c r="A598" s="50"/>
      <c r="B598" s="50"/>
      <c r="C598" s="50"/>
      <c r="D598" s="50"/>
      <c r="E598" s="50"/>
    </row>
    <row r="599" spans="1:5" x14ac:dyDescent="0.2">
      <c r="A599" s="50"/>
      <c r="B599" s="50"/>
      <c r="C599" s="50"/>
      <c r="D599" s="50"/>
      <c r="E599" s="50"/>
    </row>
    <row r="600" spans="1:5" x14ac:dyDescent="0.2">
      <c r="A600" s="50"/>
      <c r="B600" s="50"/>
      <c r="C600" s="50"/>
      <c r="D600" s="50"/>
      <c r="E600" s="50"/>
    </row>
    <row r="601" spans="1:5" x14ac:dyDescent="0.2">
      <c r="A601" s="50"/>
      <c r="B601" s="50"/>
      <c r="C601" s="50"/>
      <c r="D601" s="50"/>
      <c r="E601" s="50"/>
    </row>
    <row r="602" spans="1:5" x14ac:dyDescent="0.2">
      <c r="A602" s="50"/>
      <c r="B602" s="50"/>
      <c r="C602" s="50"/>
      <c r="D602" s="50"/>
      <c r="E602" s="50"/>
    </row>
    <row r="603" spans="1:5" x14ac:dyDescent="0.2">
      <c r="A603" s="50"/>
      <c r="B603" s="50"/>
      <c r="C603" s="50"/>
      <c r="D603" s="50"/>
      <c r="E603" s="50"/>
    </row>
    <row r="604" spans="1:5" x14ac:dyDescent="0.2">
      <c r="A604" s="50"/>
      <c r="B604" s="50"/>
      <c r="C604" s="50"/>
      <c r="D604" s="50"/>
      <c r="E604" s="50"/>
    </row>
    <row r="605" spans="1:5" x14ac:dyDescent="0.2">
      <c r="A605" s="50"/>
      <c r="B605" s="50"/>
      <c r="C605" s="50"/>
      <c r="D605" s="50"/>
      <c r="E605" s="50"/>
    </row>
    <row r="606" spans="1:5" x14ac:dyDescent="0.2">
      <c r="A606" s="50"/>
      <c r="B606" s="50"/>
      <c r="C606" s="50"/>
      <c r="D606" s="50"/>
      <c r="E606" s="50"/>
    </row>
    <row r="607" spans="1:5" x14ac:dyDescent="0.2">
      <c r="A607" s="50"/>
      <c r="B607" s="50"/>
      <c r="C607" s="50"/>
      <c r="D607" s="50"/>
      <c r="E607" s="50"/>
    </row>
    <row r="608" spans="1:5" x14ac:dyDescent="0.2">
      <c r="A608" s="50"/>
      <c r="B608" s="50"/>
      <c r="C608" s="50"/>
      <c r="D608" s="50"/>
      <c r="E608" s="50"/>
    </row>
    <row r="609" spans="1:5" x14ac:dyDescent="0.2">
      <c r="A609" s="50"/>
      <c r="B609" s="50"/>
      <c r="C609" s="50"/>
      <c r="D609" s="50"/>
      <c r="E609" s="50"/>
    </row>
    <row r="610" spans="1:5" x14ac:dyDescent="0.2">
      <c r="A610" s="50"/>
      <c r="B610" s="50"/>
      <c r="C610" s="50"/>
      <c r="D610" s="50"/>
      <c r="E610" s="50"/>
    </row>
    <row r="611" spans="1:5" x14ac:dyDescent="0.2">
      <c r="A611" s="50"/>
      <c r="B611" s="50"/>
      <c r="C611" s="50"/>
      <c r="D611" s="50"/>
      <c r="E611" s="50"/>
    </row>
    <row r="612" spans="1:5" x14ac:dyDescent="0.2">
      <c r="A612" s="50"/>
      <c r="B612" s="50"/>
      <c r="C612" s="50"/>
      <c r="D612" s="50"/>
      <c r="E612" s="50"/>
    </row>
    <row r="613" spans="1:5" x14ac:dyDescent="0.2">
      <c r="A613" s="50"/>
      <c r="B613" s="50"/>
      <c r="C613" s="50"/>
      <c r="D613" s="50"/>
      <c r="E613" s="50"/>
    </row>
    <row r="614" spans="1:5" x14ac:dyDescent="0.2">
      <c r="A614" s="50"/>
      <c r="B614" s="50"/>
      <c r="C614" s="50"/>
      <c r="D614" s="50"/>
      <c r="E614" s="50"/>
    </row>
    <row r="615" spans="1:5" x14ac:dyDescent="0.2">
      <c r="A615" s="50"/>
      <c r="B615" s="50"/>
      <c r="C615" s="50"/>
      <c r="D615" s="50"/>
      <c r="E615" s="50"/>
    </row>
    <row r="616" spans="1:5" x14ac:dyDescent="0.2">
      <c r="A616" s="50"/>
      <c r="B616" s="50"/>
      <c r="C616" s="50"/>
      <c r="D616" s="50"/>
      <c r="E616" s="50"/>
    </row>
    <row r="617" spans="1:5" x14ac:dyDescent="0.2">
      <c r="A617" s="50"/>
      <c r="B617" s="50"/>
      <c r="C617" s="50"/>
      <c r="D617" s="50"/>
      <c r="E617" s="50"/>
    </row>
    <row r="618" spans="1:5" x14ac:dyDescent="0.2">
      <c r="A618" s="50"/>
      <c r="B618" s="50"/>
      <c r="C618" s="50"/>
      <c r="D618" s="50"/>
      <c r="E618" s="50"/>
    </row>
    <row r="619" spans="1:5" x14ac:dyDescent="0.2">
      <c r="A619" s="50"/>
      <c r="B619" s="50"/>
      <c r="C619" s="50"/>
      <c r="D619" s="50"/>
      <c r="E619" s="50"/>
    </row>
    <row r="620" spans="1:5" x14ac:dyDescent="0.2">
      <c r="A620" s="50"/>
      <c r="B620" s="50"/>
      <c r="C620" s="50"/>
      <c r="D620" s="50"/>
      <c r="E620" s="50"/>
    </row>
    <row r="621" spans="1:5" x14ac:dyDescent="0.2">
      <c r="A621" s="50"/>
      <c r="B621" s="50"/>
      <c r="C621" s="50"/>
      <c r="D621" s="50"/>
      <c r="E621" s="50"/>
    </row>
    <row r="622" spans="1:5" x14ac:dyDescent="0.2">
      <c r="A622" s="50"/>
      <c r="B622" s="50"/>
      <c r="C622" s="50"/>
      <c r="D622" s="50"/>
      <c r="E622" s="50"/>
    </row>
    <row r="623" spans="1:5" x14ac:dyDescent="0.2">
      <c r="A623" s="50"/>
      <c r="B623" s="50"/>
      <c r="C623" s="50"/>
      <c r="D623" s="50"/>
      <c r="E623" s="50"/>
    </row>
    <row r="624" spans="1:5" x14ac:dyDescent="0.2">
      <c r="A624" s="50"/>
      <c r="B624" s="50"/>
      <c r="C624" s="50"/>
      <c r="D624" s="50"/>
      <c r="E624" s="50"/>
    </row>
    <row r="625" spans="1:5" x14ac:dyDescent="0.2">
      <c r="A625" s="50"/>
      <c r="B625" s="50"/>
      <c r="C625" s="50"/>
      <c r="D625" s="50"/>
      <c r="E625" s="50"/>
    </row>
    <row r="626" spans="1:5" x14ac:dyDescent="0.2">
      <c r="A626" s="50"/>
      <c r="B626" s="50"/>
      <c r="C626" s="50"/>
      <c r="D626" s="50"/>
      <c r="E626" s="50"/>
    </row>
    <row r="627" spans="1:5" x14ac:dyDescent="0.2">
      <c r="A627" s="50"/>
      <c r="B627" s="50"/>
      <c r="C627" s="50"/>
      <c r="D627" s="50"/>
      <c r="E627" s="50"/>
    </row>
    <row r="628" spans="1:5" x14ac:dyDescent="0.2">
      <c r="A628" s="50"/>
      <c r="B628" s="50"/>
      <c r="C628" s="50"/>
      <c r="D628" s="50"/>
      <c r="E628" s="50"/>
    </row>
    <row r="629" spans="1:5" x14ac:dyDescent="0.2">
      <c r="A629" s="50"/>
      <c r="B629" s="50"/>
      <c r="C629" s="50"/>
      <c r="D629" s="50"/>
      <c r="E629" s="50"/>
    </row>
    <row r="630" spans="1:5" x14ac:dyDescent="0.2">
      <c r="A630" s="50"/>
      <c r="B630" s="50"/>
      <c r="C630" s="50"/>
      <c r="D630" s="50"/>
      <c r="E630" s="50"/>
    </row>
    <row r="631" spans="1:5" x14ac:dyDescent="0.2">
      <c r="A631" s="50"/>
      <c r="B631" s="50"/>
      <c r="C631" s="50"/>
      <c r="D631" s="50"/>
      <c r="E631" s="50"/>
    </row>
    <row r="632" spans="1:5" x14ac:dyDescent="0.2">
      <c r="A632" s="50"/>
      <c r="B632" s="50"/>
      <c r="C632" s="50"/>
      <c r="D632" s="50"/>
      <c r="E632" s="50"/>
    </row>
    <row r="633" spans="1:5" x14ac:dyDescent="0.2">
      <c r="A633" s="50"/>
      <c r="B633" s="50"/>
      <c r="C633" s="50"/>
      <c r="D633" s="50"/>
      <c r="E633" s="50"/>
    </row>
    <row r="634" spans="1:5" x14ac:dyDescent="0.2">
      <c r="A634" s="50"/>
      <c r="B634" s="50"/>
      <c r="C634" s="50"/>
      <c r="D634" s="50"/>
      <c r="E634" s="50"/>
    </row>
    <row r="635" spans="1:5" x14ac:dyDescent="0.2">
      <c r="A635" s="50"/>
      <c r="B635" s="50"/>
      <c r="C635" s="50"/>
      <c r="D635" s="50"/>
      <c r="E635" s="50"/>
    </row>
    <row r="636" spans="1:5" x14ac:dyDescent="0.2">
      <c r="A636" s="50"/>
      <c r="B636" s="50"/>
      <c r="C636" s="50"/>
      <c r="D636" s="50"/>
      <c r="E636" s="50"/>
    </row>
    <row r="637" spans="1:5" x14ac:dyDescent="0.2">
      <c r="A637" s="50"/>
      <c r="B637" s="50"/>
      <c r="C637" s="50"/>
      <c r="D637" s="50"/>
      <c r="E637" s="50"/>
    </row>
    <row r="638" spans="1:5" x14ac:dyDescent="0.2">
      <c r="A638" s="50"/>
      <c r="B638" s="50"/>
      <c r="C638" s="50"/>
      <c r="D638" s="50"/>
      <c r="E638" s="50"/>
    </row>
    <row r="639" spans="1:5" x14ac:dyDescent="0.2">
      <c r="A639" s="50"/>
      <c r="B639" s="50"/>
      <c r="C639" s="50"/>
      <c r="D639" s="50"/>
      <c r="E639" s="50"/>
    </row>
    <row r="640" spans="1:5" x14ac:dyDescent="0.2">
      <c r="A640" s="50"/>
      <c r="B640" s="50"/>
      <c r="C640" s="50"/>
      <c r="D640" s="50"/>
      <c r="E640" s="50"/>
    </row>
    <row r="641" spans="1:5" x14ac:dyDescent="0.2">
      <c r="A641" s="50"/>
      <c r="B641" s="50"/>
      <c r="C641" s="50"/>
      <c r="D641" s="50"/>
      <c r="E641" s="50"/>
    </row>
    <row r="642" spans="1:5" x14ac:dyDescent="0.2">
      <c r="A642" s="50"/>
      <c r="B642" s="50"/>
      <c r="C642" s="50"/>
      <c r="D642" s="50"/>
      <c r="E642" s="50"/>
    </row>
    <row r="643" spans="1:5" x14ac:dyDescent="0.2">
      <c r="A643" s="50"/>
      <c r="B643" s="50"/>
      <c r="C643" s="50"/>
      <c r="D643" s="50"/>
      <c r="E643" s="50"/>
    </row>
    <row r="644" spans="1:5" x14ac:dyDescent="0.2">
      <c r="A644" s="50"/>
      <c r="B644" s="50"/>
      <c r="C644" s="50"/>
      <c r="D644" s="50"/>
      <c r="E644" s="50"/>
    </row>
    <row r="645" spans="1:5" x14ac:dyDescent="0.2">
      <c r="A645" s="50"/>
      <c r="B645" s="50"/>
      <c r="C645" s="50"/>
      <c r="D645" s="50"/>
      <c r="E645" s="50"/>
    </row>
    <row r="646" spans="1:5" x14ac:dyDescent="0.2">
      <c r="A646" s="50"/>
      <c r="B646" s="50"/>
      <c r="C646" s="50"/>
      <c r="D646" s="50"/>
      <c r="E646" s="50"/>
    </row>
    <row r="647" spans="1:5" x14ac:dyDescent="0.2">
      <c r="A647" s="50"/>
      <c r="B647" s="50"/>
      <c r="C647" s="50"/>
      <c r="D647" s="50"/>
      <c r="E647" s="50"/>
    </row>
    <row r="648" spans="1:5" x14ac:dyDescent="0.2">
      <c r="A648" s="50"/>
      <c r="B648" s="50"/>
      <c r="C648" s="50"/>
      <c r="D648" s="50"/>
      <c r="E648" s="50"/>
    </row>
    <row r="649" spans="1:5" x14ac:dyDescent="0.2">
      <c r="A649" s="50"/>
      <c r="B649" s="50"/>
      <c r="C649" s="50"/>
      <c r="D649" s="50"/>
      <c r="E649" s="50"/>
    </row>
    <row r="650" spans="1:5" x14ac:dyDescent="0.2">
      <c r="A650" s="50"/>
      <c r="B650" s="50"/>
      <c r="C650" s="50"/>
      <c r="D650" s="50"/>
      <c r="E650" s="50"/>
    </row>
    <row r="651" spans="1:5" x14ac:dyDescent="0.2">
      <c r="A651" s="50"/>
      <c r="B651" s="50"/>
      <c r="C651" s="50"/>
      <c r="D651" s="50"/>
      <c r="E651" s="50"/>
    </row>
    <row r="652" spans="1:5" x14ac:dyDescent="0.2">
      <c r="A652" s="50"/>
      <c r="B652" s="50"/>
      <c r="C652" s="50"/>
      <c r="D652" s="50"/>
      <c r="E652" s="50"/>
    </row>
    <row r="653" spans="1:5" x14ac:dyDescent="0.2">
      <c r="A653" s="50"/>
      <c r="B653" s="50"/>
      <c r="C653" s="50"/>
      <c r="D653" s="50"/>
      <c r="E653" s="50"/>
    </row>
    <row r="654" spans="1:5" x14ac:dyDescent="0.2">
      <c r="A654" s="50"/>
      <c r="B654" s="50"/>
      <c r="C654" s="50"/>
      <c r="D654" s="50"/>
      <c r="E654" s="50"/>
    </row>
    <row r="655" spans="1:5" x14ac:dyDescent="0.2">
      <c r="A655" s="50"/>
      <c r="B655" s="50"/>
      <c r="C655" s="50"/>
      <c r="D655" s="50"/>
      <c r="E655" s="50"/>
    </row>
    <row r="656" spans="1:5" x14ac:dyDescent="0.2">
      <c r="A656" s="50"/>
      <c r="B656" s="50"/>
      <c r="C656" s="50"/>
      <c r="D656" s="50"/>
      <c r="E656" s="50"/>
    </row>
    <row r="657" spans="1:5" x14ac:dyDescent="0.2">
      <c r="A657" s="50"/>
      <c r="B657" s="50"/>
      <c r="C657" s="50"/>
      <c r="D657" s="50"/>
      <c r="E657" s="50"/>
    </row>
    <row r="658" spans="1:5" x14ac:dyDescent="0.2">
      <c r="A658" s="50"/>
      <c r="B658" s="50"/>
      <c r="C658" s="50"/>
      <c r="D658" s="50"/>
      <c r="E658" s="50"/>
    </row>
    <row r="659" spans="1:5" x14ac:dyDescent="0.2">
      <c r="A659" s="50"/>
      <c r="B659" s="50"/>
      <c r="C659" s="50"/>
      <c r="D659" s="50"/>
      <c r="E659" s="50"/>
    </row>
    <row r="660" spans="1:5" x14ac:dyDescent="0.2">
      <c r="A660" s="50"/>
      <c r="B660" s="50"/>
      <c r="C660" s="50"/>
      <c r="D660" s="50"/>
      <c r="E660" s="50"/>
    </row>
    <row r="661" spans="1:5" x14ac:dyDescent="0.2">
      <c r="A661" s="50"/>
      <c r="B661" s="50"/>
      <c r="C661" s="50"/>
      <c r="D661" s="50"/>
      <c r="E661" s="50"/>
    </row>
    <row r="662" spans="1:5" x14ac:dyDescent="0.2">
      <c r="A662" s="50"/>
      <c r="B662" s="50"/>
      <c r="C662" s="50"/>
      <c r="D662" s="50"/>
      <c r="E662" s="50"/>
    </row>
    <row r="663" spans="1:5" x14ac:dyDescent="0.2">
      <c r="A663" s="50"/>
      <c r="B663" s="50"/>
      <c r="C663" s="50"/>
      <c r="D663" s="50"/>
      <c r="E663" s="50"/>
    </row>
    <row r="664" spans="1:5" x14ac:dyDescent="0.2">
      <c r="A664" s="50"/>
      <c r="B664" s="50"/>
      <c r="C664" s="50"/>
      <c r="D664" s="50"/>
      <c r="E664" s="50"/>
    </row>
    <row r="665" spans="1:5" x14ac:dyDescent="0.2">
      <c r="A665" s="50"/>
      <c r="B665" s="50"/>
      <c r="C665" s="50"/>
      <c r="D665" s="50"/>
      <c r="E665" s="50"/>
    </row>
    <row r="666" spans="1:5" x14ac:dyDescent="0.2">
      <c r="A666" s="50"/>
      <c r="B666" s="50"/>
      <c r="C666" s="50"/>
      <c r="D666" s="50"/>
      <c r="E666" s="50"/>
    </row>
    <row r="667" spans="1:5" x14ac:dyDescent="0.2">
      <c r="A667" s="50"/>
      <c r="B667" s="50"/>
      <c r="C667" s="50"/>
      <c r="D667" s="50"/>
      <c r="E667" s="50"/>
    </row>
    <row r="668" spans="1:5" x14ac:dyDescent="0.2">
      <c r="A668" s="50"/>
      <c r="B668" s="50"/>
      <c r="C668" s="50"/>
      <c r="D668" s="50"/>
      <c r="E668" s="50"/>
    </row>
    <row r="669" spans="1:5" x14ac:dyDescent="0.2">
      <c r="A669" s="50"/>
      <c r="B669" s="50"/>
      <c r="C669" s="50"/>
      <c r="D669" s="50"/>
      <c r="E669" s="50"/>
    </row>
    <row r="670" spans="1:5" x14ac:dyDescent="0.2">
      <c r="A670" s="50"/>
      <c r="B670" s="50"/>
      <c r="C670" s="50"/>
      <c r="D670" s="50"/>
      <c r="E670" s="50"/>
    </row>
    <row r="671" spans="1:5" x14ac:dyDescent="0.2">
      <c r="A671" s="50"/>
      <c r="B671" s="50"/>
      <c r="C671" s="50"/>
      <c r="D671" s="50"/>
      <c r="E671" s="50"/>
    </row>
    <row r="672" spans="1:5" x14ac:dyDescent="0.2">
      <c r="A672" s="50"/>
      <c r="B672" s="50"/>
      <c r="C672" s="50"/>
      <c r="D672" s="50"/>
      <c r="E672" s="50"/>
    </row>
    <row r="673" spans="1:5" x14ac:dyDescent="0.2">
      <c r="A673" s="50"/>
      <c r="B673" s="50"/>
      <c r="C673" s="50"/>
      <c r="D673" s="50"/>
      <c r="E673" s="50"/>
    </row>
    <row r="674" spans="1:5" x14ac:dyDescent="0.2">
      <c r="A674" s="50"/>
      <c r="B674" s="50"/>
      <c r="C674" s="50"/>
      <c r="D674" s="50"/>
      <c r="E674" s="50"/>
    </row>
    <row r="675" spans="1:5" x14ac:dyDescent="0.2">
      <c r="A675" s="50"/>
      <c r="B675" s="50"/>
      <c r="C675" s="50"/>
      <c r="D675" s="50"/>
      <c r="E675" s="50"/>
    </row>
    <row r="676" spans="1:5" x14ac:dyDescent="0.2">
      <c r="A676" s="50"/>
      <c r="B676" s="50"/>
      <c r="C676" s="50"/>
      <c r="D676" s="50"/>
      <c r="E676" s="50"/>
    </row>
    <row r="677" spans="1:5" x14ac:dyDescent="0.2">
      <c r="A677" s="50"/>
      <c r="B677" s="50"/>
      <c r="C677" s="50"/>
      <c r="D677" s="50"/>
      <c r="E677" s="50"/>
    </row>
    <row r="678" spans="1:5" x14ac:dyDescent="0.2">
      <c r="A678" s="50"/>
      <c r="B678" s="50"/>
      <c r="C678" s="50"/>
      <c r="D678" s="50"/>
      <c r="E678" s="50"/>
    </row>
    <row r="679" spans="1:5" x14ac:dyDescent="0.2">
      <c r="A679" s="50"/>
      <c r="B679" s="50"/>
      <c r="C679" s="50"/>
      <c r="D679" s="50"/>
      <c r="E679" s="50"/>
    </row>
    <row r="680" spans="1:5" x14ac:dyDescent="0.2">
      <c r="A680" s="50"/>
      <c r="B680" s="50"/>
      <c r="C680" s="50"/>
      <c r="D680" s="50"/>
      <c r="E680" s="50"/>
    </row>
    <row r="681" spans="1:5" x14ac:dyDescent="0.2">
      <c r="A681" s="50"/>
      <c r="B681" s="50"/>
      <c r="C681" s="50"/>
      <c r="D681" s="50"/>
      <c r="E681" s="50"/>
    </row>
    <row r="682" spans="1:5" x14ac:dyDescent="0.2">
      <c r="A682" s="50"/>
      <c r="B682" s="50"/>
      <c r="C682" s="50"/>
      <c r="D682" s="50"/>
      <c r="E682" s="50"/>
    </row>
    <row r="683" spans="1:5" x14ac:dyDescent="0.2">
      <c r="A683" s="50"/>
      <c r="B683" s="50"/>
      <c r="C683" s="50"/>
      <c r="D683" s="50"/>
      <c r="E683" s="50"/>
    </row>
    <row r="684" spans="1:5" x14ac:dyDescent="0.2">
      <c r="A684" s="50"/>
      <c r="B684" s="50"/>
      <c r="C684" s="50"/>
      <c r="D684" s="50"/>
      <c r="E684" s="50"/>
    </row>
    <row r="685" spans="1:5" x14ac:dyDescent="0.2">
      <c r="A685" s="50"/>
      <c r="B685" s="50"/>
      <c r="C685" s="50"/>
      <c r="D685" s="50"/>
      <c r="E685" s="50"/>
    </row>
    <row r="686" spans="1:5" x14ac:dyDescent="0.2">
      <c r="A686" s="50"/>
      <c r="B686" s="50"/>
      <c r="C686" s="50"/>
      <c r="D686" s="50"/>
      <c r="E686" s="50"/>
    </row>
    <row r="687" spans="1:5" x14ac:dyDescent="0.2">
      <c r="A687" s="50"/>
      <c r="B687" s="50"/>
      <c r="C687" s="50"/>
      <c r="D687" s="50"/>
      <c r="E687" s="50"/>
    </row>
    <row r="688" spans="1:5" x14ac:dyDescent="0.2">
      <c r="A688" s="50"/>
      <c r="B688" s="50"/>
      <c r="C688" s="50"/>
      <c r="D688" s="50"/>
      <c r="E688" s="50"/>
    </row>
    <row r="689" spans="1:5" x14ac:dyDescent="0.2">
      <c r="A689" s="50"/>
      <c r="B689" s="50"/>
      <c r="C689" s="50"/>
      <c r="D689" s="50"/>
      <c r="E689" s="50"/>
    </row>
    <row r="690" spans="1:5" x14ac:dyDescent="0.2">
      <c r="A690" s="50"/>
      <c r="B690" s="50"/>
      <c r="C690" s="50"/>
      <c r="D690" s="50"/>
      <c r="E690" s="50"/>
    </row>
    <row r="691" spans="1:5" x14ac:dyDescent="0.2">
      <c r="A691" s="50"/>
      <c r="B691" s="50"/>
      <c r="C691" s="50"/>
      <c r="D691" s="50"/>
      <c r="E691" s="50"/>
    </row>
    <row r="692" spans="1:5" x14ac:dyDescent="0.2">
      <c r="A692" s="50"/>
      <c r="B692" s="50"/>
      <c r="C692" s="50"/>
      <c r="D692" s="50"/>
      <c r="E692" s="50"/>
    </row>
    <row r="693" spans="1:5" x14ac:dyDescent="0.2">
      <c r="A693" s="50"/>
      <c r="B693" s="50"/>
      <c r="C693" s="50"/>
      <c r="D693" s="50"/>
      <c r="E693" s="50"/>
    </row>
    <row r="694" spans="1:5" x14ac:dyDescent="0.2">
      <c r="A694" s="50"/>
      <c r="B694" s="50"/>
      <c r="C694" s="50"/>
      <c r="D694" s="50"/>
      <c r="E694" s="50"/>
    </row>
    <row r="695" spans="1:5" x14ac:dyDescent="0.2">
      <c r="A695" s="50"/>
      <c r="B695" s="50"/>
      <c r="C695" s="50"/>
      <c r="D695" s="50"/>
      <c r="E695" s="50"/>
    </row>
    <row r="696" spans="1:5" x14ac:dyDescent="0.2">
      <c r="A696" s="50"/>
      <c r="B696" s="50"/>
      <c r="C696" s="50"/>
      <c r="D696" s="50"/>
      <c r="E696" s="50"/>
    </row>
    <row r="697" spans="1:5" x14ac:dyDescent="0.2">
      <c r="A697" s="50"/>
      <c r="B697" s="50"/>
      <c r="C697" s="50"/>
      <c r="D697" s="50"/>
      <c r="E697" s="50"/>
    </row>
    <row r="698" spans="1:5" x14ac:dyDescent="0.2">
      <c r="A698" s="50"/>
      <c r="B698" s="50"/>
      <c r="C698" s="50"/>
      <c r="D698" s="50"/>
      <c r="E698" s="50"/>
    </row>
    <row r="699" spans="1:5" x14ac:dyDescent="0.2">
      <c r="A699" s="50"/>
      <c r="B699" s="50"/>
      <c r="C699" s="50"/>
      <c r="D699" s="50"/>
      <c r="E699" s="50"/>
    </row>
    <row r="700" spans="1:5" x14ac:dyDescent="0.2">
      <c r="A700" s="50"/>
      <c r="B700" s="50"/>
      <c r="C700" s="50"/>
      <c r="D700" s="50"/>
      <c r="E700" s="50"/>
    </row>
    <row r="701" spans="1:5" x14ac:dyDescent="0.2">
      <c r="A701" s="50"/>
      <c r="B701" s="50"/>
      <c r="C701" s="50"/>
      <c r="D701" s="50"/>
      <c r="E701" s="50"/>
    </row>
    <row r="702" spans="1:5" x14ac:dyDescent="0.2">
      <c r="A702" s="50"/>
      <c r="B702" s="50"/>
      <c r="C702" s="50"/>
      <c r="D702" s="50"/>
      <c r="E702" s="50"/>
    </row>
    <row r="703" spans="1:5" x14ac:dyDescent="0.2">
      <c r="A703" s="50"/>
      <c r="B703" s="50"/>
      <c r="C703" s="50"/>
      <c r="D703" s="50"/>
      <c r="E703" s="50"/>
    </row>
    <row r="704" spans="1:5" x14ac:dyDescent="0.2">
      <c r="A704" s="50"/>
      <c r="B704" s="50"/>
      <c r="C704" s="50"/>
      <c r="D704" s="50"/>
      <c r="E704" s="50"/>
    </row>
    <row r="705" spans="1:5" x14ac:dyDescent="0.2">
      <c r="A705" s="50"/>
      <c r="B705" s="50"/>
      <c r="C705" s="50"/>
      <c r="D705" s="50"/>
      <c r="E705" s="50"/>
    </row>
    <row r="706" spans="1:5" x14ac:dyDescent="0.2">
      <c r="A706" s="50"/>
      <c r="B706" s="50"/>
      <c r="C706" s="50"/>
      <c r="D706" s="50"/>
      <c r="E706" s="50"/>
    </row>
    <row r="707" spans="1:5" x14ac:dyDescent="0.2">
      <c r="A707" s="50"/>
      <c r="B707" s="50"/>
      <c r="C707" s="50"/>
      <c r="D707" s="50"/>
      <c r="E707" s="50"/>
    </row>
    <row r="708" spans="1:5" x14ac:dyDescent="0.2">
      <c r="A708" s="50"/>
      <c r="B708" s="50"/>
      <c r="C708" s="50"/>
      <c r="D708" s="50"/>
      <c r="E708" s="50"/>
    </row>
    <row r="709" spans="1:5" x14ac:dyDescent="0.2">
      <c r="A709" s="50"/>
      <c r="B709" s="50"/>
      <c r="C709" s="50"/>
      <c r="D709" s="50"/>
      <c r="E709" s="50"/>
    </row>
    <row r="710" spans="1:5" x14ac:dyDescent="0.2">
      <c r="A710" s="50"/>
      <c r="B710" s="50"/>
      <c r="C710" s="50"/>
      <c r="D710" s="50"/>
      <c r="E710" s="50"/>
    </row>
    <row r="711" spans="1:5" x14ac:dyDescent="0.2">
      <c r="A711" s="50"/>
      <c r="B711" s="50"/>
      <c r="C711" s="50"/>
      <c r="D711" s="50"/>
      <c r="E711" s="50"/>
    </row>
    <row r="712" spans="1:5" x14ac:dyDescent="0.2">
      <c r="A712" s="50"/>
      <c r="B712" s="50"/>
      <c r="C712" s="50"/>
      <c r="D712" s="50"/>
      <c r="E712" s="50"/>
    </row>
    <row r="713" spans="1:5" x14ac:dyDescent="0.2">
      <c r="A713" s="50"/>
      <c r="B713" s="50"/>
      <c r="C713" s="50"/>
      <c r="D713" s="50"/>
      <c r="E713" s="50"/>
    </row>
    <row r="714" spans="1:5" x14ac:dyDescent="0.2">
      <c r="A714" s="50"/>
      <c r="B714" s="50"/>
      <c r="C714" s="50"/>
      <c r="D714" s="50"/>
      <c r="E714" s="50"/>
    </row>
    <row r="715" spans="1:5" x14ac:dyDescent="0.2">
      <c r="A715" s="50"/>
      <c r="B715" s="50"/>
      <c r="C715" s="50"/>
      <c r="D715" s="50"/>
      <c r="E715" s="50"/>
    </row>
    <row r="716" spans="1:5" x14ac:dyDescent="0.2">
      <c r="A716" s="50"/>
      <c r="B716" s="50"/>
      <c r="C716" s="50"/>
      <c r="D716" s="50"/>
      <c r="E716" s="50"/>
    </row>
    <row r="717" spans="1:5" x14ac:dyDescent="0.2">
      <c r="A717" s="50"/>
      <c r="B717" s="50"/>
      <c r="C717" s="50"/>
      <c r="D717" s="50"/>
      <c r="E717" s="50"/>
    </row>
    <row r="718" spans="1:5" x14ac:dyDescent="0.2">
      <c r="A718" s="50"/>
      <c r="B718" s="50"/>
      <c r="C718" s="50"/>
      <c r="D718" s="50"/>
      <c r="E718" s="50"/>
    </row>
    <row r="719" spans="1:5" x14ac:dyDescent="0.2">
      <c r="A719" s="50"/>
      <c r="B719" s="50"/>
      <c r="C719" s="50"/>
      <c r="D719" s="50"/>
      <c r="E719" s="50"/>
    </row>
    <row r="720" spans="1:5" x14ac:dyDescent="0.2">
      <c r="A720" s="50"/>
      <c r="B720" s="50"/>
      <c r="C720" s="50"/>
      <c r="D720" s="50"/>
      <c r="E720" s="50"/>
    </row>
    <row r="721" spans="1:5" x14ac:dyDescent="0.2">
      <c r="A721" s="50"/>
      <c r="B721" s="50"/>
      <c r="C721" s="50"/>
      <c r="D721" s="50"/>
      <c r="E721" s="50"/>
    </row>
    <row r="722" spans="1:5" x14ac:dyDescent="0.2">
      <c r="A722" s="50"/>
      <c r="B722" s="50"/>
      <c r="C722" s="50"/>
      <c r="D722" s="50"/>
      <c r="E722" s="50"/>
    </row>
    <row r="723" spans="1:5" x14ac:dyDescent="0.2">
      <c r="A723" s="50"/>
      <c r="B723" s="50"/>
      <c r="C723" s="50"/>
      <c r="D723" s="50"/>
      <c r="E723" s="50"/>
    </row>
    <row r="724" spans="1:5" x14ac:dyDescent="0.2">
      <c r="A724" s="50"/>
      <c r="B724" s="50"/>
      <c r="C724" s="50"/>
      <c r="D724" s="50"/>
      <c r="E724" s="50"/>
    </row>
    <row r="725" spans="1:5" x14ac:dyDescent="0.2">
      <c r="A725" s="50"/>
      <c r="B725" s="50"/>
      <c r="C725" s="50"/>
      <c r="D725" s="50"/>
      <c r="E725" s="50"/>
    </row>
    <row r="726" spans="1:5" x14ac:dyDescent="0.2">
      <c r="A726" s="50"/>
      <c r="B726" s="50"/>
      <c r="C726" s="50"/>
      <c r="D726" s="50"/>
      <c r="E726" s="50"/>
    </row>
    <row r="727" spans="1:5" x14ac:dyDescent="0.2">
      <c r="A727" s="50"/>
      <c r="B727" s="50"/>
      <c r="C727" s="50"/>
      <c r="D727" s="50"/>
      <c r="E727" s="50"/>
    </row>
    <row r="728" spans="1:5" x14ac:dyDescent="0.2">
      <c r="A728" s="50"/>
      <c r="B728" s="50"/>
      <c r="C728" s="50"/>
      <c r="D728" s="50"/>
      <c r="E728" s="50"/>
    </row>
    <row r="729" spans="1:5" x14ac:dyDescent="0.2">
      <c r="A729" s="50"/>
      <c r="B729" s="50"/>
      <c r="C729" s="50"/>
      <c r="D729" s="50"/>
      <c r="E729" s="50"/>
    </row>
    <row r="730" spans="1:5" x14ac:dyDescent="0.2">
      <c r="A730" s="50"/>
      <c r="B730" s="50"/>
      <c r="C730" s="50"/>
      <c r="D730" s="50"/>
      <c r="E730" s="50"/>
    </row>
    <row r="731" spans="1:5" x14ac:dyDescent="0.2">
      <c r="A731" s="50"/>
      <c r="B731" s="50"/>
      <c r="C731" s="50"/>
      <c r="D731" s="50"/>
      <c r="E731" s="50"/>
    </row>
    <row r="732" spans="1:5" x14ac:dyDescent="0.2">
      <c r="A732" s="50"/>
      <c r="B732" s="50"/>
      <c r="C732" s="50"/>
      <c r="D732" s="50"/>
      <c r="E732" s="50"/>
    </row>
    <row r="733" spans="1:5" x14ac:dyDescent="0.2">
      <c r="A733" s="50"/>
      <c r="B733" s="50"/>
      <c r="C733" s="50"/>
      <c r="D733" s="50"/>
      <c r="E733" s="50"/>
    </row>
    <row r="734" spans="1:5" x14ac:dyDescent="0.2">
      <c r="A734" s="50"/>
      <c r="B734" s="50"/>
      <c r="C734" s="50"/>
      <c r="D734" s="50"/>
      <c r="E734" s="50"/>
    </row>
    <row r="735" spans="1:5" x14ac:dyDescent="0.2">
      <c r="A735" s="50"/>
      <c r="B735" s="50"/>
      <c r="C735" s="50"/>
      <c r="D735" s="50"/>
      <c r="E735" s="50"/>
    </row>
    <row r="736" spans="1:5" x14ac:dyDescent="0.2">
      <c r="A736" s="50"/>
      <c r="B736" s="50"/>
      <c r="C736" s="50"/>
      <c r="D736" s="50"/>
      <c r="E736" s="50"/>
    </row>
    <row r="737" spans="1:5" x14ac:dyDescent="0.2">
      <c r="A737" s="50"/>
      <c r="B737" s="50"/>
      <c r="C737" s="50"/>
      <c r="D737" s="50"/>
      <c r="E737" s="50"/>
    </row>
    <row r="738" spans="1:5" x14ac:dyDescent="0.2">
      <c r="A738" s="50"/>
      <c r="B738" s="50"/>
      <c r="C738" s="50"/>
      <c r="D738" s="50"/>
      <c r="E738" s="50"/>
    </row>
    <row r="739" spans="1:5" x14ac:dyDescent="0.2">
      <c r="A739" s="50"/>
      <c r="B739" s="50"/>
      <c r="C739" s="50"/>
      <c r="D739" s="50"/>
      <c r="E739" s="50"/>
    </row>
    <row r="740" spans="1:5" x14ac:dyDescent="0.2">
      <c r="A740" s="50"/>
      <c r="B740" s="50"/>
      <c r="C740" s="50"/>
      <c r="D740" s="50"/>
      <c r="E740" s="50"/>
    </row>
    <row r="741" spans="1:5" x14ac:dyDescent="0.2">
      <c r="A741" s="50"/>
      <c r="B741" s="50"/>
      <c r="C741" s="50"/>
      <c r="D741" s="50"/>
      <c r="E741" s="50"/>
    </row>
    <row r="742" spans="1:5" x14ac:dyDescent="0.2">
      <c r="A742" s="50"/>
      <c r="B742" s="50"/>
      <c r="C742" s="50"/>
      <c r="D742" s="50"/>
      <c r="E742" s="50"/>
    </row>
    <row r="743" spans="1:5" x14ac:dyDescent="0.2">
      <c r="A743" s="50"/>
      <c r="B743" s="50"/>
      <c r="C743" s="50"/>
      <c r="D743" s="50"/>
      <c r="E743" s="50"/>
    </row>
    <row r="744" spans="1:5" x14ac:dyDescent="0.2">
      <c r="A744" s="50"/>
      <c r="B744" s="50"/>
      <c r="C744" s="50"/>
      <c r="D744" s="50"/>
      <c r="E744" s="50"/>
    </row>
    <row r="745" spans="1:5" x14ac:dyDescent="0.2">
      <c r="A745" s="50"/>
      <c r="B745" s="50"/>
      <c r="C745" s="50"/>
      <c r="D745" s="50"/>
      <c r="E745" s="50"/>
    </row>
    <row r="746" spans="1:5" x14ac:dyDescent="0.2">
      <c r="A746" s="50"/>
      <c r="B746" s="50"/>
      <c r="C746" s="50"/>
      <c r="D746" s="50"/>
      <c r="E746" s="50"/>
    </row>
    <row r="747" spans="1:5" x14ac:dyDescent="0.2">
      <c r="A747" s="50"/>
      <c r="B747" s="50"/>
      <c r="C747" s="50"/>
      <c r="D747" s="50"/>
      <c r="E747" s="50"/>
    </row>
    <row r="748" spans="1:5" x14ac:dyDescent="0.2">
      <c r="A748" s="50"/>
      <c r="B748" s="50"/>
      <c r="C748" s="50"/>
      <c r="D748" s="50"/>
      <c r="E748" s="50"/>
    </row>
    <row r="749" spans="1:5" x14ac:dyDescent="0.2">
      <c r="A749" s="50"/>
      <c r="B749" s="50"/>
      <c r="C749" s="50"/>
      <c r="D749" s="50"/>
      <c r="E749" s="50"/>
    </row>
    <row r="750" spans="1:5" x14ac:dyDescent="0.2">
      <c r="A750" s="50"/>
      <c r="B750" s="50"/>
      <c r="C750" s="50"/>
      <c r="D750" s="50"/>
      <c r="E750" s="50"/>
    </row>
    <row r="751" spans="1:5" x14ac:dyDescent="0.2">
      <c r="A751" s="50"/>
      <c r="B751" s="50"/>
      <c r="C751" s="50"/>
      <c r="D751" s="50"/>
      <c r="E751" s="50"/>
    </row>
    <row r="752" spans="1:5" x14ac:dyDescent="0.2">
      <c r="A752" s="50"/>
      <c r="B752" s="50"/>
      <c r="C752" s="50"/>
      <c r="D752" s="50"/>
      <c r="E752" s="50"/>
    </row>
    <row r="753" spans="1:5" x14ac:dyDescent="0.2">
      <c r="A753" s="50"/>
      <c r="B753" s="50"/>
      <c r="C753" s="50"/>
      <c r="D753" s="50"/>
      <c r="E753" s="50"/>
    </row>
    <row r="754" spans="1:5" x14ac:dyDescent="0.2">
      <c r="A754" s="50"/>
      <c r="B754" s="50"/>
      <c r="C754" s="50"/>
      <c r="D754" s="50"/>
      <c r="E754" s="50"/>
    </row>
    <row r="755" spans="1:5" x14ac:dyDescent="0.2">
      <c r="A755" s="50"/>
      <c r="B755" s="50"/>
      <c r="C755" s="50"/>
      <c r="D755" s="50"/>
      <c r="E755" s="50"/>
    </row>
    <row r="756" spans="1:5" x14ac:dyDescent="0.2">
      <c r="A756" s="50"/>
      <c r="B756" s="50"/>
      <c r="C756" s="50"/>
      <c r="D756" s="50"/>
      <c r="E756" s="50"/>
    </row>
    <row r="757" spans="1:5" x14ac:dyDescent="0.2">
      <c r="A757" s="50"/>
      <c r="B757" s="50"/>
      <c r="C757" s="50"/>
      <c r="D757" s="50"/>
      <c r="E757" s="50"/>
    </row>
    <row r="758" spans="1:5" x14ac:dyDescent="0.2">
      <c r="A758" s="50"/>
      <c r="B758" s="50"/>
      <c r="C758" s="50"/>
      <c r="D758" s="50"/>
      <c r="E758" s="50"/>
    </row>
    <row r="759" spans="1:5" x14ac:dyDescent="0.2">
      <c r="A759" s="50"/>
      <c r="B759" s="50"/>
      <c r="C759" s="50"/>
      <c r="D759" s="50"/>
      <c r="E759" s="50"/>
    </row>
    <row r="760" spans="1:5" x14ac:dyDescent="0.2">
      <c r="A760" s="50"/>
      <c r="B760" s="50"/>
      <c r="C760" s="50"/>
      <c r="D760" s="50"/>
      <c r="E760" s="50"/>
    </row>
    <row r="761" spans="1:5" x14ac:dyDescent="0.2">
      <c r="A761" s="50"/>
      <c r="B761" s="50"/>
      <c r="C761" s="50"/>
      <c r="D761" s="50"/>
      <c r="E761" s="50"/>
    </row>
    <row r="762" spans="1:5" x14ac:dyDescent="0.2">
      <c r="A762" s="50"/>
      <c r="B762" s="50"/>
      <c r="C762" s="50"/>
      <c r="D762" s="50"/>
      <c r="E762" s="50"/>
    </row>
    <row r="763" spans="1:5" x14ac:dyDescent="0.2">
      <c r="A763" s="50"/>
      <c r="B763" s="50"/>
      <c r="C763" s="50"/>
      <c r="D763" s="50"/>
      <c r="E763" s="50"/>
    </row>
    <row r="764" spans="1:5" x14ac:dyDescent="0.2">
      <c r="A764" s="50"/>
      <c r="B764" s="50"/>
      <c r="C764" s="50"/>
      <c r="D764" s="50"/>
      <c r="E764" s="50"/>
    </row>
    <row r="765" spans="1:5" x14ac:dyDescent="0.2">
      <c r="A765" s="50"/>
      <c r="B765" s="50"/>
      <c r="C765" s="50"/>
      <c r="D765" s="50"/>
      <c r="E765" s="50"/>
    </row>
    <row r="766" spans="1:5" x14ac:dyDescent="0.2">
      <c r="A766" s="50"/>
      <c r="B766" s="50"/>
      <c r="C766" s="50"/>
      <c r="D766" s="50"/>
      <c r="E766" s="50"/>
    </row>
    <row r="767" spans="1:5" x14ac:dyDescent="0.2">
      <c r="A767" s="50"/>
      <c r="B767" s="50"/>
      <c r="C767" s="50"/>
      <c r="D767" s="50"/>
      <c r="E767" s="50"/>
    </row>
    <row r="768" spans="1:5" x14ac:dyDescent="0.2">
      <c r="A768" s="50"/>
      <c r="B768" s="50"/>
      <c r="C768" s="50"/>
      <c r="D768" s="50"/>
      <c r="E768" s="50"/>
    </row>
    <row r="769" spans="1:5" x14ac:dyDescent="0.2">
      <c r="A769" s="50"/>
      <c r="B769" s="50"/>
      <c r="C769" s="50"/>
      <c r="D769" s="50"/>
      <c r="E769" s="50"/>
    </row>
    <row r="770" spans="1:5" x14ac:dyDescent="0.2">
      <c r="A770" s="50"/>
      <c r="B770" s="50"/>
      <c r="C770" s="50"/>
      <c r="D770" s="50"/>
      <c r="E770" s="50"/>
    </row>
    <row r="771" spans="1:5" x14ac:dyDescent="0.2">
      <c r="A771" s="50"/>
      <c r="B771" s="50"/>
      <c r="C771" s="50"/>
      <c r="D771" s="50"/>
      <c r="E771" s="50"/>
    </row>
    <row r="772" spans="1:5" x14ac:dyDescent="0.2">
      <c r="A772" s="50"/>
      <c r="B772" s="50"/>
      <c r="C772" s="50"/>
      <c r="D772" s="50"/>
      <c r="E772" s="50"/>
    </row>
    <row r="773" spans="1:5" x14ac:dyDescent="0.2">
      <c r="A773" s="50"/>
      <c r="B773" s="50"/>
      <c r="C773" s="50"/>
      <c r="D773" s="50"/>
      <c r="E773" s="50"/>
    </row>
    <row r="774" spans="1:5" x14ac:dyDescent="0.2">
      <c r="A774" s="50"/>
      <c r="B774" s="50"/>
      <c r="C774" s="50"/>
      <c r="D774" s="50"/>
      <c r="E774" s="50"/>
    </row>
    <row r="775" spans="1:5" x14ac:dyDescent="0.2">
      <c r="A775" s="50"/>
      <c r="B775" s="50"/>
      <c r="C775" s="50"/>
      <c r="D775" s="50"/>
      <c r="E775" s="50"/>
    </row>
    <row r="776" spans="1:5" x14ac:dyDescent="0.2">
      <c r="A776" s="50"/>
      <c r="B776" s="50"/>
      <c r="C776" s="50"/>
      <c r="D776" s="50"/>
      <c r="E776" s="50"/>
    </row>
    <row r="777" spans="1:5" x14ac:dyDescent="0.2">
      <c r="A777" s="50"/>
      <c r="B777" s="50"/>
      <c r="C777" s="50"/>
      <c r="D777" s="50"/>
      <c r="E777" s="50"/>
    </row>
    <row r="778" spans="1:5" x14ac:dyDescent="0.2">
      <c r="A778" s="50"/>
      <c r="B778" s="50"/>
      <c r="C778" s="50"/>
      <c r="D778" s="50"/>
      <c r="E778" s="50"/>
    </row>
    <row r="779" spans="1:5" x14ac:dyDescent="0.2">
      <c r="A779" s="50"/>
      <c r="B779" s="50"/>
      <c r="C779" s="50"/>
      <c r="D779" s="50"/>
      <c r="E779" s="50"/>
    </row>
    <row r="780" spans="1:5" x14ac:dyDescent="0.2">
      <c r="A780" s="50"/>
      <c r="B780" s="50"/>
      <c r="C780" s="50"/>
      <c r="D780" s="50"/>
      <c r="E780" s="50"/>
    </row>
    <row r="781" spans="1:5" x14ac:dyDescent="0.2">
      <c r="A781" s="50"/>
      <c r="B781" s="50"/>
      <c r="C781" s="50"/>
      <c r="D781" s="50"/>
      <c r="E781" s="50"/>
    </row>
    <row r="782" spans="1:5" x14ac:dyDescent="0.2">
      <c r="A782" s="50"/>
      <c r="B782" s="50"/>
      <c r="C782" s="50"/>
      <c r="D782" s="50"/>
      <c r="E782" s="50"/>
    </row>
    <row r="783" spans="1:5" x14ac:dyDescent="0.2">
      <c r="A783" s="50"/>
      <c r="B783" s="50"/>
      <c r="C783" s="50"/>
      <c r="D783" s="50"/>
      <c r="E783" s="50"/>
    </row>
    <row r="784" spans="1:5" x14ac:dyDescent="0.2">
      <c r="A784" s="50"/>
      <c r="B784" s="50"/>
      <c r="C784" s="50"/>
      <c r="D784" s="50"/>
      <c r="E784" s="50"/>
    </row>
    <row r="785" spans="1:5" x14ac:dyDescent="0.2">
      <c r="A785" s="50"/>
      <c r="B785" s="50"/>
      <c r="C785" s="50"/>
      <c r="D785" s="50"/>
      <c r="E785" s="50"/>
    </row>
    <row r="786" spans="1:5" x14ac:dyDescent="0.2">
      <c r="A786" s="50"/>
      <c r="B786" s="50"/>
      <c r="C786" s="50"/>
      <c r="D786" s="50"/>
      <c r="E786" s="50"/>
    </row>
    <row r="787" spans="1:5" x14ac:dyDescent="0.2">
      <c r="A787" s="50"/>
      <c r="B787" s="50"/>
      <c r="C787" s="50"/>
      <c r="D787" s="50"/>
      <c r="E787" s="50"/>
    </row>
    <row r="788" spans="1:5" x14ac:dyDescent="0.2">
      <c r="A788" s="50"/>
      <c r="B788" s="50"/>
      <c r="C788" s="50"/>
      <c r="D788" s="50"/>
      <c r="E788" s="50"/>
    </row>
    <row r="789" spans="1:5" x14ac:dyDescent="0.2">
      <c r="A789" s="50"/>
      <c r="B789" s="50"/>
      <c r="C789" s="50"/>
      <c r="D789" s="50"/>
      <c r="E789" s="50"/>
    </row>
    <row r="790" spans="1:5" x14ac:dyDescent="0.2">
      <c r="A790" s="50"/>
      <c r="B790" s="50"/>
      <c r="C790" s="50"/>
      <c r="D790" s="50"/>
      <c r="E790" s="50"/>
    </row>
    <row r="791" spans="1:5" x14ac:dyDescent="0.2">
      <c r="A791" s="50"/>
      <c r="B791" s="50"/>
      <c r="C791" s="50"/>
      <c r="D791" s="50"/>
      <c r="E791" s="50"/>
    </row>
    <row r="792" spans="1:5" x14ac:dyDescent="0.2">
      <c r="A792" s="50"/>
      <c r="B792" s="50"/>
      <c r="C792" s="50"/>
      <c r="D792" s="50"/>
      <c r="E792" s="50"/>
    </row>
    <row r="793" spans="1:5" x14ac:dyDescent="0.2">
      <c r="A793" s="50"/>
      <c r="B793" s="50"/>
      <c r="C793" s="50"/>
      <c r="D793" s="50"/>
      <c r="E793" s="50"/>
    </row>
    <row r="794" spans="1:5" x14ac:dyDescent="0.2">
      <c r="A794" s="50"/>
      <c r="B794" s="50"/>
      <c r="C794" s="50"/>
      <c r="D794" s="50"/>
      <c r="E794" s="50"/>
    </row>
    <row r="795" spans="1:5" x14ac:dyDescent="0.2">
      <c r="A795" s="50"/>
      <c r="B795" s="50"/>
      <c r="C795" s="50"/>
      <c r="D795" s="50"/>
      <c r="E795" s="50"/>
    </row>
    <row r="796" spans="1:5" x14ac:dyDescent="0.2">
      <c r="A796" s="50"/>
      <c r="B796" s="50"/>
      <c r="C796" s="50"/>
      <c r="D796" s="50"/>
      <c r="E796" s="50"/>
    </row>
    <row r="797" spans="1:5" x14ac:dyDescent="0.2">
      <c r="A797" s="50"/>
      <c r="B797" s="50"/>
      <c r="C797" s="50"/>
      <c r="D797" s="50"/>
      <c r="E797" s="50"/>
    </row>
    <row r="798" spans="1:5" x14ac:dyDescent="0.2">
      <c r="A798" s="50"/>
      <c r="B798" s="50"/>
      <c r="C798" s="50"/>
      <c r="D798" s="50"/>
      <c r="E798" s="50"/>
    </row>
    <row r="799" spans="1:5" x14ac:dyDescent="0.2">
      <c r="A799" s="50"/>
      <c r="B799" s="50"/>
      <c r="C799" s="50"/>
      <c r="D799" s="50"/>
      <c r="E799" s="50"/>
    </row>
    <row r="800" spans="1:5" x14ac:dyDescent="0.2">
      <c r="A800" s="50"/>
      <c r="B800" s="50"/>
      <c r="C800" s="50"/>
      <c r="D800" s="50"/>
      <c r="E800" s="50"/>
    </row>
    <row r="801" spans="1:5" x14ac:dyDescent="0.2">
      <c r="A801" s="50"/>
      <c r="B801" s="50"/>
      <c r="C801" s="50"/>
      <c r="D801" s="50"/>
      <c r="E801" s="50"/>
    </row>
    <row r="802" spans="1:5" x14ac:dyDescent="0.2">
      <c r="A802" s="50"/>
      <c r="B802" s="50"/>
      <c r="C802" s="50"/>
      <c r="D802" s="50"/>
      <c r="E802" s="50"/>
    </row>
    <row r="803" spans="1:5" x14ac:dyDescent="0.2">
      <c r="A803" s="50"/>
      <c r="B803" s="50"/>
      <c r="C803" s="50"/>
      <c r="D803" s="50"/>
      <c r="E803" s="50"/>
    </row>
    <row r="804" spans="1:5" x14ac:dyDescent="0.2">
      <c r="A804" s="50"/>
      <c r="B804" s="50"/>
      <c r="C804" s="50"/>
      <c r="D804" s="50"/>
      <c r="E804" s="50"/>
    </row>
    <row r="805" spans="1:5" x14ac:dyDescent="0.2">
      <c r="A805" s="50"/>
      <c r="B805" s="50"/>
      <c r="C805" s="50"/>
      <c r="D805" s="50"/>
      <c r="E805" s="50"/>
    </row>
    <row r="806" spans="1:5" x14ac:dyDescent="0.2">
      <c r="A806" s="50"/>
      <c r="B806" s="50"/>
      <c r="C806" s="50"/>
      <c r="D806" s="50"/>
      <c r="E806" s="50"/>
    </row>
    <row r="807" spans="1:5" x14ac:dyDescent="0.2">
      <c r="A807" s="50"/>
      <c r="B807" s="50"/>
      <c r="C807" s="50"/>
      <c r="D807" s="50"/>
      <c r="E807" s="50"/>
    </row>
    <row r="808" spans="1:5" x14ac:dyDescent="0.2">
      <c r="A808" s="50"/>
      <c r="B808" s="50"/>
      <c r="C808" s="50"/>
      <c r="D808" s="50"/>
      <c r="E808" s="50"/>
    </row>
    <row r="809" spans="1:5" x14ac:dyDescent="0.2">
      <c r="A809" s="50"/>
      <c r="B809" s="50"/>
      <c r="C809" s="50"/>
      <c r="D809" s="50"/>
      <c r="E809" s="50"/>
    </row>
    <row r="810" spans="1:5" x14ac:dyDescent="0.2">
      <c r="A810" s="50"/>
      <c r="B810" s="50"/>
      <c r="C810" s="50"/>
      <c r="D810" s="50"/>
      <c r="E810" s="50"/>
    </row>
    <row r="811" spans="1:5" x14ac:dyDescent="0.2">
      <c r="A811" s="50"/>
      <c r="B811" s="50"/>
      <c r="C811" s="50"/>
      <c r="D811" s="50"/>
      <c r="E811" s="50"/>
    </row>
    <row r="812" spans="1:5" x14ac:dyDescent="0.2">
      <c r="A812" s="50"/>
      <c r="B812" s="50"/>
      <c r="C812" s="50"/>
      <c r="D812" s="50"/>
      <c r="E812" s="50"/>
    </row>
    <row r="813" spans="1:5" x14ac:dyDescent="0.2">
      <c r="A813" s="50"/>
      <c r="B813" s="50"/>
      <c r="C813" s="50"/>
      <c r="D813" s="50"/>
      <c r="E813" s="50"/>
    </row>
    <row r="814" spans="1:5" x14ac:dyDescent="0.2">
      <c r="A814" s="50"/>
      <c r="B814" s="50"/>
      <c r="C814" s="50"/>
      <c r="D814" s="50"/>
      <c r="E814" s="50"/>
    </row>
    <row r="815" spans="1:5" x14ac:dyDescent="0.2">
      <c r="A815" s="50"/>
      <c r="B815" s="50"/>
      <c r="C815" s="50"/>
      <c r="D815" s="50"/>
      <c r="E815" s="50"/>
    </row>
    <row r="816" spans="1:5" x14ac:dyDescent="0.2">
      <c r="A816" s="50"/>
      <c r="B816" s="50"/>
      <c r="C816" s="50"/>
      <c r="D816" s="50"/>
      <c r="E816" s="50"/>
    </row>
    <row r="817" spans="1:5" x14ac:dyDescent="0.2">
      <c r="A817" s="50"/>
      <c r="B817" s="50"/>
      <c r="C817" s="50"/>
      <c r="D817" s="50"/>
      <c r="E817" s="50"/>
    </row>
    <row r="818" spans="1:5" x14ac:dyDescent="0.2">
      <c r="A818" s="50"/>
      <c r="B818" s="50"/>
      <c r="C818" s="50"/>
      <c r="D818" s="50"/>
      <c r="E818" s="50"/>
    </row>
    <row r="819" spans="1:5" x14ac:dyDescent="0.2">
      <c r="A819" s="50"/>
      <c r="B819" s="50"/>
      <c r="C819" s="50"/>
      <c r="D819" s="50"/>
      <c r="E819" s="50"/>
    </row>
    <row r="820" spans="1:5" x14ac:dyDescent="0.2">
      <c r="A820" s="50"/>
      <c r="B820" s="50"/>
      <c r="C820" s="50"/>
      <c r="D820" s="50"/>
      <c r="E820" s="50"/>
    </row>
    <row r="821" spans="1:5" x14ac:dyDescent="0.2">
      <c r="A821" s="50"/>
      <c r="B821" s="50"/>
      <c r="C821" s="50"/>
      <c r="D821" s="50"/>
      <c r="E821" s="50"/>
    </row>
    <row r="822" spans="1:5" x14ac:dyDescent="0.2">
      <c r="A822" s="50"/>
      <c r="B822" s="50"/>
      <c r="C822" s="50"/>
      <c r="D822" s="50"/>
      <c r="E822" s="50"/>
    </row>
    <row r="823" spans="1:5" x14ac:dyDescent="0.2">
      <c r="A823" s="50"/>
      <c r="B823" s="50"/>
      <c r="C823" s="50"/>
      <c r="D823" s="50"/>
      <c r="E823" s="50"/>
    </row>
    <row r="824" spans="1:5" x14ac:dyDescent="0.2">
      <c r="A824" s="50"/>
      <c r="B824" s="50"/>
      <c r="C824" s="50"/>
      <c r="D824" s="50"/>
      <c r="E824" s="50"/>
    </row>
    <row r="825" spans="1:5" x14ac:dyDescent="0.2">
      <c r="A825" s="50"/>
      <c r="B825" s="50"/>
      <c r="C825" s="50"/>
      <c r="D825" s="50"/>
      <c r="E825" s="50"/>
    </row>
    <row r="826" spans="1:5" x14ac:dyDescent="0.2">
      <c r="A826" s="50"/>
      <c r="B826" s="50"/>
      <c r="C826" s="50"/>
      <c r="D826" s="50"/>
      <c r="E826" s="50"/>
    </row>
    <row r="827" spans="1:5" x14ac:dyDescent="0.2">
      <c r="A827" s="50"/>
      <c r="B827" s="50"/>
      <c r="C827" s="50"/>
      <c r="D827" s="50"/>
      <c r="E827" s="50"/>
    </row>
    <row r="828" spans="1:5" x14ac:dyDescent="0.2">
      <c r="A828" s="50"/>
      <c r="B828" s="50"/>
      <c r="C828" s="50"/>
      <c r="D828" s="50"/>
      <c r="E828" s="50"/>
    </row>
    <row r="829" spans="1:5" x14ac:dyDescent="0.2">
      <c r="A829" s="50"/>
      <c r="B829" s="50"/>
      <c r="C829" s="50"/>
      <c r="D829" s="50"/>
      <c r="E829" s="50"/>
    </row>
    <row r="830" spans="1:5" x14ac:dyDescent="0.2">
      <c r="A830" s="50"/>
      <c r="B830" s="50"/>
      <c r="C830" s="50"/>
      <c r="D830" s="50"/>
      <c r="E830" s="50"/>
    </row>
    <row r="831" spans="1:5" x14ac:dyDescent="0.2">
      <c r="A831" s="50"/>
      <c r="B831" s="50"/>
      <c r="C831" s="50"/>
      <c r="D831" s="50"/>
      <c r="E831" s="50"/>
    </row>
    <row r="832" spans="1:5" x14ac:dyDescent="0.2">
      <c r="A832" s="50"/>
      <c r="B832" s="50"/>
      <c r="C832" s="50"/>
      <c r="D832" s="50"/>
      <c r="E832" s="50"/>
    </row>
    <row r="833" spans="1:5" x14ac:dyDescent="0.2">
      <c r="A833" s="50"/>
      <c r="B833" s="50"/>
      <c r="C833" s="50"/>
      <c r="D833" s="50"/>
      <c r="E833" s="50"/>
    </row>
    <row r="834" spans="1:5" x14ac:dyDescent="0.2">
      <c r="A834" s="50"/>
      <c r="B834" s="50"/>
      <c r="C834" s="50"/>
      <c r="D834" s="50"/>
      <c r="E834" s="50"/>
    </row>
    <row r="835" spans="1:5" x14ac:dyDescent="0.2">
      <c r="A835" s="50"/>
      <c r="B835" s="50"/>
      <c r="C835" s="50"/>
      <c r="D835" s="50"/>
      <c r="E835" s="50"/>
    </row>
    <row r="836" spans="1:5" x14ac:dyDescent="0.2">
      <c r="A836" s="50"/>
      <c r="B836" s="50"/>
      <c r="C836" s="50"/>
      <c r="D836" s="50"/>
      <c r="E836" s="50"/>
    </row>
    <row r="837" spans="1:5" x14ac:dyDescent="0.2">
      <c r="A837" s="50"/>
      <c r="B837" s="50"/>
      <c r="C837" s="50"/>
      <c r="D837" s="50"/>
      <c r="E837" s="50"/>
    </row>
    <row r="838" spans="1:5" x14ac:dyDescent="0.2">
      <c r="A838" s="50"/>
      <c r="B838" s="50"/>
      <c r="C838" s="50"/>
      <c r="D838" s="50"/>
      <c r="E838" s="50"/>
    </row>
    <row r="839" spans="1:5" x14ac:dyDescent="0.2">
      <c r="A839" s="50"/>
      <c r="B839" s="50"/>
      <c r="C839" s="50"/>
      <c r="D839" s="50"/>
      <c r="E839" s="50"/>
    </row>
    <row r="840" spans="1:5" x14ac:dyDescent="0.2">
      <c r="A840" s="50"/>
      <c r="B840" s="50"/>
      <c r="C840" s="50"/>
      <c r="D840" s="50"/>
      <c r="E840" s="50"/>
    </row>
    <row r="841" spans="1:5" x14ac:dyDescent="0.2">
      <c r="A841" s="50"/>
      <c r="B841" s="50"/>
      <c r="C841" s="50"/>
      <c r="D841" s="50"/>
      <c r="E841" s="50"/>
    </row>
    <row r="842" spans="1:5" x14ac:dyDescent="0.2">
      <c r="A842" s="50"/>
      <c r="B842" s="50"/>
      <c r="C842" s="50"/>
      <c r="D842" s="50"/>
      <c r="E842" s="50"/>
    </row>
    <row r="843" spans="1:5" x14ac:dyDescent="0.2">
      <c r="A843" s="50"/>
      <c r="B843" s="50"/>
      <c r="C843" s="50"/>
      <c r="D843" s="50"/>
      <c r="E843" s="50"/>
    </row>
    <row r="844" spans="1:5" x14ac:dyDescent="0.2">
      <c r="A844" s="50"/>
      <c r="B844" s="50"/>
      <c r="C844" s="50"/>
      <c r="D844" s="50"/>
      <c r="E844" s="50"/>
    </row>
    <row r="845" spans="1:5" x14ac:dyDescent="0.2">
      <c r="A845" s="50"/>
      <c r="B845" s="50"/>
      <c r="C845" s="50"/>
      <c r="D845" s="50"/>
      <c r="E845" s="50"/>
    </row>
    <row r="846" spans="1:5" x14ac:dyDescent="0.2">
      <c r="A846" s="50"/>
      <c r="B846" s="50"/>
      <c r="C846" s="50"/>
      <c r="D846" s="50"/>
      <c r="E846" s="50"/>
    </row>
    <row r="847" spans="1:5" x14ac:dyDescent="0.2">
      <c r="A847" s="50"/>
      <c r="B847" s="50"/>
      <c r="C847" s="50"/>
      <c r="D847" s="50"/>
      <c r="E847" s="50"/>
    </row>
    <row r="848" spans="1:5" x14ac:dyDescent="0.2">
      <c r="A848" s="50"/>
      <c r="B848" s="50"/>
      <c r="C848" s="50"/>
      <c r="D848" s="50"/>
      <c r="E848" s="50"/>
    </row>
    <row r="849" spans="1:5" x14ac:dyDescent="0.2">
      <c r="A849" s="50"/>
      <c r="B849" s="50"/>
      <c r="C849" s="50"/>
      <c r="D849" s="50"/>
      <c r="E849" s="50"/>
    </row>
    <row r="850" spans="1:5" x14ac:dyDescent="0.2">
      <c r="A850" s="50"/>
      <c r="B850" s="50"/>
      <c r="C850" s="50"/>
      <c r="D850" s="50"/>
      <c r="E850" s="50"/>
    </row>
    <row r="851" spans="1:5" x14ac:dyDescent="0.2">
      <c r="A851" s="50"/>
      <c r="B851" s="50"/>
      <c r="C851" s="50"/>
      <c r="D851" s="50"/>
      <c r="E851" s="50"/>
    </row>
    <row r="852" spans="1:5" x14ac:dyDescent="0.2">
      <c r="A852" s="50"/>
      <c r="B852" s="50"/>
      <c r="C852" s="50"/>
      <c r="D852" s="50"/>
      <c r="E852" s="50"/>
    </row>
    <row r="853" spans="1:5" x14ac:dyDescent="0.2">
      <c r="A853" s="50"/>
      <c r="B853" s="50"/>
      <c r="C853" s="50"/>
      <c r="D853" s="50"/>
      <c r="E853" s="50"/>
    </row>
    <row r="854" spans="1:5" x14ac:dyDescent="0.2">
      <c r="A854" s="50"/>
      <c r="B854" s="50"/>
      <c r="C854" s="50"/>
      <c r="D854" s="50"/>
      <c r="E854" s="50"/>
    </row>
    <row r="855" spans="1:5" x14ac:dyDescent="0.2">
      <c r="A855" s="50"/>
      <c r="B855" s="50"/>
      <c r="C855" s="50"/>
      <c r="D855" s="50"/>
      <c r="E855" s="50"/>
    </row>
    <row r="856" spans="1:5" x14ac:dyDescent="0.2">
      <c r="A856" s="50"/>
      <c r="B856" s="50"/>
      <c r="C856" s="50"/>
      <c r="D856" s="50"/>
      <c r="E856" s="50"/>
    </row>
    <row r="857" spans="1:5" x14ac:dyDescent="0.2">
      <c r="A857" s="50"/>
      <c r="B857" s="50"/>
      <c r="C857" s="50"/>
      <c r="D857" s="50"/>
      <c r="E857" s="50"/>
    </row>
    <row r="858" spans="1:5" x14ac:dyDescent="0.2">
      <c r="A858" s="50"/>
      <c r="B858" s="50"/>
      <c r="C858" s="50"/>
      <c r="D858" s="50"/>
      <c r="E858" s="50"/>
    </row>
    <row r="859" spans="1:5" x14ac:dyDescent="0.2">
      <c r="A859" s="50"/>
      <c r="B859" s="50"/>
      <c r="C859" s="50"/>
      <c r="D859" s="50"/>
      <c r="E859" s="50"/>
    </row>
    <row r="860" spans="1:5" x14ac:dyDescent="0.2">
      <c r="A860" s="50"/>
      <c r="B860" s="50"/>
      <c r="C860" s="50"/>
      <c r="D860" s="50"/>
      <c r="E860" s="50"/>
    </row>
    <row r="861" spans="1:5" x14ac:dyDescent="0.2">
      <c r="A861" s="50"/>
      <c r="B861" s="50"/>
      <c r="C861" s="50"/>
      <c r="D861" s="50"/>
      <c r="E861" s="50"/>
    </row>
    <row r="862" spans="1:5" x14ac:dyDescent="0.2">
      <c r="A862" s="50"/>
      <c r="B862" s="50"/>
      <c r="C862" s="50"/>
      <c r="D862" s="50"/>
      <c r="E862" s="50"/>
    </row>
    <row r="863" spans="1:5" x14ac:dyDescent="0.2">
      <c r="A863" s="50"/>
      <c r="B863" s="50"/>
      <c r="C863" s="50"/>
      <c r="D863" s="50"/>
      <c r="E863" s="50"/>
    </row>
    <row r="864" spans="1:5" x14ac:dyDescent="0.2">
      <c r="A864" s="50"/>
      <c r="B864" s="50"/>
      <c r="C864" s="50"/>
      <c r="D864" s="50"/>
      <c r="E864" s="50"/>
    </row>
    <row r="865" spans="1:5" x14ac:dyDescent="0.2">
      <c r="A865" s="50"/>
      <c r="B865" s="50"/>
      <c r="C865" s="50"/>
      <c r="D865" s="50"/>
      <c r="E865" s="50"/>
    </row>
    <row r="866" spans="1:5" x14ac:dyDescent="0.2">
      <c r="A866" s="50"/>
      <c r="B866" s="50"/>
      <c r="C866" s="50"/>
      <c r="D866" s="50"/>
      <c r="E866" s="50"/>
    </row>
    <row r="867" spans="1:5" x14ac:dyDescent="0.2">
      <c r="A867" s="50"/>
      <c r="B867" s="50"/>
      <c r="C867" s="50"/>
      <c r="D867" s="50"/>
      <c r="E867" s="50"/>
    </row>
    <row r="868" spans="1:5" x14ac:dyDescent="0.2">
      <c r="A868" s="50"/>
      <c r="B868" s="50"/>
      <c r="C868" s="50"/>
      <c r="D868" s="50"/>
      <c r="E868" s="50"/>
    </row>
    <row r="869" spans="1:5" x14ac:dyDescent="0.2">
      <c r="A869" s="50"/>
      <c r="B869" s="50"/>
      <c r="C869" s="50"/>
      <c r="D869" s="50"/>
      <c r="E869" s="50"/>
    </row>
    <row r="870" spans="1:5" x14ac:dyDescent="0.2">
      <c r="A870" s="50"/>
      <c r="B870" s="50"/>
      <c r="C870" s="50"/>
      <c r="D870" s="50"/>
      <c r="E870" s="50"/>
    </row>
    <row r="871" spans="1:5" x14ac:dyDescent="0.2">
      <c r="A871" s="50"/>
      <c r="B871" s="50"/>
      <c r="C871" s="50"/>
      <c r="D871" s="50"/>
      <c r="E871" s="50"/>
    </row>
    <row r="872" spans="1:5" x14ac:dyDescent="0.2">
      <c r="A872" s="50"/>
      <c r="B872" s="50"/>
      <c r="C872" s="50"/>
      <c r="D872" s="50"/>
      <c r="E872" s="50"/>
    </row>
    <row r="873" spans="1:5" x14ac:dyDescent="0.2">
      <c r="A873" s="50"/>
      <c r="B873" s="50"/>
      <c r="C873" s="50"/>
      <c r="D873" s="50"/>
      <c r="E873" s="50"/>
    </row>
    <row r="874" spans="1:5" x14ac:dyDescent="0.2">
      <c r="A874" s="50"/>
      <c r="B874" s="50"/>
      <c r="C874" s="50"/>
      <c r="D874" s="50"/>
      <c r="E874" s="50"/>
    </row>
    <row r="875" spans="1:5" x14ac:dyDescent="0.2">
      <c r="A875" s="50"/>
      <c r="B875" s="50"/>
      <c r="C875" s="50"/>
      <c r="D875" s="50"/>
      <c r="E875" s="50"/>
    </row>
    <row r="876" spans="1:5" x14ac:dyDescent="0.2">
      <c r="A876" s="50"/>
      <c r="B876" s="50"/>
      <c r="C876" s="50"/>
      <c r="D876" s="50"/>
      <c r="E876" s="50"/>
    </row>
    <row r="877" spans="1:5" x14ac:dyDescent="0.2">
      <c r="A877" s="50"/>
      <c r="B877" s="50"/>
      <c r="C877" s="50"/>
      <c r="D877" s="50"/>
      <c r="E877" s="50"/>
    </row>
    <row r="878" spans="1:5" x14ac:dyDescent="0.2">
      <c r="A878" s="50"/>
      <c r="B878" s="50"/>
      <c r="C878" s="50"/>
      <c r="D878" s="50"/>
      <c r="E878" s="50"/>
    </row>
    <row r="879" spans="1:5" x14ac:dyDescent="0.2">
      <c r="A879" s="50"/>
      <c r="B879" s="50"/>
      <c r="C879" s="50"/>
      <c r="D879" s="50"/>
      <c r="E879" s="50"/>
    </row>
    <row r="880" spans="1:5" x14ac:dyDescent="0.2">
      <c r="A880" s="50"/>
      <c r="B880" s="50"/>
      <c r="C880" s="50"/>
      <c r="D880" s="50"/>
      <c r="E880" s="50"/>
    </row>
    <row r="881" spans="1:5" x14ac:dyDescent="0.2">
      <c r="A881" s="50"/>
      <c r="B881" s="50"/>
      <c r="C881" s="50"/>
      <c r="D881" s="50"/>
      <c r="E881" s="50"/>
    </row>
    <row r="882" spans="1:5" x14ac:dyDescent="0.2">
      <c r="A882" s="50"/>
      <c r="B882" s="50"/>
      <c r="C882" s="50"/>
      <c r="D882" s="50"/>
      <c r="E882" s="50"/>
    </row>
    <row r="883" spans="1:5" x14ac:dyDescent="0.2">
      <c r="A883" s="50"/>
      <c r="B883" s="50"/>
      <c r="C883" s="50"/>
      <c r="D883" s="50"/>
      <c r="E883" s="50"/>
    </row>
    <row r="884" spans="1:5" x14ac:dyDescent="0.2">
      <c r="A884" s="50"/>
      <c r="B884" s="50"/>
      <c r="C884" s="50"/>
      <c r="D884" s="50"/>
      <c r="E884" s="50"/>
    </row>
    <row r="885" spans="1:5" x14ac:dyDescent="0.2">
      <c r="A885" s="50"/>
      <c r="B885" s="50"/>
      <c r="C885" s="50"/>
      <c r="D885" s="50"/>
      <c r="E885" s="50"/>
    </row>
    <row r="886" spans="1:5" x14ac:dyDescent="0.2">
      <c r="A886" s="50"/>
      <c r="B886" s="50"/>
      <c r="C886" s="50"/>
      <c r="D886" s="50"/>
      <c r="E886" s="50"/>
    </row>
    <row r="887" spans="1:5" x14ac:dyDescent="0.2">
      <c r="A887" s="50"/>
      <c r="B887" s="50"/>
      <c r="C887" s="50"/>
      <c r="D887" s="50"/>
      <c r="E887" s="50"/>
    </row>
    <row r="888" spans="1:5" x14ac:dyDescent="0.2">
      <c r="A888" s="50"/>
      <c r="B888" s="50"/>
      <c r="C888" s="50"/>
      <c r="D888" s="50"/>
      <c r="E888" s="50"/>
    </row>
    <row r="889" spans="1:5" x14ac:dyDescent="0.2">
      <c r="A889" s="50"/>
      <c r="B889" s="50"/>
      <c r="C889" s="50"/>
      <c r="D889" s="50"/>
      <c r="E889" s="50"/>
    </row>
    <row r="890" spans="1:5" x14ac:dyDescent="0.2">
      <c r="A890" s="50"/>
      <c r="B890" s="50"/>
      <c r="C890" s="50"/>
      <c r="D890" s="50"/>
      <c r="E890" s="50"/>
    </row>
    <row r="891" spans="1:5" x14ac:dyDescent="0.2">
      <c r="A891" s="50"/>
      <c r="B891" s="50"/>
      <c r="C891" s="50"/>
      <c r="D891" s="50"/>
      <c r="E891" s="50"/>
    </row>
    <row r="892" spans="1:5" x14ac:dyDescent="0.2">
      <c r="A892" s="50"/>
      <c r="B892" s="50"/>
      <c r="C892" s="50"/>
      <c r="D892" s="50"/>
      <c r="E892" s="50"/>
    </row>
    <row r="893" spans="1:5" x14ac:dyDescent="0.2">
      <c r="A893" s="50"/>
      <c r="B893" s="50"/>
      <c r="C893" s="50"/>
      <c r="D893" s="50"/>
      <c r="E893" s="50"/>
    </row>
    <row r="894" spans="1:5" x14ac:dyDescent="0.2">
      <c r="A894" s="50"/>
      <c r="B894" s="50"/>
      <c r="C894" s="50"/>
      <c r="D894" s="50"/>
      <c r="E894" s="50"/>
    </row>
    <row r="895" spans="1:5" x14ac:dyDescent="0.2">
      <c r="A895" s="50"/>
      <c r="B895" s="50"/>
      <c r="C895" s="50"/>
      <c r="D895" s="50"/>
      <c r="E895" s="50"/>
    </row>
    <row r="896" spans="1:5" x14ac:dyDescent="0.2">
      <c r="A896" s="50"/>
      <c r="B896" s="50"/>
      <c r="C896" s="50"/>
      <c r="D896" s="50"/>
      <c r="E896" s="50"/>
    </row>
    <row r="897" spans="1:5" x14ac:dyDescent="0.2">
      <c r="A897" s="50"/>
      <c r="B897" s="50"/>
      <c r="C897" s="50"/>
      <c r="D897" s="50"/>
      <c r="E897" s="50"/>
    </row>
    <row r="898" spans="1:5" x14ac:dyDescent="0.2">
      <c r="A898" s="50"/>
      <c r="B898" s="50"/>
      <c r="C898" s="50"/>
      <c r="D898" s="50"/>
      <c r="E898" s="50"/>
    </row>
    <row r="899" spans="1:5" x14ac:dyDescent="0.2">
      <c r="A899" s="50"/>
      <c r="B899" s="50"/>
      <c r="C899" s="50"/>
      <c r="D899" s="50"/>
      <c r="E899" s="50"/>
    </row>
    <row r="900" spans="1:5" x14ac:dyDescent="0.2">
      <c r="A900" s="50"/>
      <c r="B900" s="50"/>
      <c r="C900" s="50"/>
      <c r="D900" s="50"/>
      <c r="E900" s="50"/>
    </row>
    <row r="901" spans="1:5" x14ac:dyDescent="0.2">
      <c r="A901" s="50"/>
      <c r="B901" s="50"/>
      <c r="C901" s="50"/>
      <c r="D901" s="50"/>
      <c r="E901" s="50"/>
    </row>
    <row r="902" spans="1:5" x14ac:dyDescent="0.2">
      <c r="A902" s="50"/>
      <c r="B902" s="50"/>
      <c r="C902" s="50"/>
      <c r="D902" s="50"/>
      <c r="E902" s="50"/>
    </row>
    <row r="903" spans="1:5" x14ac:dyDescent="0.2">
      <c r="A903" s="50"/>
      <c r="B903" s="50"/>
      <c r="C903" s="50"/>
      <c r="D903" s="50"/>
      <c r="E903" s="50"/>
    </row>
    <row r="904" spans="1:5" x14ac:dyDescent="0.2">
      <c r="A904" s="50"/>
      <c r="B904" s="50"/>
      <c r="C904" s="50"/>
      <c r="D904" s="50"/>
      <c r="E904" s="50"/>
    </row>
    <row r="905" spans="1:5" x14ac:dyDescent="0.2">
      <c r="A905" s="50"/>
      <c r="B905" s="50"/>
      <c r="C905" s="50"/>
      <c r="D905" s="50"/>
      <c r="E905" s="50"/>
    </row>
    <row r="906" spans="1:5" x14ac:dyDescent="0.2">
      <c r="A906" s="50"/>
      <c r="B906" s="50"/>
      <c r="C906" s="50"/>
      <c r="D906" s="50"/>
      <c r="E906" s="50"/>
    </row>
    <row r="907" spans="1:5" x14ac:dyDescent="0.2">
      <c r="A907" s="50"/>
      <c r="B907" s="50"/>
      <c r="C907" s="50"/>
      <c r="D907" s="50"/>
      <c r="E907" s="50"/>
    </row>
    <row r="908" spans="1:5" x14ac:dyDescent="0.2">
      <c r="A908" s="50"/>
      <c r="B908" s="50"/>
      <c r="C908" s="50"/>
      <c r="D908" s="50"/>
      <c r="E908" s="50"/>
    </row>
    <row r="909" spans="1:5" x14ac:dyDescent="0.2">
      <c r="A909" s="50"/>
      <c r="B909" s="50"/>
      <c r="C909" s="50"/>
      <c r="D909" s="50"/>
      <c r="E909" s="50"/>
    </row>
    <row r="910" spans="1:5" x14ac:dyDescent="0.2">
      <c r="A910" s="50"/>
      <c r="B910" s="50"/>
      <c r="C910" s="50"/>
      <c r="D910" s="50"/>
      <c r="E910" s="50"/>
    </row>
    <row r="911" spans="1:5" x14ac:dyDescent="0.2">
      <c r="A911" s="50"/>
      <c r="B911" s="50"/>
      <c r="C911" s="50"/>
      <c r="D911" s="50"/>
      <c r="E911" s="50"/>
    </row>
    <row r="912" spans="1:5" x14ac:dyDescent="0.2">
      <c r="A912" s="50"/>
      <c r="B912" s="50"/>
      <c r="C912" s="50"/>
      <c r="D912" s="50"/>
      <c r="E912" s="50"/>
    </row>
    <row r="913" spans="1:5" x14ac:dyDescent="0.2">
      <c r="A913" s="50"/>
      <c r="B913" s="50"/>
      <c r="C913" s="50"/>
      <c r="D913" s="50"/>
      <c r="E913" s="50"/>
    </row>
    <row r="914" spans="1:5" x14ac:dyDescent="0.2">
      <c r="A914" s="50"/>
      <c r="B914" s="50"/>
      <c r="C914" s="50"/>
      <c r="D914" s="50"/>
      <c r="E914" s="50"/>
    </row>
    <row r="915" spans="1:5" x14ac:dyDescent="0.2">
      <c r="A915" s="50"/>
      <c r="B915" s="50"/>
      <c r="C915" s="50"/>
      <c r="D915" s="50"/>
      <c r="E915" s="50"/>
    </row>
    <row r="916" spans="1:5" x14ac:dyDescent="0.2">
      <c r="A916" s="50"/>
      <c r="B916" s="50"/>
      <c r="C916" s="50"/>
      <c r="D916" s="50"/>
      <c r="E916" s="50"/>
    </row>
    <row r="917" spans="1:5" x14ac:dyDescent="0.2">
      <c r="A917" s="50"/>
      <c r="B917" s="50"/>
      <c r="C917" s="50"/>
      <c r="D917" s="50"/>
      <c r="E917" s="50"/>
    </row>
    <row r="918" spans="1:5" x14ac:dyDescent="0.2">
      <c r="A918" s="50"/>
      <c r="B918" s="50"/>
      <c r="C918" s="50"/>
      <c r="D918" s="50"/>
      <c r="E918" s="50"/>
    </row>
    <row r="919" spans="1:5" x14ac:dyDescent="0.2">
      <c r="A919" s="50"/>
      <c r="B919" s="50"/>
      <c r="C919" s="50"/>
      <c r="D919" s="50"/>
      <c r="E919" s="50"/>
    </row>
    <row r="920" spans="1:5" x14ac:dyDescent="0.2">
      <c r="A920" s="50"/>
      <c r="B920" s="50"/>
      <c r="C920" s="50"/>
      <c r="D920" s="50"/>
      <c r="E920" s="50"/>
    </row>
    <row r="921" spans="1:5" x14ac:dyDescent="0.2">
      <c r="A921" s="50"/>
      <c r="B921" s="50"/>
      <c r="C921" s="50"/>
      <c r="D921" s="50"/>
      <c r="E921" s="50"/>
    </row>
    <row r="922" spans="1:5" x14ac:dyDescent="0.2">
      <c r="A922" s="50"/>
      <c r="B922" s="50"/>
      <c r="C922" s="50"/>
      <c r="D922" s="50"/>
      <c r="E922" s="50"/>
    </row>
    <row r="923" spans="1:5" x14ac:dyDescent="0.2">
      <c r="A923" s="50"/>
      <c r="B923" s="50"/>
      <c r="C923" s="50"/>
      <c r="D923" s="50"/>
      <c r="E923" s="50"/>
    </row>
    <row r="924" spans="1:5" x14ac:dyDescent="0.2">
      <c r="A924" s="50"/>
      <c r="B924" s="50"/>
      <c r="C924" s="50"/>
      <c r="D924" s="50"/>
      <c r="E924" s="50"/>
    </row>
    <row r="925" spans="1:5" x14ac:dyDescent="0.2">
      <c r="A925" s="50"/>
      <c r="B925" s="50"/>
      <c r="C925" s="50"/>
      <c r="D925" s="50"/>
      <c r="E925" s="50"/>
    </row>
    <row r="926" spans="1:5" x14ac:dyDescent="0.2">
      <c r="A926" s="50"/>
      <c r="B926" s="50"/>
      <c r="C926" s="50"/>
      <c r="D926" s="50"/>
      <c r="E926" s="50"/>
    </row>
    <row r="927" spans="1:5" x14ac:dyDescent="0.2">
      <c r="A927" s="50"/>
      <c r="B927" s="50"/>
      <c r="C927" s="50"/>
      <c r="D927" s="50"/>
      <c r="E927" s="50"/>
    </row>
    <row r="928" spans="1:5" x14ac:dyDescent="0.2">
      <c r="A928" s="50"/>
      <c r="B928" s="50"/>
      <c r="C928" s="50"/>
      <c r="D928" s="50"/>
      <c r="E928" s="50"/>
    </row>
    <row r="929" spans="1:5" x14ac:dyDescent="0.2">
      <c r="A929" s="50"/>
      <c r="B929" s="50"/>
      <c r="C929" s="50"/>
      <c r="D929" s="50"/>
      <c r="E929" s="50"/>
    </row>
    <row r="930" spans="1:5" x14ac:dyDescent="0.2">
      <c r="A930" s="50"/>
      <c r="B930" s="50"/>
      <c r="C930" s="50"/>
      <c r="D930" s="50"/>
      <c r="E930" s="50"/>
    </row>
    <row r="931" spans="1:5" x14ac:dyDescent="0.2">
      <c r="A931" s="50"/>
      <c r="B931" s="50"/>
      <c r="C931" s="50"/>
      <c r="D931" s="50"/>
      <c r="E931" s="50"/>
    </row>
    <row r="932" spans="1:5" x14ac:dyDescent="0.2">
      <c r="A932" s="50"/>
      <c r="B932" s="50"/>
      <c r="C932" s="50"/>
      <c r="D932" s="50"/>
      <c r="E932" s="50"/>
    </row>
    <row r="933" spans="1:5" x14ac:dyDescent="0.2">
      <c r="A933" s="50"/>
      <c r="B933" s="50"/>
      <c r="C933" s="50"/>
      <c r="D933" s="50"/>
      <c r="E933" s="50"/>
    </row>
    <row r="934" spans="1:5" x14ac:dyDescent="0.2">
      <c r="A934" s="50"/>
      <c r="B934" s="50"/>
      <c r="C934" s="50"/>
      <c r="D934" s="50"/>
      <c r="E934" s="50"/>
    </row>
    <row r="935" spans="1:5" x14ac:dyDescent="0.2">
      <c r="A935" s="50"/>
      <c r="B935" s="50"/>
      <c r="C935" s="50"/>
      <c r="D935" s="50"/>
      <c r="E935" s="50"/>
    </row>
    <row r="936" spans="1:5" x14ac:dyDescent="0.2">
      <c r="A936" s="50"/>
      <c r="B936" s="50"/>
      <c r="C936" s="50"/>
      <c r="D936" s="50"/>
      <c r="E936" s="50"/>
    </row>
    <row r="937" spans="1:5" x14ac:dyDescent="0.2">
      <c r="A937" s="50"/>
      <c r="B937" s="50"/>
      <c r="C937" s="50"/>
      <c r="D937" s="50"/>
      <c r="E937" s="50"/>
    </row>
    <row r="938" spans="1:5" x14ac:dyDescent="0.2">
      <c r="A938" s="50"/>
      <c r="B938" s="50"/>
      <c r="C938" s="50"/>
      <c r="D938" s="50"/>
      <c r="E938" s="50"/>
    </row>
    <row r="939" spans="1:5" x14ac:dyDescent="0.2">
      <c r="A939" s="50"/>
      <c r="B939" s="50"/>
      <c r="C939" s="50"/>
      <c r="D939" s="50"/>
      <c r="E939" s="50"/>
    </row>
    <row r="940" spans="1:5" x14ac:dyDescent="0.2">
      <c r="A940" s="50"/>
      <c r="B940" s="50"/>
      <c r="C940" s="50"/>
      <c r="D940" s="50"/>
      <c r="E940" s="50"/>
    </row>
    <row r="941" spans="1:5" x14ac:dyDescent="0.2">
      <c r="A941" s="50"/>
      <c r="B941" s="50"/>
      <c r="C941" s="50"/>
      <c r="D941" s="50"/>
      <c r="E941" s="50"/>
    </row>
    <row r="942" spans="1:5" x14ac:dyDescent="0.2">
      <c r="A942" s="50"/>
      <c r="B942" s="50"/>
      <c r="C942" s="50"/>
      <c r="D942" s="50"/>
      <c r="E942" s="50"/>
    </row>
    <row r="943" spans="1:5" x14ac:dyDescent="0.2">
      <c r="A943" s="50"/>
      <c r="B943" s="50"/>
      <c r="C943" s="50"/>
      <c r="D943" s="50"/>
      <c r="E943" s="50"/>
    </row>
    <row r="944" spans="1:5" x14ac:dyDescent="0.2">
      <c r="A944" s="50"/>
      <c r="B944" s="50"/>
      <c r="C944" s="50"/>
      <c r="D944" s="50"/>
      <c r="E944" s="50"/>
    </row>
    <row r="945" spans="1:5" x14ac:dyDescent="0.2">
      <c r="A945" s="50"/>
      <c r="B945" s="50"/>
      <c r="C945" s="50"/>
      <c r="D945" s="50"/>
      <c r="E945" s="50"/>
    </row>
    <row r="946" spans="1:5" x14ac:dyDescent="0.2">
      <c r="A946" s="50"/>
      <c r="B946" s="50"/>
      <c r="C946" s="50"/>
      <c r="D946" s="50"/>
      <c r="E946" s="50"/>
    </row>
    <row r="947" spans="1:5" x14ac:dyDescent="0.2">
      <c r="A947" s="50"/>
      <c r="B947" s="50"/>
      <c r="C947" s="50"/>
      <c r="D947" s="50"/>
      <c r="E947" s="50"/>
    </row>
    <row r="948" spans="1:5" x14ac:dyDescent="0.2">
      <c r="A948" s="50"/>
      <c r="B948" s="50"/>
      <c r="C948" s="50"/>
      <c r="D948" s="50"/>
      <c r="E948" s="50"/>
    </row>
    <row r="949" spans="1:5" x14ac:dyDescent="0.2">
      <c r="A949" s="50"/>
      <c r="B949" s="50"/>
      <c r="C949" s="50"/>
      <c r="D949" s="50"/>
      <c r="E949" s="50"/>
    </row>
    <row r="950" spans="1:5" x14ac:dyDescent="0.2">
      <c r="A950" s="50"/>
      <c r="B950" s="50"/>
      <c r="C950" s="50"/>
      <c r="D950" s="50"/>
      <c r="E950" s="50"/>
    </row>
    <row r="951" spans="1:5" x14ac:dyDescent="0.2">
      <c r="A951" s="50"/>
      <c r="B951" s="50"/>
      <c r="C951" s="50"/>
      <c r="D951" s="50"/>
      <c r="E951" s="50"/>
    </row>
    <row r="952" spans="1:5" x14ac:dyDescent="0.2">
      <c r="A952" s="50"/>
      <c r="B952" s="50"/>
      <c r="C952" s="50"/>
      <c r="D952" s="50"/>
      <c r="E952" s="50"/>
    </row>
    <row r="953" spans="1:5" x14ac:dyDescent="0.2">
      <c r="A953" s="50"/>
      <c r="B953" s="50"/>
      <c r="C953" s="50"/>
      <c r="D953" s="50"/>
      <c r="E953" s="50"/>
    </row>
    <row r="954" spans="1:5" x14ac:dyDescent="0.2">
      <c r="A954" s="50"/>
      <c r="B954" s="50"/>
      <c r="C954" s="50"/>
      <c r="D954" s="50"/>
      <c r="E954" s="50"/>
    </row>
    <row r="955" spans="1:5" x14ac:dyDescent="0.2">
      <c r="A955" s="50"/>
      <c r="B955" s="50"/>
      <c r="C955" s="50"/>
      <c r="D955" s="50"/>
      <c r="E955" s="50"/>
    </row>
    <row r="956" spans="1:5" x14ac:dyDescent="0.2">
      <c r="A956" s="50"/>
      <c r="B956" s="50"/>
      <c r="C956" s="50"/>
      <c r="D956" s="50"/>
      <c r="E956" s="50"/>
    </row>
    <row r="957" spans="1:5" x14ac:dyDescent="0.2">
      <c r="A957" s="50"/>
      <c r="B957" s="50"/>
      <c r="C957" s="50"/>
      <c r="D957" s="50"/>
      <c r="E957" s="50"/>
    </row>
    <row r="958" spans="1:5" x14ac:dyDescent="0.2">
      <c r="A958" s="50"/>
      <c r="B958" s="50"/>
      <c r="C958" s="50"/>
      <c r="D958" s="50"/>
      <c r="E958" s="50"/>
    </row>
    <row r="959" spans="1:5" x14ac:dyDescent="0.2">
      <c r="A959" s="50"/>
      <c r="B959" s="50"/>
      <c r="C959" s="50"/>
      <c r="D959" s="50"/>
      <c r="E959" s="50"/>
    </row>
    <row r="960" spans="1:5" x14ac:dyDescent="0.2">
      <c r="A960" s="50"/>
      <c r="B960" s="50"/>
      <c r="C960" s="50"/>
      <c r="D960" s="50"/>
      <c r="E960" s="50"/>
    </row>
    <row r="961" spans="1:5" x14ac:dyDescent="0.2">
      <c r="A961" s="50"/>
      <c r="B961" s="50"/>
      <c r="C961" s="50"/>
      <c r="D961" s="50"/>
      <c r="E961" s="50"/>
    </row>
    <row r="962" spans="1:5" x14ac:dyDescent="0.2">
      <c r="A962" s="50"/>
      <c r="B962" s="50"/>
      <c r="C962" s="50"/>
      <c r="D962" s="50"/>
      <c r="E962" s="50"/>
    </row>
    <row r="963" spans="1:5" x14ac:dyDescent="0.2">
      <c r="A963" s="50"/>
      <c r="B963" s="50"/>
      <c r="C963" s="50"/>
      <c r="D963" s="50"/>
      <c r="E963" s="50"/>
    </row>
    <row r="964" spans="1:5" x14ac:dyDescent="0.2">
      <c r="A964" s="50"/>
      <c r="B964" s="50"/>
      <c r="C964" s="50"/>
      <c r="D964" s="50"/>
      <c r="E964" s="50"/>
    </row>
    <row r="965" spans="1:5" x14ac:dyDescent="0.2">
      <c r="A965" s="50"/>
      <c r="B965" s="50"/>
      <c r="C965" s="50"/>
      <c r="D965" s="50"/>
      <c r="E965" s="50"/>
    </row>
    <row r="966" spans="1:5" x14ac:dyDescent="0.2">
      <c r="A966" s="50"/>
      <c r="B966" s="50"/>
      <c r="C966" s="50"/>
      <c r="D966" s="50"/>
      <c r="E966" s="50"/>
    </row>
    <row r="967" spans="1:5" x14ac:dyDescent="0.2">
      <c r="A967" s="50"/>
      <c r="B967" s="50"/>
      <c r="C967" s="50"/>
      <c r="D967" s="50"/>
      <c r="E967" s="50"/>
    </row>
    <row r="968" spans="1:5" x14ac:dyDescent="0.2">
      <c r="A968" s="50"/>
      <c r="B968" s="50"/>
      <c r="C968" s="50"/>
      <c r="D968" s="50"/>
      <c r="E968" s="50"/>
    </row>
    <row r="969" spans="1:5" x14ac:dyDescent="0.2">
      <c r="A969" s="50"/>
      <c r="B969" s="50"/>
      <c r="C969" s="50"/>
      <c r="D969" s="50"/>
      <c r="E969" s="50"/>
    </row>
    <row r="970" spans="1:5" x14ac:dyDescent="0.2">
      <c r="A970" s="50"/>
      <c r="B970" s="50"/>
      <c r="C970" s="50"/>
      <c r="D970" s="50"/>
      <c r="E970" s="50"/>
    </row>
    <row r="971" spans="1:5" x14ac:dyDescent="0.2">
      <c r="A971" s="50"/>
      <c r="B971" s="50"/>
      <c r="C971" s="50"/>
      <c r="D971" s="50"/>
      <c r="E971" s="50"/>
    </row>
    <row r="972" spans="1:5" x14ac:dyDescent="0.2">
      <c r="A972" s="50"/>
      <c r="B972" s="50"/>
      <c r="C972" s="50"/>
      <c r="D972" s="50"/>
      <c r="E972" s="50"/>
    </row>
    <row r="973" spans="1:5" x14ac:dyDescent="0.2">
      <c r="A973" s="50"/>
      <c r="B973" s="50"/>
      <c r="C973" s="50"/>
      <c r="D973" s="50"/>
      <c r="E973" s="50"/>
    </row>
    <row r="974" spans="1:5" x14ac:dyDescent="0.2">
      <c r="A974" s="50"/>
      <c r="B974" s="50"/>
      <c r="C974" s="50"/>
      <c r="D974" s="50"/>
      <c r="E974" s="50"/>
    </row>
    <row r="975" spans="1:5" x14ac:dyDescent="0.2">
      <c r="A975" s="50"/>
      <c r="B975" s="50"/>
      <c r="C975" s="50"/>
      <c r="D975" s="50"/>
      <c r="E975" s="50"/>
    </row>
    <row r="976" spans="1:5" x14ac:dyDescent="0.2">
      <c r="A976" s="50"/>
      <c r="B976" s="50"/>
      <c r="C976" s="50"/>
      <c r="D976" s="50"/>
      <c r="E976" s="50"/>
    </row>
    <row r="977" spans="1:5" x14ac:dyDescent="0.2">
      <c r="A977" s="50"/>
      <c r="B977" s="50"/>
      <c r="C977" s="50"/>
      <c r="D977" s="50"/>
      <c r="E977" s="50"/>
    </row>
    <row r="978" spans="1:5" x14ac:dyDescent="0.2">
      <c r="A978" s="50"/>
      <c r="B978" s="50"/>
      <c r="C978" s="50"/>
      <c r="D978" s="50"/>
      <c r="E978" s="50"/>
    </row>
    <row r="979" spans="1:5" x14ac:dyDescent="0.2">
      <c r="A979" s="50"/>
      <c r="B979" s="50"/>
      <c r="C979" s="50"/>
      <c r="D979" s="50"/>
      <c r="E979" s="50"/>
    </row>
    <row r="980" spans="1:5" x14ac:dyDescent="0.2">
      <c r="A980" s="50"/>
      <c r="B980" s="50"/>
      <c r="C980" s="50"/>
      <c r="D980" s="50"/>
      <c r="E980" s="50"/>
    </row>
    <row r="981" spans="1:5" x14ac:dyDescent="0.2">
      <c r="A981" s="50"/>
      <c r="B981" s="50"/>
      <c r="C981" s="50"/>
      <c r="D981" s="50"/>
      <c r="E981" s="50"/>
    </row>
    <row r="982" spans="1:5" x14ac:dyDescent="0.2">
      <c r="A982" s="50"/>
      <c r="B982" s="50"/>
      <c r="C982" s="50"/>
      <c r="D982" s="50"/>
      <c r="E982" s="50"/>
    </row>
    <row r="983" spans="1:5" x14ac:dyDescent="0.2">
      <c r="A983" s="50"/>
      <c r="B983" s="50"/>
      <c r="C983" s="50"/>
      <c r="D983" s="50"/>
      <c r="E983" s="50"/>
    </row>
    <row r="984" spans="1:5" x14ac:dyDescent="0.2">
      <c r="A984" s="50"/>
      <c r="B984" s="50"/>
      <c r="C984" s="50"/>
      <c r="D984" s="50"/>
      <c r="E984" s="50"/>
    </row>
    <row r="985" spans="1:5" x14ac:dyDescent="0.2">
      <c r="A985" s="50"/>
      <c r="B985" s="50"/>
      <c r="C985" s="50"/>
      <c r="D985" s="50"/>
      <c r="E985" s="50"/>
    </row>
    <row r="986" spans="1:5" x14ac:dyDescent="0.2">
      <c r="A986" s="50"/>
      <c r="B986" s="50"/>
      <c r="C986" s="50"/>
      <c r="D986" s="50"/>
      <c r="E986" s="50"/>
    </row>
    <row r="987" spans="1:5" x14ac:dyDescent="0.2">
      <c r="A987" s="50"/>
      <c r="B987" s="50"/>
      <c r="C987" s="50"/>
      <c r="D987" s="50"/>
      <c r="E987" s="50"/>
    </row>
    <row r="988" spans="1:5" x14ac:dyDescent="0.2">
      <c r="A988" s="50"/>
      <c r="B988" s="50"/>
      <c r="C988" s="50"/>
      <c r="D988" s="50"/>
      <c r="E988" s="50"/>
    </row>
    <row r="989" spans="1:5" x14ac:dyDescent="0.2">
      <c r="A989" s="50"/>
      <c r="B989" s="50"/>
      <c r="C989" s="50"/>
      <c r="D989" s="50"/>
      <c r="E989" s="50"/>
    </row>
    <row r="990" spans="1:5" x14ac:dyDescent="0.2">
      <c r="A990" s="50"/>
      <c r="B990" s="50"/>
      <c r="C990" s="50"/>
      <c r="D990" s="50"/>
      <c r="E990" s="50"/>
    </row>
    <row r="991" spans="1:5" x14ac:dyDescent="0.2">
      <c r="A991" s="50"/>
      <c r="B991" s="50"/>
      <c r="C991" s="50"/>
      <c r="D991" s="50"/>
      <c r="E991" s="50"/>
    </row>
    <row r="992" spans="1:5" x14ac:dyDescent="0.2">
      <c r="A992" s="50"/>
      <c r="B992" s="50"/>
      <c r="C992" s="50"/>
      <c r="D992" s="50"/>
      <c r="E992" s="50"/>
    </row>
    <row r="993" spans="1:5" x14ac:dyDescent="0.2">
      <c r="A993" s="50"/>
      <c r="B993" s="50"/>
      <c r="C993" s="50"/>
      <c r="D993" s="50"/>
      <c r="E993" s="50"/>
    </row>
    <row r="994" spans="1:5" x14ac:dyDescent="0.2">
      <c r="A994" s="50"/>
      <c r="B994" s="50"/>
      <c r="C994" s="50"/>
      <c r="D994" s="50"/>
      <c r="E994" s="50"/>
    </row>
    <row r="995" spans="1:5" x14ac:dyDescent="0.2">
      <c r="A995" s="50"/>
      <c r="B995" s="50"/>
      <c r="C995" s="50"/>
      <c r="D995" s="50"/>
      <c r="E995" s="50"/>
    </row>
    <row r="996" spans="1:5" x14ac:dyDescent="0.2">
      <c r="A996" s="50"/>
      <c r="B996" s="50"/>
      <c r="C996" s="50"/>
      <c r="D996" s="50"/>
      <c r="E996" s="50"/>
    </row>
    <row r="997" spans="1:5" x14ac:dyDescent="0.2">
      <c r="A997" s="50"/>
      <c r="B997" s="50"/>
      <c r="C997" s="50"/>
      <c r="D997" s="50"/>
      <c r="E997" s="50"/>
    </row>
  </sheetData>
  <protectedRanges>
    <protectedRange sqref="A205:D208" name="Range1"/>
  </protectedRanges>
  <sortState xmlns:xlrd2="http://schemas.microsoft.com/office/spreadsheetml/2017/richdata2" ref="A21:U218">
    <sortCondition ref="C21:C218"/>
  </sortState>
  <phoneticPr fontId="8" type="noConversion"/>
  <hyperlinks>
    <hyperlink ref="H2416" r:id="rId1" display="http://vsolj.cetus-net.org/bulletin.html" xr:uid="{00000000-0004-0000-0000-000000000000}"/>
    <hyperlink ref="H64746" r:id="rId2" display="http://vsolj.cetus-net.org/bulletin.html" xr:uid="{00000000-0004-0000-0000-000001000000}"/>
    <hyperlink ref="H64739" r:id="rId3" display="https://www.aavso.org/ejaavso" xr:uid="{00000000-0004-0000-0000-000002000000}"/>
    <hyperlink ref="AP1597" r:id="rId4" display="http://cdsbib.u-strasbg.fr/cgi-bin/cdsbib?1990RMxAA..21..381G" xr:uid="{00000000-0004-0000-0000-000003000000}"/>
    <hyperlink ref="AP1594" r:id="rId5" display="http://cdsbib.u-strasbg.fr/cgi-bin/cdsbib?1990RMxAA..21..381G" xr:uid="{00000000-0004-0000-0000-000004000000}"/>
    <hyperlink ref="AP1596" r:id="rId6" display="http://cdsbib.u-strasbg.fr/cgi-bin/cdsbib?1990RMxAA..21..381G" xr:uid="{00000000-0004-0000-0000-000005000000}"/>
    <hyperlink ref="AP1572" r:id="rId7" display="http://cdsbib.u-strasbg.fr/cgi-bin/cdsbib?1990RMxAA..21..381G" xr:uid="{00000000-0004-0000-0000-000006000000}"/>
    <hyperlink ref="I64746" r:id="rId8" display="http://vsolj.cetus-net.org/bulletin.html" xr:uid="{00000000-0004-0000-0000-000007000000}"/>
    <hyperlink ref="AQ1733" r:id="rId9" display="http://cdsbib.u-strasbg.fr/cgi-bin/cdsbib?1990RMxAA..21..381G" xr:uid="{00000000-0004-0000-0000-000008000000}"/>
    <hyperlink ref="AQ3377" r:id="rId10" display="http://cdsbib.u-strasbg.fr/cgi-bin/cdsbib?1990RMxAA..21..381G" xr:uid="{00000000-0004-0000-0000-000009000000}"/>
    <hyperlink ref="AQ1734" r:id="rId11" display="http://cdsbib.u-strasbg.fr/cgi-bin/cdsbib?1990RMxAA..21..381G" xr:uid="{00000000-0004-0000-0000-00000A000000}"/>
    <hyperlink ref="H64743" r:id="rId12" display="https://www.aavso.org/ejaavso" xr:uid="{00000000-0004-0000-0000-00000B000000}"/>
    <hyperlink ref="H2584" r:id="rId13" display="http://vsolj.cetus-net.org/bulletin.html" xr:uid="{00000000-0004-0000-0000-00000C000000}"/>
    <hyperlink ref="AP5822" r:id="rId14" display="http://cdsbib.u-strasbg.fr/cgi-bin/cdsbib?1990RMxAA..21..381G" xr:uid="{00000000-0004-0000-0000-00000D000000}"/>
    <hyperlink ref="AP5825" r:id="rId15" display="http://cdsbib.u-strasbg.fr/cgi-bin/cdsbib?1990RMxAA..21..381G" xr:uid="{00000000-0004-0000-0000-00000E000000}"/>
    <hyperlink ref="AP5823" r:id="rId16" display="http://cdsbib.u-strasbg.fr/cgi-bin/cdsbib?1990RMxAA..21..381G" xr:uid="{00000000-0004-0000-0000-00000F000000}"/>
    <hyperlink ref="AP5801" r:id="rId17" display="http://cdsbib.u-strasbg.fr/cgi-bin/cdsbib?1990RMxAA..21..381G" xr:uid="{00000000-0004-0000-0000-000010000000}"/>
    <hyperlink ref="I2584" r:id="rId18" display="http://vsolj.cetus-net.org/bulletin.html" xr:uid="{00000000-0004-0000-0000-000011000000}"/>
    <hyperlink ref="AQ5935" r:id="rId19" display="http://cdsbib.u-strasbg.fr/cgi-bin/cdsbib?1990RMxAA..21..381G" xr:uid="{00000000-0004-0000-0000-000012000000}"/>
    <hyperlink ref="AQ487" r:id="rId20" display="http://cdsbib.u-strasbg.fr/cgi-bin/cdsbib?1990RMxAA..21..381G" xr:uid="{00000000-0004-0000-0000-000013000000}"/>
    <hyperlink ref="AQ5936" r:id="rId21" display="http://cdsbib.u-strasbg.fr/cgi-bin/cdsbib?1990RMxAA..21..381G" xr:uid="{00000000-0004-0000-0000-000014000000}"/>
    <hyperlink ref="H64859" r:id="rId22" display="http://vsolj.cetus-net.org/bulletin.html" xr:uid="{00000000-0004-0000-0000-000015000000}"/>
    <hyperlink ref="H64852" r:id="rId23" display="https://www.aavso.org/ejaavso" xr:uid="{00000000-0004-0000-0000-000016000000}"/>
    <hyperlink ref="I64859" r:id="rId24" display="http://vsolj.cetus-net.org/bulletin.html" xr:uid="{00000000-0004-0000-0000-000017000000}"/>
    <hyperlink ref="AQ58510" r:id="rId25" display="http://cdsbib.u-strasbg.fr/cgi-bin/cdsbib?1990RMxAA..21..381G" xr:uid="{00000000-0004-0000-0000-000018000000}"/>
    <hyperlink ref="H64856" r:id="rId26" display="https://www.aavso.org/ejaavso" xr:uid="{00000000-0004-0000-0000-000019000000}"/>
    <hyperlink ref="AP5874" r:id="rId27" display="http://cdsbib.u-strasbg.fr/cgi-bin/cdsbib?1990RMxAA..21..381G" xr:uid="{00000000-0004-0000-0000-00001A000000}"/>
    <hyperlink ref="AP5877" r:id="rId28" display="http://cdsbib.u-strasbg.fr/cgi-bin/cdsbib?1990RMxAA..21..381G" xr:uid="{00000000-0004-0000-0000-00001B000000}"/>
    <hyperlink ref="AP5875" r:id="rId29" display="http://cdsbib.u-strasbg.fr/cgi-bin/cdsbib?1990RMxAA..21..381G" xr:uid="{00000000-0004-0000-0000-00001C000000}"/>
    <hyperlink ref="AP5859" r:id="rId30" display="http://cdsbib.u-strasbg.fr/cgi-bin/cdsbib?1990RMxAA..21..381G" xr:uid="{00000000-0004-0000-0000-00001D000000}"/>
    <hyperlink ref="AQ6088" r:id="rId31" display="http://cdsbib.u-strasbg.fr/cgi-bin/cdsbib?1990RMxAA..21..381G" xr:uid="{00000000-0004-0000-0000-00001E000000}"/>
    <hyperlink ref="AQ6092" r:id="rId32" display="http://cdsbib.u-strasbg.fr/cgi-bin/cdsbib?1990RMxAA..21..381G" xr:uid="{00000000-0004-0000-0000-00001F000000}"/>
    <hyperlink ref="AQ236" r:id="rId33" display="http://cdsbib.u-strasbg.fr/cgi-bin/cdsbib?1990RMxAA..21..381G" xr:uid="{00000000-0004-0000-0000-000020000000}"/>
    <hyperlink ref="I2980" r:id="rId34" display="http://vsolj.cetus-net.org/bulletin.html" xr:uid="{00000000-0004-0000-0000-000021000000}"/>
    <hyperlink ref="H2980" r:id="rId35" display="http://vsolj.cetus-net.org/bulletin.html" xr:uid="{00000000-0004-0000-0000-000022000000}"/>
    <hyperlink ref="AQ897" r:id="rId36" display="http://cdsbib.u-strasbg.fr/cgi-bin/cdsbib?1990RMxAA..21..381G" xr:uid="{00000000-0004-0000-0000-000023000000}"/>
    <hyperlink ref="AQ896" r:id="rId37" display="http://cdsbib.u-strasbg.fr/cgi-bin/cdsbib?1990RMxAA..21..381G" xr:uid="{00000000-0004-0000-0000-000024000000}"/>
    <hyperlink ref="AP4150" r:id="rId38" display="http://cdsbib.u-strasbg.fr/cgi-bin/cdsbib?1990RMxAA..21..381G" xr:uid="{00000000-0004-0000-0000-000025000000}"/>
    <hyperlink ref="AP4168" r:id="rId39" display="http://cdsbib.u-strasbg.fr/cgi-bin/cdsbib?1990RMxAA..21..381G" xr:uid="{00000000-0004-0000-0000-000026000000}"/>
    <hyperlink ref="AP4169" r:id="rId40" display="http://cdsbib.u-strasbg.fr/cgi-bin/cdsbib?1990RMxAA..21..381G" xr:uid="{00000000-0004-0000-0000-000027000000}"/>
    <hyperlink ref="AP4165" r:id="rId41" display="http://cdsbib.u-strasbg.fr/cgi-bin/cdsbib?1990RMxAA..21..381G" xr:uid="{00000000-0004-0000-0000-000028000000}"/>
  </hyperlinks>
  <pageMargins left="0.75" right="0.75" top="1" bottom="1" header="0.5" footer="0.5"/>
  <headerFooter alignWithMargins="0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F311"/>
  <sheetViews>
    <sheetView workbookViewId="0">
      <selection activeCell="E14" sqref="E14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22" ht="21" thickBot="1" x14ac:dyDescent="0.35">
      <c r="A1" s="1" t="s">
        <v>48</v>
      </c>
      <c r="U1" s="6" t="s">
        <v>15</v>
      </c>
      <c r="V1" s="8" t="s">
        <v>27</v>
      </c>
    </row>
    <row r="2" spans="1:22" x14ac:dyDescent="0.2">
      <c r="A2" t="s">
        <v>30</v>
      </c>
      <c r="B2" s="16" t="s">
        <v>49</v>
      </c>
      <c r="U2" s="30">
        <v>0</v>
      </c>
      <c r="V2" s="30">
        <f t="shared" ref="V2:V17" si="0">+D$11+D$12*U2+D$13*U2^2</f>
        <v>0.4</v>
      </c>
    </row>
    <row r="3" spans="1:22" ht="13.5" thickBot="1" x14ac:dyDescent="0.25">
      <c r="U3" s="30">
        <v>1000</v>
      </c>
      <c r="V3" s="30">
        <f t="shared" si="0"/>
        <v>0.34250000000000003</v>
      </c>
    </row>
    <row r="4" spans="1:22" ht="14.25" thickTop="1" thickBot="1" x14ac:dyDescent="0.25">
      <c r="A4" s="7" t="s">
        <v>6</v>
      </c>
      <c r="C4" s="2">
        <v>24642.255000000001</v>
      </c>
      <c r="D4" s="3">
        <v>1.4733843099999999</v>
      </c>
      <c r="U4" s="30">
        <v>2000</v>
      </c>
      <c r="V4" s="30">
        <f t="shared" si="0"/>
        <v>0.29000000000000004</v>
      </c>
    </row>
    <row r="5" spans="1:22" ht="13.5" thickTop="1" x14ac:dyDescent="0.2">
      <c r="A5" s="34" t="s">
        <v>39</v>
      </c>
      <c r="B5" s="35"/>
      <c r="C5" s="36">
        <v>8</v>
      </c>
      <c r="D5" s="35" t="s">
        <v>40</v>
      </c>
      <c r="U5" s="30">
        <v>3000</v>
      </c>
      <c r="V5" s="30">
        <f t="shared" si="0"/>
        <v>0.24249999999999999</v>
      </c>
    </row>
    <row r="6" spans="1:22" x14ac:dyDescent="0.2">
      <c r="A6" s="7" t="s">
        <v>7</v>
      </c>
      <c r="U6" s="30">
        <v>4000</v>
      </c>
      <c r="V6" s="30">
        <f t="shared" si="0"/>
        <v>0.19999999999999998</v>
      </c>
    </row>
    <row r="7" spans="1:22" x14ac:dyDescent="0.2">
      <c r="A7" t="s">
        <v>8</v>
      </c>
      <c r="C7">
        <f>+C4</f>
        <v>24642.255000000001</v>
      </c>
      <c r="U7" s="30">
        <v>5000</v>
      </c>
      <c r="V7" s="30">
        <f t="shared" si="0"/>
        <v>0.16249999999999998</v>
      </c>
    </row>
    <row r="8" spans="1:22" x14ac:dyDescent="0.2">
      <c r="A8" t="s">
        <v>9</v>
      </c>
      <c r="C8">
        <f>+D4</f>
        <v>1.4733843099999999</v>
      </c>
      <c r="U8" s="30">
        <v>6000</v>
      </c>
      <c r="V8" s="30">
        <f t="shared" si="0"/>
        <v>0.12999999999999998</v>
      </c>
    </row>
    <row r="9" spans="1:22" x14ac:dyDescent="0.2">
      <c r="A9" s="23" t="s">
        <v>38</v>
      </c>
      <c r="C9" s="40">
        <v>60</v>
      </c>
      <c r="D9" s="23" t="str">
        <f>"F"&amp;C9</f>
        <v>F60</v>
      </c>
      <c r="E9" s="23" t="str">
        <f>"G"&amp;C9</f>
        <v>G60</v>
      </c>
      <c r="U9" s="30">
        <v>7000</v>
      </c>
      <c r="V9" s="30">
        <f t="shared" si="0"/>
        <v>0.10249999999999998</v>
      </c>
    </row>
    <row r="10" spans="1:22" ht="13.5" thickBot="1" x14ac:dyDescent="0.25">
      <c r="C10" s="6" t="s">
        <v>25</v>
      </c>
      <c r="D10" s="6" t="s">
        <v>26</v>
      </c>
      <c r="U10" s="30">
        <v>8000</v>
      </c>
      <c r="V10" s="30">
        <f t="shared" si="0"/>
        <v>7.9999999999999932E-2</v>
      </c>
    </row>
    <row r="11" spans="1:22" x14ac:dyDescent="0.2">
      <c r="A11" t="s">
        <v>21</v>
      </c>
      <c r="C11" s="19">
        <f ca="1">INTERCEPT(INDIRECT(E9):G1004,INDIRECT(D9):$F1004)</f>
        <v>-0.64575708330148696</v>
      </c>
      <c r="D11" s="5">
        <f>+E11*F11</f>
        <v>0.4</v>
      </c>
      <c r="E11" s="13">
        <v>0.4</v>
      </c>
      <c r="F11">
        <v>1</v>
      </c>
      <c r="U11" s="30">
        <v>9000</v>
      </c>
      <c r="V11" s="30">
        <f t="shared" si="0"/>
        <v>6.25E-2</v>
      </c>
    </row>
    <row r="12" spans="1:22" x14ac:dyDescent="0.2">
      <c r="A12" t="s">
        <v>22</v>
      </c>
      <c r="C12" s="19">
        <f ca="1">SLOPE(INDIRECT(E9):G1004,INDIRECT(D9):$F1004)</f>
        <v>4.5216241166675004E-5</v>
      </c>
      <c r="D12" s="5">
        <f>+E12*F12</f>
        <v>-6.0000000000000008E-5</v>
      </c>
      <c r="E12" s="14">
        <v>-6</v>
      </c>
      <c r="F12">
        <v>1.0000000000000001E-5</v>
      </c>
      <c r="U12" s="30">
        <v>10000</v>
      </c>
      <c r="V12" s="30">
        <f t="shared" si="0"/>
        <v>4.9999999999999933E-2</v>
      </c>
    </row>
    <row r="13" spans="1:22" ht="13.5" thickBot="1" x14ac:dyDescent="0.25">
      <c r="A13" t="s">
        <v>24</v>
      </c>
      <c r="C13" s="5" t="s">
        <v>19</v>
      </c>
      <c r="D13" s="5">
        <f>+E13*F13</f>
        <v>2.5000000000000001E-9</v>
      </c>
      <c r="E13" s="15">
        <v>2.5</v>
      </c>
      <c r="F13">
        <v>1.0000000000000001E-9</v>
      </c>
      <c r="U13" s="30">
        <v>11000</v>
      </c>
      <c r="V13" s="30">
        <f t="shared" si="0"/>
        <v>4.2499999999999871E-2</v>
      </c>
    </row>
    <row r="14" spans="1:22" x14ac:dyDescent="0.2">
      <c r="A14" t="s">
        <v>29</v>
      </c>
      <c r="E14">
        <f>SUM(R21:R949)</f>
        <v>1.4758776414566128</v>
      </c>
      <c r="U14" s="30">
        <v>12000</v>
      </c>
      <c r="V14" s="30">
        <f t="shared" si="0"/>
        <v>3.9999999999999925E-2</v>
      </c>
    </row>
    <row r="15" spans="1:22" x14ac:dyDescent="0.2">
      <c r="A15" s="4" t="s">
        <v>23</v>
      </c>
      <c r="C15" s="17">
        <f ca="1">(C7+C11)+(C8+C12)*INT(MAX(F21:F3532))</f>
        <v>54851.334819439333</v>
      </c>
      <c r="D15" s="10">
        <f>+C7+INT(MAX(F21:F1587))*C8+D11+D12*INT(MAX(F21:F4022))+D13*INT(MAX(F21:F4049)^2)</f>
        <v>54851.274260452505</v>
      </c>
      <c r="E15" s="37" t="s">
        <v>41</v>
      </c>
      <c r="F15" s="36">
        <v>1</v>
      </c>
      <c r="U15" s="30">
        <v>13000</v>
      </c>
      <c r="V15" s="30">
        <f t="shared" si="0"/>
        <v>4.2499999999999871E-2</v>
      </c>
    </row>
    <row r="16" spans="1:22" x14ac:dyDescent="0.2">
      <c r="A16" s="7" t="s">
        <v>10</v>
      </c>
      <c r="C16" s="18">
        <f ca="1">+C8+C12</f>
        <v>1.4734295262411665</v>
      </c>
      <c r="D16" s="10">
        <f>+C8+D12+2*D13*MAX(F21:F895)</f>
        <v>1.473426825</v>
      </c>
      <c r="E16" s="37" t="s">
        <v>42</v>
      </c>
      <c r="F16" s="38">
        <f ca="1">NOW()+15018.5+$C$5/24</f>
        <v>60329.52771180556</v>
      </c>
      <c r="U16" s="30">
        <v>14000</v>
      </c>
      <c r="V16" s="30">
        <f t="shared" si="0"/>
        <v>4.9999999999999933E-2</v>
      </c>
    </row>
    <row r="17" spans="1:32" ht="13.5" thickBot="1" x14ac:dyDescent="0.25">
      <c r="A17" s="19" t="s">
        <v>37</v>
      </c>
      <c r="C17">
        <f>COUNT(C21:C4738)</f>
        <v>50</v>
      </c>
      <c r="E17" s="37" t="s">
        <v>43</v>
      </c>
      <c r="F17" s="38">
        <f ca="1">ROUND(2*(F16-$C$7)/$C$8,0)/2+F15</f>
        <v>24222.5</v>
      </c>
      <c r="U17" s="30">
        <v>15000</v>
      </c>
      <c r="V17" s="30">
        <f t="shared" si="0"/>
        <v>6.2499999999999889E-2</v>
      </c>
    </row>
    <row r="18" spans="1:32" ht="14.25" thickTop="1" thickBot="1" x14ac:dyDescent="0.25">
      <c r="A18" s="7" t="s">
        <v>46</v>
      </c>
      <c r="C18" s="21">
        <f ca="1">+C15</f>
        <v>54851.334819439333</v>
      </c>
      <c r="D18" s="22">
        <f ca="1">C16</f>
        <v>1.4734295262411665</v>
      </c>
      <c r="E18" s="37" t="s">
        <v>44</v>
      </c>
      <c r="F18" s="10">
        <f ca="1">ROUND(2*(F16-$C$15)/$C$16,0)/2+F15</f>
        <v>3719</v>
      </c>
      <c r="U18" s="30">
        <v>16000</v>
      </c>
      <c r="V18" s="30">
        <f t="shared" ref="V18:V24" si="1">+D$11+D$12*U18+D$13*U18^2</f>
        <v>7.9999999999999849E-2</v>
      </c>
    </row>
    <row r="19" spans="1:32" ht="13.5" thickBot="1" x14ac:dyDescent="0.25">
      <c r="A19" s="7" t="s">
        <v>47</v>
      </c>
      <c r="C19" s="24">
        <f>+D15</f>
        <v>54851.274260452505</v>
      </c>
      <c r="D19" s="25">
        <f>+D16</f>
        <v>1.473426825</v>
      </c>
      <c r="E19" s="37" t="s">
        <v>45</v>
      </c>
      <c r="F19" s="39">
        <f ca="1">+$C$15+$C$16*F18-15018.5-$C$5/24</f>
        <v>45312.185894196897</v>
      </c>
      <c r="U19" s="30">
        <v>17000</v>
      </c>
      <c r="V19" s="30">
        <f t="shared" si="1"/>
        <v>0.10249999999999981</v>
      </c>
    </row>
    <row r="20" spans="1:32" ht="13.5" thickBot="1" x14ac:dyDescent="0.25">
      <c r="A20" s="6" t="s">
        <v>11</v>
      </c>
      <c r="B20" s="6" t="s">
        <v>12</v>
      </c>
      <c r="C20" s="6" t="s">
        <v>13</v>
      </c>
      <c r="D20" s="6" t="s">
        <v>18</v>
      </c>
      <c r="E20" s="6" t="s">
        <v>14</v>
      </c>
      <c r="F20" s="6" t="s">
        <v>15</v>
      </c>
      <c r="G20" s="6" t="s">
        <v>16</v>
      </c>
      <c r="H20" s="9" t="s">
        <v>17</v>
      </c>
      <c r="I20" s="9" t="s">
        <v>77</v>
      </c>
      <c r="J20" s="9" t="s">
        <v>78</v>
      </c>
      <c r="K20" s="9" t="s">
        <v>79</v>
      </c>
      <c r="L20" s="9" t="s">
        <v>81</v>
      </c>
      <c r="M20" s="9" t="s">
        <v>80</v>
      </c>
      <c r="N20" s="9" t="s">
        <v>31</v>
      </c>
      <c r="O20" s="9" t="s">
        <v>28</v>
      </c>
      <c r="P20" s="20" t="s">
        <v>27</v>
      </c>
      <c r="Q20" s="6" t="s">
        <v>20</v>
      </c>
      <c r="U20" s="30">
        <v>18000</v>
      </c>
      <c r="V20" s="30">
        <f t="shared" si="1"/>
        <v>0.13</v>
      </c>
    </row>
    <row r="21" spans="1:32" s="30" customFormat="1" x14ac:dyDescent="0.2">
      <c r="A21" s="11" t="s">
        <v>17</v>
      </c>
      <c r="B21" s="12"/>
      <c r="C21" s="27">
        <v>24642.255000000001</v>
      </c>
      <c r="D21" s="29"/>
      <c r="E21" s="30">
        <f t="shared" ref="E21:E52" si="2">+(C21-C$7)/C$8</f>
        <v>0</v>
      </c>
      <c r="F21" s="30">
        <f t="shared" ref="F21:F52" si="3">ROUND(2*E21,0)/2</f>
        <v>0</v>
      </c>
      <c r="G21" s="30">
        <f t="shared" ref="G21:G52" si="4">+C21-(C$7+F21*C$8)</f>
        <v>0</v>
      </c>
      <c r="H21" s="30">
        <f>G21</f>
        <v>0</v>
      </c>
      <c r="J21" s="31"/>
      <c r="P21" s="32"/>
      <c r="Q21" s="33">
        <f t="shared" ref="Q21:Q52" si="5">+C21-15018.5</f>
        <v>9623.755000000001</v>
      </c>
      <c r="U21" s="30">
        <v>19000</v>
      </c>
      <c r="V21" s="30">
        <f t="shared" si="1"/>
        <v>0.16249999999999987</v>
      </c>
    </row>
    <row r="22" spans="1:32" s="30" customFormat="1" x14ac:dyDescent="0.2">
      <c r="A22" t="s">
        <v>52</v>
      </c>
      <c r="B22" s="5"/>
      <c r="C22" s="29">
        <v>43435.387999999999</v>
      </c>
      <c r="D22" s="28"/>
      <c r="E22" s="30">
        <f t="shared" si="2"/>
        <v>12755.078815791108</v>
      </c>
      <c r="F22" s="30">
        <f t="shared" si="3"/>
        <v>12755</v>
      </c>
      <c r="G22" s="30">
        <f t="shared" si="4"/>
        <v>0.11612595000042347</v>
      </c>
      <c r="J22" s="31"/>
      <c r="N22" s="30">
        <f>G22</f>
        <v>0.11612595000042347</v>
      </c>
      <c r="P22" s="32">
        <f>+D$11+D$12*F22+D$13*F23^2</f>
        <v>8.8100222499999936E-2</v>
      </c>
      <c r="Q22" s="33">
        <f t="shared" si="5"/>
        <v>28416.887999999999</v>
      </c>
      <c r="R22" s="30">
        <f t="shared" ref="R22:R70" si="6">+(P22-G22)^2</f>
        <v>7.854414019279961E-4</v>
      </c>
      <c r="U22" s="30">
        <v>20000</v>
      </c>
      <c r="V22" s="30">
        <f t="shared" si="1"/>
        <v>0.19999999999999984</v>
      </c>
    </row>
    <row r="23" spans="1:32" s="30" customFormat="1" x14ac:dyDescent="0.2">
      <c r="A23" t="s">
        <v>53</v>
      </c>
      <c r="B23" s="5"/>
      <c r="C23" s="29">
        <v>44484.428</v>
      </c>
      <c r="D23" s="28"/>
      <c r="E23" s="30">
        <f t="shared" si="2"/>
        <v>13467.072280686903</v>
      </c>
      <c r="F23" s="30">
        <f t="shared" si="3"/>
        <v>13467</v>
      </c>
      <c r="G23" s="30">
        <f t="shared" si="4"/>
        <v>0.10649723000096856</v>
      </c>
      <c r="J23" s="30">
        <f t="shared" ref="J23:J29" si="7">G23</f>
        <v>0.10649723000096856</v>
      </c>
      <c r="P23" s="32">
        <f t="shared" ref="P23:P70" si="8">+D$11+D$12*F23+D$13*F24^2</f>
        <v>4.8212702499999982E-2</v>
      </c>
      <c r="Q23" s="33">
        <f t="shared" si="5"/>
        <v>29465.928</v>
      </c>
      <c r="R23" s="30">
        <f t="shared" si="6"/>
        <v>3.397086146011162E-3</v>
      </c>
      <c r="U23" s="30">
        <v>21000</v>
      </c>
      <c r="V23" s="30">
        <f t="shared" si="1"/>
        <v>0.24249999999999983</v>
      </c>
      <c r="AB23" s="30">
        <v>12</v>
      </c>
      <c r="AD23" s="30" t="s">
        <v>32</v>
      </c>
      <c r="AF23" s="30" t="s">
        <v>33</v>
      </c>
    </row>
    <row r="24" spans="1:32" s="30" customFormat="1" x14ac:dyDescent="0.2">
      <c r="A24" t="s">
        <v>53</v>
      </c>
      <c r="B24" s="5"/>
      <c r="C24" s="29">
        <v>44546.303999999996</v>
      </c>
      <c r="D24" s="28"/>
      <c r="E24" s="30">
        <f t="shared" si="2"/>
        <v>13509.068112717989</v>
      </c>
      <c r="F24" s="30">
        <f t="shared" si="3"/>
        <v>13509</v>
      </c>
      <c r="G24" s="30">
        <f t="shared" si="4"/>
        <v>0.10035621000133688</v>
      </c>
      <c r="J24" s="30">
        <f t="shared" si="7"/>
        <v>0.10035621000133688</v>
      </c>
      <c r="P24" s="32">
        <f t="shared" si="8"/>
        <v>9.597688999999987E-2</v>
      </c>
      <c r="Q24" s="33">
        <f t="shared" si="5"/>
        <v>29527.803999999996</v>
      </c>
      <c r="R24" s="30">
        <f t="shared" si="6"/>
        <v>1.9178443674110355E-5</v>
      </c>
      <c r="U24" s="30">
        <v>22000</v>
      </c>
      <c r="V24" s="30">
        <f t="shared" si="1"/>
        <v>0.2899999999999997</v>
      </c>
    </row>
    <row r="25" spans="1:32" s="30" customFormat="1" x14ac:dyDescent="0.2">
      <c r="A25" t="s">
        <v>56</v>
      </c>
      <c r="B25" s="5"/>
      <c r="C25" s="29">
        <v>45614.512000000002</v>
      </c>
      <c r="D25" s="28"/>
      <c r="E25" s="30">
        <f t="shared" si="2"/>
        <v>14234.071082241946</v>
      </c>
      <c r="F25" s="30">
        <f t="shared" si="3"/>
        <v>14234</v>
      </c>
      <c r="G25" s="30">
        <f t="shared" si="4"/>
        <v>0.10473146000003908</v>
      </c>
      <c r="J25" s="30">
        <f t="shared" si="7"/>
        <v>0.10473146000003908</v>
      </c>
      <c r="P25" s="32">
        <f t="shared" si="8"/>
        <v>6.8291425624999902E-2</v>
      </c>
      <c r="Q25" s="33">
        <f t="shared" si="5"/>
        <v>30596.012000000002</v>
      </c>
      <c r="R25" s="30">
        <f t="shared" si="6"/>
        <v>1.3278761052540368E-3</v>
      </c>
    </row>
    <row r="26" spans="1:32" s="30" customFormat="1" x14ac:dyDescent="0.2">
      <c r="A26" t="s">
        <v>57</v>
      </c>
      <c r="B26" s="5" t="s">
        <v>51</v>
      </c>
      <c r="C26" s="29">
        <v>45939.385000000002</v>
      </c>
      <c r="D26" s="28"/>
      <c r="E26" s="30">
        <f t="shared" si="2"/>
        <v>14454.565489434322</v>
      </c>
      <c r="F26" s="30">
        <f t="shared" si="3"/>
        <v>14454.5</v>
      </c>
      <c r="G26" s="30">
        <f t="shared" si="4"/>
        <v>9.649110500322422E-2</v>
      </c>
      <c r="J26" s="30">
        <f t="shared" si="7"/>
        <v>9.649110500322422E-2</v>
      </c>
      <c r="P26" s="32">
        <f t="shared" si="8"/>
        <v>0.11558590249999989</v>
      </c>
      <c r="Q26" s="33">
        <f t="shared" si="5"/>
        <v>30920.885000000002</v>
      </c>
      <c r="R26" s="30">
        <f t="shared" si="6"/>
        <v>3.6461129144287052E-4</v>
      </c>
      <c r="AA26" s="30" t="s">
        <v>34</v>
      </c>
      <c r="AF26" s="30" t="s">
        <v>36</v>
      </c>
    </row>
    <row r="27" spans="1:32" s="30" customFormat="1" x14ac:dyDescent="0.2">
      <c r="A27" t="s">
        <v>59</v>
      </c>
      <c r="B27" s="5"/>
      <c r="C27" s="29">
        <v>47139.4761</v>
      </c>
      <c r="D27" s="28" t="s">
        <v>60</v>
      </c>
      <c r="E27" s="30">
        <f t="shared" si="2"/>
        <v>15269.078778231322</v>
      </c>
      <c r="F27" s="30">
        <f t="shared" si="3"/>
        <v>15269</v>
      </c>
      <c r="G27" s="30">
        <f t="shared" si="4"/>
        <v>0.11607061000540853</v>
      </c>
      <c r="J27" s="30">
        <f t="shared" si="7"/>
        <v>0.11607061000540853</v>
      </c>
      <c r="P27" s="32">
        <f t="shared" si="8"/>
        <v>7.9843999999999804E-2</v>
      </c>
      <c r="Q27" s="33">
        <f t="shared" si="5"/>
        <v>32120.9761</v>
      </c>
      <c r="R27" s="30">
        <f t="shared" si="6"/>
        <v>1.3123672724839792E-3</v>
      </c>
    </row>
    <row r="28" spans="1:32" s="30" customFormat="1" x14ac:dyDescent="0.2">
      <c r="A28" t="s">
        <v>62</v>
      </c>
      <c r="B28" s="5"/>
      <c r="C28" s="29">
        <v>47391.440999999999</v>
      </c>
      <c r="D28" s="28"/>
      <c r="E28" s="30">
        <f t="shared" si="2"/>
        <v>15440.089761781161</v>
      </c>
      <c r="F28" s="30">
        <f t="shared" si="3"/>
        <v>15440</v>
      </c>
      <c r="G28" s="30">
        <f t="shared" si="4"/>
        <v>0.13225360000069486</v>
      </c>
      <c r="J28" s="30">
        <f t="shared" si="7"/>
        <v>0.13225360000069486</v>
      </c>
      <c r="P28" s="32">
        <f t="shared" si="8"/>
        <v>0.12581775999999989</v>
      </c>
      <c r="Q28" s="33">
        <f t="shared" si="5"/>
        <v>32372.940999999999</v>
      </c>
      <c r="R28" s="30">
        <f t="shared" si="6"/>
        <v>4.1420036514545436E-5</v>
      </c>
    </row>
    <row r="29" spans="1:32" s="30" customFormat="1" x14ac:dyDescent="0.2">
      <c r="A29" t="s">
        <v>63</v>
      </c>
      <c r="B29" s="5"/>
      <c r="C29" s="29">
        <v>48440.468999999997</v>
      </c>
      <c r="D29" s="28"/>
      <c r="E29" s="30">
        <f t="shared" si="2"/>
        <v>16152.07508216237</v>
      </c>
      <c r="F29" s="30">
        <f t="shared" si="3"/>
        <v>16152</v>
      </c>
      <c r="G29" s="30">
        <f t="shared" si="4"/>
        <v>0.11062487999879522</v>
      </c>
      <c r="J29" s="30">
        <f t="shared" si="7"/>
        <v>0.11062487999879522</v>
      </c>
      <c r="P29" s="32">
        <f t="shared" si="8"/>
        <v>-0.19686748437500007</v>
      </c>
      <c r="Q29" s="33">
        <f t="shared" si="5"/>
        <v>33421.968999999997</v>
      </c>
      <c r="R29" s="30">
        <f t="shared" si="6"/>
        <v>9.4551554148186889E-2</v>
      </c>
    </row>
    <row r="30" spans="1:32" s="30" customFormat="1" x14ac:dyDescent="0.2">
      <c r="A30" t="s">
        <v>50</v>
      </c>
      <c r="B30" s="5" t="s">
        <v>51</v>
      </c>
      <c r="C30" s="29">
        <v>42621.377999999997</v>
      </c>
      <c r="D30" s="28"/>
      <c r="E30" s="30">
        <f t="shared" si="2"/>
        <v>12202.60245611004</v>
      </c>
      <c r="F30" s="30">
        <f t="shared" si="3"/>
        <v>12202.5</v>
      </c>
      <c r="G30" s="30">
        <f t="shared" si="4"/>
        <v>0.15095722499245312</v>
      </c>
      <c r="I30" s="30">
        <f>G30</f>
        <v>0.15095722499245312</v>
      </c>
      <c r="J30" s="31"/>
      <c r="P30" s="32">
        <f t="shared" si="8"/>
        <v>0.15501910062499996</v>
      </c>
      <c r="Q30" s="33">
        <f t="shared" si="5"/>
        <v>27602.877999999997</v>
      </c>
      <c r="R30" s="30">
        <f t="shared" si="6"/>
        <v>1.6498833654277799E-5</v>
      </c>
    </row>
    <row r="31" spans="1:32" s="30" customFormat="1" x14ac:dyDescent="0.2">
      <c r="A31" t="s">
        <v>54</v>
      </c>
      <c r="B31" s="5" t="s">
        <v>51</v>
      </c>
      <c r="C31" s="29">
        <v>45210.080300000001</v>
      </c>
      <c r="D31" s="28"/>
      <c r="E31" s="30">
        <f t="shared" si="2"/>
        <v>13959.579425682903</v>
      </c>
      <c r="F31" s="30">
        <f t="shared" si="3"/>
        <v>13959.5</v>
      </c>
      <c r="G31" s="30">
        <f t="shared" si="4"/>
        <v>0.11702455500198994</v>
      </c>
      <c r="J31" s="31"/>
      <c r="K31" s="30">
        <f t="shared" ref="K31:K44" si="9">G31</f>
        <v>0.11702455500198994</v>
      </c>
      <c r="P31" s="32">
        <f t="shared" si="8"/>
        <v>4.9599100624999892E-2</v>
      </c>
      <c r="Q31" s="33">
        <f t="shared" si="5"/>
        <v>30191.580300000001</v>
      </c>
      <c r="R31" s="30">
        <f t="shared" si="6"/>
        <v>4.5461918979435665E-3</v>
      </c>
      <c r="AA31" s="30" t="s">
        <v>34</v>
      </c>
      <c r="AB31" s="30">
        <v>6</v>
      </c>
      <c r="AD31" s="30" t="s">
        <v>32</v>
      </c>
      <c r="AF31" s="30" t="s">
        <v>33</v>
      </c>
    </row>
    <row r="32" spans="1:32" s="30" customFormat="1" x14ac:dyDescent="0.2">
      <c r="A32" t="s">
        <v>54</v>
      </c>
      <c r="B32" s="5" t="s">
        <v>51</v>
      </c>
      <c r="C32" s="29">
        <v>45210.082399999999</v>
      </c>
      <c r="D32" s="28"/>
      <c r="E32" s="30">
        <f t="shared" si="2"/>
        <v>13959.580850972954</v>
      </c>
      <c r="F32" s="30">
        <f t="shared" si="3"/>
        <v>13959.5</v>
      </c>
      <c r="G32" s="30">
        <f t="shared" si="4"/>
        <v>0.11912455499987118</v>
      </c>
      <c r="J32" s="31"/>
      <c r="K32" s="30">
        <f t="shared" si="9"/>
        <v>0.11912455499987118</v>
      </c>
      <c r="P32" s="32">
        <f t="shared" si="8"/>
        <v>5.0786380624999905E-2</v>
      </c>
      <c r="Q32" s="33">
        <f t="shared" si="5"/>
        <v>30191.582399999999</v>
      </c>
      <c r="R32" s="30">
        <f t="shared" si="6"/>
        <v>4.670106076890313E-3</v>
      </c>
    </row>
    <row r="33" spans="1:32" s="30" customFormat="1" x14ac:dyDescent="0.2">
      <c r="A33" t="s">
        <v>54</v>
      </c>
      <c r="B33" s="5" t="s">
        <v>51</v>
      </c>
      <c r="C33" s="29">
        <v>45235.123500000002</v>
      </c>
      <c r="D33" s="28"/>
      <c r="E33" s="30">
        <f t="shared" si="2"/>
        <v>13976.576484651177</v>
      </c>
      <c r="F33" s="30">
        <f t="shared" si="3"/>
        <v>13976.5</v>
      </c>
      <c r="G33" s="30">
        <f t="shared" si="4"/>
        <v>0.11269128500134684</v>
      </c>
      <c r="J33" s="31"/>
      <c r="K33" s="30">
        <f t="shared" si="9"/>
        <v>0.11269128500134684</v>
      </c>
      <c r="P33" s="32">
        <f t="shared" si="8"/>
        <v>4.9766380624999884E-2</v>
      </c>
      <c r="Q33" s="33">
        <f t="shared" si="5"/>
        <v>30216.623500000002</v>
      </c>
      <c r="R33" s="30">
        <f t="shared" si="6"/>
        <v>3.9595435907724087E-3</v>
      </c>
      <c r="AA33" s="30" t="s">
        <v>34</v>
      </c>
      <c r="AB33" s="30">
        <v>6</v>
      </c>
      <c r="AD33" s="30" t="s">
        <v>32</v>
      </c>
      <c r="AF33" s="30" t="s">
        <v>33</v>
      </c>
    </row>
    <row r="34" spans="1:32" s="30" customFormat="1" x14ac:dyDescent="0.2">
      <c r="A34" s="41" t="s">
        <v>54</v>
      </c>
      <c r="B34" s="42" t="s">
        <v>51</v>
      </c>
      <c r="C34" s="41">
        <v>45235.124900000003</v>
      </c>
      <c r="D34" s="41">
        <v>5.9999999999999995E-4</v>
      </c>
      <c r="E34" s="30">
        <f t="shared" si="2"/>
        <v>13976.577434844547</v>
      </c>
      <c r="F34" s="30">
        <f t="shared" si="3"/>
        <v>13976.5</v>
      </c>
      <c r="G34" s="30">
        <f t="shared" si="4"/>
        <v>0.11409128500235965</v>
      </c>
      <c r="J34" s="31"/>
      <c r="K34" s="30">
        <f t="shared" si="9"/>
        <v>0.11409128500235965</v>
      </c>
      <c r="P34" s="32">
        <f t="shared" si="8"/>
        <v>5.1200022499999887E-2</v>
      </c>
      <c r="Q34" s="33">
        <f t="shared" si="5"/>
        <v>30216.624900000003</v>
      </c>
      <c r="R34" s="30">
        <f t="shared" si="6"/>
        <v>3.9553108991407238E-3</v>
      </c>
    </row>
    <row r="35" spans="1:32" s="30" customFormat="1" x14ac:dyDescent="0.2">
      <c r="A35" t="s">
        <v>54</v>
      </c>
      <c r="B35" s="5"/>
      <c r="C35" s="29">
        <v>45265.329100000003</v>
      </c>
      <c r="D35" s="28"/>
      <c r="E35" s="30">
        <f t="shared" si="2"/>
        <v>13997.077313793305</v>
      </c>
      <c r="F35" s="30">
        <f t="shared" si="3"/>
        <v>13997</v>
      </c>
      <c r="G35" s="30">
        <f t="shared" si="4"/>
        <v>0.11391292999906</v>
      </c>
      <c r="J35" s="31"/>
      <c r="K35" s="30">
        <f t="shared" si="9"/>
        <v>0.11391292999906</v>
      </c>
      <c r="P35" s="32">
        <f t="shared" si="8"/>
        <v>4.9970022499999933E-2</v>
      </c>
      <c r="Q35" s="33">
        <f t="shared" si="5"/>
        <v>30246.829100000003</v>
      </c>
      <c r="R35" s="30">
        <f t="shared" si="6"/>
        <v>4.0886954194333516E-3</v>
      </c>
      <c r="AA35" s="30" t="s">
        <v>34</v>
      </c>
      <c r="AB35" s="30">
        <v>7</v>
      </c>
      <c r="AD35" s="30" t="s">
        <v>32</v>
      </c>
      <c r="AF35" s="30" t="s">
        <v>33</v>
      </c>
    </row>
    <row r="36" spans="1:32" s="30" customFormat="1" x14ac:dyDescent="0.2">
      <c r="A36" t="s">
        <v>54</v>
      </c>
      <c r="B36" s="5"/>
      <c r="C36" s="29">
        <v>45265.331400000003</v>
      </c>
      <c r="D36" s="28"/>
      <c r="E36" s="30">
        <f t="shared" si="2"/>
        <v>13997.078874825267</v>
      </c>
      <c r="F36" s="30">
        <f t="shared" si="3"/>
        <v>13997</v>
      </c>
      <c r="G36" s="30">
        <f t="shared" si="4"/>
        <v>0.11621292999916477</v>
      </c>
      <c r="J36" s="31"/>
      <c r="K36" s="30">
        <f t="shared" si="9"/>
        <v>0.11621292999916477</v>
      </c>
      <c r="P36" s="32">
        <f t="shared" si="8"/>
        <v>5.0005015624999927E-2</v>
      </c>
      <c r="Q36" s="33">
        <f t="shared" si="5"/>
        <v>30246.831400000003</v>
      </c>
      <c r="R36" s="30">
        <f t="shared" si="6"/>
        <v>4.3834879257767436E-3</v>
      </c>
      <c r="AA36" s="30" t="s">
        <v>34</v>
      </c>
      <c r="AB36" s="30">
        <v>6</v>
      </c>
      <c r="AD36" s="30" t="s">
        <v>32</v>
      </c>
      <c r="AF36" s="30" t="s">
        <v>33</v>
      </c>
    </row>
    <row r="37" spans="1:32" s="30" customFormat="1" x14ac:dyDescent="0.2">
      <c r="A37" t="s">
        <v>54</v>
      </c>
      <c r="B37" s="5" t="s">
        <v>51</v>
      </c>
      <c r="C37" s="29">
        <v>45266.067999999999</v>
      </c>
      <c r="D37" s="28"/>
      <c r="E37" s="30">
        <f t="shared" si="2"/>
        <v>13997.578812278787</v>
      </c>
      <c r="F37" s="30">
        <f t="shared" si="3"/>
        <v>13997.5</v>
      </c>
      <c r="G37" s="30">
        <f t="shared" si="4"/>
        <v>0.11612077499739826</v>
      </c>
      <c r="J37" s="31"/>
      <c r="K37" s="30">
        <f t="shared" si="9"/>
        <v>0.11612077499739826</v>
      </c>
      <c r="P37" s="32">
        <f t="shared" si="8"/>
        <v>4.9975015624999952E-2</v>
      </c>
      <c r="Q37" s="33">
        <f t="shared" si="5"/>
        <v>30247.567999999999</v>
      </c>
      <c r="R37" s="30">
        <f t="shared" si="6"/>
        <v>4.3752614829512182E-3</v>
      </c>
      <c r="AA37" s="30" t="s">
        <v>34</v>
      </c>
      <c r="AB37" s="30">
        <v>10</v>
      </c>
      <c r="AD37" s="30" t="s">
        <v>32</v>
      </c>
      <c r="AF37" s="30" t="s">
        <v>33</v>
      </c>
    </row>
    <row r="38" spans="1:32" s="30" customFormat="1" x14ac:dyDescent="0.2">
      <c r="A38" t="s">
        <v>54</v>
      </c>
      <c r="B38" s="5" t="s">
        <v>51</v>
      </c>
      <c r="C38" s="29">
        <v>45266.068299999999</v>
      </c>
      <c r="D38" s="28"/>
      <c r="E38" s="30">
        <f t="shared" si="2"/>
        <v>13997.579015891652</v>
      </c>
      <c r="F38" s="30">
        <f t="shared" si="3"/>
        <v>13997.5</v>
      </c>
      <c r="G38" s="30">
        <f t="shared" si="4"/>
        <v>0.11642077499709558</v>
      </c>
      <c r="J38" s="31"/>
      <c r="K38" s="30">
        <f t="shared" si="9"/>
        <v>0.11642077499709558</v>
      </c>
      <c r="P38" s="32">
        <f t="shared" si="8"/>
        <v>5.1305680624999961E-2</v>
      </c>
      <c r="Q38" s="33">
        <f t="shared" si="5"/>
        <v>30247.568299999999</v>
      </c>
      <c r="R38" s="30">
        <f t="shared" si="6"/>
        <v>4.2399755150869184E-3</v>
      </c>
      <c r="AA38" s="30" t="s">
        <v>34</v>
      </c>
      <c r="AB38" s="30">
        <v>8</v>
      </c>
      <c r="AD38" s="30" t="s">
        <v>35</v>
      </c>
      <c r="AF38" s="30" t="s">
        <v>33</v>
      </c>
    </row>
    <row r="39" spans="1:32" s="30" customFormat="1" x14ac:dyDescent="0.2">
      <c r="A39" t="s">
        <v>54</v>
      </c>
      <c r="B39" s="5" t="s">
        <v>51</v>
      </c>
      <c r="C39" s="29">
        <v>45294.061800000003</v>
      </c>
      <c r="D39" s="28"/>
      <c r="E39" s="30">
        <f t="shared" si="2"/>
        <v>14016.578471641255</v>
      </c>
      <c r="F39" s="30">
        <f t="shared" si="3"/>
        <v>14016.5</v>
      </c>
      <c r="G39" s="30">
        <f t="shared" si="4"/>
        <v>0.11561888500727946</v>
      </c>
      <c r="J39" s="31"/>
      <c r="K39" s="30">
        <f t="shared" si="9"/>
        <v>0.11561888500727946</v>
      </c>
      <c r="P39" s="32">
        <f t="shared" si="8"/>
        <v>5.0165680624999931E-2</v>
      </c>
      <c r="Q39" s="33">
        <f t="shared" si="5"/>
        <v>30275.561800000003</v>
      </c>
      <c r="R39" s="30">
        <f t="shared" si="6"/>
        <v>4.2841219639084558E-3</v>
      </c>
      <c r="AA39" s="30" t="s">
        <v>34</v>
      </c>
      <c r="AB39" s="30">
        <v>5</v>
      </c>
      <c r="AD39" s="30" t="s">
        <v>32</v>
      </c>
      <c r="AF39" s="30" t="s">
        <v>33</v>
      </c>
    </row>
    <row r="40" spans="1:32" s="30" customFormat="1" x14ac:dyDescent="0.2">
      <c r="A40" t="s">
        <v>54</v>
      </c>
      <c r="B40" s="5" t="s">
        <v>51</v>
      </c>
      <c r="C40" s="29">
        <v>45294.063099999999</v>
      </c>
      <c r="D40" s="28"/>
      <c r="E40" s="30">
        <f t="shared" si="2"/>
        <v>14016.579353963665</v>
      </c>
      <c r="F40" s="30">
        <f t="shared" si="3"/>
        <v>14016.5</v>
      </c>
      <c r="G40" s="30">
        <f t="shared" si="4"/>
        <v>0.11691888500354253</v>
      </c>
      <c r="J40" s="31"/>
      <c r="K40" s="30">
        <f t="shared" si="9"/>
        <v>0.11691888500354253</v>
      </c>
      <c r="P40" s="32">
        <f t="shared" si="8"/>
        <v>5.0270809999999888E-2</v>
      </c>
      <c r="Q40" s="33">
        <f t="shared" si="5"/>
        <v>30275.563099999999</v>
      </c>
      <c r="R40" s="30">
        <f t="shared" si="6"/>
        <v>4.4419659016778452E-3</v>
      </c>
      <c r="AA40" s="30" t="s">
        <v>34</v>
      </c>
      <c r="AB40" s="30">
        <v>6</v>
      </c>
      <c r="AD40" s="30" t="s">
        <v>32</v>
      </c>
      <c r="AF40" s="30" t="s">
        <v>33</v>
      </c>
    </row>
    <row r="41" spans="1:32" s="30" customFormat="1" x14ac:dyDescent="0.2">
      <c r="A41" t="s">
        <v>54</v>
      </c>
      <c r="B41" s="5"/>
      <c r="C41" s="29">
        <v>45296.271500000003</v>
      </c>
      <c r="D41" s="28"/>
      <c r="E41" s="30">
        <f t="shared" si="2"/>
        <v>14018.078216130863</v>
      </c>
      <c r="F41" s="30">
        <f t="shared" si="3"/>
        <v>14018</v>
      </c>
      <c r="G41" s="30">
        <f t="shared" si="4"/>
        <v>0.11524241999723017</v>
      </c>
      <c r="J41" s="31"/>
      <c r="K41" s="30">
        <f t="shared" si="9"/>
        <v>0.11524241999723017</v>
      </c>
      <c r="P41" s="32">
        <f t="shared" si="8"/>
        <v>5.0180809999999854E-2</v>
      </c>
      <c r="Q41" s="33">
        <f t="shared" si="5"/>
        <v>30277.771500000003</v>
      </c>
      <c r="R41" s="30">
        <f t="shared" si="6"/>
        <v>4.2330130954316997E-3</v>
      </c>
      <c r="AA41" s="30" t="s">
        <v>34</v>
      </c>
      <c r="AB41" s="30">
        <v>6</v>
      </c>
      <c r="AD41" s="30" t="s">
        <v>32</v>
      </c>
      <c r="AF41" s="30" t="s">
        <v>33</v>
      </c>
    </row>
    <row r="42" spans="1:32" s="30" customFormat="1" x14ac:dyDescent="0.2">
      <c r="A42" t="s">
        <v>54</v>
      </c>
      <c r="B42" s="5"/>
      <c r="C42" s="29">
        <v>45296.274299999997</v>
      </c>
      <c r="D42" s="28"/>
      <c r="E42" s="30">
        <f t="shared" si="2"/>
        <v>14018.080116517596</v>
      </c>
      <c r="F42" s="30">
        <f t="shared" si="3"/>
        <v>14018</v>
      </c>
      <c r="G42" s="30">
        <f t="shared" si="4"/>
        <v>0.11804241999197984</v>
      </c>
      <c r="J42" s="31"/>
      <c r="K42" s="30">
        <f t="shared" si="9"/>
        <v>0.11804241999197984</v>
      </c>
      <c r="P42" s="32">
        <f t="shared" si="8"/>
        <v>6.2878009999999818E-2</v>
      </c>
      <c r="Q42" s="33">
        <f t="shared" si="5"/>
        <v>30277.774299999997</v>
      </c>
      <c r="R42" s="30">
        <f t="shared" si="6"/>
        <v>3.0431121297632654E-3</v>
      </c>
    </row>
    <row r="43" spans="1:32" s="30" customFormat="1" x14ac:dyDescent="0.2">
      <c r="A43" t="s">
        <v>55</v>
      </c>
      <c r="B43" s="5"/>
      <c r="C43" s="29">
        <v>45561.481399999997</v>
      </c>
      <c r="D43" s="28"/>
      <c r="E43" s="30">
        <f t="shared" si="2"/>
        <v>14198.078707652314</v>
      </c>
      <c r="F43" s="30">
        <f t="shared" si="3"/>
        <v>14198</v>
      </c>
      <c r="G43" s="30">
        <f t="shared" si="4"/>
        <v>0.1159666199964704</v>
      </c>
      <c r="J43" s="31"/>
      <c r="K43" s="30">
        <f t="shared" si="9"/>
        <v>0.1159666199964704</v>
      </c>
      <c r="P43" s="32">
        <f t="shared" si="8"/>
        <v>5.5633759999999977E-2</v>
      </c>
      <c r="Q43" s="33">
        <f t="shared" si="5"/>
        <v>30542.981399999997</v>
      </c>
      <c r="R43" s="30">
        <f t="shared" si="6"/>
        <v>3.6400539953537008E-3</v>
      </c>
      <c r="AA43" s="30" t="s">
        <v>34</v>
      </c>
      <c r="AB43" s="30">
        <v>6</v>
      </c>
      <c r="AD43" s="30" t="s">
        <v>32</v>
      </c>
      <c r="AF43" s="30" t="s">
        <v>33</v>
      </c>
    </row>
    <row r="44" spans="1:32" s="30" customFormat="1" x14ac:dyDescent="0.2">
      <c r="A44" t="s">
        <v>54</v>
      </c>
      <c r="B44" s="5"/>
      <c r="C44" s="29">
        <v>45635.149700000002</v>
      </c>
      <c r="D44" s="28"/>
      <c r="E44" s="30">
        <f t="shared" si="2"/>
        <v>14248.078086293726</v>
      </c>
      <c r="F44" s="30">
        <f t="shared" si="3"/>
        <v>14248</v>
      </c>
      <c r="G44" s="30">
        <f t="shared" si="4"/>
        <v>0.11505112000304507</v>
      </c>
      <c r="J44" s="31"/>
      <c r="K44" s="30">
        <f t="shared" si="9"/>
        <v>0.11505112000304507</v>
      </c>
      <c r="P44" s="32">
        <f t="shared" si="8"/>
        <v>0.12104920999999991</v>
      </c>
      <c r="Q44" s="33">
        <f t="shared" si="5"/>
        <v>30616.649700000002</v>
      </c>
      <c r="R44" s="30">
        <f t="shared" si="6"/>
        <v>3.5977083611569665E-5</v>
      </c>
    </row>
    <row r="45" spans="1:32" s="30" customFormat="1" x14ac:dyDescent="0.2">
      <c r="A45" t="s">
        <v>58</v>
      </c>
      <c r="B45" s="5"/>
      <c r="C45" s="29">
        <v>47005.425000000003</v>
      </c>
      <c r="D45" s="28"/>
      <c r="E45" s="30">
        <f t="shared" si="2"/>
        <v>15178.097016656844</v>
      </c>
      <c r="F45" s="30">
        <f t="shared" si="3"/>
        <v>15178</v>
      </c>
      <c r="G45" s="30">
        <f t="shared" si="4"/>
        <v>0.142942820006283</v>
      </c>
      <c r="I45" s="30">
        <f>G45</f>
        <v>0.142942820006283</v>
      </c>
      <c r="J45" s="31"/>
      <c r="P45" s="32">
        <f t="shared" si="8"/>
        <v>6.5400999999999931E-2</v>
      </c>
      <c r="Q45" s="33">
        <f t="shared" si="5"/>
        <v>31986.925000000003</v>
      </c>
      <c r="R45" s="30">
        <f t="shared" si="6"/>
        <v>6.0127338498868008E-3</v>
      </c>
      <c r="AA45" s="30" t="s">
        <v>34</v>
      </c>
      <c r="AB45" s="30">
        <v>8</v>
      </c>
      <c r="AD45" s="30" t="s">
        <v>32</v>
      </c>
      <c r="AF45" s="30" t="s">
        <v>33</v>
      </c>
    </row>
    <row r="46" spans="1:32" s="30" customFormat="1" x14ac:dyDescent="0.2">
      <c r="A46" t="s">
        <v>58</v>
      </c>
      <c r="B46" s="5"/>
      <c r="C46" s="29">
        <v>47008.357000000004</v>
      </c>
      <c r="D46" s="28"/>
      <c r="E46" s="30">
        <f t="shared" si="2"/>
        <v>15180.08699305343</v>
      </c>
      <c r="F46" s="30">
        <f t="shared" si="3"/>
        <v>15180</v>
      </c>
      <c r="G46" s="30">
        <f t="shared" si="4"/>
        <v>0.12817419999919366</v>
      </c>
      <c r="I46" s="30">
        <f>G46</f>
        <v>0.12817419999919366</v>
      </c>
      <c r="J46" s="31"/>
      <c r="P46" s="32">
        <f t="shared" si="8"/>
        <v>6.9615422499999857E-2</v>
      </c>
      <c r="Q46" s="33">
        <f t="shared" si="5"/>
        <v>31989.857000000004</v>
      </c>
      <c r="R46" s="30">
        <f t="shared" si="6"/>
        <v>3.4291304222000864E-3</v>
      </c>
      <c r="AA46" s="30" t="s">
        <v>34</v>
      </c>
      <c r="AF46" s="30" t="s">
        <v>36</v>
      </c>
    </row>
    <row r="47" spans="1:32" s="30" customFormat="1" x14ac:dyDescent="0.2">
      <c r="A47" t="s">
        <v>58</v>
      </c>
      <c r="B47" s="5"/>
      <c r="C47" s="29">
        <v>47092.339</v>
      </c>
      <c r="D47" s="28"/>
      <c r="E47" s="30">
        <f t="shared" si="2"/>
        <v>15237.086378366552</v>
      </c>
      <c r="F47" s="30">
        <f t="shared" si="3"/>
        <v>15237</v>
      </c>
      <c r="G47" s="30">
        <f t="shared" si="4"/>
        <v>0.12726852999912808</v>
      </c>
      <c r="I47" s="30">
        <f>G47</f>
        <v>0.12726852999912808</v>
      </c>
      <c r="J47" s="31"/>
      <c r="P47" s="32">
        <f t="shared" si="8"/>
        <v>8.0452322499999895E-2</v>
      </c>
      <c r="Q47" s="33">
        <f t="shared" si="5"/>
        <v>32073.839</v>
      </c>
      <c r="R47" s="30">
        <f t="shared" si="6"/>
        <v>2.1917572846014257E-3</v>
      </c>
    </row>
    <row r="48" spans="1:32" s="30" customFormat="1" x14ac:dyDescent="0.2">
      <c r="A48" t="s">
        <v>61</v>
      </c>
      <c r="B48" s="5"/>
      <c r="C48" s="29">
        <v>47366.385000000002</v>
      </c>
      <c r="D48" s="28"/>
      <c r="E48" s="30">
        <f t="shared" si="2"/>
        <v>15423.084015330665</v>
      </c>
      <c r="F48" s="30">
        <f t="shared" si="3"/>
        <v>15423</v>
      </c>
      <c r="G48" s="30">
        <f t="shared" si="4"/>
        <v>0.12378687000455102</v>
      </c>
      <c r="I48" s="30">
        <f>G48</f>
        <v>0.12378687000455102</v>
      </c>
      <c r="J48" s="31"/>
      <c r="P48" s="32">
        <f t="shared" si="8"/>
        <v>0.13112506249999989</v>
      </c>
      <c r="Q48" s="33">
        <f t="shared" si="5"/>
        <v>32347.885000000002</v>
      </c>
      <c r="R48" s="30">
        <f t="shared" si="6"/>
        <v>5.3849069100262112E-5</v>
      </c>
    </row>
    <row r="49" spans="1:18" s="30" customFormat="1" x14ac:dyDescent="0.2">
      <c r="A49" t="s">
        <v>63</v>
      </c>
      <c r="B49" s="5"/>
      <c r="C49" s="29">
        <v>48518.587599999999</v>
      </c>
      <c r="D49" s="28"/>
      <c r="E49" s="30">
        <f t="shared" si="2"/>
        <v>16205.094921908052</v>
      </c>
      <c r="F49" s="30">
        <f t="shared" si="3"/>
        <v>16205</v>
      </c>
      <c r="G49" s="30">
        <f t="shared" si="4"/>
        <v>0.13985644999775104</v>
      </c>
      <c r="J49" s="30">
        <f>G49</f>
        <v>0.13985644999775104</v>
      </c>
      <c r="P49" s="32">
        <f t="shared" si="8"/>
        <v>8.4205062499999817E-2</v>
      </c>
      <c r="Q49" s="33">
        <f t="shared" si="5"/>
        <v>33500.087599999999</v>
      </c>
      <c r="R49" s="30">
        <f t="shared" si="6"/>
        <v>3.0970769304248615E-3</v>
      </c>
    </row>
    <row r="50" spans="1:18" s="30" customFormat="1" x14ac:dyDescent="0.2">
      <c r="A50" t="s">
        <v>63</v>
      </c>
      <c r="B50" s="5"/>
      <c r="C50" s="29">
        <v>48518.587699999996</v>
      </c>
      <c r="D50" s="28"/>
      <c r="E50" s="30">
        <f t="shared" si="2"/>
        <v>16205.094989779005</v>
      </c>
      <c r="F50" s="30">
        <f t="shared" si="3"/>
        <v>16205</v>
      </c>
      <c r="G50" s="30">
        <f t="shared" si="4"/>
        <v>0.13995644999522483</v>
      </c>
      <c r="J50" s="30">
        <f>G50</f>
        <v>0.13995644999522483</v>
      </c>
      <c r="P50" s="32">
        <f t="shared" si="8"/>
        <v>9.2577159999999825E-2</v>
      </c>
      <c r="Q50" s="33">
        <f t="shared" si="5"/>
        <v>33500.087699999996</v>
      </c>
      <c r="R50" s="30">
        <f t="shared" si="6"/>
        <v>2.244797120451628E-3</v>
      </c>
    </row>
    <row r="51" spans="1:18" s="30" customFormat="1" x14ac:dyDescent="0.2">
      <c r="A51" t="s">
        <v>64</v>
      </c>
      <c r="B51" s="5"/>
      <c r="C51" s="29">
        <v>48670.364999999998</v>
      </c>
      <c r="D51" s="28">
        <v>4.0000000000000001E-3</v>
      </c>
      <c r="E51" s="30">
        <f t="shared" si="2"/>
        <v>16308.107692554428</v>
      </c>
      <c r="F51" s="30">
        <f t="shared" si="3"/>
        <v>16308</v>
      </c>
      <c r="G51" s="30">
        <f t="shared" si="4"/>
        <v>0.15867251999588916</v>
      </c>
      <c r="I51" s="30">
        <f t="shared" ref="I51:I59" si="10">G51</f>
        <v>0.15867251999588916</v>
      </c>
      <c r="J51" s="31"/>
      <c r="P51" s="32">
        <f t="shared" si="8"/>
        <v>0.10495288999999985</v>
      </c>
      <c r="Q51" s="33">
        <f t="shared" si="5"/>
        <v>33651.864999999998</v>
      </c>
      <c r="R51" s="30">
        <f t="shared" si="6"/>
        <v>2.8857986468952502E-3</v>
      </c>
    </row>
    <row r="52" spans="1:18" s="30" customFormat="1" x14ac:dyDescent="0.2">
      <c r="A52" t="s">
        <v>65</v>
      </c>
      <c r="B52" s="5"/>
      <c r="C52" s="29">
        <v>49003.315000000002</v>
      </c>
      <c r="D52" s="28">
        <v>6.0000000000000001E-3</v>
      </c>
      <c r="E52" s="30">
        <f t="shared" si="2"/>
        <v>16534.084036771099</v>
      </c>
      <c r="F52" s="30">
        <f t="shared" si="3"/>
        <v>16534</v>
      </c>
      <c r="G52" s="30">
        <f t="shared" si="4"/>
        <v>0.12381846000789665</v>
      </c>
      <c r="I52" s="30">
        <f t="shared" si="10"/>
        <v>0.12381846000789665</v>
      </c>
      <c r="J52" s="31"/>
      <c r="P52" s="32">
        <f t="shared" si="8"/>
        <v>0.10351599999999994</v>
      </c>
      <c r="Q52" s="33">
        <f t="shared" si="5"/>
        <v>33984.815000000002</v>
      </c>
      <c r="R52" s="30">
        <f t="shared" si="6"/>
        <v>4.1218988237224507E-4</v>
      </c>
    </row>
    <row r="53" spans="1:18" s="30" customFormat="1" x14ac:dyDescent="0.2">
      <c r="A53" t="s">
        <v>66</v>
      </c>
      <c r="B53" s="5"/>
      <c r="C53" s="29">
        <v>49218.432999999997</v>
      </c>
      <c r="D53" s="28">
        <v>6.0000000000000001E-3</v>
      </c>
      <c r="E53" s="30">
        <f t="shared" ref="E53:E70" si="11">+(C53-C$7)/C$8</f>
        <v>16680.086677453488</v>
      </c>
      <c r="F53" s="30">
        <f t="shared" ref="F53:F70" si="12">ROUND(2*E53,0)/2</f>
        <v>16680</v>
      </c>
      <c r="G53" s="30">
        <f t="shared" ref="G53:G70" si="13">+C53-(C$7+F53*C$8)</f>
        <v>0.1277092000018456</v>
      </c>
      <c r="I53" s="30">
        <f t="shared" si="10"/>
        <v>0.1277092000018456</v>
      </c>
      <c r="J53" s="31"/>
      <c r="P53" s="32">
        <f t="shared" si="8"/>
        <v>9.4922809999999913E-2</v>
      </c>
      <c r="Q53" s="33">
        <f t="shared" ref="Q53:Q70" si="14">+C53-15018.5</f>
        <v>34199.932999999997</v>
      </c>
      <c r="R53" s="30">
        <f t="shared" si="6"/>
        <v>1.074947369353127E-3</v>
      </c>
    </row>
    <row r="54" spans="1:18" s="30" customFormat="1" x14ac:dyDescent="0.2">
      <c r="A54" t="s">
        <v>66</v>
      </c>
      <c r="B54" s="5"/>
      <c r="C54" s="29">
        <v>49221.383999999998</v>
      </c>
      <c r="D54" s="28">
        <v>6.0000000000000001E-3</v>
      </c>
      <c r="E54" s="30">
        <f t="shared" si="11"/>
        <v>16682.089549331497</v>
      </c>
      <c r="F54" s="30">
        <f t="shared" si="12"/>
        <v>16682</v>
      </c>
      <c r="G54" s="30">
        <f t="shared" si="13"/>
        <v>0.13194057999498909</v>
      </c>
      <c r="I54" s="30">
        <f t="shared" si="10"/>
        <v>0.13194057999498909</v>
      </c>
      <c r="J54" s="31"/>
      <c r="P54" s="32">
        <f t="shared" si="8"/>
        <v>0.13971235999999998</v>
      </c>
      <c r="Q54" s="33">
        <f t="shared" si="14"/>
        <v>34202.883999999998</v>
      </c>
      <c r="R54" s="30">
        <f t="shared" si="6"/>
        <v>6.0400564446287017E-5</v>
      </c>
    </row>
    <row r="55" spans="1:18" s="30" customFormat="1" x14ac:dyDescent="0.2">
      <c r="A55" t="s">
        <v>67</v>
      </c>
      <c r="B55" s="5"/>
      <c r="C55" s="29">
        <v>50002.322</v>
      </c>
      <c r="D55" s="28">
        <v>5.0000000000000001E-3</v>
      </c>
      <c r="E55" s="30">
        <f t="shared" si="11"/>
        <v>17212.119626820244</v>
      </c>
      <c r="F55" s="30">
        <f t="shared" si="12"/>
        <v>17212</v>
      </c>
      <c r="G55" s="30">
        <f t="shared" si="13"/>
        <v>0.17625627999950666</v>
      </c>
      <c r="I55" s="30">
        <f t="shared" si="10"/>
        <v>0.17625627999950666</v>
      </c>
      <c r="J55" s="31"/>
      <c r="P55" s="32">
        <f t="shared" si="8"/>
        <v>0.12731523999999994</v>
      </c>
      <c r="Q55" s="33">
        <f t="shared" si="14"/>
        <v>34983.822</v>
      </c>
      <c r="R55" s="30">
        <f t="shared" si="6"/>
        <v>2.3952253962333165E-3</v>
      </c>
    </row>
    <row r="56" spans="1:18" s="30" customFormat="1" x14ac:dyDescent="0.2">
      <c r="A56" t="s">
        <v>68</v>
      </c>
      <c r="B56" s="5"/>
      <c r="C56" s="29">
        <v>50332.360999999997</v>
      </c>
      <c r="D56" s="28">
        <v>5.0000000000000001E-3</v>
      </c>
      <c r="E56" s="30">
        <f t="shared" si="11"/>
        <v>17436.120247540846</v>
      </c>
      <c r="F56" s="30">
        <f t="shared" si="12"/>
        <v>17436</v>
      </c>
      <c r="G56" s="30">
        <f t="shared" si="13"/>
        <v>0.1771708399974159</v>
      </c>
      <c r="I56" s="30">
        <f t="shared" si="10"/>
        <v>0.1771708399974159</v>
      </c>
      <c r="J56" s="31"/>
      <c r="P56" s="32">
        <f t="shared" si="8"/>
        <v>0.11535802249999982</v>
      </c>
      <c r="Q56" s="33">
        <f t="shared" si="14"/>
        <v>35313.860999999997</v>
      </c>
      <c r="R56" s="30">
        <f t="shared" si="6"/>
        <v>3.8208244069688666E-3</v>
      </c>
    </row>
    <row r="57" spans="1:18" s="30" customFormat="1" x14ac:dyDescent="0.2">
      <c r="A57" t="s">
        <v>68</v>
      </c>
      <c r="B57" s="5"/>
      <c r="C57" s="29">
        <v>50357.400999999998</v>
      </c>
      <c r="D57" s="28">
        <v>5.0000000000000001E-3</v>
      </c>
      <c r="E57" s="30">
        <f t="shared" si="11"/>
        <v>17453.115134638563</v>
      </c>
      <c r="F57" s="30">
        <f t="shared" si="12"/>
        <v>17453</v>
      </c>
      <c r="G57" s="30">
        <f t="shared" si="13"/>
        <v>0.16963756999757607</v>
      </c>
      <c r="I57" s="30">
        <f t="shared" si="10"/>
        <v>0.16963756999757607</v>
      </c>
      <c r="J57" s="31"/>
      <c r="P57" s="32">
        <f t="shared" si="8"/>
        <v>0.13586800999999982</v>
      </c>
      <c r="Q57" s="33">
        <f t="shared" si="14"/>
        <v>35338.900999999998</v>
      </c>
      <c r="R57" s="30">
        <f t="shared" si="6"/>
        <v>1.1403831824299019E-3</v>
      </c>
    </row>
    <row r="58" spans="1:18" s="30" customFormat="1" x14ac:dyDescent="0.2">
      <c r="A58" t="s">
        <v>69</v>
      </c>
      <c r="B58" s="5"/>
      <c r="C58" s="29">
        <v>50718.364999999998</v>
      </c>
      <c r="D58" s="28">
        <v>5.0000000000000001E-3</v>
      </c>
      <c r="E58" s="30">
        <f t="shared" si="11"/>
        <v>17698.104848150582</v>
      </c>
      <c r="F58" s="30">
        <f t="shared" si="12"/>
        <v>17698</v>
      </c>
      <c r="G58" s="30">
        <f t="shared" si="13"/>
        <v>0.15448161999665899</v>
      </c>
      <c r="I58" s="30">
        <f t="shared" si="10"/>
        <v>0.15448161999665899</v>
      </c>
      <c r="J58" s="31"/>
      <c r="P58" s="32">
        <f t="shared" si="8"/>
        <v>0.12320460249999987</v>
      </c>
      <c r="Q58" s="33">
        <f t="shared" si="14"/>
        <v>35699.864999999998</v>
      </c>
      <c r="R58" s="30">
        <f t="shared" si="6"/>
        <v>9.7825182348632088E-4</v>
      </c>
    </row>
    <row r="59" spans="1:18" s="30" customFormat="1" x14ac:dyDescent="0.2">
      <c r="A59" t="s">
        <v>69</v>
      </c>
      <c r="B59" s="5"/>
      <c r="C59" s="29">
        <v>50752.267</v>
      </c>
      <c r="D59" s="28">
        <v>8.0000000000000002E-3</v>
      </c>
      <c r="E59" s="30">
        <f t="shared" si="11"/>
        <v>17721.114459268269</v>
      </c>
      <c r="F59" s="30">
        <f t="shared" si="12"/>
        <v>17721</v>
      </c>
      <c r="G59" s="30">
        <f t="shared" si="13"/>
        <v>0.16864249000354903</v>
      </c>
      <c r="I59" s="30">
        <f t="shared" si="10"/>
        <v>0.16864249000354903</v>
      </c>
      <c r="J59" s="31"/>
      <c r="P59" s="32">
        <f t="shared" si="8"/>
        <v>0.30598024999999995</v>
      </c>
      <c r="Q59" s="33">
        <f t="shared" si="14"/>
        <v>35733.767</v>
      </c>
      <c r="R59" s="30">
        <f t="shared" si="6"/>
        <v>1.8861660320842757E-2</v>
      </c>
    </row>
    <row r="60" spans="1:18" s="30" customFormat="1" x14ac:dyDescent="0.2">
      <c r="A60" s="35" t="s">
        <v>70</v>
      </c>
      <c r="B60" s="43"/>
      <c r="C60" s="29">
        <v>53653.4421</v>
      </c>
      <c r="D60" s="28">
        <v>5.7000000000000002E-3</v>
      </c>
      <c r="E60" s="30">
        <f t="shared" si="11"/>
        <v>19690.169701888572</v>
      </c>
      <c r="F60" s="30">
        <f t="shared" si="12"/>
        <v>19690</v>
      </c>
      <c r="G60" s="30">
        <f t="shared" si="13"/>
        <v>0.25003609999839682</v>
      </c>
      <c r="J60" s="31"/>
      <c r="K60" s="30">
        <f>G60</f>
        <v>0.25003609999839682</v>
      </c>
      <c r="O60" s="30">
        <f t="shared" ref="O60:O70" ca="1" si="15">+C$11+C$12*F60</f>
        <v>0.24455070527034384</v>
      </c>
      <c r="P60" s="32">
        <f t="shared" si="8"/>
        <v>0.2106159999999998</v>
      </c>
      <c r="Q60" s="33">
        <f t="shared" si="14"/>
        <v>38634.9421</v>
      </c>
      <c r="R60" s="30">
        <f t="shared" si="6"/>
        <v>1.5539442838836206E-3</v>
      </c>
    </row>
    <row r="61" spans="1:18" s="30" customFormat="1" x14ac:dyDescent="0.2">
      <c r="A61" s="26" t="s">
        <v>71</v>
      </c>
      <c r="B61" s="44"/>
      <c r="C61" s="28">
        <v>53992.325499999999</v>
      </c>
      <c r="D61" s="28">
        <v>2.9999999999999997E-4</v>
      </c>
      <c r="E61" s="30">
        <f t="shared" si="11"/>
        <v>19920.17310134109</v>
      </c>
      <c r="F61" s="30">
        <f t="shared" si="12"/>
        <v>19920</v>
      </c>
      <c r="G61" s="30">
        <f t="shared" si="13"/>
        <v>0.25504480000381591</v>
      </c>
      <c r="J61" s="31"/>
      <c r="K61" s="30">
        <f>G61</f>
        <v>0.25504480000381591</v>
      </c>
      <c r="O61" s="30">
        <f t="shared" ca="1" si="15"/>
        <v>0.25495044073867912</v>
      </c>
      <c r="P61" s="32">
        <f t="shared" si="8"/>
        <v>0.21216350562499986</v>
      </c>
      <c r="Q61" s="33">
        <f t="shared" si="14"/>
        <v>38973.825499999999</v>
      </c>
      <c r="R61" s="30">
        <f t="shared" si="6"/>
        <v>1.8388054076026808E-3</v>
      </c>
    </row>
    <row r="62" spans="1:18" s="30" customFormat="1" x14ac:dyDescent="0.2">
      <c r="A62" s="26" t="s">
        <v>71</v>
      </c>
      <c r="B62" s="5" t="s">
        <v>51</v>
      </c>
      <c r="C62" s="28">
        <v>54218.492899999997</v>
      </c>
      <c r="D62" s="28">
        <v>1.8E-3</v>
      </c>
      <c r="E62" s="30">
        <f t="shared" si="11"/>
        <v>20073.675075310119</v>
      </c>
      <c r="F62" s="30">
        <f t="shared" si="12"/>
        <v>20073.5</v>
      </c>
      <c r="G62" s="30">
        <f t="shared" si="13"/>
        <v>0.25795321499754209</v>
      </c>
      <c r="J62" s="31"/>
      <c r="K62" s="30">
        <f>G62</f>
        <v>0.25795321499754209</v>
      </c>
      <c r="O62" s="30">
        <f t="shared" ca="1" si="15"/>
        <v>0.26189113375776374</v>
      </c>
      <c r="P62" s="32">
        <f t="shared" si="8"/>
        <v>0.21306568999999975</v>
      </c>
      <c r="Q62" s="33">
        <f t="shared" si="14"/>
        <v>39199.992899999997</v>
      </c>
      <c r="R62" s="30">
        <f t="shared" si="6"/>
        <v>2.0148899004049882E-3</v>
      </c>
    </row>
    <row r="63" spans="1:18" s="30" customFormat="1" x14ac:dyDescent="0.2">
      <c r="A63" s="45" t="s">
        <v>72</v>
      </c>
      <c r="B63" s="46" t="s">
        <v>73</v>
      </c>
      <c r="C63" s="45">
        <v>54366.573279999997</v>
      </c>
      <c r="D63" s="45">
        <v>8.9999999999999998E-4</v>
      </c>
      <c r="E63" s="30">
        <f t="shared" si="11"/>
        <v>20174.178643181018</v>
      </c>
      <c r="F63" s="30">
        <f t="shared" si="12"/>
        <v>20174</v>
      </c>
      <c r="G63" s="30">
        <f t="shared" si="13"/>
        <v>0.26321006000216585</v>
      </c>
      <c r="J63" s="31"/>
      <c r="M63" s="30">
        <f>G63</f>
        <v>0.26321006000216585</v>
      </c>
      <c r="O63" s="30">
        <f t="shared" ca="1" si="15"/>
        <v>0.26643536599501461</v>
      </c>
      <c r="P63" s="32">
        <f t="shared" si="8"/>
        <v>0.20703568999999977</v>
      </c>
      <c r="Q63" s="33">
        <f t="shared" si="14"/>
        <v>39348.073279999997</v>
      </c>
      <c r="R63" s="30">
        <f t="shared" si="6"/>
        <v>3.1555598451402556E-3</v>
      </c>
    </row>
    <row r="64" spans="1:18" s="30" customFormat="1" x14ac:dyDescent="0.2">
      <c r="A64" s="45" t="s">
        <v>72</v>
      </c>
      <c r="B64" s="46" t="s">
        <v>73</v>
      </c>
      <c r="C64" s="45">
        <v>54366.573579999997</v>
      </c>
      <c r="D64" s="45">
        <v>1.1000000000000001E-3</v>
      </c>
      <c r="E64" s="30">
        <f t="shared" si="11"/>
        <v>20174.178846793879</v>
      </c>
      <c r="F64" s="30">
        <f t="shared" si="12"/>
        <v>20174</v>
      </c>
      <c r="G64" s="30">
        <f t="shared" si="13"/>
        <v>0.26351006000186317</v>
      </c>
      <c r="J64" s="31"/>
      <c r="M64" s="30">
        <f>G64</f>
        <v>0.26351006000186317</v>
      </c>
      <c r="O64" s="30">
        <f t="shared" ca="1" si="15"/>
        <v>0.26643536599501461</v>
      </c>
      <c r="P64" s="32">
        <f t="shared" si="8"/>
        <v>0.20703568999999977</v>
      </c>
      <c r="Q64" s="33">
        <f t="shared" si="14"/>
        <v>39348.073579999997</v>
      </c>
      <c r="R64" s="30">
        <f t="shared" si="6"/>
        <v>3.1893544671073681E-3</v>
      </c>
    </row>
    <row r="65" spans="1:18" s="30" customFormat="1" x14ac:dyDescent="0.2">
      <c r="A65" s="45" t="s">
        <v>72</v>
      </c>
      <c r="B65" s="46" t="s">
        <v>73</v>
      </c>
      <c r="C65" s="45">
        <v>54366.57458</v>
      </c>
      <c r="D65" s="45">
        <v>5.9999999999999995E-4</v>
      </c>
      <c r="E65" s="30">
        <f t="shared" si="11"/>
        <v>20174.17952550343</v>
      </c>
      <c r="F65" s="30">
        <f t="shared" si="12"/>
        <v>20174</v>
      </c>
      <c r="G65" s="30">
        <f t="shared" si="13"/>
        <v>0.26451006000570487</v>
      </c>
      <c r="J65" s="31"/>
      <c r="M65" s="30">
        <f>G65</f>
        <v>0.26451006000570487</v>
      </c>
      <c r="O65" s="30">
        <f t="shared" ca="1" si="15"/>
        <v>0.26643536599501461</v>
      </c>
      <c r="P65" s="32">
        <f t="shared" si="8"/>
        <v>0.23184785562499977</v>
      </c>
      <c r="Q65" s="33">
        <f t="shared" si="14"/>
        <v>39348.07458</v>
      </c>
      <c r="R65" s="30">
        <f t="shared" si="6"/>
        <v>1.0668195950069518E-3</v>
      </c>
    </row>
    <row r="66" spans="1:18" s="30" customFormat="1" x14ac:dyDescent="0.2">
      <c r="A66" s="7" t="s">
        <v>74</v>
      </c>
      <c r="B66"/>
      <c r="C66" s="29">
        <v>54726.828200000004</v>
      </c>
      <c r="D66" s="28">
        <v>2.9999999999999997E-4</v>
      </c>
      <c r="E66" s="30">
        <f t="shared" si="11"/>
        <v>20418.687097326292</v>
      </c>
      <c r="F66" s="30">
        <f t="shared" si="12"/>
        <v>20418.5</v>
      </c>
      <c r="G66" s="30">
        <f t="shared" si="13"/>
        <v>0.27566626500629354</v>
      </c>
      <c r="J66" s="31"/>
      <c r="L66" s="30">
        <f>G66</f>
        <v>0.27566626500629354</v>
      </c>
      <c r="O66" s="30">
        <f t="shared" ca="1" si="15"/>
        <v>0.2774907369602666</v>
      </c>
      <c r="P66" s="32">
        <f t="shared" si="8"/>
        <v>0.22070302249999985</v>
      </c>
      <c r="Q66" s="33">
        <f t="shared" si="14"/>
        <v>39708.328200000004</v>
      </c>
      <c r="R66" s="30">
        <f t="shared" si="6"/>
        <v>3.0209580268056504E-3</v>
      </c>
    </row>
    <row r="67" spans="1:18" s="30" customFormat="1" x14ac:dyDescent="0.2">
      <c r="A67" s="26" t="s">
        <v>75</v>
      </c>
      <c r="B67" s="5" t="s">
        <v>73</v>
      </c>
      <c r="C67" s="26">
        <v>54777.663099999998</v>
      </c>
      <c r="D67" s="26">
        <v>5.0000000000000001E-4</v>
      </c>
      <c r="E67" s="30">
        <f t="shared" si="11"/>
        <v>20453.189229359989</v>
      </c>
      <c r="F67" s="30">
        <f t="shared" si="12"/>
        <v>20453</v>
      </c>
      <c r="G67" s="30">
        <f t="shared" si="13"/>
        <v>0.27880757000093581</v>
      </c>
      <c r="J67" s="31"/>
      <c r="K67" s="30">
        <f>G67</f>
        <v>0.27880757000093581</v>
      </c>
      <c r="O67" s="30">
        <f t="shared" ca="1" si="15"/>
        <v>0.2790506972805169</v>
      </c>
      <c r="P67" s="32">
        <f t="shared" si="8"/>
        <v>0.2237525225</v>
      </c>
      <c r="Q67" s="33">
        <f t="shared" si="14"/>
        <v>39759.163099999998</v>
      </c>
      <c r="R67" s="30">
        <f t="shared" si="6"/>
        <v>3.0310582553302991E-3</v>
      </c>
    </row>
    <row r="68" spans="1:18" s="30" customFormat="1" x14ac:dyDescent="0.2">
      <c r="A68" s="47" t="s">
        <v>76</v>
      </c>
      <c r="B68" s="48" t="s">
        <v>73</v>
      </c>
      <c r="C68" s="49">
        <v>54851.33642</v>
      </c>
      <c r="D68" s="49">
        <v>5.0000000000000001E-4</v>
      </c>
      <c r="E68" s="30">
        <f t="shared" si="11"/>
        <v>20503.192015123332</v>
      </c>
      <c r="F68" s="30">
        <f t="shared" si="12"/>
        <v>20503</v>
      </c>
      <c r="G68" s="30">
        <f t="shared" si="13"/>
        <v>0.28291206999710994</v>
      </c>
      <c r="J68" s="31"/>
      <c r="M68" s="30">
        <f>G68</f>
        <v>0.28291206999710994</v>
      </c>
      <c r="O68" s="30">
        <f t="shared" ca="1" si="15"/>
        <v>0.28131150933885063</v>
      </c>
      <c r="P68" s="32">
        <f t="shared" si="8"/>
        <v>0.22075252249999988</v>
      </c>
      <c r="Q68" s="33">
        <f t="shared" si="14"/>
        <v>39832.83642</v>
      </c>
      <c r="R68" s="30">
        <f t="shared" si="6"/>
        <v>3.8638093450454811E-3</v>
      </c>
    </row>
    <row r="69" spans="1:18" s="30" customFormat="1" x14ac:dyDescent="0.2">
      <c r="A69" s="47" t="s">
        <v>76</v>
      </c>
      <c r="B69" s="48" t="s">
        <v>73</v>
      </c>
      <c r="C69" s="49">
        <v>54851.337520000001</v>
      </c>
      <c r="D69" s="49">
        <v>1.6000000000000001E-3</v>
      </c>
      <c r="E69" s="30">
        <f t="shared" si="11"/>
        <v>20503.192761703838</v>
      </c>
      <c r="F69" s="30">
        <f t="shared" si="12"/>
        <v>20503</v>
      </c>
      <c r="G69" s="30">
        <f t="shared" si="13"/>
        <v>0.28401206999842543</v>
      </c>
      <c r="J69" s="31"/>
      <c r="M69" s="30">
        <f>G69</f>
        <v>0.28401206999842543</v>
      </c>
      <c r="O69" s="30">
        <f t="shared" ca="1" si="15"/>
        <v>0.28131150933885063</v>
      </c>
      <c r="P69" s="32">
        <f t="shared" si="8"/>
        <v>0.22075252249999988</v>
      </c>
      <c r="Q69" s="33">
        <f t="shared" si="14"/>
        <v>39832.837520000001</v>
      </c>
      <c r="R69" s="30">
        <f t="shared" si="6"/>
        <v>4.0017703497055579E-3</v>
      </c>
    </row>
    <row r="70" spans="1:18" s="30" customFormat="1" x14ac:dyDescent="0.2">
      <c r="A70" s="47" t="s">
        <v>76</v>
      </c>
      <c r="B70" s="48" t="s">
        <v>73</v>
      </c>
      <c r="C70" s="49">
        <v>54851.339019999999</v>
      </c>
      <c r="D70" s="49">
        <v>1.2999999999999999E-3</v>
      </c>
      <c r="E70" s="30">
        <f t="shared" si="11"/>
        <v>20503.193779768157</v>
      </c>
      <c r="F70" s="30">
        <f t="shared" si="12"/>
        <v>20503</v>
      </c>
      <c r="G70" s="30">
        <f t="shared" si="13"/>
        <v>0.28551206999691203</v>
      </c>
      <c r="J70" s="31"/>
      <c r="M70" s="30">
        <f>G70</f>
        <v>0.28551206999691203</v>
      </c>
      <c r="O70" s="30">
        <f t="shared" ca="1" si="15"/>
        <v>0.28131150933885063</v>
      </c>
      <c r="P70" s="32">
        <f t="shared" si="8"/>
        <v>-0.83018000000000025</v>
      </c>
      <c r="Q70" s="33">
        <f t="shared" si="14"/>
        <v>39832.839019999999</v>
      </c>
      <c r="R70" s="30">
        <f t="shared" si="6"/>
        <v>1.2447687950539952</v>
      </c>
    </row>
    <row r="71" spans="1:18" s="30" customFormat="1" x14ac:dyDescent="0.2">
      <c r="C71" s="29"/>
      <c r="D71" s="29"/>
      <c r="P71" s="32"/>
    </row>
    <row r="72" spans="1:18" s="30" customFormat="1" x14ac:dyDescent="0.2">
      <c r="C72" s="29"/>
      <c r="D72" s="29"/>
      <c r="P72" s="32"/>
    </row>
    <row r="73" spans="1:18" s="30" customFormat="1" x14ac:dyDescent="0.2">
      <c r="C73" s="29"/>
      <c r="D73" s="29"/>
      <c r="P73" s="32"/>
    </row>
    <row r="74" spans="1:18" s="30" customFormat="1" x14ac:dyDescent="0.2">
      <c r="C74" s="29"/>
      <c r="D74" s="29"/>
      <c r="P74" s="32"/>
    </row>
    <row r="75" spans="1:18" s="30" customFormat="1" x14ac:dyDescent="0.2">
      <c r="C75" s="29"/>
      <c r="D75" s="29"/>
      <c r="P75" s="32"/>
    </row>
    <row r="76" spans="1:18" s="30" customFormat="1" x14ac:dyDescent="0.2">
      <c r="C76" s="29"/>
      <c r="D76" s="29"/>
      <c r="P76" s="32"/>
    </row>
    <row r="77" spans="1:18" s="30" customFormat="1" x14ac:dyDescent="0.2">
      <c r="C77" s="29"/>
      <c r="D77" s="29"/>
      <c r="P77" s="32"/>
    </row>
    <row r="78" spans="1:18" s="30" customFormat="1" x14ac:dyDescent="0.2">
      <c r="C78" s="29"/>
      <c r="D78" s="29"/>
      <c r="P78" s="32"/>
    </row>
    <row r="79" spans="1:18" s="30" customFormat="1" x14ac:dyDescent="0.2">
      <c r="C79" s="29"/>
      <c r="D79" s="29"/>
      <c r="P79" s="32"/>
    </row>
    <row r="80" spans="1:18" s="30" customFormat="1" x14ac:dyDescent="0.2">
      <c r="C80" s="29"/>
      <c r="D80" s="29"/>
      <c r="P80" s="32"/>
    </row>
    <row r="81" spans="3:16" s="30" customFormat="1" x14ac:dyDescent="0.2">
      <c r="C81" s="29"/>
      <c r="D81" s="29"/>
      <c r="P81" s="32"/>
    </row>
    <row r="82" spans="3:16" s="30" customFormat="1" x14ac:dyDescent="0.2">
      <c r="C82" s="29"/>
      <c r="D82" s="29"/>
      <c r="P82" s="32"/>
    </row>
    <row r="83" spans="3:16" s="30" customFormat="1" x14ac:dyDescent="0.2">
      <c r="C83" s="29"/>
      <c r="D83" s="29"/>
      <c r="P83" s="32"/>
    </row>
    <row r="84" spans="3:16" s="30" customFormat="1" x14ac:dyDescent="0.2">
      <c r="C84" s="29"/>
      <c r="D84" s="29"/>
      <c r="P84" s="32"/>
    </row>
    <row r="85" spans="3:16" s="30" customFormat="1" x14ac:dyDescent="0.2">
      <c r="C85" s="29"/>
      <c r="D85" s="29"/>
      <c r="P85" s="32"/>
    </row>
    <row r="86" spans="3:16" s="30" customFormat="1" x14ac:dyDescent="0.2">
      <c r="C86" s="29"/>
      <c r="D86" s="29"/>
      <c r="P86" s="32"/>
    </row>
    <row r="87" spans="3:16" s="30" customFormat="1" x14ac:dyDescent="0.2">
      <c r="C87" s="29"/>
      <c r="D87" s="29"/>
      <c r="P87" s="32"/>
    </row>
    <row r="88" spans="3:16" s="30" customFormat="1" x14ac:dyDescent="0.2">
      <c r="C88" s="29"/>
      <c r="D88" s="29"/>
      <c r="P88" s="32"/>
    </row>
    <row r="89" spans="3:16" s="30" customFormat="1" x14ac:dyDescent="0.2">
      <c r="C89" s="29"/>
      <c r="D89" s="29"/>
      <c r="P89" s="32"/>
    </row>
    <row r="90" spans="3:16" s="30" customFormat="1" x14ac:dyDescent="0.2">
      <c r="C90" s="29"/>
      <c r="D90" s="29"/>
      <c r="P90" s="32"/>
    </row>
    <row r="91" spans="3:16" s="30" customFormat="1" x14ac:dyDescent="0.2">
      <c r="C91" s="29"/>
      <c r="D91" s="29"/>
      <c r="P91" s="32"/>
    </row>
    <row r="92" spans="3:16" s="30" customFormat="1" x14ac:dyDescent="0.2">
      <c r="C92" s="29"/>
      <c r="D92" s="29"/>
      <c r="P92" s="32"/>
    </row>
    <row r="93" spans="3:16" s="30" customFormat="1" x14ac:dyDescent="0.2">
      <c r="C93" s="29"/>
      <c r="D93" s="29"/>
      <c r="P93" s="32"/>
    </row>
    <row r="94" spans="3:16" s="30" customFormat="1" x14ac:dyDescent="0.2">
      <c r="C94" s="29"/>
      <c r="D94" s="29"/>
      <c r="P94" s="32"/>
    </row>
    <row r="95" spans="3:16" s="30" customFormat="1" x14ac:dyDescent="0.2">
      <c r="C95" s="29"/>
      <c r="D95" s="29"/>
      <c r="P95" s="32"/>
    </row>
    <row r="96" spans="3:16" s="30" customFormat="1" x14ac:dyDescent="0.2">
      <c r="C96" s="29"/>
      <c r="D96" s="29"/>
      <c r="P96" s="32"/>
    </row>
    <row r="97" spans="3:16" s="30" customFormat="1" x14ac:dyDescent="0.2">
      <c r="C97" s="29"/>
      <c r="D97" s="29"/>
      <c r="P97" s="32"/>
    </row>
    <row r="98" spans="3:16" s="30" customFormat="1" x14ac:dyDescent="0.2">
      <c r="C98" s="29"/>
      <c r="D98" s="29"/>
      <c r="P98" s="32"/>
    </row>
    <row r="99" spans="3:16" s="30" customFormat="1" x14ac:dyDescent="0.2">
      <c r="C99" s="29"/>
      <c r="D99" s="29"/>
      <c r="P99" s="32"/>
    </row>
    <row r="100" spans="3:16" s="30" customFormat="1" x14ac:dyDescent="0.2">
      <c r="C100" s="29"/>
      <c r="D100" s="29"/>
      <c r="P100" s="32"/>
    </row>
    <row r="101" spans="3:16" s="30" customFormat="1" x14ac:dyDescent="0.2">
      <c r="C101" s="29"/>
      <c r="D101" s="29"/>
      <c r="P101" s="32"/>
    </row>
    <row r="102" spans="3:16" s="30" customFormat="1" x14ac:dyDescent="0.2">
      <c r="C102" s="29"/>
      <c r="D102" s="29"/>
      <c r="P102" s="32"/>
    </row>
    <row r="103" spans="3:16" s="30" customFormat="1" x14ac:dyDescent="0.2">
      <c r="C103" s="29"/>
      <c r="D103" s="29"/>
      <c r="P103" s="32"/>
    </row>
    <row r="104" spans="3:16" s="30" customFormat="1" x14ac:dyDescent="0.2">
      <c r="C104" s="29"/>
      <c r="D104" s="29"/>
      <c r="P104" s="32"/>
    </row>
    <row r="105" spans="3:16" s="30" customFormat="1" x14ac:dyDescent="0.2">
      <c r="C105" s="29"/>
      <c r="D105" s="29"/>
      <c r="P105" s="32"/>
    </row>
    <row r="106" spans="3:16" s="30" customFormat="1" x14ac:dyDescent="0.2">
      <c r="C106" s="29"/>
      <c r="D106" s="29"/>
      <c r="P106" s="32"/>
    </row>
    <row r="107" spans="3:16" s="30" customFormat="1" x14ac:dyDescent="0.2">
      <c r="C107" s="29"/>
      <c r="D107" s="29"/>
      <c r="P107" s="32"/>
    </row>
    <row r="108" spans="3:16" s="30" customFormat="1" x14ac:dyDescent="0.2">
      <c r="C108" s="29"/>
      <c r="D108" s="29"/>
      <c r="P108" s="32"/>
    </row>
    <row r="109" spans="3:16" s="30" customFormat="1" x14ac:dyDescent="0.2">
      <c r="C109" s="29"/>
      <c r="D109" s="29"/>
      <c r="P109" s="32"/>
    </row>
    <row r="110" spans="3:16" s="30" customFormat="1" x14ac:dyDescent="0.2">
      <c r="C110" s="29"/>
      <c r="D110" s="29"/>
      <c r="P110" s="32"/>
    </row>
    <row r="111" spans="3:16" s="30" customFormat="1" x14ac:dyDescent="0.2">
      <c r="C111" s="29"/>
      <c r="D111" s="29"/>
      <c r="P111" s="32"/>
    </row>
    <row r="112" spans="3:16" s="30" customFormat="1" x14ac:dyDescent="0.2">
      <c r="C112" s="29"/>
      <c r="D112" s="29"/>
      <c r="P112" s="32"/>
    </row>
    <row r="113" spans="3:16" s="30" customFormat="1" x14ac:dyDescent="0.2">
      <c r="C113" s="29"/>
      <c r="D113" s="29"/>
      <c r="P113" s="32"/>
    </row>
    <row r="114" spans="3:16" s="30" customFormat="1" x14ac:dyDescent="0.2">
      <c r="C114" s="29"/>
      <c r="D114" s="29"/>
      <c r="P114" s="32"/>
    </row>
    <row r="115" spans="3:16" s="30" customFormat="1" x14ac:dyDescent="0.2">
      <c r="C115" s="29"/>
      <c r="D115" s="29"/>
      <c r="P115" s="32"/>
    </row>
    <row r="116" spans="3:16" s="30" customFormat="1" x14ac:dyDescent="0.2">
      <c r="C116" s="29"/>
      <c r="D116" s="29"/>
      <c r="P116" s="32"/>
    </row>
    <row r="117" spans="3:16" s="30" customFormat="1" x14ac:dyDescent="0.2">
      <c r="C117" s="29"/>
      <c r="D117" s="29"/>
      <c r="P117" s="32"/>
    </row>
    <row r="118" spans="3:16" s="30" customFormat="1" x14ac:dyDescent="0.2">
      <c r="C118" s="29"/>
      <c r="D118" s="29"/>
      <c r="P118" s="32"/>
    </row>
    <row r="119" spans="3:16" s="30" customFormat="1" x14ac:dyDescent="0.2">
      <c r="C119" s="29"/>
      <c r="D119" s="29"/>
      <c r="P119" s="32"/>
    </row>
    <row r="120" spans="3:16" s="30" customFormat="1" x14ac:dyDescent="0.2">
      <c r="C120" s="29"/>
      <c r="D120" s="29"/>
      <c r="P120" s="32"/>
    </row>
    <row r="121" spans="3:16" s="30" customFormat="1" x14ac:dyDescent="0.2">
      <c r="C121" s="29"/>
      <c r="D121" s="29"/>
      <c r="P121" s="32"/>
    </row>
    <row r="122" spans="3:16" s="30" customFormat="1" x14ac:dyDescent="0.2">
      <c r="C122" s="29"/>
      <c r="D122" s="29"/>
      <c r="P122" s="32"/>
    </row>
    <row r="123" spans="3:16" s="30" customFormat="1" x14ac:dyDescent="0.2">
      <c r="C123" s="29"/>
      <c r="D123" s="29"/>
      <c r="P123" s="32"/>
    </row>
    <row r="124" spans="3:16" s="30" customFormat="1" x14ac:dyDescent="0.2">
      <c r="C124" s="29"/>
      <c r="D124" s="29"/>
      <c r="P124" s="32"/>
    </row>
    <row r="125" spans="3:16" s="30" customFormat="1" x14ac:dyDescent="0.2">
      <c r="C125" s="29"/>
      <c r="D125" s="29"/>
      <c r="P125" s="32"/>
    </row>
    <row r="126" spans="3:16" s="30" customFormat="1" x14ac:dyDescent="0.2">
      <c r="C126" s="29"/>
      <c r="D126" s="29"/>
      <c r="P126" s="32"/>
    </row>
    <row r="127" spans="3:16" s="30" customFormat="1" x14ac:dyDescent="0.2">
      <c r="C127" s="29"/>
      <c r="D127" s="29"/>
      <c r="P127" s="32"/>
    </row>
    <row r="128" spans="3:16" s="30" customFormat="1" x14ac:dyDescent="0.2">
      <c r="C128" s="29"/>
      <c r="D128" s="29"/>
      <c r="P128" s="32"/>
    </row>
    <row r="129" spans="3:16" s="30" customFormat="1" x14ac:dyDescent="0.2">
      <c r="C129" s="29"/>
      <c r="D129" s="29"/>
      <c r="P129" s="32"/>
    </row>
    <row r="130" spans="3:16" s="30" customFormat="1" x14ac:dyDescent="0.2">
      <c r="C130" s="29"/>
      <c r="D130" s="29"/>
      <c r="P130" s="32"/>
    </row>
    <row r="131" spans="3:16" s="30" customFormat="1" x14ac:dyDescent="0.2">
      <c r="C131" s="29"/>
      <c r="D131" s="29"/>
      <c r="P131" s="32"/>
    </row>
    <row r="132" spans="3:16" s="30" customFormat="1" x14ac:dyDescent="0.2">
      <c r="C132" s="29"/>
      <c r="D132" s="29"/>
      <c r="P132" s="32"/>
    </row>
    <row r="133" spans="3:16" s="30" customFormat="1" x14ac:dyDescent="0.2">
      <c r="C133" s="29"/>
      <c r="D133" s="29"/>
      <c r="P133" s="32"/>
    </row>
    <row r="134" spans="3:16" s="30" customFormat="1" x14ac:dyDescent="0.2">
      <c r="C134" s="29"/>
      <c r="D134" s="29"/>
      <c r="P134" s="32"/>
    </row>
    <row r="135" spans="3:16" s="30" customFormat="1" x14ac:dyDescent="0.2">
      <c r="C135" s="29"/>
      <c r="D135" s="29"/>
      <c r="P135" s="32"/>
    </row>
    <row r="136" spans="3:16" x14ac:dyDescent="0.2">
      <c r="C136" s="28"/>
      <c r="D136" s="28"/>
      <c r="P136" s="19"/>
    </row>
    <row r="137" spans="3:16" x14ac:dyDescent="0.2">
      <c r="C137" s="28"/>
      <c r="D137" s="28"/>
      <c r="P137" s="19"/>
    </row>
    <row r="138" spans="3:16" x14ac:dyDescent="0.2">
      <c r="C138" s="28"/>
      <c r="D138" s="28"/>
      <c r="P138" s="19"/>
    </row>
    <row r="139" spans="3:16" x14ac:dyDescent="0.2">
      <c r="C139" s="28"/>
      <c r="D139" s="28"/>
      <c r="P139" s="19"/>
    </row>
    <row r="140" spans="3:16" x14ac:dyDescent="0.2">
      <c r="C140" s="28"/>
      <c r="D140" s="28"/>
      <c r="P140" s="19"/>
    </row>
    <row r="141" spans="3:16" x14ac:dyDescent="0.2">
      <c r="C141" s="28"/>
      <c r="D141" s="28"/>
      <c r="P141" s="19"/>
    </row>
    <row r="142" spans="3:16" x14ac:dyDescent="0.2">
      <c r="C142" s="28"/>
      <c r="D142" s="28"/>
      <c r="P142" s="19"/>
    </row>
    <row r="143" spans="3:16" x14ac:dyDescent="0.2">
      <c r="C143" s="28"/>
      <c r="D143" s="28"/>
      <c r="P143" s="19"/>
    </row>
    <row r="144" spans="3:16" x14ac:dyDescent="0.2">
      <c r="C144" s="28"/>
      <c r="D144" s="28"/>
      <c r="P144" s="19"/>
    </row>
    <row r="145" spans="3:16" x14ac:dyDescent="0.2">
      <c r="C145" s="28"/>
      <c r="D145" s="28"/>
      <c r="P145" s="19"/>
    </row>
    <row r="146" spans="3:16" x14ac:dyDescent="0.2">
      <c r="C146" s="28"/>
      <c r="D146" s="28"/>
      <c r="P146" s="19"/>
    </row>
    <row r="147" spans="3:16" x14ac:dyDescent="0.2">
      <c r="C147" s="28"/>
      <c r="D147" s="28"/>
      <c r="P147" s="19"/>
    </row>
    <row r="148" spans="3:16" x14ac:dyDescent="0.2">
      <c r="C148" s="28"/>
      <c r="D148" s="28"/>
      <c r="P148" s="19"/>
    </row>
    <row r="149" spans="3:16" x14ac:dyDescent="0.2">
      <c r="C149" s="28"/>
      <c r="D149" s="28"/>
      <c r="P149" s="19"/>
    </row>
    <row r="150" spans="3:16" x14ac:dyDescent="0.2">
      <c r="C150" s="28"/>
      <c r="D150" s="28"/>
      <c r="P150" s="19"/>
    </row>
    <row r="151" spans="3:16" x14ac:dyDescent="0.2">
      <c r="C151" s="28"/>
      <c r="D151" s="28"/>
      <c r="P151" s="19"/>
    </row>
    <row r="152" spans="3:16" x14ac:dyDescent="0.2">
      <c r="C152" s="28"/>
      <c r="D152" s="28"/>
      <c r="P152" s="19"/>
    </row>
    <row r="153" spans="3:16" x14ac:dyDescent="0.2">
      <c r="C153" s="28"/>
      <c r="D153" s="28"/>
      <c r="P153" s="19"/>
    </row>
    <row r="154" spans="3:16" x14ac:dyDescent="0.2">
      <c r="C154" s="28"/>
      <c r="D154" s="28"/>
      <c r="P154" s="19"/>
    </row>
    <row r="155" spans="3:16" x14ac:dyDescent="0.2">
      <c r="C155" s="28"/>
      <c r="D155" s="28"/>
      <c r="P155" s="19"/>
    </row>
    <row r="156" spans="3:16" x14ac:dyDescent="0.2">
      <c r="C156" s="28"/>
      <c r="D156" s="28"/>
      <c r="P156" s="19"/>
    </row>
    <row r="157" spans="3:16" x14ac:dyDescent="0.2">
      <c r="C157" s="28"/>
      <c r="D157" s="28"/>
      <c r="P157" s="19"/>
    </row>
    <row r="158" spans="3:16" x14ac:dyDescent="0.2">
      <c r="C158" s="28"/>
      <c r="D158" s="28"/>
      <c r="P158" s="19"/>
    </row>
    <row r="159" spans="3:16" x14ac:dyDescent="0.2">
      <c r="C159" s="28"/>
      <c r="D159" s="28"/>
      <c r="P159" s="19"/>
    </row>
    <row r="160" spans="3:16" x14ac:dyDescent="0.2">
      <c r="C160" s="28"/>
      <c r="D160" s="28"/>
      <c r="P160" s="19"/>
    </row>
    <row r="161" spans="3:16" x14ac:dyDescent="0.2">
      <c r="C161" s="28"/>
      <c r="D161" s="28"/>
      <c r="P161" s="19"/>
    </row>
    <row r="162" spans="3:16" x14ac:dyDescent="0.2">
      <c r="C162" s="28"/>
      <c r="D162" s="28"/>
      <c r="P162" s="19"/>
    </row>
    <row r="163" spans="3:16" x14ac:dyDescent="0.2">
      <c r="C163" s="28"/>
      <c r="D163" s="28"/>
      <c r="P163" s="19"/>
    </row>
    <row r="164" spans="3:16" x14ac:dyDescent="0.2">
      <c r="C164" s="28"/>
      <c r="D164" s="28"/>
      <c r="P164" s="19"/>
    </row>
    <row r="165" spans="3:16" x14ac:dyDescent="0.2">
      <c r="C165" s="28"/>
      <c r="D165" s="28"/>
      <c r="P165" s="19"/>
    </row>
    <row r="166" spans="3:16" x14ac:dyDescent="0.2">
      <c r="C166" s="28"/>
      <c r="D166" s="28"/>
      <c r="P166" s="19"/>
    </row>
    <row r="167" spans="3:16" x14ac:dyDescent="0.2">
      <c r="C167" s="28"/>
      <c r="D167" s="28"/>
      <c r="P167" s="19"/>
    </row>
    <row r="168" spans="3:16" x14ac:dyDescent="0.2">
      <c r="C168" s="28"/>
      <c r="D168" s="28"/>
      <c r="P168" s="19"/>
    </row>
    <row r="169" spans="3:16" x14ac:dyDescent="0.2">
      <c r="C169" s="28"/>
      <c r="D169" s="28"/>
      <c r="P169" s="19"/>
    </row>
    <row r="170" spans="3:16" x14ac:dyDescent="0.2">
      <c r="C170" s="28"/>
      <c r="D170" s="28"/>
      <c r="P170" s="19"/>
    </row>
    <row r="171" spans="3:16" x14ac:dyDescent="0.2">
      <c r="C171" s="28"/>
      <c r="D171" s="28"/>
      <c r="P171" s="19"/>
    </row>
    <row r="172" spans="3:16" x14ac:dyDescent="0.2">
      <c r="C172" s="28"/>
      <c r="D172" s="28"/>
      <c r="P172" s="19"/>
    </row>
    <row r="173" spans="3:16" x14ac:dyDescent="0.2">
      <c r="C173" s="28"/>
      <c r="D173" s="28"/>
      <c r="P173" s="19"/>
    </row>
    <row r="174" spans="3:16" x14ac:dyDescent="0.2">
      <c r="C174" s="28"/>
      <c r="D174" s="28"/>
      <c r="P174" s="19"/>
    </row>
    <row r="175" spans="3:16" x14ac:dyDescent="0.2">
      <c r="C175" s="28"/>
      <c r="D175" s="28"/>
      <c r="P175" s="19"/>
    </row>
    <row r="176" spans="3:16" x14ac:dyDescent="0.2">
      <c r="C176" s="28"/>
      <c r="D176" s="28"/>
      <c r="P176" s="19"/>
    </row>
    <row r="177" spans="3:16" x14ac:dyDescent="0.2">
      <c r="C177" s="28"/>
      <c r="D177" s="28"/>
      <c r="P177" s="19"/>
    </row>
    <row r="178" spans="3:16" x14ac:dyDescent="0.2">
      <c r="C178" s="28"/>
      <c r="D178" s="28"/>
      <c r="P178" s="19"/>
    </row>
    <row r="179" spans="3:16" x14ac:dyDescent="0.2">
      <c r="C179" s="28"/>
      <c r="D179" s="28"/>
      <c r="P179" s="19"/>
    </row>
    <row r="180" spans="3:16" x14ac:dyDescent="0.2">
      <c r="C180" s="28"/>
      <c r="D180" s="28"/>
      <c r="P180" s="19"/>
    </row>
    <row r="181" spans="3:16" x14ac:dyDescent="0.2">
      <c r="C181" s="28"/>
      <c r="D181" s="28"/>
      <c r="P181" s="19"/>
    </row>
    <row r="182" spans="3:16" x14ac:dyDescent="0.2">
      <c r="C182" s="28"/>
      <c r="D182" s="28"/>
      <c r="P182" s="19"/>
    </row>
    <row r="183" spans="3:16" x14ac:dyDescent="0.2">
      <c r="C183" s="28"/>
      <c r="D183" s="28"/>
      <c r="P183" s="19"/>
    </row>
    <row r="184" spans="3:16" x14ac:dyDescent="0.2">
      <c r="C184" s="28"/>
      <c r="D184" s="28"/>
      <c r="P184" s="19"/>
    </row>
    <row r="185" spans="3:16" x14ac:dyDescent="0.2">
      <c r="C185" s="28"/>
      <c r="D185" s="28"/>
      <c r="P185" s="19"/>
    </row>
    <row r="186" spans="3:16" x14ac:dyDescent="0.2">
      <c r="C186" s="28"/>
      <c r="D186" s="28"/>
      <c r="P186" s="19"/>
    </row>
    <row r="187" spans="3:16" x14ac:dyDescent="0.2">
      <c r="C187" s="28"/>
      <c r="D187" s="28"/>
      <c r="P187" s="19"/>
    </row>
    <row r="188" spans="3:16" x14ac:dyDescent="0.2">
      <c r="C188" s="28"/>
      <c r="D188" s="28"/>
      <c r="P188" s="19"/>
    </row>
    <row r="189" spans="3:16" x14ac:dyDescent="0.2">
      <c r="C189" s="28"/>
      <c r="D189" s="28"/>
      <c r="P189" s="19"/>
    </row>
    <row r="190" spans="3:16" x14ac:dyDescent="0.2">
      <c r="C190" s="28"/>
      <c r="D190" s="28"/>
      <c r="P190" s="19"/>
    </row>
    <row r="191" spans="3:16" x14ac:dyDescent="0.2">
      <c r="C191" s="28"/>
      <c r="D191" s="28"/>
      <c r="P191" s="19"/>
    </row>
    <row r="192" spans="3:16" x14ac:dyDescent="0.2">
      <c r="C192" s="28"/>
      <c r="D192" s="28"/>
      <c r="P192" s="19"/>
    </row>
    <row r="193" spans="3:16" x14ac:dyDescent="0.2">
      <c r="C193" s="28"/>
      <c r="D193" s="28"/>
      <c r="P193" s="19"/>
    </row>
    <row r="194" spans="3:16" x14ac:dyDescent="0.2">
      <c r="C194" s="28"/>
      <c r="D194" s="28"/>
      <c r="P194" s="19"/>
    </row>
    <row r="195" spans="3:16" x14ac:dyDescent="0.2">
      <c r="C195" s="28"/>
      <c r="D195" s="28"/>
      <c r="P195" s="19"/>
    </row>
    <row r="196" spans="3:16" x14ac:dyDescent="0.2">
      <c r="C196" s="28"/>
      <c r="D196" s="28"/>
      <c r="P196" s="19"/>
    </row>
    <row r="197" spans="3:16" x14ac:dyDescent="0.2">
      <c r="C197" s="28"/>
      <c r="D197" s="28"/>
      <c r="P197" s="19"/>
    </row>
    <row r="198" spans="3:16" x14ac:dyDescent="0.2">
      <c r="C198" s="28"/>
      <c r="D198" s="28"/>
      <c r="P198" s="19"/>
    </row>
    <row r="199" spans="3:16" x14ac:dyDescent="0.2">
      <c r="C199" s="28"/>
      <c r="D199" s="28"/>
      <c r="P199" s="19"/>
    </row>
    <row r="200" spans="3:16" x14ac:dyDescent="0.2">
      <c r="C200" s="28"/>
      <c r="D200" s="28"/>
      <c r="P200" s="19"/>
    </row>
    <row r="201" spans="3:16" x14ac:dyDescent="0.2">
      <c r="C201" s="28"/>
      <c r="D201" s="28"/>
      <c r="P201" s="19"/>
    </row>
    <row r="202" spans="3:16" x14ac:dyDescent="0.2">
      <c r="C202" s="28"/>
      <c r="D202" s="28"/>
      <c r="P202" s="19"/>
    </row>
    <row r="203" spans="3:16" x14ac:dyDescent="0.2">
      <c r="C203" s="28"/>
      <c r="D203" s="28"/>
      <c r="P203" s="19"/>
    </row>
    <row r="204" spans="3:16" x14ac:dyDescent="0.2">
      <c r="C204" s="28"/>
      <c r="D204" s="28"/>
      <c r="P204" s="19"/>
    </row>
    <row r="205" spans="3:16" x14ac:dyDescent="0.2">
      <c r="C205" s="28"/>
      <c r="D205" s="28"/>
      <c r="P205" s="19"/>
    </row>
    <row r="206" spans="3:16" x14ac:dyDescent="0.2">
      <c r="C206" s="28"/>
      <c r="D206" s="28"/>
      <c r="P206" s="19"/>
    </row>
    <row r="207" spans="3:16" x14ac:dyDescent="0.2">
      <c r="C207" s="28"/>
      <c r="D207" s="28"/>
      <c r="P207" s="19"/>
    </row>
    <row r="208" spans="3:16" x14ac:dyDescent="0.2">
      <c r="C208" s="28"/>
      <c r="D208" s="28"/>
      <c r="P208" s="19"/>
    </row>
    <row r="209" spans="3:16" x14ac:dyDescent="0.2">
      <c r="C209" s="28"/>
      <c r="D209" s="28"/>
      <c r="P209" s="19"/>
    </row>
    <row r="210" spans="3:16" x14ac:dyDescent="0.2">
      <c r="C210" s="28"/>
      <c r="D210" s="28"/>
      <c r="P210" s="19"/>
    </row>
    <row r="211" spans="3:16" x14ac:dyDescent="0.2">
      <c r="C211" s="28"/>
      <c r="D211" s="28"/>
      <c r="P211" s="19"/>
    </row>
    <row r="212" spans="3:16" x14ac:dyDescent="0.2">
      <c r="C212" s="28"/>
      <c r="D212" s="28"/>
      <c r="P212" s="19"/>
    </row>
    <row r="213" spans="3:16" x14ac:dyDescent="0.2">
      <c r="C213" s="28"/>
      <c r="D213" s="28"/>
      <c r="P213" s="19"/>
    </row>
    <row r="214" spans="3:16" x14ac:dyDescent="0.2">
      <c r="C214" s="28"/>
      <c r="D214" s="28"/>
      <c r="P214" s="19"/>
    </row>
    <row r="215" spans="3:16" x14ac:dyDescent="0.2">
      <c r="C215" s="28"/>
      <c r="D215" s="28"/>
      <c r="P215" s="19"/>
    </row>
    <row r="216" spans="3:16" x14ac:dyDescent="0.2">
      <c r="C216" s="28"/>
      <c r="D216" s="28"/>
      <c r="P216" s="19"/>
    </row>
    <row r="217" spans="3:16" x14ac:dyDescent="0.2">
      <c r="C217" s="28"/>
      <c r="D217" s="28"/>
      <c r="P217" s="19"/>
    </row>
    <row r="218" spans="3:16" x14ac:dyDescent="0.2">
      <c r="C218" s="28"/>
      <c r="D218" s="28"/>
      <c r="P218" s="19"/>
    </row>
    <row r="219" spans="3:16" x14ac:dyDescent="0.2">
      <c r="C219" s="28"/>
      <c r="D219" s="28"/>
      <c r="P219" s="19"/>
    </row>
    <row r="220" spans="3:16" x14ac:dyDescent="0.2">
      <c r="C220" s="28"/>
      <c r="D220" s="28"/>
      <c r="P220" s="19"/>
    </row>
    <row r="221" spans="3:16" x14ac:dyDescent="0.2">
      <c r="C221" s="28"/>
      <c r="D221" s="28"/>
      <c r="P221" s="19"/>
    </row>
    <row r="222" spans="3:16" x14ac:dyDescent="0.2">
      <c r="C222" s="28"/>
      <c r="D222" s="28"/>
      <c r="P222" s="19"/>
    </row>
    <row r="223" spans="3:16" x14ac:dyDescent="0.2">
      <c r="C223" s="28"/>
      <c r="D223" s="28"/>
      <c r="P223" s="19"/>
    </row>
    <row r="224" spans="3:16" x14ac:dyDescent="0.2">
      <c r="C224" s="28"/>
      <c r="D224" s="28"/>
      <c r="P224" s="19"/>
    </row>
    <row r="225" spans="3:16" x14ac:dyDescent="0.2">
      <c r="C225" s="28"/>
      <c r="D225" s="28"/>
      <c r="P225" s="19"/>
    </row>
    <row r="226" spans="3:16" x14ac:dyDescent="0.2">
      <c r="C226" s="28"/>
      <c r="D226" s="28"/>
      <c r="P226" s="19"/>
    </row>
    <row r="227" spans="3:16" x14ac:dyDescent="0.2">
      <c r="C227" s="28"/>
      <c r="D227" s="28"/>
      <c r="P227" s="19"/>
    </row>
    <row r="228" spans="3:16" x14ac:dyDescent="0.2">
      <c r="C228" s="28"/>
      <c r="D228" s="28"/>
      <c r="P228" s="19"/>
    </row>
    <row r="229" spans="3:16" x14ac:dyDescent="0.2">
      <c r="C229" s="28"/>
      <c r="D229" s="28"/>
      <c r="P229" s="19"/>
    </row>
    <row r="230" spans="3:16" x14ac:dyDescent="0.2">
      <c r="C230" s="28"/>
      <c r="D230" s="28"/>
      <c r="P230" s="19"/>
    </row>
    <row r="231" spans="3:16" x14ac:dyDescent="0.2">
      <c r="C231" s="28"/>
      <c r="D231" s="28"/>
      <c r="P231" s="19"/>
    </row>
    <row r="232" spans="3:16" x14ac:dyDescent="0.2">
      <c r="C232" s="28"/>
      <c r="D232" s="28"/>
      <c r="P232" s="19"/>
    </row>
    <row r="233" spans="3:16" x14ac:dyDescent="0.2">
      <c r="C233" s="28"/>
      <c r="D233" s="28"/>
      <c r="P233" s="19"/>
    </row>
    <row r="234" spans="3:16" x14ac:dyDescent="0.2">
      <c r="C234" s="28"/>
      <c r="D234" s="28"/>
      <c r="P234" s="19"/>
    </row>
    <row r="235" spans="3:16" x14ac:dyDescent="0.2">
      <c r="C235" s="28"/>
      <c r="D235" s="28"/>
      <c r="P235" s="19"/>
    </row>
    <row r="236" spans="3:16" x14ac:dyDescent="0.2">
      <c r="C236" s="28"/>
      <c r="D236" s="28"/>
      <c r="P236" s="19"/>
    </row>
    <row r="237" spans="3:16" x14ac:dyDescent="0.2">
      <c r="C237" s="28"/>
      <c r="D237" s="28"/>
      <c r="P237" s="19"/>
    </row>
    <row r="238" spans="3:16" x14ac:dyDescent="0.2">
      <c r="C238" s="28"/>
      <c r="D238" s="28"/>
      <c r="P238" s="19"/>
    </row>
    <row r="239" spans="3:16" x14ac:dyDescent="0.2">
      <c r="C239" s="28"/>
      <c r="D239" s="28"/>
      <c r="P239" s="19"/>
    </row>
    <row r="240" spans="3:16" x14ac:dyDescent="0.2">
      <c r="C240" s="28"/>
      <c r="D240" s="28"/>
      <c r="P240" s="19"/>
    </row>
    <row r="241" spans="3:16" x14ac:dyDescent="0.2">
      <c r="C241" s="28"/>
      <c r="D241" s="28"/>
      <c r="P241" s="19"/>
    </row>
    <row r="242" spans="3:16" x14ac:dyDescent="0.2">
      <c r="C242" s="28"/>
      <c r="D242" s="28"/>
      <c r="P242" s="19"/>
    </row>
    <row r="243" spans="3:16" x14ac:dyDescent="0.2">
      <c r="C243" s="28"/>
      <c r="D243" s="28"/>
      <c r="P243" s="19"/>
    </row>
    <row r="244" spans="3:16" x14ac:dyDescent="0.2">
      <c r="C244" s="28"/>
      <c r="D244" s="28"/>
      <c r="P244" s="19"/>
    </row>
    <row r="245" spans="3:16" x14ac:dyDescent="0.2">
      <c r="C245" s="28"/>
      <c r="D245" s="28"/>
      <c r="P245" s="19"/>
    </row>
    <row r="246" spans="3:16" x14ac:dyDescent="0.2">
      <c r="C246" s="28"/>
      <c r="D246" s="28"/>
      <c r="P246" s="19"/>
    </row>
    <row r="247" spans="3:16" x14ac:dyDescent="0.2">
      <c r="C247" s="28"/>
      <c r="D247" s="28"/>
      <c r="P247" s="19"/>
    </row>
    <row r="248" spans="3:16" x14ac:dyDescent="0.2">
      <c r="C248" s="28"/>
      <c r="D248" s="28"/>
      <c r="P248" s="19"/>
    </row>
    <row r="249" spans="3:16" x14ac:dyDescent="0.2">
      <c r="C249" s="28"/>
      <c r="D249" s="28"/>
      <c r="P249" s="19"/>
    </row>
    <row r="250" spans="3:16" x14ac:dyDescent="0.2">
      <c r="C250" s="28"/>
      <c r="D250" s="28"/>
      <c r="P250" s="19"/>
    </row>
    <row r="251" spans="3:16" x14ac:dyDescent="0.2">
      <c r="C251" s="28"/>
      <c r="D251" s="28"/>
      <c r="P251" s="19"/>
    </row>
    <row r="252" spans="3:16" x14ac:dyDescent="0.2">
      <c r="C252" s="28"/>
      <c r="D252" s="28"/>
      <c r="P252" s="19"/>
    </row>
    <row r="253" spans="3:16" x14ac:dyDescent="0.2">
      <c r="C253" s="28"/>
      <c r="D253" s="28"/>
      <c r="P253" s="19"/>
    </row>
    <row r="254" spans="3:16" x14ac:dyDescent="0.2">
      <c r="C254" s="28"/>
      <c r="D254" s="28"/>
      <c r="P254" s="19"/>
    </row>
    <row r="255" spans="3:16" x14ac:dyDescent="0.2">
      <c r="C255" s="28"/>
      <c r="D255" s="28"/>
      <c r="P255" s="19"/>
    </row>
    <row r="256" spans="3:16" x14ac:dyDescent="0.2">
      <c r="C256" s="28"/>
      <c r="D256" s="28"/>
      <c r="P256" s="19"/>
    </row>
    <row r="257" spans="3:16" x14ac:dyDescent="0.2">
      <c r="C257" s="28"/>
      <c r="D257" s="28"/>
      <c r="P257" s="19"/>
    </row>
    <row r="258" spans="3:16" x14ac:dyDescent="0.2">
      <c r="C258" s="28"/>
      <c r="D258" s="28"/>
      <c r="P258" s="19"/>
    </row>
    <row r="259" spans="3:16" x14ac:dyDescent="0.2">
      <c r="C259" s="28"/>
      <c r="D259" s="28"/>
      <c r="P259" s="19"/>
    </row>
    <row r="260" spans="3:16" x14ac:dyDescent="0.2">
      <c r="C260" s="28"/>
      <c r="D260" s="28"/>
      <c r="P260" s="19"/>
    </row>
    <row r="261" spans="3:16" x14ac:dyDescent="0.2">
      <c r="C261" s="28"/>
      <c r="D261" s="28"/>
      <c r="P261" s="19"/>
    </row>
    <row r="262" spans="3:16" x14ac:dyDescent="0.2">
      <c r="C262" s="28"/>
      <c r="D262" s="28"/>
      <c r="P262" s="19"/>
    </row>
    <row r="263" spans="3:16" x14ac:dyDescent="0.2">
      <c r="C263" s="28"/>
      <c r="D263" s="28"/>
      <c r="P263" s="19"/>
    </row>
    <row r="264" spans="3:16" x14ac:dyDescent="0.2">
      <c r="C264" s="28"/>
      <c r="D264" s="28"/>
      <c r="P264" s="19"/>
    </row>
    <row r="265" spans="3:16" x14ac:dyDescent="0.2">
      <c r="C265" s="28"/>
      <c r="D265" s="28"/>
      <c r="P265" s="19"/>
    </row>
    <row r="266" spans="3:16" x14ac:dyDescent="0.2">
      <c r="C266" s="28"/>
      <c r="D266" s="28"/>
      <c r="P266" s="19"/>
    </row>
    <row r="267" spans="3:16" x14ac:dyDescent="0.2">
      <c r="C267" s="28"/>
      <c r="D267" s="28"/>
      <c r="P267" s="19"/>
    </row>
    <row r="268" spans="3:16" x14ac:dyDescent="0.2">
      <c r="C268" s="28"/>
      <c r="D268" s="28"/>
      <c r="P268" s="19"/>
    </row>
    <row r="269" spans="3:16" x14ac:dyDescent="0.2">
      <c r="P269" s="19"/>
    </row>
    <row r="270" spans="3:16" x14ac:dyDescent="0.2">
      <c r="P270" s="19"/>
    </row>
    <row r="271" spans="3:16" x14ac:dyDescent="0.2">
      <c r="P271" s="19"/>
    </row>
    <row r="272" spans="3:16" x14ac:dyDescent="0.2">
      <c r="P272" s="19"/>
    </row>
    <row r="273" spans="16:16" x14ac:dyDescent="0.2">
      <c r="P273" s="19"/>
    </row>
    <row r="274" spans="16:16" x14ac:dyDescent="0.2">
      <c r="P274" s="19"/>
    </row>
    <row r="275" spans="16:16" x14ac:dyDescent="0.2">
      <c r="P275" s="19"/>
    </row>
    <row r="276" spans="16:16" x14ac:dyDescent="0.2">
      <c r="P276" s="19"/>
    </row>
    <row r="277" spans="16:16" x14ac:dyDescent="0.2">
      <c r="P277" s="19"/>
    </row>
    <row r="278" spans="16:16" x14ac:dyDescent="0.2">
      <c r="P278" s="19"/>
    </row>
    <row r="279" spans="16:16" x14ac:dyDescent="0.2">
      <c r="P279" s="19"/>
    </row>
    <row r="280" spans="16:16" x14ac:dyDescent="0.2">
      <c r="P280" s="19"/>
    </row>
    <row r="281" spans="16:16" x14ac:dyDescent="0.2">
      <c r="P281" s="19"/>
    </row>
    <row r="282" spans="16:16" x14ac:dyDescent="0.2">
      <c r="P282" s="19"/>
    </row>
    <row r="283" spans="16:16" x14ac:dyDescent="0.2">
      <c r="P283" s="19"/>
    </row>
    <row r="284" spans="16:16" x14ac:dyDescent="0.2">
      <c r="P284" s="19"/>
    </row>
    <row r="285" spans="16:16" x14ac:dyDescent="0.2">
      <c r="P285" s="19"/>
    </row>
    <row r="286" spans="16:16" x14ac:dyDescent="0.2">
      <c r="P286" s="19"/>
    </row>
    <row r="287" spans="16:16" x14ac:dyDescent="0.2">
      <c r="P287" s="19"/>
    </row>
    <row r="288" spans="16:16" x14ac:dyDescent="0.2">
      <c r="P288" s="19"/>
    </row>
    <row r="289" spans="16:16" x14ac:dyDescent="0.2">
      <c r="P289" s="19"/>
    </row>
    <row r="290" spans="16:16" x14ac:dyDescent="0.2">
      <c r="P290" s="19"/>
    </row>
    <row r="291" spans="16:16" x14ac:dyDescent="0.2">
      <c r="P291" s="19"/>
    </row>
    <row r="292" spans="16:16" x14ac:dyDescent="0.2">
      <c r="P292" s="19"/>
    </row>
    <row r="293" spans="16:16" x14ac:dyDescent="0.2">
      <c r="P293" s="19"/>
    </row>
    <row r="294" spans="16:16" x14ac:dyDescent="0.2">
      <c r="P294" s="19"/>
    </row>
    <row r="295" spans="16:16" x14ac:dyDescent="0.2">
      <c r="P295" s="19"/>
    </row>
    <row r="296" spans="16:16" x14ac:dyDescent="0.2">
      <c r="P296" s="19"/>
    </row>
    <row r="297" spans="16:16" x14ac:dyDescent="0.2">
      <c r="P297" s="19"/>
    </row>
    <row r="298" spans="16:16" x14ac:dyDescent="0.2">
      <c r="P298" s="19"/>
    </row>
    <row r="299" spans="16:16" x14ac:dyDescent="0.2">
      <c r="P299" s="19"/>
    </row>
    <row r="300" spans="16:16" x14ac:dyDescent="0.2">
      <c r="P300" s="19"/>
    </row>
    <row r="301" spans="16:16" x14ac:dyDescent="0.2">
      <c r="P301" s="19"/>
    </row>
    <row r="302" spans="16:16" x14ac:dyDescent="0.2">
      <c r="P302" s="19"/>
    </row>
    <row r="303" spans="16:16" x14ac:dyDescent="0.2">
      <c r="P303" s="19"/>
    </row>
    <row r="304" spans="16:16" x14ac:dyDescent="0.2">
      <c r="P304" s="19"/>
    </row>
    <row r="305" spans="16:16" x14ac:dyDescent="0.2">
      <c r="P305" s="19"/>
    </row>
    <row r="306" spans="16:16" x14ac:dyDescent="0.2">
      <c r="P306" s="19"/>
    </row>
    <row r="307" spans="16:16" x14ac:dyDescent="0.2">
      <c r="P307" s="19"/>
    </row>
    <row r="308" spans="16:16" x14ac:dyDescent="0.2">
      <c r="P308" s="19"/>
    </row>
    <row r="309" spans="16:16" x14ac:dyDescent="0.2">
      <c r="P309" s="19"/>
    </row>
    <row r="310" spans="16:16" x14ac:dyDescent="0.2">
      <c r="P310" s="19"/>
    </row>
    <row r="311" spans="16:16" x14ac:dyDescent="0.2">
      <c r="P311" s="19"/>
    </row>
  </sheetData>
  <sheetProtection sheet="1"/>
  <phoneticPr fontId="8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21"/>
  <sheetViews>
    <sheetView topLeftCell="A138" workbookViewId="0">
      <selection activeCell="A72" sqref="A72:D171"/>
    </sheetView>
  </sheetViews>
  <sheetFormatPr defaultRowHeight="12.75" x14ac:dyDescent="0.2"/>
  <cols>
    <col min="1" max="1" width="19.7109375" style="28" customWidth="1"/>
    <col min="2" max="2" width="4.42578125" style="35" customWidth="1"/>
    <col min="3" max="3" width="12.7109375" style="28" customWidth="1"/>
    <col min="4" max="4" width="5.42578125" style="35" customWidth="1"/>
    <col min="5" max="5" width="14.85546875" style="35" customWidth="1"/>
    <col min="6" max="6" width="9.140625" style="35"/>
    <col min="7" max="7" width="12" style="35" customWidth="1"/>
    <col min="8" max="8" width="14.140625" style="28" customWidth="1"/>
    <col min="9" max="9" width="22.5703125" style="35" customWidth="1"/>
    <col min="10" max="10" width="25.140625" style="35" customWidth="1"/>
    <col min="11" max="11" width="15.7109375" style="35" customWidth="1"/>
    <col min="12" max="12" width="14.140625" style="35" customWidth="1"/>
    <col min="13" max="13" width="9.5703125" style="35" customWidth="1"/>
    <col min="14" max="14" width="14.140625" style="35" customWidth="1"/>
    <col min="15" max="15" width="23.42578125" style="35" customWidth="1"/>
    <col min="16" max="16" width="16.5703125" style="35" customWidth="1"/>
    <col min="17" max="17" width="41" style="35" customWidth="1"/>
    <col min="18" max="16384" width="9.140625" style="35"/>
  </cols>
  <sheetData>
    <row r="1" spans="1:16" ht="15.75" x14ac:dyDescent="0.25">
      <c r="A1" s="53" t="s">
        <v>100</v>
      </c>
      <c r="I1" s="54" t="s">
        <v>101</v>
      </c>
      <c r="J1" s="55" t="s">
        <v>102</v>
      </c>
    </row>
    <row r="2" spans="1:16" x14ac:dyDescent="0.2">
      <c r="I2" s="56" t="s">
        <v>103</v>
      </c>
      <c r="J2" s="57" t="s">
        <v>104</v>
      </c>
    </row>
    <row r="3" spans="1:16" x14ac:dyDescent="0.2">
      <c r="A3" s="58" t="s">
        <v>105</v>
      </c>
      <c r="I3" s="56" t="s">
        <v>106</v>
      </c>
      <c r="J3" s="57" t="s">
        <v>107</v>
      </c>
    </row>
    <row r="4" spans="1:16" x14ac:dyDescent="0.2">
      <c r="I4" s="56" t="s">
        <v>108</v>
      </c>
      <c r="J4" s="57" t="s">
        <v>107</v>
      </c>
    </row>
    <row r="5" spans="1:16" ht="13.5" thickBot="1" x14ac:dyDescent="0.25">
      <c r="I5" s="59" t="s">
        <v>109</v>
      </c>
      <c r="J5" s="60" t="s">
        <v>86</v>
      </c>
    </row>
    <row r="10" spans="1:16" ht="13.5" thickBot="1" x14ac:dyDescent="0.25"/>
    <row r="11" spans="1:16" ht="12.75" customHeight="1" thickBot="1" x14ac:dyDescent="0.25">
      <c r="A11" s="28" t="str">
        <f t="shared" ref="A11:A42" si="0">P11</f>
        <v> BBS 23 </v>
      </c>
      <c r="B11" s="5" t="str">
        <f t="shared" ref="B11:B42" si="1">IF(H11=INT(H11),"I","II")</f>
        <v>II</v>
      </c>
      <c r="C11" s="28">
        <f t="shared" ref="C11:C42" si="2">1*G11</f>
        <v>42621.377999999997</v>
      </c>
      <c r="D11" s="35" t="str">
        <f t="shared" ref="D11:D42" si="3">VLOOKUP(F11,I$1:J$5,2,FALSE)</f>
        <v>vis</v>
      </c>
      <c r="E11" s="61">
        <f>VLOOKUP(C11,Active!C$21:E$965,3,FALSE)</f>
        <v>-2031.4686261319055</v>
      </c>
      <c r="F11" s="5" t="s">
        <v>109</v>
      </c>
      <c r="G11" s="35" t="str">
        <f t="shared" ref="G11:G42" si="4">MID(I11,3,LEN(I11)-3)</f>
        <v>42621.378</v>
      </c>
      <c r="H11" s="28">
        <f t="shared" ref="H11:H42" si="5">1*K11</f>
        <v>5415.5</v>
      </c>
      <c r="I11" s="62" t="s">
        <v>345</v>
      </c>
      <c r="J11" s="63" t="s">
        <v>346</v>
      </c>
      <c r="K11" s="62">
        <v>5415.5</v>
      </c>
      <c r="L11" s="62" t="s">
        <v>128</v>
      </c>
      <c r="M11" s="63" t="s">
        <v>307</v>
      </c>
      <c r="N11" s="63"/>
      <c r="O11" s="64" t="s">
        <v>347</v>
      </c>
      <c r="P11" s="64" t="s">
        <v>348</v>
      </c>
    </row>
    <row r="12" spans="1:16" ht="12.75" customHeight="1" thickBot="1" x14ac:dyDescent="0.25">
      <c r="A12" s="28" t="str">
        <f t="shared" si="0"/>
        <v>BAVM 31 </v>
      </c>
      <c r="B12" s="5" t="str">
        <f t="shared" si="1"/>
        <v>I</v>
      </c>
      <c r="C12" s="28">
        <f t="shared" si="2"/>
        <v>43435.387999999999</v>
      </c>
      <c r="D12" s="35" t="str">
        <f t="shared" si="3"/>
        <v>vis</v>
      </c>
      <c r="E12" s="61">
        <f>VLOOKUP(C12,Active!C$21:E$965,3,FALSE)</f>
        <v>-1478.9922664508376</v>
      </c>
      <c r="F12" s="5" t="s">
        <v>109</v>
      </c>
      <c r="G12" s="35" t="str">
        <f t="shared" si="4"/>
        <v>43435.388</v>
      </c>
      <c r="H12" s="28">
        <f t="shared" si="5"/>
        <v>5968</v>
      </c>
      <c r="I12" s="62" t="s">
        <v>356</v>
      </c>
      <c r="J12" s="63" t="s">
        <v>357</v>
      </c>
      <c r="K12" s="62">
        <v>5968</v>
      </c>
      <c r="L12" s="62" t="s">
        <v>134</v>
      </c>
      <c r="M12" s="63" t="s">
        <v>307</v>
      </c>
      <c r="N12" s="63"/>
      <c r="O12" s="64" t="s">
        <v>358</v>
      </c>
      <c r="P12" s="65" t="s">
        <v>359</v>
      </c>
    </row>
    <row r="13" spans="1:16" ht="12.75" customHeight="1" thickBot="1" x14ac:dyDescent="0.25">
      <c r="A13" s="28" t="str">
        <f t="shared" si="0"/>
        <v>BAVM 32 </v>
      </c>
      <c r="B13" s="5" t="str">
        <f t="shared" si="1"/>
        <v>I</v>
      </c>
      <c r="C13" s="28">
        <f t="shared" si="2"/>
        <v>44484.428</v>
      </c>
      <c r="D13" s="35" t="str">
        <f t="shared" si="3"/>
        <v>vis</v>
      </c>
      <c r="E13" s="61">
        <f>VLOOKUP(C13,Active!C$21:E$965,3,FALSE)</f>
        <v>-766.99880155504206</v>
      </c>
      <c r="F13" s="5" t="s">
        <v>109</v>
      </c>
      <c r="G13" s="35" t="str">
        <f t="shared" si="4"/>
        <v>44484.428</v>
      </c>
      <c r="H13" s="28">
        <f t="shared" si="5"/>
        <v>6680</v>
      </c>
      <c r="I13" s="62" t="s">
        <v>360</v>
      </c>
      <c r="J13" s="63" t="s">
        <v>361</v>
      </c>
      <c r="K13" s="62">
        <v>6680</v>
      </c>
      <c r="L13" s="62" t="s">
        <v>362</v>
      </c>
      <c r="M13" s="63" t="s">
        <v>307</v>
      </c>
      <c r="N13" s="63"/>
      <c r="O13" s="64" t="s">
        <v>358</v>
      </c>
      <c r="P13" s="65" t="s">
        <v>363</v>
      </c>
    </row>
    <row r="14" spans="1:16" ht="12.75" customHeight="1" thickBot="1" x14ac:dyDescent="0.25">
      <c r="A14" s="28" t="str">
        <f t="shared" si="0"/>
        <v>BAVM 32 </v>
      </c>
      <c r="B14" s="5" t="str">
        <f t="shared" si="1"/>
        <v>I</v>
      </c>
      <c r="C14" s="28">
        <f t="shared" si="2"/>
        <v>44546.303999999996</v>
      </c>
      <c r="D14" s="35" t="str">
        <f t="shared" si="3"/>
        <v>vis</v>
      </c>
      <c r="E14" s="61">
        <f>VLOOKUP(C14,Active!C$21:E$965,3,FALSE)</f>
        <v>-725.00296952395672</v>
      </c>
      <c r="F14" s="5" t="s">
        <v>109</v>
      </c>
      <c r="G14" s="35" t="str">
        <f t="shared" si="4"/>
        <v>44546.304</v>
      </c>
      <c r="H14" s="28">
        <f t="shared" si="5"/>
        <v>6722</v>
      </c>
      <c r="I14" s="62" t="s">
        <v>364</v>
      </c>
      <c r="J14" s="63" t="s">
        <v>365</v>
      </c>
      <c r="K14" s="62">
        <v>6722</v>
      </c>
      <c r="L14" s="62" t="s">
        <v>366</v>
      </c>
      <c r="M14" s="63" t="s">
        <v>307</v>
      </c>
      <c r="N14" s="63"/>
      <c r="O14" s="64" t="s">
        <v>358</v>
      </c>
      <c r="P14" s="65" t="s">
        <v>363</v>
      </c>
    </row>
    <row r="15" spans="1:16" ht="12.75" customHeight="1" thickBot="1" x14ac:dyDescent="0.25">
      <c r="A15" s="28" t="str">
        <f t="shared" si="0"/>
        <v>IBVS 2651 </v>
      </c>
      <c r="B15" s="5" t="str">
        <f t="shared" si="1"/>
        <v>II</v>
      </c>
      <c r="C15" s="28">
        <f t="shared" si="2"/>
        <v>45210.082399999999</v>
      </c>
      <c r="D15" s="35" t="str">
        <f t="shared" si="3"/>
        <v>vis</v>
      </c>
      <c r="E15" s="61">
        <f>VLOOKUP(C15,Active!C$21:E$965,3,FALSE)</f>
        <v>-274.49023126899129</v>
      </c>
      <c r="F15" s="5" t="s">
        <v>109</v>
      </c>
      <c r="G15" s="35" t="str">
        <f t="shared" si="4"/>
        <v>45210.0824</v>
      </c>
      <c r="H15" s="28">
        <f t="shared" si="5"/>
        <v>7172.5</v>
      </c>
      <c r="I15" s="62" t="s">
        <v>373</v>
      </c>
      <c r="J15" s="63" t="s">
        <v>374</v>
      </c>
      <c r="K15" s="62">
        <v>7172.5</v>
      </c>
      <c r="L15" s="62" t="s">
        <v>375</v>
      </c>
      <c r="M15" s="63" t="s">
        <v>376</v>
      </c>
      <c r="N15" s="63" t="s">
        <v>377</v>
      </c>
      <c r="O15" s="64" t="s">
        <v>378</v>
      </c>
      <c r="P15" s="65" t="s">
        <v>379</v>
      </c>
    </row>
    <row r="16" spans="1:16" ht="12.75" customHeight="1" thickBot="1" x14ac:dyDescent="0.25">
      <c r="A16" s="28" t="str">
        <f t="shared" si="0"/>
        <v>IBVS 2651 </v>
      </c>
      <c r="B16" s="5" t="str">
        <f t="shared" si="1"/>
        <v>II</v>
      </c>
      <c r="C16" s="28">
        <f t="shared" si="2"/>
        <v>45235.123500000002</v>
      </c>
      <c r="D16" s="35" t="str">
        <f t="shared" si="3"/>
        <v>vis</v>
      </c>
      <c r="E16" s="61">
        <f>VLOOKUP(C16,Active!C$21:E$965,3,FALSE)</f>
        <v>-257.49459759076774</v>
      </c>
      <c r="F16" s="5" t="s">
        <v>109</v>
      </c>
      <c r="G16" s="35" t="str">
        <f t="shared" si="4"/>
        <v>45235.1235</v>
      </c>
      <c r="H16" s="28">
        <f t="shared" si="5"/>
        <v>7189.5</v>
      </c>
      <c r="I16" s="62" t="s">
        <v>380</v>
      </c>
      <c r="J16" s="63" t="s">
        <v>381</v>
      </c>
      <c r="K16" s="62">
        <v>7189.5</v>
      </c>
      <c r="L16" s="62" t="s">
        <v>382</v>
      </c>
      <c r="M16" s="63" t="s">
        <v>376</v>
      </c>
      <c r="N16" s="63" t="s">
        <v>377</v>
      </c>
      <c r="O16" s="64" t="s">
        <v>378</v>
      </c>
      <c r="P16" s="65" t="s">
        <v>379</v>
      </c>
    </row>
    <row r="17" spans="1:16" ht="12.75" customHeight="1" thickBot="1" x14ac:dyDescent="0.25">
      <c r="A17" s="28" t="str">
        <f t="shared" si="0"/>
        <v>IBVS 2651 </v>
      </c>
      <c r="B17" s="5" t="str">
        <f t="shared" si="1"/>
        <v>I</v>
      </c>
      <c r="C17" s="28">
        <f t="shared" si="2"/>
        <v>45265.329100000003</v>
      </c>
      <c r="D17" s="35" t="str">
        <f t="shared" si="3"/>
        <v>vis</v>
      </c>
      <c r="E17" s="61">
        <f>VLOOKUP(C17,Active!C$21:E$965,3,FALSE)</f>
        <v>-236.9937684486404</v>
      </c>
      <c r="F17" s="5" t="s">
        <v>109</v>
      </c>
      <c r="G17" s="35" t="str">
        <f t="shared" si="4"/>
        <v>45265.3291</v>
      </c>
      <c r="H17" s="28">
        <f t="shared" si="5"/>
        <v>7210</v>
      </c>
      <c r="I17" s="62" t="s">
        <v>383</v>
      </c>
      <c r="J17" s="63" t="s">
        <v>384</v>
      </c>
      <c r="K17" s="62">
        <v>7210</v>
      </c>
      <c r="L17" s="62" t="s">
        <v>385</v>
      </c>
      <c r="M17" s="63" t="s">
        <v>376</v>
      </c>
      <c r="N17" s="63" t="s">
        <v>377</v>
      </c>
      <c r="O17" s="64" t="s">
        <v>378</v>
      </c>
      <c r="P17" s="65" t="s">
        <v>379</v>
      </c>
    </row>
    <row r="18" spans="1:16" ht="12.75" customHeight="1" thickBot="1" x14ac:dyDescent="0.25">
      <c r="A18" s="28" t="str">
        <f t="shared" si="0"/>
        <v>IBVS 2651 </v>
      </c>
      <c r="B18" s="5" t="str">
        <f t="shared" si="1"/>
        <v>II</v>
      </c>
      <c r="C18" s="28">
        <f t="shared" si="2"/>
        <v>45266.067999999999</v>
      </c>
      <c r="D18" s="35" t="str">
        <f t="shared" si="3"/>
        <v>vis</v>
      </c>
      <c r="E18" s="61">
        <f>VLOOKUP(C18,Active!C$21:E$965,3,FALSE)</f>
        <v>-236.49226996315929</v>
      </c>
      <c r="F18" s="5" t="s">
        <v>109</v>
      </c>
      <c r="G18" s="35" t="str">
        <f t="shared" si="4"/>
        <v>45266.0680</v>
      </c>
      <c r="H18" s="28">
        <f t="shared" si="5"/>
        <v>7210.5</v>
      </c>
      <c r="I18" s="62" t="s">
        <v>386</v>
      </c>
      <c r="J18" s="63" t="s">
        <v>387</v>
      </c>
      <c r="K18" s="62">
        <v>7210.5</v>
      </c>
      <c r="L18" s="62" t="s">
        <v>388</v>
      </c>
      <c r="M18" s="63" t="s">
        <v>376</v>
      </c>
      <c r="N18" s="63" t="s">
        <v>377</v>
      </c>
      <c r="O18" s="64" t="s">
        <v>378</v>
      </c>
      <c r="P18" s="65" t="s">
        <v>379</v>
      </c>
    </row>
    <row r="19" spans="1:16" ht="12.75" customHeight="1" thickBot="1" x14ac:dyDescent="0.25">
      <c r="A19" s="28" t="str">
        <f t="shared" si="0"/>
        <v>IBVS 2651 </v>
      </c>
      <c r="B19" s="5" t="str">
        <f t="shared" si="1"/>
        <v>II</v>
      </c>
      <c r="C19" s="28">
        <f t="shared" si="2"/>
        <v>45294.061800000003</v>
      </c>
      <c r="D19" s="35" t="str">
        <f t="shared" si="3"/>
        <v>vis</v>
      </c>
      <c r="E19" s="61">
        <f>VLOOKUP(C19,Active!C$21:E$965,3,FALSE)</f>
        <v>-217.49261060069205</v>
      </c>
      <c r="F19" s="5" t="s">
        <v>109</v>
      </c>
      <c r="G19" s="35" t="str">
        <f t="shared" si="4"/>
        <v>45294.0618</v>
      </c>
      <c r="H19" s="28">
        <f t="shared" si="5"/>
        <v>7229.5</v>
      </c>
      <c r="I19" s="62" t="s">
        <v>389</v>
      </c>
      <c r="J19" s="63" t="s">
        <v>390</v>
      </c>
      <c r="K19" s="62">
        <v>7229.5</v>
      </c>
      <c r="L19" s="62" t="s">
        <v>391</v>
      </c>
      <c r="M19" s="63" t="s">
        <v>376</v>
      </c>
      <c r="N19" s="63" t="s">
        <v>377</v>
      </c>
      <c r="O19" s="64" t="s">
        <v>378</v>
      </c>
      <c r="P19" s="65" t="s">
        <v>379</v>
      </c>
    </row>
    <row r="20" spans="1:16" ht="12.75" customHeight="1" thickBot="1" x14ac:dyDescent="0.25">
      <c r="A20" s="28" t="str">
        <f t="shared" si="0"/>
        <v>IBVS 2651 </v>
      </c>
      <c r="B20" s="5" t="str">
        <f t="shared" si="1"/>
        <v>I</v>
      </c>
      <c r="C20" s="28">
        <f t="shared" si="2"/>
        <v>45296.274299999997</v>
      </c>
      <c r="D20" s="35" t="str">
        <f t="shared" si="3"/>
        <v>vis</v>
      </c>
      <c r="E20" s="61">
        <f>VLOOKUP(C20,Active!C$21:E$965,3,FALSE)</f>
        <v>-215.99096572435005</v>
      </c>
      <c r="F20" s="5" t="s">
        <v>109</v>
      </c>
      <c r="G20" s="35" t="str">
        <f t="shared" si="4"/>
        <v>45296.2743</v>
      </c>
      <c r="H20" s="28">
        <f t="shared" si="5"/>
        <v>7231</v>
      </c>
      <c r="I20" s="62" t="s">
        <v>392</v>
      </c>
      <c r="J20" s="63" t="s">
        <v>393</v>
      </c>
      <c r="K20" s="62">
        <v>7231</v>
      </c>
      <c r="L20" s="62" t="s">
        <v>394</v>
      </c>
      <c r="M20" s="63" t="s">
        <v>376</v>
      </c>
      <c r="N20" s="63" t="s">
        <v>377</v>
      </c>
      <c r="O20" s="64" t="s">
        <v>378</v>
      </c>
      <c r="P20" s="65" t="s">
        <v>379</v>
      </c>
    </row>
    <row r="21" spans="1:16" ht="12.75" customHeight="1" thickBot="1" x14ac:dyDescent="0.25">
      <c r="A21" s="28" t="str">
        <f t="shared" si="0"/>
        <v>IBVS 2793 </v>
      </c>
      <c r="B21" s="5" t="str">
        <f t="shared" si="1"/>
        <v>I</v>
      </c>
      <c r="C21" s="28">
        <f t="shared" si="2"/>
        <v>45561.481399999997</v>
      </c>
      <c r="D21" s="35" t="str">
        <f t="shared" si="3"/>
        <v>vis</v>
      </c>
      <c r="E21" s="61">
        <f>VLOOKUP(C21,Active!C$21:E$965,3,FALSE)</f>
        <v>-35.992374589631346</v>
      </c>
      <c r="F21" s="5" t="s">
        <v>109</v>
      </c>
      <c r="G21" s="35" t="str">
        <f t="shared" si="4"/>
        <v>45561.4814</v>
      </c>
      <c r="H21" s="28">
        <f t="shared" si="5"/>
        <v>7411</v>
      </c>
      <c r="I21" s="62" t="s">
        <v>397</v>
      </c>
      <c r="J21" s="63" t="s">
        <v>398</v>
      </c>
      <c r="K21" s="62">
        <v>7411</v>
      </c>
      <c r="L21" s="62" t="s">
        <v>399</v>
      </c>
      <c r="M21" s="63" t="s">
        <v>376</v>
      </c>
      <c r="N21" s="63" t="s">
        <v>377</v>
      </c>
      <c r="O21" s="64" t="s">
        <v>400</v>
      </c>
      <c r="P21" s="65" t="s">
        <v>401</v>
      </c>
    </row>
    <row r="22" spans="1:16" ht="12.75" customHeight="1" thickBot="1" x14ac:dyDescent="0.25">
      <c r="A22" s="28" t="str">
        <f t="shared" si="0"/>
        <v>IBVS 2651 </v>
      </c>
      <c r="B22" s="5" t="str">
        <f t="shared" si="1"/>
        <v>I</v>
      </c>
      <c r="C22" s="28">
        <f t="shared" si="2"/>
        <v>45635.149700000002</v>
      </c>
      <c r="D22" s="35" t="str">
        <f t="shared" si="3"/>
        <v>vis</v>
      </c>
      <c r="E22" s="61">
        <f>VLOOKUP(C22,Active!C$21:E$965,3,FALSE)</f>
        <v>14.007004051780159</v>
      </c>
      <c r="F22" s="5" t="s">
        <v>109</v>
      </c>
      <c r="G22" s="35" t="str">
        <f t="shared" si="4"/>
        <v>45635.1497</v>
      </c>
      <c r="H22" s="28">
        <f t="shared" si="5"/>
        <v>7461</v>
      </c>
      <c r="I22" s="62" t="s">
        <v>407</v>
      </c>
      <c r="J22" s="63" t="s">
        <v>408</v>
      </c>
      <c r="K22" s="62">
        <v>7461</v>
      </c>
      <c r="L22" s="62" t="s">
        <v>409</v>
      </c>
      <c r="M22" s="63" t="s">
        <v>376</v>
      </c>
      <c r="N22" s="63" t="s">
        <v>377</v>
      </c>
      <c r="O22" s="64" t="s">
        <v>378</v>
      </c>
      <c r="P22" s="65" t="s">
        <v>379</v>
      </c>
    </row>
    <row r="23" spans="1:16" ht="12.75" customHeight="1" thickBot="1" x14ac:dyDescent="0.25">
      <c r="A23" s="28" t="str">
        <f t="shared" si="0"/>
        <v>BAVM 39 </v>
      </c>
      <c r="B23" s="5" t="str">
        <f t="shared" si="1"/>
        <v>II</v>
      </c>
      <c r="C23" s="28">
        <f t="shared" si="2"/>
        <v>45939.385000000002</v>
      </c>
      <c r="D23" s="35" t="str">
        <f t="shared" si="3"/>
        <v>vis</v>
      </c>
      <c r="E23" s="61">
        <f>VLOOKUP(C23,Active!C$21:E$965,3,FALSE)</f>
        <v>220.49440719237714</v>
      </c>
      <c r="F23" s="5" t="s">
        <v>109</v>
      </c>
      <c r="G23" s="35" t="str">
        <f t="shared" si="4"/>
        <v>45939.385</v>
      </c>
      <c r="H23" s="28">
        <f t="shared" si="5"/>
        <v>7667.5</v>
      </c>
      <c r="I23" s="62" t="s">
        <v>410</v>
      </c>
      <c r="J23" s="63" t="s">
        <v>411</v>
      </c>
      <c r="K23" s="62">
        <v>7667.5</v>
      </c>
      <c r="L23" s="62" t="s">
        <v>412</v>
      </c>
      <c r="M23" s="63" t="s">
        <v>307</v>
      </c>
      <c r="N23" s="63"/>
      <c r="O23" s="64" t="s">
        <v>413</v>
      </c>
      <c r="P23" s="65" t="s">
        <v>414</v>
      </c>
    </row>
    <row r="24" spans="1:16" ht="12.75" customHeight="1" thickBot="1" x14ac:dyDescent="0.25">
      <c r="A24" s="28" t="str">
        <f t="shared" si="0"/>
        <v> BBS 86 </v>
      </c>
      <c r="B24" s="5" t="str">
        <f t="shared" si="1"/>
        <v>I</v>
      </c>
      <c r="C24" s="28">
        <f t="shared" si="2"/>
        <v>47005.425000000003</v>
      </c>
      <c r="D24" s="35" t="str">
        <f t="shared" si="3"/>
        <v>vis</v>
      </c>
      <c r="E24" s="61">
        <f>VLOOKUP(C24,Active!C$21:E$965,3,FALSE)</f>
        <v>944.02593441489853</v>
      </c>
      <c r="F24" s="5" t="s">
        <v>109</v>
      </c>
      <c r="G24" s="35" t="str">
        <f t="shared" si="4"/>
        <v>47005.425</v>
      </c>
      <c r="H24" s="28">
        <f t="shared" si="5"/>
        <v>8391</v>
      </c>
      <c r="I24" s="62" t="s">
        <v>415</v>
      </c>
      <c r="J24" s="63" t="s">
        <v>416</v>
      </c>
      <c r="K24" s="62">
        <v>8391</v>
      </c>
      <c r="L24" s="62" t="s">
        <v>417</v>
      </c>
      <c r="M24" s="63" t="s">
        <v>307</v>
      </c>
      <c r="N24" s="63"/>
      <c r="O24" s="64" t="s">
        <v>418</v>
      </c>
      <c r="P24" s="64" t="s">
        <v>419</v>
      </c>
    </row>
    <row r="25" spans="1:16" ht="12.75" customHeight="1" thickBot="1" x14ac:dyDescent="0.25">
      <c r="A25" s="28" t="str">
        <f t="shared" si="0"/>
        <v> BBS 86 </v>
      </c>
      <c r="B25" s="5" t="str">
        <f t="shared" si="1"/>
        <v>I</v>
      </c>
      <c r="C25" s="28">
        <f t="shared" si="2"/>
        <v>47008.357000000004</v>
      </c>
      <c r="D25" s="35" t="str">
        <f t="shared" si="3"/>
        <v>vis</v>
      </c>
      <c r="E25" s="61">
        <f>VLOOKUP(C25,Active!C$21:E$965,3,FALSE)</f>
        <v>946.0159108114849</v>
      </c>
      <c r="F25" s="5" t="s">
        <v>109</v>
      </c>
      <c r="G25" s="35" t="str">
        <f t="shared" si="4"/>
        <v>47008.357</v>
      </c>
      <c r="H25" s="28">
        <f t="shared" si="5"/>
        <v>8393</v>
      </c>
      <c r="I25" s="62" t="s">
        <v>420</v>
      </c>
      <c r="J25" s="63" t="s">
        <v>421</v>
      </c>
      <c r="K25" s="62">
        <v>8393</v>
      </c>
      <c r="L25" s="62" t="s">
        <v>422</v>
      </c>
      <c r="M25" s="63" t="s">
        <v>307</v>
      </c>
      <c r="N25" s="63"/>
      <c r="O25" s="64" t="s">
        <v>418</v>
      </c>
      <c r="P25" s="64" t="s">
        <v>419</v>
      </c>
    </row>
    <row r="26" spans="1:16" ht="12.75" customHeight="1" thickBot="1" x14ac:dyDescent="0.25">
      <c r="A26" s="28" t="str">
        <f t="shared" si="0"/>
        <v> BBS 86 </v>
      </c>
      <c r="B26" s="5" t="str">
        <f t="shared" si="1"/>
        <v>I</v>
      </c>
      <c r="C26" s="28">
        <f t="shared" si="2"/>
        <v>47092.339</v>
      </c>
      <c r="D26" s="35" t="str">
        <f t="shared" si="3"/>
        <v>vis</v>
      </c>
      <c r="E26" s="61">
        <f>VLOOKUP(C26,Active!C$21:E$965,3,FALSE)</f>
        <v>1003.0152961246055</v>
      </c>
      <c r="F26" s="5" t="s">
        <v>109</v>
      </c>
      <c r="G26" s="35" t="str">
        <f t="shared" si="4"/>
        <v>47092.339</v>
      </c>
      <c r="H26" s="28">
        <f t="shared" si="5"/>
        <v>8450</v>
      </c>
      <c r="I26" s="62" t="s">
        <v>423</v>
      </c>
      <c r="J26" s="63" t="s">
        <v>424</v>
      </c>
      <c r="K26" s="62">
        <v>8450</v>
      </c>
      <c r="L26" s="62" t="s">
        <v>422</v>
      </c>
      <c r="M26" s="63" t="s">
        <v>307</v>
      </c>
      <c r="N26" s="63"/>
      <c r="O26" s="64" t="s">
        <v>418</v>
      </c>
      <c r="P26" s="64" t="s">
        <v>419</v>
      </c>
    </row>
    <row r="27" spans="1:16" ht="12.75" customHeight="1" thickBot="1" x14ac:dyDescent="0.25">
      <c r="A27" s="28" t="str">
        <f t="shared" si="0"/>
        <v>BAVM 50 </v>
      </c>
      <c r="B27" s="5" t="str">
        <f t="shared" si="1"/>
        <v>I</v>
      </c>
      <c r="C27" s="28">
        <f t="shared" si="2"/>
        <v>47139.4761</v>
      </c>
      <c r="D27" s="35" t="str">
        <f t="shared" si="3"/>
        <v>vis</v>
      </c>
      <c r="E27" s="61">
        <f>VLOOKUP(C27,Active!C$21:E$965,3,FALSE)</f>
        <v>1035.0076959893768</v>
      </c>
      <c r="F27" s="5" t="s">
        <v>109</v>
      </c>
      <c r="G27" s="35" t="str">
        <f t="shared" si="4"/>
        <v>47139.4761</v>
      </c>
      <c r="H27" s="28">
        <f t="shared" si="5"/>
        <v>8482</v>
      </c>
      <c r="I27" s="62" t="s">
        <v>425</v>
      </c>
      <c r="J27" s="63" t="s">
        <v>426</v>
      </c>
      <c r="K27" s="62">
        <v>8482</v>
      </c>
      <c r="L27" s="62" t="s">
        <v>388</v>
      </c>
      <c r="M27" s="63" t="s">
        <v>376</v>
      </c>
      <c r="N27" s="63" t="s">
        <v>109</v>
      </c>
      <c r="O27" s="64" t="s">
        <v>427</v>
      </c>
      <c r="P27" s="65" t="s">
        <v>428</v>
      </c>
    </row>
    <row r="28" spans="1:16" ht="12.75" customHeight="1" thickBot="1" x14ac:dyDescent="0.25">
      <c r="A28" s="28" t="str">
        <f t="shared" si="0"/>
        <v> BBS 89 </v>
      </c>
      <c r="B28" s="5" t="str">
        <f t="shared" si="1"/>
        <v>I</v>
      </c>
      <c r="C28" s="28">
        <f t="shared" si="2"/>
        <v>47366.385000000002</v>
      </c>
      <c r="D28" s="35" t="str">
        <f t="shared" si="3"/>
        <v>vis</v>
      </c>
      <c r="E28" s="61">
        <f>VLOOKUP(C28,Active!C$21:E$965,3,FALSE)</f>
        <v>1189.0129330887198</v>
      </c>
      <c r="F28" s="5" t="s">
        <v>109</v>
      </c>
      <c r="G28" s="35" t="str">
        <f t="shared" si="4"/>
        <v>47366.385</v>
      </c>
      <c r="H28" s="28">
        <f t="shared" si="5"/>
        <v>8636</v>
      </c>
      <c r="I28" s="62" t="s">
        <v>429</v>
      </c>
      <c r="J28" s="63" t="s">
        <v>430</v>
      </c>
      <c r="K28" s="62">
        <v>8636</v>
      </c>
      <c r="L28" s="62" t="s">
        <v>431</v>
      </c>
      <c r="M28" s="63" t="s">
        <v>307</v>
      </c>
      <c r="N28" s="63"/>
      <c r="O28" s="64" t="s">
        <v>418</v>
      </c>
      <c r="P28" s="64" t="s">
        <v>432</v>
      </c>
    </row>
    <row r="29" spans="1:16" ht="12.75" customHeight="1" thickBot="1" x14ac:dyDescent="0.25">
      <c r="A29" s="28" t="str">
        <f t="shared" si="0"/>
        <v>BAVM 52 </v>
      </c>
      <c r="B29" s="5" t="str">
        <f t="shared" si="1"/>
        <v>I</v>
      </c>
      <c r="C29" s="28">
        <f t="shared" si="2"/>
        <v>47391.440999999999</v>
      </c>
      <c r="D29" s="35" t="str">
        <f t="shared" si="3"/>
        <v>vis</v>
      </c>
      <c r="E29" s="61">
        <f>VLOOKUP(C29,Active!C$21:E$965,3,FALSE)</f>
        <v>1206.0186795392144</v>
      </c>
      <c r="F29" s="5" t="s">
        <v>109</v>
      </c>
      <c r="G29" s="35" t="str">
        <f t="shared" si="4"/>
        <v>47391.441</v>
      </c>
      <c r="H29" s="28">
        <f t="shared" si="5"/>
        <v>8653</v>
      </c>
      <c r="I29" s="62" t="s">
        <v>433</v>
      </c>
      <c r="J29" s="63" t="s">
        <v>434</v>
      </c>
      <c r="K29" s="62">
        <v>8653</v>
      </c>
      <c r="L29" s="62" t="s">
        <v>241</v>
      </c>
      <c r="M29" s="63" t="s">
        <v>111</v>
      </c>
      <c r="N29" s="63"/>
      <c r="O29" s="64" t="s">
        <v>435</v>
      </c>
      <c r="P29" s="65" t="s">
        <v>436</v>
      </c>
    </row>
    <row r="30" spans="1:16" ht="12.75" customHeight="1" thickBot="1" x14ac:dyDescent="0.25">
      <c r="A30" s="28" t="str">
        <f t="shared" si="0"/>
        <v>BAVM 60 </v>
      </c>
      <c r="B30" s="5" t="str">
        <f t="shared" si="1"/>
        <v>I</v>
      </c>
      <c r="C30" s="28">
        <f t="shared" si="2"/>
        <v>48440.468999999997</v>
      </c>
      <c r="D30" s="35" t="str">
        <f t="shared" si="3"/>
        <v>vis</v>
      </c>
      <c r="E30" s="61">
        <f>VLOOKUP(C30,Active!C$21:E$965,3,FALSE)</f>
        <v>1918.0039999204248</v>
      </c>
      <c r="F30" s="5" t="s">
        <v>109</v>
      </c>
      <c r="G30" s="35" t="str">
        <f t="shared" si="4"/>
        <v>48440.469</v>
      </c>
      <c r="H30" s="28">
        <f t="shared" si="5"/>
        <v>9365</v>
      </c>
      <c r="I30" s="62" t="s">
        <v>442</v>
      </c>
      <c r="J30" s="63" t="s">
        <v>443</v>
      </c>
      <c r="K30" s="62">
        <v>9365</v>
      </c>
      <c r="L30" s="62" t="s">
        <v>444</v>
      </c>
      <c r="M30" s="63" t="s">
        <v>307</v>
      </c>
      <c r="N30" s="63"/>
      <c r="O30" s="64" t="s">
        <v>445</v>
      </c>
      <c r="P30" s="65" t="s">
        <v>446</v>
      </c>
    </row>
    <row r="31" spans="1:16" ht="12.75" customHeight="1" thickBot="1" x14ac:dyDescent="0.25">
      <c r="A31" s="28" t="str">
        <f t="shared" si="0"/>
        <v>BAVM 60 </v>
      </c>
      <c r="B31" s="5" t="str">
        <f t="shared" si="1"/>
        <v>I</v>
      </c>
      <c r="C31" s="28">
        <f t="shared" si="2"/>
        <v>48518.587599999999</v>
      </c>
      <c r="D31" s="35" t="str">
        <f t="shared" si="3"/>
        <v>vis</v>
      </c>
      <c r="E31" s="61">
        <f>VLOOKUP(C31,Active!C$21:E$965,3,FALSE)</f>
        <v>1971.0238396661064</v>
      </c>
      <c r="F31" s="5" t="s">
        <v>109</v>
      </c>
      <c r="G31" s="35" t="str">
        <f t="shared" si="4"/>
        <v>48518.5876</v>
      </c>
      <c r="H31" s="28">
        <f t="shared" si="5"/>
        <v>9418</v>
      </c>
      <c r="I31" s="62" t="s">
        <v>447</v>
      </c>
      <c r="J31" s="63" t="s">
        <v>448</v>
      </c>
      <c r="K31" s="62">
        <v>9418</v>
      </c>
      <c r="L31" s="62" t="s">
        <v>449</v>
      </c>
      <c r="M31" s="63" t="s">
        <v>376</v>
      </c>
      <c r="N31" s="63" t="s">
        <v>450</v>
      </c>
      <c r="O31" s="64" t="s">
        <v>427</v>
      </c>
      <c r="P31" s="65" t="s">
        <v>446</v>
      </c>
    </row>
    <row r="32" spans="1:16" ht="12.75" customHeight="1" thickBot="1" x14ac:dyDescent="0.25">
      <c r="A32" s="28" t="str">
        <f t="shared" si="0"/>
        <v>BAVM 60 </v>
      </c>
      <c r="B32" s="5" t="str">
        <f t="shared" si="1"/>
        <v>I</v>
      </c>
      <c r="C32" s="28">
        <f t="shared" si="2"/>
        <v>48518.587699999996</v>
      </c>
      <c r="D32" s="35" t="str">
        <f t="shared" si="3"/>
        <v>vis</v>
      </c>
      <c r="E32" s="61">
        <f>VLOOKUP(C32,Active!C$21:E$965,3,FALSE)</f>
        <v>1971.0239075370594</v>
      </c>
      <c r="F32" s="5" t="s">
        <v>109</v>
      </c>
      <c r="G32" s="35" t="str">
        <f t="shared" si="4"/>
        <v>48518.5877</v>
      </c>
      <c r="H32" s="28">
        <f t="shared" si="5"/>
        <v>9418</v>
      </c>
      <c r="I32" s="62" t="s">
        <v>451</v>
      </c>
      <c r="J32" s="63" t="s">
        <v>448</v>
      </c>
      <c r="K32" s="62">
        <v>9418</v>
      </c>
      <c r="L32" s="62" t="s">
        <v>452</v>
      </c>
      <c r="M32" s="63" t="s">
        <v>376</v>
      </c>
      <c r="N32" s="63" t="s">
        <v>453</v>
      </c>
      <c r="O32" s="64" t="s">
        <v>427</v>
      </c>
      <c r="P32" s="65" t="s">
        <v>446</v>
      </c>
    </row>
    <row r="33" spans="1:16" ht="12.75" customHeight="1" thickBot="1" x14ac:dyDescent="0.25">
      <c r="A33" s="28" t="str">
        <f t="shared" si="0"/>
        <v> BBS 100 </v>
      </c>
      <c r="B33" s="5" t="str">
        <f t="shared" si="1"/>
        <v>I</v>
      </c>
      <c r="C33" s="28">
        <f t="shared" si="2"/>
        <v>48670.364999999998</v>
      </c>
      <c r="D33" s="35" t="str">
        <f t="shared" si="3"/>
        <v>vis</v>
      </c>
      <c r="E33" s="61">
        <f>VLOOKUP(C33,Active!C$21:E$965,3,FALSE)</f>
        <v>2074.0366103124825</v>
      </c>
      <c r="F33" s="5" t="s">
        <v>109</v>
      </c>
      <c r="G33" s="35" t="str">
        <f t="shared" si="4"/>
        <v>48670.365</v>
      </c>
      <c r="H33" s="28">
        <f t="shared" si="5"/>
        <v>9521</v>
      </c>
      <c r="I33" s="62" t="s">
        <v>454</v>
      </c>
      <c r="J33" s="63" t="s">
        <v>455</v>
      </c>
      <c r="K33" s="62">
        <v>9521</v>
      </c>
      <c r="L33" s="62" t="s">
        <v>250</v>
      </c>
      <c r="M33" s="63" t="s">
        <v>307</v>
      </c>
      <c r="N33" s="63"/>
      <c r="O33" s="64" t="s">
        <v>456</v>
      </c>
      <c r="P33" s="64" t="s">
        <v>457</v>
      </c>
    </row>
    <row r="34" spans="1:16" ht="12.75" customHeight="1" thickBot="1" x14ac:dyDescent="0.25">
      <c r="A34" s="28" t="str">
        <f t="shared" si="0"/>
        <v> BBS 103 </v>
      </c>
      <c r="B34" s="5" t="str">
        <f t="shared" si="1"/>
        <v>I</v>
      </c>
      <c r="C34" s="28">
        <f t="shared" si="2"/>
        <v>49003.315000000002</v>
      </c>
      <c r="D34" s="35" t="str">
        <f t="shared" si="3"/>
        <v>vis</v>
      </c>
      <c r="E34" s="61">
        <f>VLOOKUP(C34,Active!C$21:E$965,3,FALSE)</f>
        <v>2300.0129545291547</v>
      </c>
      <c r="F34" s="5" t="s">
        <v>109</v>
      </c>
      <c r="G34" s="35" t="str">
        <f t="shared" si="4"/>
        <v>49003.315</v>
      </c>
      <c r="H34" s="28">
        <f t="shared" si="5"/>
        <v>9747</v>
      </c>
      <c r="I34" s="62" t="s">
        <v>458</v>
      </c>
      <c r="J34" s="63" t="s">
        <v>459</v>
      </c>
      <c r="K34" s="62">
        <v>9747</v>
      </c>
      <c r="L34" s="62" t="s">
        <v>431</v>
      </c>
      <c r="M34" s="63" t="s">
        <v>307</v>
      </c>
      <c r="N34" s="63"/>
      <c r="O34" s="64" t="s">
        <v>460</v>
      </c>
      <c r="P34" s="64" t="s">
        <v>461</v>
      </c>
    </row>
    <row r="35" spans="1:16" ht="12.75" customHeight="1" thickBot="1" x14ac:dyDescent="0.25">
      <c r="A35" s="28" t="str">
        <f t="shared" si="0"/>
        <v> BBS 105 </v>
      </c>
      <c r="B35" s="5" t="str">
        <f t="shared" si="1"/>
        <v>I</v>
      </c>
      <c r="C35" s="28">
        <f t="shared" si="2"/>
        <v>49218.432999999997</v>
      </c>
      <c r="D35" s="35" t="str">
        <f t="shared" si="3"/>
        <v>vis</v>
      </c>
      <c r="E35" s="61">
        <f>VLOOKUP(C35,Active!C$21:E$965,3,FALSE)</f>
        <v>2446.0155952115406</v>
      </c>
      <c r="F35" s="5" t="s">
        <v>109</v>
      </c>
      <c r="G35" s="35" t="str">
        <f t="shared" si="4"/>
        <v>49218.433</v>
      </c>
      <c r="H35" s="28">
        <f t="shared" si="5"/>
        <v>9893</v>
      </c>
      <c r="I35" s="62" t="s">
        <v>462</v>
      </c>
      <c r="J35" s="63" t="s">
        <v>463</v>
      </c>
      <c r="K35" s="62">
        <v>9893</v>
      </c>
      <c r="L35" s="62" t="s">
        <v>422</v>
      </c>
      <c r="M35" s="63" t="s">
        <v>307</v>
      </c>
      <c r="N35" s="63"/>
      <c r="O35" s="64" t="s">
        <v>460</v>
      </c>
      <c r="P35" s="64" t="s">
        <v>464</v>
      </c>
    </row>
    <row r="36" spans="1:16" ht="12.75" customHeight="1" thickBot="1" x14ac:dyDescent="0.25">
      <c r="A36" s="28" t="str">
        <f t="shared" si="0"/>
        <v> BBS 105 </v>
      </c>
      <c r="B36" s="5" t="str">
        <f t="shared" si="1"/>
        <v>I</v>
      </c>
      <c r="C36" s="28">
        <f t="shared" si="2"/>
        <v>49221.383999999998</v>
      </c>
      <c r="D36" s="35" t="str">
        <f t="shared" si="3"/>
        <v>vis</v>
      </c>
      <c r="E36" s="61">
        <f>VLOOKUP(C36,Active!C$21:E$965,3,FALSE)</f>
        <v>2448.018467089551</v>
      </c>
      <c r="F36" s="5" t="s">
        <v>109</v>
      </c>
      <c r="G36" s="35" t="str">
        <f t="shared" si="4"/>
        <v>49221.384</v>
      </c>
      <c r="H36" s="28">
        <f t="shared" si="5"/>
        <v>9895</v>
      </c>
      <c r="I36" s="62" t="s">
        <v>465</v>
      </c>
      <c r="J36" s="63" t="s">
        <v>466</v>
      </c>
      <c r="K36" s="62">
        <v>9895</v>
      </c>
      <c r="L36" s="62" t="s">
        <v>467</v>
      </c>
      <c r="M36" s="63" t="s">
        <v>307</v>
      </c>
      <c r="N36" s="63"/>
      <c r="O36" s="64" t="s">
        <v>460</v>
      </c>
      <c r="P36" s="64" t="s">
        <v>464</v>
      </c>
    </row>
    <row r="37" spans="1:16" ht="12.75" customHeight="1" thickBot="1" x14ac:dyDescent="0.25">
      <c r="A37" s="28" t="str">
        <f t="shared" si="0"/>
        <v> BBS 110 </v>
      </c>
      <c r="B37" s="5" t="str">
        <f t="shared" si="1"/>
        <v>I</v>
      </c>
      <c r="C37" s="28">
        <f t="shared" si="2"/>
        <v>50002.322</v>
      </c>
      <c r="D37" s="35" t="str">
        <f t="shared" si="3"/>
        <v>vis</v>
      </c>
      <c r="E37" s="61">
        <f>VLOOKUP(C37,Active!C$21:E$965,3,FALSE)</f>
        <v>2978.0485445782965</v>
      </c>
      <c r="F37" s="5" t="s">
        <v>109</v>
      </c>
      <c r="G37" s="35" t="str">
        <f t="shared" si="4"/>
        <v>50002.322</v>
      </c>
      <c r="H37" s="28">
        <f t="shared" si="5"/>
        <v>10425</v>
      </c>
      <c r="I37" s="62" t="s">
        <v>470</v>
      </c>
      <c r="J37" s="63" t="s">
        <v>471</v>
      </c>
      <c r="K37" s="62">
        <v>10425</v>
      </c>
      <c r="L37" s="62" t="s">
        <v>472</v>
      </c>
      <c r="M37" s="63" t="s">
        <v>307</v>
      </c>
      <c r="N37" s="63"/>
      <c r="O37" s="64" t="s">
        <v>460</v>
      </c>
      <c r="P37" s="64" t="s">
        <v>473</v>
      </c>
    </row>
    <row r="38" spans="1:16" ht="12.75" customHeight="1" thickBot="1" x14ac:dyDescent="0.25">
      <c r="A38" s="28" t="str">
        <f t="shared" si="0"/>
        <v> BBS 113 </v>
      </c>
      <c r="B38" s="5" t="str">
        <f t="shared" si="1"/>
        <v>I</v>
      </c>
      <c r="C38" s="28">
        <f t="shared" si="2"/>
        <v>50332.360999999997</v>
      </c>
      <c r="D38" s="35" t="str">
        <f t="shared" si="3"/>
        <v>vis</v>
      </c>
      <c r="E38" s="61">
        <f>VLOOKUP(C38,Active!C$21:E$965,3,FALSE)</f>
        <v>3202.0491652988994</v>
      </c>
      <c r="F38" s="5" t="s">
        <v>109</v>
      </c>
      <c r="G38" s="35" t="str">
        <f t="shared" si="4"/>
        <v>50332.361</v>
      </c>
      <c r="H38" s="28">
        <f t="shared" si="5"/>
        <v>10649</v>
      </c>
      <c r="I38" s="62" t="s">
        <v>474</v>
      </c>
      <c r="J38" s="63" t="s">
        <v>475</v>
      </c>
      <c r="K38" s="62">
        <v>10649</v>
      </c>
      <c r="L38" s="62" t="s">
        <v>472</v>
      </c>
      <c r="M38" s="63" t="s">
        <v>307</v>
      </c>
      <c r="N38" s="63"/>
      <c r="O38" s="64" t="s">
        <v>460</v>
      </c>
      <c r="P38" s="64" t="s">
        <v>476</v>
      </c>
    </row>
    <row r="39" spans="1:16" ht="12.75" customHeight="1" thickBot="1" x14ac:dyDescent="0.25">
      <c r="A39" s="28" t="str">
        <f t="shared" si="0"/>
        <v> BBS 113 </v>
      </c>
      <c r="B39" s="5" t="str">
        <f t="shared" si="1"/>
        <v>I</v>
      </c>
      <c r="C39" s="28">
        <f t="shared" si="2"/>
        <v>50357.400999999998</v>
      </c>
      <c r="D39" s="35" t="str">
        <f t="shared" si="3"/>
        <v>vis</v>
      </c>
      <c r="E39" s="61">
        <f>VLOOKUP(C39,Active!C$21:E$965,3,FALSE)</f>
        <v>3219.0440523966186</v>
      </c>
      <c r="F39" s="5" t="s">
        <v>109</v>
      </c>
      <c r="G39" s="35" t="str">
        <f t="shared" si="4"/>
        <v>50357.401</v>
      </c>
      <c r="H39" s="28">
        <f t="shared" si="5"/>
        <v>10666</v>
      </c>
      <c r="I39" s="62" t="s">
        <v>477</v>
      </c>
      <c r="J39" s="63" t="s">
        <v>478</v>
      </c>
      <c r="K39" s="62">
        <v>10666</v>
      </c>
      <c r="L39" s="62" t="s">
        <v>173</v>
      </c>
      <c r="M39" s="63" t="s">
        <v>307</v>
      </c>
      <c r="N39" s="63"/>
      <c r="O39" s="64" t="s">
        <v>460</v>
      </c>
      <c r="P39" s="64" t="s">
        <v>476</v>
      </c>
    </row>
    <row r="40" spans="1:16" ht="12.75" customHeight="1" thickBot="1" x14ac:dyDescent="0.25">
      <c r="A40" s="28" t="str">
        <f t="shared" si="0"/>
        <v> BBS 116 </v>
      </c>
      <c r="B40" s="5" t="str">
        <f t="shared" si="1"/>
        <v>I</v>
      </c>
      <c r="C40" s="28">
        <f t="shared" si="2"/>
        <v>50718.364999999998</v>
      </c>
      <c r="D40" s="35" t="str">
        <f t="shared" si="3"/>
        <v>vis</v>
      </c>
      <c r="E40" s="61">
        <f>VLOOKUP(C40,Active!C$21:E$965,3,FALSE)</f>
        <v>3464.0337659086349</v>
      </c>
      <c r="F40" s="5" t="s">
        <v>109</v>
      </c>
      <c r="G40" s="35" t="str">
        <f t="shared" si="4"/>
        <v>50718.365</v>
      </c>
      <c r="H40" s="28">
        <f t="shared" si="5"/>
        <v>10911</v>
      </c>
      <c r="I40" s="62" t="s">
        <v>481</v>
      </c>
      <c r="J40" s="63" t="s">
        <v>482</v>
      </c>
      <c r="K40" s="62">
        <v>10911</v>
      </c>
      <c r="L40" s="62" t="s">
        <v>483</v>
      </c>
      <c r="M40" s="63" t="s">
        <v>307</v>
      </c>
      <c r="N40" s="63"/>
      <c r="O40" s="64" t="s">
        <v>460</v>
      </c>
      <c r="P40" s="64" t="s">
        <v>484</v>
      </c>
    </row>
    <row r="41" spans="1:16" ht="12.75" customHeight="1" thickBot="1" x14ac:dyDescent="0.25">
      <c r="A41" s="28" t="str">
        <f t="shared" si="0"/>
        <v> BBS 116 </v>
      </c>
      <c r="B41" s="5" t="str">
        <f t="shared" si="1"/>
        <v>I</v>
      </c>
      <c r="C41" s="28">
        <f t="shared" si="2"/>
        <v>50752.267</v>
      </c>
      <c r="D41" s="35" t="str">
        <f t="shared" si="3"/>
        <v>vis</v>
      </c>
      <c r="E41" s="61">
        <f>VLOOKUP(C41,Active!C$21:E$965,3,FALSE)</f>
        <v>3487.0433770263221</v>
      </c>
      <c r="F41" s="5" t="s">
        <v>109</v>
      </c>
      <c r="G41" s="35" t="str">
        <f t="shared" si="4"/>
        <v>50752.267</v>
      </c>
      <c r="H41" s="28">
        <f t="shared" si="5"/>
        <v>10934</v>
      </c>
      <c r="I41" s="62" t="s">
        <v>485</v>
      </c>
      <c r="J41" s="63" t="s">
        <v>486</v>
      </c>
      <c r="K41" s="62">
        <v>10934</v>
      </c>
      <c r="L41" s="62" t="s">
        <v>487</v>
      </c>
      <c r="M41" s="63" t="s">
        <v>307</v>
      </c>
      <c r="N41" s="63"/>
      <c r="O41" s="64" t="s">
        <v>460</v>
      </c>
      <c r="P41" s="64" t="s">
        <v>484</v>
      </c>
    </row>
    <row r="42" spans="1:16" ht="12.75" customHeight="1" thickBot="1" x14ac:dyDescent="0.25">
      <c r="A42" s="28" t="str">
        <f t="shared" si="0"/>
        <v>BAVM 174 </v>
      </c>
      <c r="B42" s="5" t="str">
        <f t="shared" si="1"/>
        <v>I</v>
      </c>
      <c r="C42" s="28">
        <f t="shared" si="2"/>
        <v>53252.696000000004</v>
      </c>
      <c r="D42" s="35" t="str">
        <f t="shared" si="3"/>
        <v>vis</v>
      </c>
      <c r="E42" s="61">
        <f>VLOOKUP(C42,Active!C$21:E$965,3,FALSE)</f>
        <v>5184.1084150000224</v>
      </c>
      <c r="F42" s="5" t="s">
        <v>109</v>
      </c>
      <c r="G42" s="35" t="str">
        <f t="shared" si="4"/>
        <v>53252.696</v>
      </c>
      <c r="H42" s="28">
        <f t="shared" si="5"/>
        <v>12631</v>
      </c>
      <c r="I42" s="62" t="s">
        <v>503</v>
      </c>
      <c r="J42" s="63" t="s">
        <v>504</v>
      </c>
      <c r="K42" s="62">
        <v>12631</v>
      </c>
      <c r="L42" s="62" t="s">
        <v>505</v>
      </c>
      <c r="M42" s="63" t="s">
        <v>307</v>
      </c>
      <c r="N42" s="63"/>
      <c r="O42" s="64" t="s">
        <v>506</v>
      </c>
      <c r="P42" s="65" t="s">
        <v>507</v>
      </c>
    </row>
    <row r="43" spans="1:16" ht="12.75" customHeight="1" thickBot="1" x14ac:dyDescent="0.25">
      <c r="A43" s="28" t="str">
        <f t="shared" ref="A43:A74" si="6">P43</f>
        <v>BAVM 174 </v>
      </c>
      <c r="B43" s="5" t="str">
        <f t="shared" ref="B43:B74" si="7">IF(H43=INT(H43),"I","II")</f>
        <v>II</v>
      </c>
      <c r="C43" s="28">
        <f t="shared" ref="C43:C74" si="8">1*G43</f>
        <v>53253.398000000001</v>
      </c>
      <c r="D43" s="35" t="str">
        <f t="shared" ref="D43:D74" si="9">VLOOKUP(F43,I$1:J$5,2,FALSE)</f>
        <v>vis</v>
      </c>
      <c r="E43" s="61">
        <f>VLOOKUP(C43,Active!C$21:E$965,3,FALSE)</f>
        <v>5184.5848691031597</v>
      </c>
      <c r="F43" s="5" t="s">
        <v>109</v>
      </c>
      <c r="G43" s="35" t="str">
        <f t="shared" ref="G43:G74" si="10">MID(I43,3,LEN(I43)-3)</f>
        <v>53253.398</v>
      </c>
      <c r="H43" s="28">
        <f t="shared" ref="H43:H74" si="11">1*K43</f>
        <v>12631.5</v>
      </c>
      <c r="I43" s="62" t="s">
        <v>508</v>
      </c>
      <c r="J43" s="63" t="s">
        <v>509</v>
      </c>
      <c r="K43" s="62">
        <v>12631.5</v>
      </c>
      <c r="L43" s="62" t="s">
        <v>510</v>
      </c>
      <c r="M43" s="63" t="s">
        <v>307</v>
      </c>
      <c r="N43" s="63"/>
      <c r="O43" s="64" t="s">
        <v>506</v>
      </c>
      <c r="P43" s="65" t="s">
        <v>507</v>
      </c>
    </row>
    <row r="44" spans="1:16" ht="12.75" customHeight="1" thickBot="1" x14ac:dyDescent="0.25">
      <c r="A44" s="28" t="str">
        <f t="shared" si="6"/>
        <v>BAVM 178 </v>
      </c>
      <c r="B44" s="5" t="str">
        <f t="shared" si="7"/>
        <v>I</v>
      </c>
      <c r="C44" s="28">
        <f t="shared" si="8"/>
        <v>53653.4421</v>
      </c>
      <c r="D44" s="35" t="str">
        <f t="shared" si="9"/>
        <v>vis</v>
      </c>
      <c r="E44" s="61">
        <f>VLOOKUP(C44,Active!C$21:E$965,3,FALSE)</f>
        <v>5456.0986196466274</v>
      </c>
      <c r="F44" s="5" t="s">
        <v>109</v>
      </c>
      <c r="G44" s="35" t="str">
        <f t="shared" si="10"/>
        <v>53653.4421</v>
      </c>
      <c r="H44" s="28">
        <f t="shared" si="11"/>
        <v>12903</v>
      </c>
      <c r="I44" s="62" t="s">
        <v>511</v>
      </c>
      <c r="J44" s="63" t="s">
        <v>512</v>
      </c>
      <c r="K44" s="62">
        <v>12903</v>
      </c>
      <c r="L44" s="62" t="s">
        <v>513</v>
      </c>
      <c r="M44" s="63" t="s">
        <v>494</v>
      </c>
      <c r="N44" s="63" t="s">
        <v>514</v>
      </c>
      <c r="O44" s="64" t="s">
        <v>515</v>
      </c>
      <c r="P44" s="65" t="s">
        <v>516</v>
      </c>
    </row>
    <row r="45" spans="1:16" ht="12.75" customHeight="1" thickBot="1" x14ac:dyDescent="0.25">
      <c r="A45" s="28" t="str">
        <f t="shared" si="6"/>
        <v>BAVM 186 </v>
      </c>
      <c r="B45" s="5" t="str">
        <f t="shared" si="7"/>
        <v>I</v>
      </c>
      <c r="C45" s="28">
        <f t="shared" si="8"/>
        <v>53992.325499999999</v>
      </c>
      <c r="D45" s="35" t="str">
        <f t="shared" si="9"/>
        <v>vis</v>
      </c>
      <c r="E45" s="61">
        <f>VLOOKUP(C45,Active!C$21:E$965,3,FALSE)</f>
        <v>5686.102019099143</v>
      </c>
      <c r="F45" s="5" t="s">
        <v>109</v>
      </c>
      <c r="G45" s="35" t="str">
        <f t="shared" si="10"/>
        <v>53992.3255</v>
      </c>
      <c r="H45" s="28">
        <f t="shared" si="11"/>
        <v>13133</v>
      </c>
      <c r="I45" s="62" t="s">
        <v>517</v>
      </c>
      <c r="J45" s="63" t="s">
        <v>518</v>
      </c>
      <c r="K45" s="62" t="s">
        <v>519</v>
      </c>
      <c r="L45" s="62" t="s">
        <v>520</v>
      </c>
      <c r="M45" s="63" t="s">
        <v>494</v>
      </c>
      <c r="N45" s="63" t="s">
        <v>521</v>
      </c>
      <c r="O45" s="64" t="s">
        <v>522</v>
      </c>
      <c r="P45" s="65" t="s">
        <v>523</v>
      </c>
    </row>
    <row r="46" spans="1:16" ht="12.75" customHeight="1" thickBot="1" x14ac:dyDescent="0.25">
      <c r="A46" s="28" t="str">
        <f t="shared" si="6"/>
        <v> JAAVSO 41;122 </v>
      </c>
      <c r="B46" s="5" t="str">
        <f t="shared" si="7"/>
        <v>I</v>
      </c>
      <c r="C46" s="28">
        <f t="shared" si="8"/>
        <v>54061.575499999999</v>
      </c>
      <c r="D46" s="35" t="str">
        <f t="shared" si="9"/>
        <v>vis</v>
      </c>
      <c r="E46" s="61">
        <f>VLOOKUP(C46,Active!C$21:E$965,3,FALSE)</f>
        <v>5733.1026553418351</v>
      </c>
      <c r="F46" s="5" t="s">
        <v>109</v>
      </c>
      <c r="G46" s="35" t="str">
        <f t="shared" si="10"/>
        <v>54061.5755</v>
      </c>
      <c r="H46" s="28">
        <f t="shared" si="11"/>
        <v>13180</v>
      </c>
      <c r="I46" s="62" t="s">
        <v>524</v>
      </c>
      <c r="J46" s="63" t="s">
        <v>525</v>
      </c>
      <c r="K46" s="62" t="s">
        <v>526</v>
      </c>
      <c r="L46" s="62" t="s">
        <v>527</v>
      </c>
      <c r="M46" s="63" t="s">
        <v>494</v>
      </c>
      <c r="N46" s="63" t="s">
        <v>109</v>
      </c>
      <c r="O46" s="64" t="s">
        <v>528</v>
      </c>
      <c r="P46" s="64" t="s">
        <v>529</v>
      </c>
    </row>
    <row r="47" spans="1:16" ht="12.75" customHeight="1" thickBot="1" x14ac:dyDescent="0.25">
      <c r="A47" s="28" t="str">
        <f t="shared" si="6"/>
        <v> JAAVSO 41;122 </v>
      </c>
      <c r="B47" s="5" t="str">
        <f t="shared" si="7"/>
        <v>I</v>
      </c>
      <c r="C47" s="28">
        <f t="shared" si="8"/>
        <v>54061.575900000003</v>
      </c>
      <c r="D47" s="35" t="str">
        <f t="shared" si="9"/>
        <v>vis</v>
      </c>
      <c r="E47" s="61">
        <f>VLOOKUP(C47,Active!C$21:E$965,3,FALSE)</f>
        <v>5733.1029268256571</v>
      </c>
      <c r="F47" s="5" t="s">
        <v>109</v>
      </c>
      <c r="G47" s="35" t="str">
        <f t="shared" si="10"/>
        <v>54061.5759</v>
      </c>
      <c r="H47" s="28">
        <f t="shared" si="11"/>
        <v>13180</v>
      </c>
      <c r="I47" s="62" t="s">
        <v>530</v>
      </c>
      <c r="J47" s="63" t="s">
        <v>531</v>
      </c>
      <c r="K47" s="62" t="s">
        <v>526</v>
      </c>
      <c r="L47" s="62" t="s">
        <v>532</v>
      </c>
      <c r="M47" s="63" t="s">
        <v>494</v>
      </c>
      <c r="N47" s="63" t="s">
        <v>73</v>
      </c>
      <c r="O47" s="64" t="s">
        <v>528</v>
      </c>
      <c r="P47" s="64" t="s">
        <v>529</v>
      </c>
    </row>
    <row r="48" spans="1:16" ht="12.75" customHeight="1" thickBot="1" x14ac:dyDescent="0.25">
      <c r="A48" s="28" t="str">
        <f t="shared" si="6"/>
        <v>BAVM 186 </v>
      </c>
      <c r="B48" s="5" t="str">
        <f t="shared" si="7"/>
        <v>II</v>
      </c>
      <c r="C48" s="28">
        <f t="shared" si="8"/>
        <v>54218.492899999997</v>
      </c>
      <c r="D48" s="35" t="str">
        <f t="shared" si="9"/>
        <v>vis</v>
      </c>
      <c r="E48" s="61">
        <f>VLOOKUP(C48,Active!C$21:E$965,3,FALSE)</f>
        <v>5839.6039930681736</v>
      </c>
      <c r="F48" s="5" t="s">
        <v>109</v>
      </c>
      <c r="G48" s="35" t="str">
        <f t="shared" si="10"/>
        <v>54218.4929</v>
      </c>
      <c r="H48" s="28">
        <f t="shared" si="11"/>
        <v>13286.5</v>
      </c>
      <c r="I48" s="62" t="s">
        <v>533</v>
      </c>
      <c r="J48" s="63" t="s">
        <v>534</v>
      </c>
      <c r="K48" s="62" t="s">
        <v>535</v>
      </c>
      <c r="L48" s="62" t="s">
        <v>536</v>
      </c>
      <c r="M48" s="63" t="s">
        <v>494</v>
      </c>
      <c r="N48" s="63">
        <v>0</v>
      </c>
      <c r="O48" s="64" t="s">
        <v>427</v>
      </c>
      <c r="P48" s="65" t="s">
        <v>523</v>
      </c>
    </row>
    <row r="49" spans="1:16" ht="12.75" customHeight="1" thickBot="1" x14ac:dyDescent="0.25">
      <c r="A49" s="28" t="str">
        <f t="shared" si="6"/>
        <v>BAVM 234 </v>
      </c>
      <c r="B49" s="5" t="str">
        <f t="shared" si="7"/>
        <v>I</v>
      </c>
      <c r="C49" s="28">
        <f t="shared" si="8"/>
        <v>54316.478199999998</v>
      </c>
      <c r="D49" s="35" t="str">
        <f t="shared" si="9"/>
        <v>vis</v>
      </c>
      <c r="E49" s="61">
        <f>VLOOKUP(C49,Active!C$21:E$965,3,FALSE)</f>
        <v>5906.1075518036405</v>
      </c>
      <c r="F49" s="5" t="s">
        <v>109</v>
      </c>
      <c r="G49" s="35" t="str">
        <f t="shared" si="10"/>
        <v>54316.4782</v>
      </c>
      <c r="H49" s="28">
        <f t="shared" si="11"/>
        <v>13353</v>
      </c>
      <c r="I49" s="62" t="s">
        <v>537</v>
      </c>
      <c r="J49" s="63" t="s">
        <v>538</v>
      </c>
      <c r="K49" s="62">
        <v>13353</v>
      </c>
      <c r="L49" s="62" t="s">
        <v>539</v>
      </c>
      <c r="M49" s="63" t="s">
        <v>494</v>
      </c>
      <c r="N49" s="63" t="s">
        <v>521</v>
      </c>
      <c r="O49" s="64" t="s">
        <v>540</v>
      </c>
      <c r="P49" s="65" t="s">
        <v>541</v>
      </c>
    </row>
    <row r="50" spans="1:16" ht="12.75" customHeight="1" thickBot="1" x14ac:dyDescent="0.25">
      <c r="A50" s="28" t="str">
        <f t="shared" si="6"/>
        <v>OEJV 0074 </v>
      </c>
      <c r="B50" s="5" t="str">
        <f t="shared" si="7"/>
        <v>I</v>
      </c>
      <c r="C50" s="28">
        <f t="shared" si="8"/>
        <v>54366.573279999997</v>
      </c>
      <c r="D50" s="35" t="str">
        <f t="shared" si="9"/>
        <v>vis</v>
      </c>
      <c r="E50" s="61">
        <f>VLOOKUP(C50,Active!C$21:E$965,3,FALSE)</f>
        <v>5940.10756093907</v>
      </c>
      <c r="F50" s="5" t="s">
        <v>109</v>
      </c>
      <c r="G50" s="35" t="str">
        <f t="shared" si="10"/>
        <v>54366.57328</v>
      </c>
      <c r="H50" s="28">
        <f t="shared" si="11"/>
        <v>13387</v>
      </c>
      <c r="I50" s="62" t="s">
        <v>542</v>
      </c>
      <c r="J50" s="63" t="s">
        <v>543</v>
      </c>
      <c r="K50" s="62">
        <v>13387</v>
      </c>
      <c r="L50" s="62" t="s">
        <v>544</v>
      </c>
      <c r="M50" s="63" t="s">
        <v>494</v>
      </c>
      <c r="N50" s="63" t="s">
        <v>73</v>
      </c>
      <c r="O50" s="64" t="s">
        <v>545</v>
      </c>
      <c r="P50" s="65" t="s">
        <v>546</v>
      </c>
    </row>
    <row r="51" spans="1:16" ht="12.75" customHeight="1" thickBot="1" x14ac:dyDescent="0.25">
      <c r="A51" s="28" t="str">
        <f t="shared" si="6"/>
        <v>OEJV 0074 </v>
      </c>
      <c r="B51" s="5" t="str">
        <f t="shared" si="7"/>
        <v>I</v>
      </c>
      <c r="C51" s="28">
        <f t="shared" si="8"/>
        <v>54366.573579999997</v>
      </c>
      <c r="D51" s="35" t="str">
        <f t="shared" si="9"/>
        <v>vis</v>
      </c>
      <c r="E51" s="61">
        <f>VLOOKUP(C51,Active!C$21:E$965,3,FALSE)</f>
        <v>5940.1077645519345</v>
      </c>
      <c r="F51" s="5" t="s">
        <v>109</v>
      </c>
      <c r="G51" s="35" t="str">
        <f t="shared" si="10"/>
        <v>54366.57358</v>
      </c>
      <c r="H51" s="28">
        <f t="shared" si="11"/>
        <v>13387</v>
      </c>
      <c r="I51" s="62" t="s">
        <v>547</v>
      </c>
      <c r="J51" s="63" t="s">
        <v>543</v>
      </c>
      <c r="K51" s="62">
        <v>13387</v>
      </c>
      <c r="L51" s="62" t="s">
        <v>548</v>
      </c>
      <c r="M51" s="63" t="s">
        <v>494</v>
      </c>
      <c r="N51" s="63" t="s">
        <v>109</v>
      </c>
      <c r="O51" s="64" t="s">
        <v>545</v>
      </c>
      <c r="P51" s="65" t="s">
        <v>546</v>
      </c>
    </row>
    <row r="52" spans="1:16" ht="12.75" customHeight="1" thickBot="1" x14ac:dyDescent="0.25">
      <c r="A52" s="28" t="str">
        <f t="shared" si="6"/>
        <v>OEJV 0074 </v>
      </c>
      <c r="B52" s="5" t="str">
        <f t="shared" si="7"/>
        <v>I</v>
      </c>
      <c r="C52" s="28">
        <f t="shared" si="8"/>
        <v>54366.57458</v>
      </c>
      <c r="D52" s="35" t="str">
        <f t="shared" si="9"/>
        <v>vis</v>
      </c>
      <c r="E52" s="61">
        <f>VLOOKUP(C52,Active!C$21:E$965,3,FALSE)</f>
        <v>5940.1084432614862</v>
      </c>
      <c r="F52" s="5" t="s">
        <v>109</v>
      </c>
      <c r="G52" s="35" t="str">
        <f t="shared" si="10"/>
        <v>54366.57458</v>
      </c>
      <c r="H52" s="28">
        <f t="shared" si="11"/>
        <v>13387</v>
      </c>
      <c r="I52" s="62" t="s">
        <v>549</v>
      </c>
      <c r="J52" s="63" t="s">
        <v>550</v>
      </c>
      <c r="K52" s="62">
        <v>13387</v>
      </c>
      <c r="L52" s="62" t="s">
        <v>551</v>
      </c>
      <c r="M52" s="63" t="s">
        <v>494</v>
      </c>
      <c r="N52" s="63" t="s">
        <v>552</v>
      </c>
      <c r="O52" s="64" t="s">
        <v>545</v>
      </c>
      <c r="P52" s="65" t="s">
        <v>546</v>
      </c>
    </row>
    <row r="53" spans="1:16" ht="12.75" customHeight="1" thickBot="1" x14ac:dyDescent="0.25">
      <c r="A53" s="28" t="str">
        <f t="shared" si="6"/>
        <v>JAAVSO 36(2);171 </v>
      </c>
      <c r="B53" s="5" t="str">
        <f t="shared" si="7"/>
        <v>I</v>
      </c>
      <c r="C53" s="28">
        <f t="shared" si="8"/>
        <v>54382.782299999999</v>
      </c>
      <c r="D53" s="35" t="str">
        <f t="shared" si="9"/>
        <v>vis</v>
      </c>
      <c r="E53" s="61">
        <f>VLOOKUP(C53,Active!C$21:E$965,3,FALSE)</f>
        <v>5951.108777587021</v>
      </c>
      <c r="F53" s="5" t="s">
        <v>109</v>
      </c>
      <c r="G53" s="35" t="str">
        <f t="shared" si="10"/>
        <v>54382.7823</v>
      </c>
      <c r="H53" s="28">
        <f t="shared" si="11"/>
        <v>13398</v>
      </c>
      <c r="I53" s="62" t="s">
        <v>558</v>
      </c>
      <c r="J53" s="63" t="s">
        <v>559</v>
      </c>
      <c r="K53" s="62">
        <v>13398</v>
      </c>
      <c r="L53" s="62" t="s">
        <v>560</v>
      </c>
      <c r="M53" s="63" t="s">
        <v>494</v>
      </c>
      <c r="N53" s="63" t="s">
        <v>495</v>
      </c>
      <c r="O53" s="64" t="s">
        <v>561</v>
      </c>
      <c r="P53" s="65" t="s">
        <v>562</v>
      </c>
    </row>
    <row r="54" spans="1:16" ht="12.75" customHeight="1" thickBot="1" x14ac:dyDescent="0.25">
      <c r="A54" s="28" t="str">
        <f t="shared" si="6"/>
        <v>JAAVSO 36(2);186 </v>
      </c>
      <c r="B54" s="5" t="str">
        <f t="shared" si="7"/>
        <v>I</v>
      </c>
      <c r="C54" s="28">
        <f t="shared" si="8"/>
        <v>54696.622199999998</v>
      </c>
      <c r="D54" s="35" t="str">
        <f t="shared" si="9"/>
        <v>vis</v>
      </c>
      <c r="E54" s="61">
        <f>VLOOKUP(C54,Active!C$21:E$965,3,FALSE)</f>
        <v>6164.1149144583978</v>
      </c>
      <c r="F54" s="5" t="s">
        <v>109</v>
      </c>
      <c r="G54" s="35" t="str">
        <f t="shared" si="10"/>
        <v>54696.6222</v>
      </c>
      <c r="H54" s="28">
        <f t="shared" si="11"/>
        <v>13611</v>
      </c>
      <c r="I54" s="62" t="s">
        <v>572</v>
      </c>
      <c r="J54" s="63" t="s">
        <v>573</v>
      </c>
      <c r="K54" s="62">
        <v>13611</v>
      </c>
      <c r="L54" s="62" t="s">
        <v>574</v>
      </c>
      <c r="M54" s="63" t="s">
        <v>494</v>
      </c>
      <c r="N54" s="63" t="s">
        <v>521</v>
      </c>
      <c r="O54" s="64" t="s">
        <v>351</v>
      </c>
      <c r="P54" s="65" t="s">
        <v>575</v>
      </c>
    </row>
    <row r="55" spans="1:16" ht="12.75" customHeight="1" thickBot="1" x14ac:dyDescent="0.25">
      <c r="A55" s="28" t="str">
        <f t="shared" si="6"/>
        <v>IBVS 5875 </v>
      </c>
      <c r="B55" s="5" t="str">
        <f t="shared" si="7"/>
        <v>II</v>
      </c>
      <c r="C55" s="28">
        <f t="shared" si="8"/>
        <v>54726.828200000004</v>
      </c>
      <c r="D55" s="35" t="str">
        <f t="shared" si="9"/>
        <v>vis</v>
      </c>
      <c r="E55" s="61">
        <f>VLOOKUP(C55,Active!C$21:E$965,3,FALSE)</f>
        <v>6184.616015084348</v>
      </c>
      <c r="F55" s="5" t="s">
        <v>109</v>
      </c>
      <c r="G55" s="35" t="str">
        <f t="shared" si="10"/>
        <v>54726.8282</v>
      </c>
      <c r="H55" s="28">
        <f t="shared" si="11"/>
        <v>13631.5</v>
      </c>
      <c r="I55" s="62" t="s">
        <v>576</v>
      </c>
      <c r="J55" s="63" t="s">
        <v>577</v>
      </c>
      <c r="K55" s="62">
        <v>13631.5</v>
      </c>
      <c r="L55" s="62" t="s">
        <v>578</v>
      </c>
      <c r="M55" s="63" t="s">
        <v>494</v>
      </c>
      <c r="N55" s="63" t="s">
        <v>552</v>
      </c>
      <c r="O55" s="64" t="s">
        <v>579</v>
      </c>
      <c r="P55" s="65" t="s">
        <v>580</v>
      </c>
    </row>
    <row r="56" spans="1:16" ht="12.75" customHeight="1" thickBot="1" x14ac:dyDescent="0.25">
      <c r="A56" s="28" t="str">
        <f t="shared" si="6"/>
        <v>IBVS 5871 </v>
      </c>
      <c r="B56" s="5" t="str">
        <f t="shared" si="7"/>
        <v>I</v>
      </c>
      <c r="C56" s="28">
        <f t="shared" si="8"/>
        <v>54777.663099999998</v>
      </c>
      <c r="D56" s="35" t="str">
        <f t="shared" si="9"/>
        <v>vis</v>
      </c>
      <c r="E56" s="61">
        <f>VLOOKUP(C56,Active!C$21:E$965,3,FALSE)</f>
        <v>6219.1181471180425</v>
      </c>
      <c r="F56" s="5" t="s">
        <v>109</v>
      </c>
      <c r="G56" s="35" t="str">
        <f t="shared" si="10"/>
        <v>54777.6631</v>
      </c>
      <c r="H56" s="28">
        <f t="shared" si="11"/>
        <v>13666</v>
      </c>
      <c r="I56" s="62" t="s">
        <v>581</v>
      </c>
      <c r="J56" s="63" t="s">
        <v>582</v>
      </c>
      <c r="K56" s="62">
        <v>13666</v>
      </c>
      <c r="L56" s="62" t="s">
        <v>583</v>
      </c>
      <c r="M56" s="63" t="s">
        <v>494</v>
      </c>
      <c r="N56" s="63" t="s">
        <v>109</v>
      </c>
      <c r="O56" s="64" t="s">
        <v>347</v>
      </c>
      <c r="P56" s="65" t="s">
        <v>584</v>
      </c>
    </row>
    <row r="57" spans="1:16" ht="12.75" customHeight="1" thickBot="1" x14ac:dyDescent="0.25">
      <c r="A57" s="28" t="str">
        <f t="shared" si="6"/>
        <v>BAVM 209 </v>
      </c>
      <c r="B57" s="5" t="str">
        <f t="shared" si="7"/>
        <v>II</v>
      </c>
      <c r="C57" s="28">
        <f t="shared" si="8"/>
        <v>54840.282200000001</v>
      </c>
      <c r="D57" s="35" t="str">
        <f t="shared" si="9"/>
        <v>vis</v>
      </c>
      <c r="E57" s="61">
        <f>VLOOKUP(C57,Active!C$21:E$965,3,FALSE)</f>
        <v>6261.6183282147203</v>
      </c>
      <c r="F57" s="5" t="s">
        <v>109</v>
      </c>
      <c r="G57" s="35" t="str">
        <f t="shared" si="10"/>
        <v>54840.2822</v>
      </c>
      <c r="H57" s="28">
        <f t="shared" si="11"/>
        <v>13708.5</v>
      </c>
      <c r="I57" s="62" t="s">
        <v>585</v>
      </c>
      <c r="J57" s="63" t="s">
        <v>586</v>
      </c>
      <c r="K57" s="62">
        <v>13708.5</v>
      </c>
      <c r="L57" s="62" t="s">
        <v>587</v>
      </c>
      <c r="M57" s="63" t="s">
        <v>494</v>
      </c>
      <c r="N57" s="63" t="s">
        <v>514</v>
      </c>
      <c r="O57" s="64" t="s">
        <v>427</v>
      </c>
      <c r="P57" s="65" t="s">
        <v>588</v>
      </c>
    </row>
    <row r="58" spans="1:16" ht="12.75" customHeight="1" thickBot="1" x14ac:dyDescent="0.25">
      <c r="A58" s="28" t="str">
        <f t="shared" si="6"/>
        <v> JAAVSO 38;85 </v>
      </c>
      <c r="B58" s="5" t="str">
        <f t="shared" si="7"/>
        <v>I</v>
      </c>
      <c r="C58" s="28">
        <f t="shared" si="8"/>
        <v>55045.8217</v>
      </c>
      <c r="D58" s="35" t="str">
        <f t="shared" si="9"/>
        <v>vis</v>
      </c>
      <c r="E58" s="61">
        <f>VLOOKUP(C58,Active!C$21:E$965,3,FALSE)</f>
        <v>6401.1199494855473</v>
      </c>
      <c r="F58" s="5" t="s">
        <v>109</v>
      </c>
      <c r="G58" s="35" t="str">
        <f t="shared" si="10"/>
        <v>55045.8217</v>
      </c>
      <c r="H58" s="28">
        <f t="shared" si="11"/>
        <v>13848</v>
      </c>
      <c r="I58" s="62" t="s">
        <v>599</v>
      </c>
      <c r="J58" s="63" t="s">
        <v>600</v>
      </c>
      <c r="K58" s="62">
        <v>13848</v>
      </c>
      <c r="L58" s="62" t="s">
        <v>601</v>
      </c>
      <c r="M58" s="63" t="s">
        <v>494</v>
      </c>
      <c r="N58" s="63" t="s">
        <v>495</v>
      </c>
      <c r="O58" s="64" t="s">
        <v>602</v>
      </c>
      <c r="P58" s="64" t="s">
        <v>603</v>
      </c>
    </row>
    <row r="59" spans="1:16" ht="12.75" customHeight="1" thickBot="1" x14ac:dyDescent="0.25">
      <c r="A59" s="28" t="str">
        <f t="shared" si="6"/>
        <v> JAAVSO 38;85 </v>
      </c>
      <c r="B59" s="5" t="str">
        <f t="shared" si="7"/>
        <v>I</v>
      </c>
      <c r="C59" s="28">
        <f t="shared" si="8"/>
        <v>55045.824699999997</v>
      </c>
      <c r="D59" s="35" t="str">
        <f t="shared" si="9"/>
        <v>vis</v>
      </c>
      <c r="E59" s="61">
        <f>VLOOKUP(C59,Active!C$21:E$965,3,FALSE)</f>
        <v>6401.1219856141915</v>
      </c>
      <c r="F59" s="5" t="s">
        <v>109</v>
      </c>
      <c r="G59" s="35" t="str">
        <f t="shared" si="10"/>
        <v>55045.8247</v>
      </c>
      <c r="H59" s="28">
        <f t="shared" si="11"/>
        <v>13848</v>
      </c>
      <c r="I59" s="62" t="s">
        <v>604</v>
      </c>
      <c r="J59" s="63" t="s">
        <v>605</v>
      </c>
      <c r="K59" s="62">
        <v>13848</v>
      </c>
      <c r="L59" s="62" t="s">
        <v>606</v>
      </c>
      <c r="M59" s="63" t="s">
        <v>494</v>
      </c>
      <c r="N59" s="63" t="s">
        <v>495</v>
      </c>
      <c r="O59" s="64" t="s">
        <v>351</v>
      </c>
      <c r="P59" s="64" t="s">
        <v>603</v>
      </c>
    </row>
    <row r="60" spans="1:16" ht="12.75" customHeight="1" thickBot="1" x14ac:dyDescent="0.25">
      <c r="A60" s="28" t="str">
        <f t="shared" si="6"/>
        <v>BAVM 234 </v>
      </c>
      <c r="B60" s="5" t="str">
        <f t="shared" si="7"/>
        <v>I</v>
      </c>
      <c r="C60" s="28">
        <f t="shared" si="8"/>
        <v>55097.395600000003</v>
      </c>
      <c r="D60" s="35" t="str">
        <f t="shared" si="9"/>
        <v>vis</v>
      </c>
      <c r="E60" s="61">
        <f>VLOOKUP(C60,Active!C$21:E$965,3,FALSE)</f>
        <v>6436.1236478756864</v>
      </c>
      <c r="F60" s="5" t="s">
        <v>109</v>
      </c>
      <c r="G60" s="35" t="str">
        <f t="shared" si="10"/>
        <v>55097.3956</v>
      </c>
      <c r="H60" s="28">
        <f t="shared" si="11"/>
        <v>13883</v>
      </c>
      <c r="I60" s="62" t="s">
        <v>607</v>
      </c>
      <c r="J60" s="63" t="s">
        <v>608</v>
      </c>
      <c r="K60" s="62">
        <v>13883</v>
      </c>
      <c r="L60" s="62" t="s">
        <v>609</v>
      </c>
      <c r="M60" s="63" t="s">
        <v>494</v>
      </c>
      <c r="N60" s="63" t="s">
        <v>521</v>
      </c>
      <c r="O60" s="64" t="s">
        <v>540</v>
      </c>
      <c r="P60" s="65" t="s">
        <v>541</v>
      </c>
    </row>
    <row r="61" spans="1:16" ht="12.75" customHeight="1" thickBot="1" x14ac:dyDescent="0.25">
      <c r="A61" s="28" t="str">
        <f t="shared" si="6"/>
        <v> JAAVSO 38;120 </v>
      </c>
      <c r="B61" s="5" t="str">
        <f t="shared" si="7"/>
        <v>I</v>
      </c>
      <c r="C61" s="28">
        <f t="shared" si="8"/>
        <v>55163.700199999999</v>
      </c>
      <c r="D61" s="35" t="str">
        <f t="shared" si="9"/>
        <v>vis</v>
      </c>
      <c r="E61" s="61">
        <f>VLOOKUP(C61,Active!C$21:E$965,3,FALSE)</f>
        <v>6481.1252130138382</v>
      </c>
      <c r="F61" s="5" t="s">
        <v>109</v>
      </c>
      <c r="G61" s="35" t="str">
        <f t="shared" si="10"/>
        <v>55163.7002</v>
      </c>
      <c r="H61" s="28">
        <f t="shared" si="11"/>
        <v>13928</v>
      </c>
      <c r="I61" s="62" t="s">
        <v>614</v>
      </c>
      <c r="J61" s="63" t="s">
        <v>615</v>
      </c>
      <c r="K61" s="62">
        <v>13928</v>
      </c>
      <c r="L61" s="62" t="s">
        <v>616</v>
      </c>
      <c r="M61" s="63" t="s">
        <v>494</v>
      </c>
      <c r="N61" s="63" t="s">
        <v>495</v>
      </c>
      <c r="O61" s="64" t="s">
        <v>617</v>
      </c>
      <c r="P61" s="64" t="s">
        <v>618</v>
      </c>
    </row>
    <row r="62" spans="1:16" ht="12.75" customHeight="1" thickBot="1" x14ac:dyDescent="0.25">
      <c r="A62" s="28" t="str">
        <f t="shared" si="6"/>
        <v> JAAVSO 38;120 </v>
      </c>
      <c r="B62" s="5" t="str">
        <f t="shared" si="7"/>
        <v>I</v>
      </c>
      <c r="C62" s="28">
        <f t="shared" si="8"/>
        <v>55253.580800000003</v>
      </c>
      <c r="D62" s="35" t="str">
        <f t="shared" si="9"/>
        <v>vis</v>
      </c>
      <c r="E62" s="61">
        <f>VLOOKUP(C62,Active!C$21:E$965,3,FALSE)</f>
        <v>6542.1280344705183</v>
      </c>
      <c r="F62" s="5" t="s">
        <v>109</v>
      </c>
      <c r="G62" s="35" t="str">
        <f t="shared" si="10"/>
        <v>55253.5808</v>
      </c>
      <c r="H62" s="28">
        <f t="shared" si="11"/>
        <v>13989</v>
      </c>
      <c r="I62" s="62" t="s">
        <v>619</v>
      </c>
      <c r="J62" s="63" t="s">
        <v>620</v>
      </c>
      <c r="K62" s="62">
        <v>13989</v>
      </c>
      <c r="L62" s="62" t="s">
        <v>621</v>
      </c>
      <c r="M62" s="63" t="s">
        <v>494</v>
      </c>
      <c r="N62" s="63" t="s">
        <v>495</v>
      </c>
      <c r="O62" s="64" t="s">
        <v>351</v>
      </c>
      <c r="P62" s="64" t="s">
        <v>618</v>
      </c>
    </row>
    <row r="63" spans="1:16" ht="12.75" customHeight="1" thickBot="1" x14ac:dyDescent="0.25">
      <c r="A63" s="28" t="str">
        <f t="shared" si="6"/>
        <v>BAVM 215 </v>
      </c>
      <c r="B63" s="5" t="str">
        <f t="shared" si="7"/>
        <v>I</v>
      </c>
      <c r="C63" s="28">
        <f t="shared" si="8"/>
        <v>55461.331200000001</v>
      </c>
      <c r="D63" s="35" t="str">
        <f t="shared" si="9"/>
        <v>vis</v>
      </c>
      <c r="E63" s="61">
        <f>VLOOKUP(C63,Active!C$21:E$965,3,FALSE)</f>
        <v>6683.1302146824128</v>
      </c>
      <c r="F63" s="5" t="s">
        <v>109</v>
      </c>
      <c r="G63" s="35" t="str">
        <f t="shared" si="10"/>
        <v>55461.3312</v>
      </c>
      <c r="H63" s="28">
        <f t="shared" si="11"/>
        <v>14130</v>
      </c>
      <c r="I63" s="62" t="s">
        <v>622</v>
      </c>
      <c r="J63" s="63" t="s">
        <v>623</v>
      </c>
      <c r="K63" s="62">
        <v>14130</v>
      </c>
      <c r="L63" s="62" t="s">
        <v>624</v>
      </c>
      <c r="M63" s="63" t="s">
        <v>494</v>
      </c>
      <c r="N63" s="63" t="s">
        <v>521</v>
      </c>
      <c r="O63" s="64" t="s">
        <v>556</v>
      </c>
      <c r="P63" s="65" t="s">
        <v>625</v>
      </c>
    </row>
    <row r="64" spans="1:16" ht="12.75" customHeight="1" thickBot="1" x14ac:dyDescent="0.25">
      <c r="A64" s="28" t="str">
        <f t="shared" si="6"/>
        <v>BAVM 215 </v>
      </c>
      <c r="B64" s="5" t="str">
        <f t="shared" si="7"/>
        <v>I</v>
      </c>
      <c r="C64" s="28">
        <f t="shared" si="8"/>
        <v>55480.494500000001</v>
      </c>
      <c r="D64" s="35" t="str">
        <f t="shared" si="9"/>
        <v>vis</v>
      </c>
      <c r="E64" s="61">
        <f>VLOOKUP(C64,Active!C$21:E$965,3,FALSE)</f>
        <v>6696.1365293756917</v>
      </c>
      <c r="F64" s="5" t="s">
        <v>109</v>
      </c>
      <c r="G64" s="35" t="str">
        <f t="shared" si="10"/>
        <v>55480.4945</v>
      </c>
      <c r="H64" s="28">
        <f t="shared" si="11"/>
        <v>14143</v>
      </c>
      <c r="I64" s="62" t="s">
        <v>626</v>
      </c>
      <c r="J64" s="63" t="s">
        <v>627</v>
      </c>
      <c r="K64" s="62">
        <v>14143</v>
      </c>
      <c r="L64" s="62" t="s">
        <v>628</v>
      </c>
      <c r="M64" s="63" t="s">
        <v>494</v>
      </c>
      <c r="N64" s="63" t="s">
        <v>514</v>
      </c>
      <c r="O64" s="64" t="s">
        <v>427</v>
      </c>
      <c r="P64" s="65" t="s">
        <v>625</v>
      </c>
    </row>
    <row r="65" spans="1:16" ht="12.75" customHeight="1" thickBot="1" x14ac:dyDescent="0.25">
      <c r="A65" s="28" t="str">
        <f t="shared" si="6"/>
        <v>BAVM 215 </v>
      </c>
      <c r="B65" s="5" t="str">
        <f t="shared" si="7"/>
        <v>I</v>
      </c>
      <c r="C65" s="28">
        <f t="shared" si="8"/>
        <v>55492.280899999998</v>
      </c>
      <c r="D65" s="35" t="str">
        <f t="shared" si="9"/>
        <v>vis</v>
      </c>
      <c r="E65" s="61">
        <f>VLOOKUP(C65,Active!C$21:E$965,3,FALSE)</f>
        <v>6704.1360715996734</v>
      </c>
      <c r="F65" s="5" t="s">
        <v>109</v>
      </c>
      <c r="G65" s="35" t="str">
        <f t="shared" si="10"/>
        <v>55492.2809</v>
      </c>
      <c r="H65" s="28">
        <f t="shared" si="11"/>
        <v>14151</v>
      </c>
      <c r="I65" s="62" t="s">
        <v>629</v>
      </c>
      <c r="J65" s="63" t="s">
        <v>630</v>
      </c>
      <c r="K65" s="62">
        <v>14151</v>
      </c>
      <c r="L65" s="62" t="s">
        <v>631</v>
      </c>
      <c r="M65" s="63" t="s">
        <v>494</v>
      </c>
      <c r="N65" s="63" t="s">
        <v>521</v>
      </c>
      <c r="O65" s="64" t="s">
        <v>632</v>
      </c>
      <c r="P65" s="65" t="s">
        <v>625</v>
      </c>
    </row>
    <row r="66" spans="1:16" ht="12.75" customHeight="1" thickBot="1" x14ac:dyDescent="0.25">
      <c r="A66" s="28" t="str">
        <f t="shared" si="6"/>
        <v>OEJV 0160 </v>
      </c>
      <c r="B66" s="5" t="str">
        <f t="shared" si="7"/>
        <v>II</v>
      </c>
      <c r="C66" s="28">
        <f t="shared" si="8"/>
        <v>56219.416230000003</v>
      </c>
      <c r="D66" s="35" t="str">
        <f t="shared" si="9"/>
        <v>vis</v>
      </c>
      <c r="E66" s="61">
        <f>VLOOKUP(C66,Active!C$21:E$965,3,FALSE)</f>
        <v>7197.6497632175824</v>
      </c>
      <c r="F66" s="5" t="s">
        <v>109</v>
      </c>
      <c r="G66" s="35" t="str">
        <f t="shared" si="10"/>
        <v>56219.41623</v>
      </c>
      <c r="H66" s="28">
        <f t="shared" si="11"/>
        <v>14644.5</v>
      </c>
      <c r="I66" s="62" t="s">
        <v>640</v>
      </c>
      <c r="J66" s="63" t="s">
        <v>641</v>
      </c>
      <c r="K66" s="62">
        <v>14644.5</v>
      </c>
      <c r="L66" s="62" t="s">
        <v>642</v>
      </c>
      <c r="M66" s="63" t="s">
        <v>494</v>
      </c>
      <c r="N66" s="63" t="s">
        <v>101</v>
      </c>
      <c r="O66" s="64" t="s">
        <v>643</v>
      </c>
      <c r="P66" s="65" t="s">
        <v>644</v>
      </c>
    </row>
    <row r="67" spans="1:16" ht="12.75" customHeight="1" thickBot="1" x14ac:dyDescent="0.25">
      <c r="A67" s="28" t="str">
        <f t="shared" si="6"/>
        <v>BAVM 231 </v>
      </c>
      <c r="B67" s="5" t="str">
        <f t="shared" si="7"/>
        <v>II</v>
      </c>
      <c r="C67" s="28">
        <f t="shared" si="8"/>
        <v>56219.419699999999</v>
      </c>
      <c r="D67" s="35" t="str">
        <f t="shared" si="9"/>
        <v>vis</v>
      </c>
      <c r="E67" s="61">
        <f>VLOOKUP(C67,Active!C$21:E$965,3,FALSE)</f>
        <v>7197.6521183397135</v>
      </c>
      <c r="F67" s="5" t="s">
        <v>109</v>
      </c>
      <c r="G67" s="35" t="str">
        <f t="shared" si="10"/>
        <v>56219.4197</v>
      </c>
      <c r="H67" s="28">
        <f t="shared" si="11"/>
        <v>14644.5</v>
      </c>
      <c r="I67" s="62" t="s">
        <v>645</v>
      </c>
      <c r="J67" s="63" t="s">
        <v>646</v>
      </c>
      <c r="K67" s="62">
        <v>14644.5</v>
      </c>
      <c r="L67" s="62" t="s">
        <v>647</v>
      </c>
      <c r="M67" s="63" t="s">
        <v>494</v>
      </c>
      <c r="N67" s="63" t="s">
        <v>514</v>
      </c>
      <c r="O67" s="64" t="s">
        <v>427</v>
      </c>
      <c r="P67" s="65" t="s">
        <v>648</v>
      </c>
    </row>
    <row r="68" spans="1:16" ht="12.75" customHeight="1" thickBot="1" x14ac:dyDescent="0.25">
      <c r="A68" s="28" t="str">
        <f t="shared" si="6"/>
        <v>IBVS 6042 </v>
      </c>
      <c r="B68" s="5" t="str">
        <f t="shared" si="7"/>
        <v>I</v>
      </c>
      <c r="C68" s="28">
        <f t="shared" si="8"/>
        <v>56246.677000000003</v>
      </c>
      <c r="D68" s="35" t="str">
        <f t="shared" si="9"/>
        <v>vis</v>
      </c>
      <c r="E68" s="61">
        <f>VLOOKUP(C68,Active!C$21:E$965,3,FALSE)</f>
        <v>7216.1519081196147</v>
      </c>
      <c r="F68" s="5" t="s">
        <v>109</v>
      </c>
      <c r="G68" s="35" t="str">
        <f t="shared" si="10"/>
        <v>56246.677</v>
      </c>
      <c r="H68" s="28">
        <f t="shared" si="11"/>
        <v>14663</v>
      </c>
      <c r="I68" s="62" t="s">
        <v>653</v>
      </c>
      <c r="J68" s="63" t="s">
        <v>654</v>
      </c>
      <c r="K68" s="62">
        <v>14663</v>
      </c>
      <c r="L68" s="62" t="s">
        <v>655</v>
      </c>
      <c r="M68" s="63" t="s">
        <v>494</v>
      </c>
      <c r="N68" s="63" t="s">
        <v>109</v>
      </c>
      <c r="O68" s="64" t="s">
        <v>347</v>
      </c>
      <c r="P68" s="65" t="s">
        <v>656</v>
      </c>
    </row>
    <row r="69" spans="1:16" ht="12.75" customHeight="1" thickBot="1" x14ac:dyDescent="0.25">
      <c r="A69" s="28" t="str">
        <f t="shared" si="6"/>
        <v> JAAVSO 41;328 </v>
      </c>
      <c r="B69" s="5" t="str">
        <f t="shared" si="7"/>
        <v>I</v>
      </c>
      <c r="C69" s="28">
        <f t="shared" si="8"/>
        <v>56554.624799999998</v>
      </c>
      <c r="D69" s="35" t="str">
        <f t="shared" si="9"/>
        <v>vis</v>
      </c>
      <c r="E69" s="61">
        <f>VLOOKUP(C69,Active!C$21:E$965,3,FALSE)</f>
        <v>7425.1590204594995</v>
      </c>
      <c r="F69" s="5" t="s">
        <v>109</v>
      </c>
      <c r="G69" s="35" t="str">
        <f t="shared" si="10"/>
        <v>56554.6248</v>
      </c>
      <c r="H69" s="28">
        <f t="shared" si="11"/>
        <v>14872</v>
      </c>
      <c r="I69" s="62" t="s">
        <v>657</v>
      </c>
      <c r="J69" s="63" t="s">
        <v>658</v>
      </c>
      <c r="K69" s="62">
        <v>14872</v>
      </c>
      <c r="L69" s="62" t="s">
        <v>659</v>
      </c>
      <c r="M69" s="63" t="s">
        <v>494</v>
      </c>
      <c r="N69" s="63" t="s">
        <v>109</v>
      </c>
      <c r="O69" s="64" t="s">
        <v>351</v>
      </c>
      <c r="P69" s="64" t="s">
        <v>660</v>
      </c>
    </row>
    <row r="70" spans="1:16" ht="12.75" customHeight="1" thickBot="1" x14ac:dyDescent="0.25">
      <c r="A70" s="28" t="str">
        <f t="shared" si="6"/>
        <v>BAVM 239 </v>
      </c>
      <c r="B70" s="5" t="str">
        <f t="shared" si="7"/>
        <v>I</v>
      </c>
      <c r="C70" s="28">
        <f t="shared" si="8"/>
        <v>56569.369100000004</v>
      </c>
      <c r="D70" s="35" t="str">
        <f t="shared" si="9"/>
        <v>vis</v>
      </c>
      <c r="E70" s="61">
        <f>VLOOKUP(C70,Active!C$21:E$965,3,FALSE)</f>
        <v>7435.1661176573825</v>
      </c>
      <c r="F70" s="5" t="s">
        <v>109</v>
      </c>
      <c r="G70" s="35" t="str">
        <f t="shared" si="10"/>
        <v>56569.3691</v>
      </c>
      <c r="H70" s="28">
        <f t="shared" si="11"/>
        <v>14882</v>
      </c>
      <c r="I70" s="62" t="s">
        <v>661</v>
      </c>
      <c r="J70" s="63" t="s">
        <v>662</v>
      </c>
      <c r="K70" s="62">
        <v>14882</v>
      </c>
      <c r="L70" s="62" t="s">
        <v>663</v>
      </c>
      <c r="M70" s="63" t="s">
        <v>494</v>
      </c>
      <c r="N70" s="63" t="s">
        <v>109</v>
      </c>
      <c r="O70" s="64" t="s">
        <v>664</v>
      </c>
      <c r="P70" s="65" t="s">
        <v>665</v>
      </c>
    </row>
    <row r="71" spans="1:16" ht="12.75" customHeight="1" thickBot="1" x14ac:dyDescent="0.25">
      <c r="A71" s="28" t="str">
        <f t="shared" si="6"/>
        <v>BAVM 239 </v>
      </c>
      <c r="B71" s="5" t="str">
        <f t="shared" si="7"/>
        <v>II</v>
      </c>
      <c r="C71" s="28">
        <f t="shared" si="8"/>
        <v>56907.516499999998</v>
      </c>
      <c r="D71" s="35" t="str">
        <f t="shared" si="9"/>
        <v>vis</v>
      </c>
      <c r="E71" s="61">
        <f>VLOOKUP(C71,Active!C$21:E$965,3,FALSE)</f>
        <v>7664.6699868821024</v>
      </c>
      <c r="F71" s="5" t="s">
        <v>109</v>
      </c>
      <c r="G71" s="35" t="str">
        <f t="shared" si="10"/>
        <v>56907.5165</v>
      </c>
      <c r="H71" s="28">
        <f t="shared" si="11"/>
        <v>15111.5</v>
      </c>
      <c r="I71" s="62" t="s">
        <v>666</v>
      </c>
      <c r="J71" s="63" t="s">
        <v>667</v>
      </c>
      <c r="K71" s="62">
        <v>15111.5</v>
      </c>
      <c r="L71" s="62" t="s">
        <v>668</v>
      </c>
      <c r="M71" s="63" t="s">
        <v>494</v>
      </c>
      <c r="N71" s="63" t="s">
        <v>514</v>
      </c>
      <c r="O71" s="64" t="s">
        <v>427</v>
      </c>
      <c r="P71" s="65" t="s">
        <v>665</v>
      </c>
    </row>
    <row r="72" spans="1:16" ht="12.75" customHeight="1" thickBot="1" x14ac:dyDescent="0.25">
      <c r="A72" s="28" t="str">
        <f t="shared" si="6"/>
        <v> PZ 12.366 </v>
      </c>
      <c r="B72" s="5" t="str">
        <f t="shared" si="7"/>
        <v>I</v>
      </c>
      <c r="C72" s="28">
        <f t="shared" si="8"/>
        <v>16858.513999999999</v>
      </c>
      <c r="D72" s="35" t="str">
        <f t="shared" si="9"/>
        <v>vis</v>
      </c>
      <c r="E72" s="61">
        <f>VLOOKUP(C72,Active!C$21:E$965,3,FALSE)</f>
        <v>-19516.970423012041</v>
      </c>
      <c r="F72" s="5" t="s">
        <v>109</v>
      </c>
      <c r="G72" s="35" t="str">
        <f t="shared" si="10"/>
        <v>16858.514</v>
      </c>
      <c r="H72" s="28">
        <f t="shared" si="11"/>
        <v>-12070</v>
      </c>
      <c r="I72" s="62" t="s">
        <v>112</v>
      </c>
      <c r="J72" s="63" t="s">
        <v>113</v>
      </c>
      <c r="K72" s="62">
        <v>-12070</v>
      </c>
      <c r="L72" s="62" t="s">
        <v>114</v>
      </c>
      <c r="M72" s="63" t="s">
        <v>111</v>
      </c>
      <c r="N72" s="63"/>
      <c r="O72" s="64" t="s">
        <v>115</v>
      </c>
      <c r="P72" s="64" t="s">
        <v>116</v>
      </c>
    </row>
    <row r="73" spans="1:16" ht="12.75" customHeight="1" thickBot="1" x14ac:dyDescent="0.25">
      <c r="A73" s="28" t="str">
        <f t="shared" si="6"/>
        <v> VB 5.12 </v>
      </c>
      <c r="B73" s="5" t="str">
        <f t="shared" si="7"/>
        <v>II</v>
      </c>
      <c r="C73" s="28">
        <f t="shared" si="8"/>
        <v>26241.55</v>
      </c>
      <c r="D73" s="35" t="str">
        <f t="shared" si="9"/>
        <v>vis</v>
      </c>
      <c r="E73" s="61">
        <f>VLOOKUP(C73,Active!C$21:E$965,3,FALSE)</f>
        <v>-13148.614294664238</v>
      </c>
      <c r="F73" s="5" t="s">
        <v>109</v>
      </c>
      <c r="G73" s="35" t="str">
        <f t="shared" si="10"/>
        <v>26241.550</v>
      </c>
      <c r="H73" s="28">
        <f t="shared" si="11"/>
        <v>-5701.5</v>
      </c>
      <c r="I73" s="62" t="s">
        <v>117</v>
      </c>
      <c r="J73" s="63" t="s">
        <v>118</v>
      </c>
      <c r="K73" s="62">
        <v>-5701.5</v>
      </c>
      <c r="L73" s="62" t="s">
        <v>119</v>
      </c>
      <c r="M73" s="63" t="s">
        <v>120</v>
      </c>
      <c r="N73" s="63"/>
      <c r="O73" s="64" t="s">
        <v>121</v>
      </c>
      <c r="P73" s="64" t="s">
        <v>122</v>
      </c>
    </row>
    <row r="74" spans="1:16" ht="12.75" customHeight="1" thickBot="1" x14ac:dyDescent="0.25">
      <c r="A74" s="28" t="str">
        <f t="shared" si="6"/>
        <v> VB 5.12 </v>
      </c>
      <c r="B74" s="5" t="str">
        <f t="shared" si="7"/>
        <v>I</v>
      </c>
      <c r="C74" s="28">
        <f t="shared" si="8"/>
        <v>26600.482</v>
      </c>
      <c r="D74" s="35" t="str">
        <f t="shared" si="9"/>
        <v>vis</v>
      </c>
      <c r="E74" s="61">
        <f>VLOOKUP(C74,Active!C$21:E$965,3,FALSE)</f>
        <v>-12905.003718955038</v>
      </c>
      <c r="F74" s="5" t="s">
        <v>109</v>
      </c>
      <c r="G74" s="35" t="str">
        <f t="shared" si="10"/>
        <v>26600.482</v>
      </c>
      <c r="H74" s="28">
        <f t="shared" si="11"/>
        <v>-5458</v>
      </c>
      <c r="I74" s="62" t="s">
        <v>123</v>
      </c>
      <c r="J74" s="63" t="s">
        <v>124</v>
      </c>
      <c r="K74" s="62">
        <v>-5458</v>
      </c>
      <c r="L74" s="62" t="s">
        <v>125</v>
      </c>
      <c r="M74" s="63" t="s">
        <v>120</v>
      </c>
      <c r="N74" s="63"/>
      <c r="O74" s="64" t="s">
        <v>121</v>
      </c>
      <c r="P74" s="64" t="s">
        <v>122</v>
      </c>
    </row>
    <row r="75" spans="1:16" ht="12.75" customHeight="1" thickBot="1" x14ac:dyDescent="0.25">
      <c r="A75" s="28" t="str">
        <f t="shared" ref="A75:A106" si="12">P75</f>
        <v> VB 5.12 </v>
      </c>
      <c r="B75" s="5" t="str">
        <f t="shared" ref="B75:B106" si="13">IF(H75=INT(H75),"I","II")</f>
        <v>II</v>
      </c>
      <c r="C75" s="28">
        <f t="shared" ref="C75:C106" si="14">1*G75</f>
        <v>26620.423999999999</v>
      </c>
      <c r="D75" s="35" t="str">
        <f t="shared" ref="D75:D106" si="15">VLOOKUP(F75,I$1:J$5,2,FALSE)</f>
        <v>vis</v>
      </c>
      <c r="E75" s="61">
        <f>VLOOKUP(C75,Active!C$21:E$965,3,FALSE)</f>
        <v>-12891.468893136242</v>
      </c>
      <c r="F75" s="5" t="s">
        <v>109</v>
      </c>
      <c r="G75" s="35" t="str">
        <f t="shared" ref="G75:G106" si="16">MID(I75,3,LEN(I75)-3)</f>
        <v>26620.424</v>
      </c>
      <c r="H75" s="28">
        <f t="shared" ref="H75:H106" si="17">1*K75</f>
        <v>-5444.5</v>
      </c>
      <c r="I75" s="62" t="s">
        <v>126</v>
      </c>
      <c r="J75" s="63" t="s">
        <v>127</v>
      </c>
      <c r="K75" s="62">
        <v>-5444.5</v>
      </c>
      <c r="L75" s="62" t="s">
        <v>128</v>
      </c>
      <c r="M75" s="63" t="s">
        <v>120</v>
      </c>
      <c r="N75" s="63"/>
      <c r="O75" s="64" t="s">
        <v>121</v>
      </c>
      <c r="P75" s="64" t="s">
        <v>122</v>
      </c>
    </row>
    <row r="76" spans="1:16" ht="12.75" customHeight="1" thickBot="1" x14ac:dyDescent="0.25">
      <c r="A76" s="28" t="str">
        <f t="shared" si="12"/>
        <v> VB 5.12 </v>
      </c>
      <c r="B76" s="5" t="str">
        <f t="shared" si="13"/>
        <v>I</v>
      </c>
      <c r="C76" s="28">
        <f t="shared" si="14"/>
        <v>26930.451000000001</v>
      </c>
      <c r="D76" s="35" t="str">
        <f t="shared" si="15"/>
        <v>vis</v>
      </c>
      <c r="E76" s="61">
        <f>VLOOKUP(C76,Active!C$21:E$965,3,FALSE)</f>
        <v>-12681.050607902838</v>
      </c>
      <c r="F76" s="5" t="s">
        <v>109</v>
      </c>
      <c r="G76" s="35" t="str">
        <f t="shared" si="16"/>
        <v>26930.451</v>
      </c>
      <c r="H76" s="28">
        <f t="shared" si="17"/>
        <v>-5234</v>
      </c>
      <c r="I76" s="62" t="s">
        <v>129</v>
      </c>
      <c r="J76" s="63" t="s">
        <v>130</v>
      </c>
      <c r="K76" s="62">
        <v>-5234</v>
      </c>
      <c r="L76" s="62" t="s">
        <v>131</v>
      </c>
      <c r="M76" s="63" t="s">
        <v>120</v>
      </c>
      <c r="N76" s="63"/>
      <c r="O76" s="64" t="s">
        <v>121</v>
      </c>
      <c r="P76" s="64" t="s">
        <v>122</v>
      </c>
    </row>
    <row r="77" spans="1:16" ht="12.75" customHeight="1" thickBot="1" x14ac:dyDescent="0.25">
      <c r="A77" s="28" t="str">
        <f t="shared" si="12"/>
        <v> VB 5.12 </v>
      </c>
      <c r="B77" s="5" t="str">
        <f t="shared" si="13"/>
        <v>I</v>
      </c>
      <c r="C77" s="28">
        <f t="shared" si="14"/>
        <v>26958.530999999999</v>
      </c>
      <c r="D77" s="35" t="str">
        <f t="shared" si="15"/>
        <v>vis</v>
      </c>
      <c r="E77" s="61">
        <f>VLOOKUP(C77,Active!C$21:E$965,3,FALSE)</f>
        <v>-12661.992443777282</v>
      </c>
      <c r="F77" s="5" t="s">
        <v>109</v>
      </c>
      <c r="G77" s="35" t="str">
        <f t="shared" si="16"/>
        <v>26958.531</v>
      </c>
      <c r="H77" s="28">
        <f t="shared" si="17"/>
        <v>-5215</v>
      </c>
      <c r="I77" s="62" t="s">
        <v>132</v>
      </c>
      <c r="J77" s="63" t="s">
        <v>133</v>
      </c>
      <c r="K77" s="62">
        <v>-5215</v>
      </c>
      <c r="L77" s="62" t="s">
        <v>134</v>
      </c>
      <c r="M77" s="63" t="s">
        <v>120</v>
      </c>
      <c r="N77" s="63"/>
      <c r="O77" s="64" t="s">
        <v>121</v>
      </c>
      <c r="P77" s="64" t="s">
        <v>122</v>
      </c>
    </row>
    <row r="78" spans="1:16" ht="12.75" customHeight="1" thickBot="1" x14ac:dyDescent="0.25">
      <c r="A78" s="28" t="str">
        <f t="shared" si="12"/>
        <v> VB 5.12 </v>
      </c>
      <c r="B78" s="5" t="str">
        <f t="shared" si="13"/>
        <v>I</v>
      </c>
      <c r="C78" s="28">
        <f t="shared" si="14"/>
        <v>26986.460999999999</v>
      </c>
      <c r="D78" s="35" t="str">
        <f t="shared" si="15"/>
        <v>vis</v>
      </c>
      <c r="E78" s="61">
        <f>VLOOKUP(C78,Active!C$21:E$965,3,FALSE)</f>
        <v>-12643.036086084019</v>
      </c>
      <c r="F78" s="5" t="s">
        <v>109</v>
      </c>
      <c r="G78" s="35" t="str">
        <f t="shared" si="16"/>
        <v>26986.461</v>
      </c>
      <c r="H78" s="28">
        <f t="shared" si="17"/>
        <v>-5196</v>
      </c>
      <c r="I78" s="62" t="s">
        <v>135</v>
      </c>
      <c r="J78" s="63" t="s">
        <v>136</v>
      </c>
      <c r="K78" s="62">
        <v>-5196</v>
      </c>
      <c r="L78" s="62" t="s">
        <v>137</v>
      </c>
      <c r="M78" s="63" t="s">
        <v>120</v>
      </c>
      <c r="N78" s="63"/>
      <c r="O78" s="64" t="s">
        <v>121</v>
      </c>
      <c r="P78" s="64" t="s">
        <v>122</v>
      </c>
    </row>
    <row r="79" spans="1:16" ht="12.75" customHeight="1" thickBot="1" x14ac:dyDescent="0.25">
      <c r="A79" s="28" t="str">
        <f t="shared" si="12"/>
        <v> VB 5.12 </v>
      </c>
      <c r="B79" s="5" t="str">
        <f t="shared" si="13"/>
        <v>II</v>
      </c>
      <c r="C79" s="28">
        <f t="shared" si="14"/>
        <v>26987.330999999998</v>
      </c>
      <c r="D79" s="35" t="str">
        <f t="shared" si="15"/>
        <v>vis</v>
      </c>
      <c r="E79" s="61">
        <f>VLOOKUP(C79,Active!C$21:E$965,3,FALSE)</f>
        <v>-12642.445608776712</v>
      </c>
      <c r="F79" s="5" t="s">
        <v>109</v>
      </c>
      <c r="G79" s="35" t="str">
        <f t="shared" si="16"/>
        <v>26987.331</v>
      </c>
      <c r="H79" s="28">
        <f t="shared" si="17"/>
        <v>-5195.5</v>
      </c>
      <c r="I79" s="62" t="s">
        <v>138</v>
      </c>
      <c r="J79" s="63" t="s">
        <v>139</v>
      </c>
      <c r="K79" s="62">
        <v>-5195.5</v>
      </c>
      <c r="L79" s="62" t="s">
        <v>140</v>
      </c>
      <c r="M79" s="63" t="s">
        <v>120</v>
      </c>
      <c r="N79" s="63"/>
      <c r="O79" s="64" t="s">
        <v>121</v>
      </c>
      <c r="P79" s="64" t="s">
        <v>122</v>
      </c>
    </row>
    <row r="80" spans="1:16" ht="12.75" customHeight="1" thickBot="1" x14ac:dyDescent="0.25">
      <c r="A80" s="28" t="str">
        <f t="shared" si="12"/>
        <v> VB 5.12 </v>
      </c>
      <c r="B80" s="5" t="str">
        <f t="shared" si="13"/>
        <v>II</v>
      </c>
      <c r="C80" s="28">
        <f t="shared" si="14"/>
        <v>26987.351999999999</v>
      </c>
      <c r="D80" s="35" t="str">
        <f t="shared" si="15"/>
        <v>vis</v>
      </c>
      <c r="E80" s="61">
        <f>VLOOKUP(C80,Active!C$21:E$965,3,FALSE)</f>
        <v>-12642.43135587619</v>
      </c>
      <c r="F80" s="5" t="s">
        <v>109</v>
      </c>
      <c r="G80" s="35" t="str">
        <f t="shared" si="16"/>
        <v>26987.352</v>
      </c>
      <c r="H80" s="28">
        <f t="shared" si="17"/>
        <v>-5195.5</v>
      </c>
      <c r="I80" s="62" t="s">
        <v>141</v>
      </c>
      <c r="J80" s="63" t="s">
        <v>142</v>
      </c>
      <c r="K80" s="62">
        <v>-5195.5</v>
      </c>
      <c r="L80" s="62" t="s">
        <v>143</v>
      </c>
      <c r="M80" s="63" t="s">
        <v>120</v>
      </c>
      <c r="N80" s="63"/>
      <c r="O80" s="64" t="s">
        <v>121</v>
      </c>
      <c r="P80" s="64" t="s">
        <v>122</v>
      </c>
    </row>
    <row r="81" spans="1:16" ht="12.75" customHeight="1" thickBot="1" x14ac:dyDescent="0.25">
      <c r="A81" s="28" t="str">
        <f t="shared" si="12"/>
        <v> VB 5.12 </v>
      </c>
      <c r="B81" s="5" t="str">
        <f t="shared" si="13"/>
        <v>I</v>
      </c>
      <c r="C81" s="28">
        <f t="shared" si="14"/>
        <v>27060.286</v>
      </c>
      <c r="D81" s="35" t="str">
        <f t="shared" si="15"/>
        <v>vis</v>
      </c>
      <c r="E81" s="61">
        <f>VLOOKUP(C81,Active!C$21:E$965,3,FALSE)</f>
        <v>-12592.93035365634</v>
      </c>
      <c r="F81" s="5" t="s">
        <v>109</v>
      </c>
      <c r="G81" s="35" t="str">
        <f t="shared" si="16"/>
        <v>27060.286</v>
      </c>
      <c r="H81" s="28">
        <f t="shared" si="17"/>
        <v>-5146</v>
      </c>
      <c r="I81" s="62" t="s">
        <v>144</v>
      </c>
      <c r="J81" s="63" t="s">
        <v>145</v>
      </c>
      <c r="K81" s="62">
        <v>-5146</v>
      </c>
      <c r="L81" s="62" t="s">
        <v>146</v>
      </c>
      <c r="M81" s="63" t="s">
        <v>120</v>
      </c>
      <c r="N81" s="63"/>
      <c r="O81" s="64" t="s">
        <v>121</v>
      </c>
      <c r="P81" s="64" t="s">
        <v>122</v>
      </c>
    </row>
    <row r="82" spans="1:16" ht="12.75" customHeight="1" thickBot="1" x14ac:dyDescent="0.25">
      <c r="A82" s="28" t="str">
        <f t="shared" si="12"/>
        <v> VB 5.12 </v>
      </c>
      <c r="B82" s="5" t="str">
        <f t="shared" si="13"/>
        <v>I</v>
      </c>
      <c r="C82" s="28">
        <f t="shared" si="14"/>
        <v>27745.383000000002</v>
      </c>
      <c r="D82" s="35" t="str">
        <f t="shared" si="15"/>
        <v>vis</v>
      </c>
      <c r="E82" s="61">
        <f>VLOOKUP(C82,Active!C$21:E$965,3,FALSE)</f>
        <v>-12127.948478017932</v>
      </c>
      <c r="F82" s="5" t="s">
        <v>109</v>
      </c>
      <c r="G82" s="35" t="str">
        <f t="shared" si="16"/>
        <v>27745.383</v>
      </c>
      <c r="H82" s="28">
        <f t="shared" si="17"/>
        <v>-4681</v>
      </c>
      <c r="I82" s="62" t="s">
        <v>147</v>
      </c>
      <c r="J82" s="63" t="s">
        <v>148</v>
      </c>
      <c r="K82" s="62">
        <v>-4681</v>
      </c>
      <c r="L82" s="62" t="s">
        <v>149</v>
      </c>
      <c r="M82" s="63" t="s">
        <v>120</v>
      </c>
      <c r="N82" s="63"/>
      <c r="O82" s="64" t="s">
        <v>121</v>
      </c>
      <c r="P82" s="64" t="s">
        <v>122</v>
      </c>
    </row>
    <row r="83" spans="1:16" ht="12.75" customHeight="1" thickBot="1" x14ac:dyDescent="0.25">
      <c r="A83" s="28" t="str">
        <f t="shared" si="12"/>
        <v> VB 5.12 </v>
      </c>
      <c r="B83" s="5" t="str">
        <f t="shared" si="13"/>
        <v>I</v>
      </c>
      <c r="C83" s="28">
        <f t="shared" si="14"/>
        <v>28078.339</v>
      </c>
      <c r="D83" s="35" t="str">
        <f t="shared" si="15"/>
        <v>vis</v>
      </c>
      <c r="E83" s="61">
        <f>VLOOKUP(C83,Active!C$21:E$965,3,FALSE)</f>
        <v>-11901.968061543972</v>
      </c>
      <c r="F83" s="5" t="s">
        <v>109</v>
      </c>
      <c r="G83" s="35" t="str">
        <f t="shared" si="16"/>
        <v>28078.339</v>
      </c>
      <c r="H83" s="28">
        <f t="shared" si="17"/>
        <v>-4455</v>
      </c>
      <c r="I83" s="62" t="s">
        <v>150</v>
      </c>
      <c r="J83" s="63" t="s">
        <v>151</v>
      </c>
      <c r="K83" s="62">
        <v>-4455</v>
      </c>
      <c r="L83" s="62" t="s">
        <v>152</v>
      </c>
      <c r="M83" s="63" t="s">
        <v>120</v>
      </c>
      <c r="N83" s="63"/>
      <c r="O83" s="64" t="s">
        <v>121</v>
      </c>
      <c r="P83" s="64" t="s">
        <v>122</v>
      </c>
    </row>
    <row r="84" spans="1:16" ht="12.75" customHeight="1" thickBot="1" x14ac:dyDescent="0.25">
      <c r="A84" s="28" t="str">
        <f t="shared" si="12"/>
        <v> VB 5.12 </v>
      </c>
      <c r="B84" s="5" t="str">
        <f t="shared" si="13"/>
        <v>I</v>
      </c>
      <c r="C84" s="28">
        <f t="shared" si="14"/>
        <v>28078.363000000001</v>
      </c>
      <c r="D84" s="35" t="str">
        <f t="shared" si="15"/>
        <v>vis</v>
      </c>
      <c r="E84" s="61">
        <f>VLOOKUP(C84,Active!C$21:E$965,3,FALSE)</f>
        <v>-11901.951772514805</v>
      </c>
      <c r="F84" s="5" t="s">
        <v>109</v>
      </c>
      <c r="G84" s="35" t="str">
        <f t="shared" si="16"/>
        <v>28078.363</v>
      </c>
      <c r="H84" s="28">
        <f t="shared" si="17"/>
        <v>-4455</v>
      </c>
      <c r="I84" s="62" t="s">
        <v>153</v>
      </c>
      <c r="J84" s="63" t="s">
        <v>154</v>
      </c>
      <c r="K84" s="62">
        <v>-4455</v>
      </c>
      <c r="L84" s="62" t="s">
        <v>155</v>
      </c>
      <c r="M84" s="63" t="s">
        <v>120</v>
      </c>
      <c r="N84" s="63"/>
      <c r="O84" s="64" t="s">
        <v>121</v>
      </c>
      <c r="P84" s="64" t="s">
        <v>122</v>
      </c>
    </row>
    <row r="85" spans="1:16" ht="12.75" customHeight="1" thickBot="1" x14ac:dyDescent="0.25">
      <c r="A85" s="28" t="str">
        <f t="shared" si="12"/>
        <v> VB 5.12 </v>
      </c>
      <c r="B85" s="5" t="str">
        <f t="shared" si="13"/>
        <v>I</v>
      </c>
      <c r="C85" s="28">
        <f t="shared" si="14"/>
        <v>28751.562999999998</v>
      </c>
      <c r="D85" s="35" t="str">
        <f t="shared" si="15"/>
        <v>vis</v>
      </c>
      <c r="E85" s="61">
        <f>VLOOKUP(C85,Active!C$21:E$965,3,FALSE)</f>
        <v>-11445.044504376461</v>
      </c>
      <c r="F85" s="5" t="s">
        <v>109</v>
      </c>
      <c r="G85" s="35" t="str">
        <f t="shared" si="16"/>
        <v>28751.563</v>
      </c>
      <c r="H85" s="28">
        <f t="shared" si="17"/>
        <v>-3998</v>
      </c>
      <c r="I85" s="62" t="s">
        <v>156</v>
      </c>
      <c r="J85" s="63" t="s">
        <v>157</v>
      </c>
      <c r="K85" s="62">
        <v>-3998</v>
      </c>
      <c r="L85" s="62" t="s">
        <v>158</v>
      </c>
      <c r="M85" s="63" t="s">
        <v>120</v>
      </c>
      <c r="N85" s="63"/>
      <c r="O85" s="64" t="s">
        <v>121</v>
      </c>
      <c r="P85" s="64" t="s">
        <v>122</v>
      </c>
    </row>
    <row r="86" spans="1:16" ht="12.75" customHeight="1" thickBot="1" x14ac:dyDescent="0.25">
      <c r="A86" s="28" t="str">
        <f t="shared" si="12"/>
        <v> VB 5.12 </v>
      </c>
      <c r="B86" s="5" t="str">
        <f t="shared" si="13"/>
        <v>I</v>
      </c>
      <c r="C86" s="28">
        <f t="shared" si="14"/>
        <v>28757.508999999998</v>
      </c>
      <c r="D86" s="35" t="str">
        <f t="shared" si="15"/>
        <v>vis</v>
      </c>
      <c r="E86" s="61">
        <f>VLOOKUP(C86,Active!C$21:E$965,3,FALSE)</f>
        <v>-11441.008897400303</v>
      </c>
      <c r="F86" s="5" t="s">
        <v>109</v>
      </c>
      <c r="G86" s="35" t="str">
        <f t="shared" si="16"/>
        <v>28757.509</v>
      </c>
      <c r="H86" s="28">
        <f t="shared" si="17"/>
        <v>-3994</v>
      </c>
      <c r="I86" s="62" t="s">
        <v>159</v>
      </c>
      <c r="J86" s="63" t="s">
        <v>160</v>
      </c>
      <c r="K86" s="62">
        <v>-3994</v>
      </c>
      <c r="L86" s="62" t="s">
        <v>161</v>
      </c>
      <c r="M86" s="63" t="s">
        <v>120</v>
      </c>
      <c r="N86" s="63"/>
      <c r="O86" s="64" t="s">
        <v>121</v>
      </c>
      <c r="P86" s="64" t="s">
        <v>122</v>
      </c>
    </row>
    <row r="87" spans="1:16" ht="12.75" customHeight="1" thickBot="1" x14ac:dyDescent="0.25">
      <c r="A87" s="28" t="str">
        <f t="shared" si="12"/>
        <v> PZ 12.366 </v>
      </c>
      <c r="B87" s="5" t="str">
        <f t="shared" si="13"/>
        <v>I</v>
      </c>
      <c r="C87" s="28">
        <f t="shared" si="14"/>
        <v>28857.741000000002</v>
      </c>
      <c r="D87" s="35" t="str">
        <f t="shared" si="15"/>
        <v>vis</v>
      </c>
      <c r="E87" s="61">
        <f>VLOOKUP(C87,Active!C$21:E$965,3,FALSE)</f>
        <v>-11372.980481921924</v>
      </c>
      <c r="F87" s="5" t="s">
        <v>109</v>
      </c>
      <c r="G87" s="35" t="str">
        <f t="shared" si="16"/>
        <v>28857.741</v>
      </c>
      <c r="H87" s="28">
        <f t="shared" si="17"/>
        <v>-3926</v>
      </c>
      <c r="I87" s="62" t="s">
        <v>162</v>
      </c>
      <c r="J87" s="63" t="s">
        <v>163</v>
      </c>
      <c r="K87" s="62">
        <v>-3926</v>
      </c>
      <c r="L87" s="62" t="s">
        <v>164</v>
      </c>
      <c r="M87" s="63" t="s">
        <v>111</v>
      </c>
      <c r="N87" s="63"/>
      <c r="O87" s="64" t="s">
        <v>115</v>
      </c>
      <c r="P87" s="64" t="s">
        <v>116</v>
      </c>
    </row>
    <row r="88" spans="1:16" ht="12.75" customHeight="1" thickBot="1" x14ac:dyDescent="0.25">
      <c r="A88" s="28" t="str">
        <f t="shared" si="12"/>
        <v> PZ 12.366 </v>
      </c>
      <c r="B88" s="5" t="str">
        <f t="shared" si="13"/>
        <v>I</v>
      </c>
      <c r="C88" s="28">
        <f t="shared" si="14"/>
        <v>29103.824000000001</v>
      </c>
      <c r="D88" s="35" t="str">
        <f t="shared" si="15"/>
        <v>vis</v>
      </c>
      <c r="E88" s="61">
        <f>VLOOKUP(C88,Active!C$21:E$965,3,FALSE)</f>
        <v>-11205.961600066179</v>
      </c>
      <c r="F88" s="5" t="s">
        <v>109</v>
      </c>
      <c r="G88" s="35" t="str">
        <f t="shared" si="16"/>
        <v>29103.824</v>
      </c>
      <c r="H88" s="28">
        <f t="shared" si="17"/>
        <v>-3759</v>
      </c>
      <c r="I88" s="62" t="s">
        <v>165</v>
      </c>
      <c r="J88" s="63" t="s">
        <v>166</v>
      </c>
      <c r="K88" s="62">
        <v>-3759</v>
      </c>
      <c r="L88" s="62" t="s">
        <v>167</v>
      </c>
      <c r="M88" s="63" t="s">
        <v>111</v>
      </c>
      <c r="N88" s="63"/>
      <c r="O88" s="64" t="s">
        <v>115</v>
      </c>
      <c r="P88" s="64" t="s">
        <v>116</v>
      </c>
    </row>
    <row r="89" spans="1:16" ht="12.75" customHeight="1" thickBot="1" x14ac:dyDescent="0.25">
      <c r="A89" s="28" t="str">
        <f t="shared" si="12"/>
        <v> VB 5.12 </v>
      </c>
      <c r="B89" s="5" t="str">
        <f t="shared" si="13"/>
        <v>II</v>
      </c>
      <c r="C89" s="28">
        <f t="shared" si="14"/>
        <v>29104.521000000001</v>
      </c>
      <c r="D89" s="35" t="str">
        <f t="shared" si="15"/>
        <v>vis</v>
      </c>
      <c r="E89" s="61">
        <f>VLOOKUP(C89,Active!C$21:E$965,3,FALSE)</f>
        <v>-11205.488539510783</v>
      </c>
      <c r="F89" s="5" t="s">
        <v>109</v>
      </c>
      <c r="G89" s="35" t="str">
        <f t="shared" si="16"/>
        <v>29104.521</v>
      </c>
      <c r="H89" s="28">
        <f t="shared" si="17"/>
        <v>-3758.5</v>
      </c>
      <c r="I89" s="62" t="s">
        <v>168</v>
      </c>
      <c r="J89" s="63" t="s">
        <v>169</v>
      </c>
      <c r="K89" s="62">
        <v>-3758.5</v>
      </c>
      <c r="L89" s="62" t="s">
        <v>170</v>
      </c>
      <c r="M89" s="63" t="s">
        <v>120</v>
      </c>
      <c r="N89" s="63"/>
      <c r="O89" s="64" t="s">
        <v>121</v>
      </c>
      <c r="P89" s="64" t="s">
        <v>122</v>
      </c>
    </row>
    <row r="90" spans="1:16" ht="12.75" customHeight="1" thickBot="1" x14ac:dyDescent="0.25">
      <c r="A90" s="28" t="str">
        <f t="shared" si="12"/>
        <v> VB 5.12 </v>
      </c>
      <c r="B90" s="5" t="str">
        <f t="shared" si="13"/>
        <v>II</v>
      </c>
      <c r="C90" s="28">
        <f t="shared" si="14"/>
        <v>29166.451000000001</v>
      </c>
      <c r="D90" s="35" t="str">
        <f t="shared" si="15"/>
        <v>vis</v>
      </c>
      <c r="E90" s="61">
        <f>VLOOKUP(C90,Active!C$21:E$965,3,FALSE)</f>
        <v>-11163.456057164069</v>
      </c>
      <c r="F90" s="5" t="s">
        <v>109</v>
      </c>
      <c r="G90" s="35" t="str">
        <f t="shared" si="16"/>
        <v>29166.451</v>
      </c>
      <c r="H90" s="28">
        <f t="shared" si="17"/>
        <v>-3716.5</v>
      </c>
      <c r="I90" s="62" t="s">
        <v>171</v>
      </c>
      <c r="J90" s="63" t="s">
        <v>172</v>
      </c>
      <c r="K90" s="62">
        <v>-3716.5</v>
      </c>
      <c r="L90" s="62" t="s">
        <v>173</v>
      </c>
      <c r="M90" s="63" t="s">
        <v>120</v>
      </c>
      <c r="N90" s="63"/>
      <c r="O90" s="64" t="s">
        <v>121</v>
      </c>
      <c r="P90" s="64" t="s">
        <v>122</v>
      </c>
    </row>
    <row r="91" spans="1:16" ht="12.75" customHeight="1" thickBot="1" x14ac:dyDescent="0.25">
      <c r="A91" s="28" t="str">
        <f t="shared" si="12"/>
        <v> VB 5.12 </v>
      </c>
      <c r="B91" s="5" t="str">
        <f t="shared" si="13"/>
        <v>I</v>
      </c>
      <c r="C91" s="28">
        <f t="shared" si="14"/>
        <v>29192.256000000001</v>
      </c>
      <c r="D91" s="35" t="str">
        <f t="shared" si="15"/>
        <v>vis</v>
      </c>
      <c r="E91" s="61">
        <f>VLOOKUP(C91,Active!C$21:E$965,3,FALSE)</f>
        <v>-11145.941957261648</v>
      </c>
      <c r="F91" s="5" t="s">
        <v>109</v>
      </c>
      <c r="G91" s="35" t="str">
        <f t="shared" si="16"/>
        <v>29192.256</v>
      </c>
      <c r="H91" s="28">
        <f t="shared" si="17"/>
        <v>-3699</v>
      </c>
      <c r="I91" s="62" t="s">
        <v>174</v>
      </c>
      <c r="J91" s="63" t="s">
        <v>175</v>
      </c>
      <c r="K91" s="62">
        <v>-3699</v>
      </c>
      <c r="L91" s="62" t="s">
        <v>176</v>
      </c>
      <c r="M91" s="63" t="s">
        <v>120</v>
      </c>
      <c r="N91" s="63"/>
      <c r="O91" s="64" t="s">
        <v>121</v>
      </c>
      <c r="P91" s="64" t="s">
        <v>122</v>
      </c>
    </row>
    <row r="92" spans="1:16" ht="12.75" customHeight="1" thickBot="1" x14ac:dyDescent="0.25">
      <c r="A92" s="28" t="str">
        <f t="shared" si="12"/>
        <v> PZ 12.366 </v>
      </c>
      <c r="B92" s="5" t="str">
        <f t="shared" si="13"/>
        <v>I</v>
      </c>
      <c r="C92" s="28">
        <f t="shared" si="14"/>
        <v>29476.564999999999</v>
      </c>
      <c r="D92" s="35" t="str">
        <f t="shared" si="15"/>
        <v>vis</v>
      </c>
      <c r="E92" s="61">
        <f>VLOOKUP(C92,Active!C$21:E$965,3,FALSE)</f>
        <v>-10952.978724199937</v>
      </c>
      <c r="F92" s="5" t="s">
        <v>109</v>
      </c>
      <c r="G92" s="35" t="str">
        <f t="shared" si="16"/>
        <v>29476.565</v>
      </c>
      <c r="H92" s="28">
        <f t="shared" si="17"/>
        <v>-3506</v>
      </c>
      <c r="I92" s="62" t="s">
        <v>177</v>
      </c>
      <c r="J92" s="63" t="s">
        <v>178</v>
      </c>
      <c r="K92" s="62">
        <v>-3506</v>
      </c>
      <c r="L92" s="62" t="s">
        <v>179</v>
      </c>
      <c r="M92" s="63" t="s">
        <v>111</v>
      </c>
      <c r="N92" s="63"/>
      <c r="O92" s="64" t="s">
        <v>115</v>
      </c>
      <c r="P92" s="64" t="s">
        <v>116</v>
      </c>
    </row>
    <row r="93" spans="1:16" ht="12.75" customHeight="1" thickBot="1" x14ac:dyDescent="0.25">
      <c r="A93" s="28" t="str">
        <f t="shared" si="12"/>
        <v> AC 176.16 </v>
      </c>
      <c r="B93" s="5" t="str">
        <f t="shared" si="13"/>
        <v>I</v>
      </c>
      <c r="C93" s="28">
        <f t="shared" si="14"/>
        <v>30664.13</v>
      </c>
      <c r="D93" s="35" t="str">
        <f t="shared" si="15"/>
        <v>vis</v>
      </c>
      <c r="E93" s="61">
        <f>VLOOKUP(C93,Active!C$21:E$965,3,FALSE)</f>
        <v>-10146.967019080041</v>
      </c>
      <c r="F93" s="5" t="s">
        <v>109</v>
      </c>
      <c r="G93" s="35" t="str">
        <f t="shared" si="16"/>
        <v>30664.13</v>
      </c>
      <c r="H93" s="28">
        <f t="shared" si="17"/>
        <v>-2700</v>
      </c>
      <c r="I93" s="62" t="s">
        <v>180</v>
      </c>
      <c r="J93" s="63" t="s">
        <v>181</v>
      </c>
      <c r="K93" s="62">
        <v>-2700</v>
      </c>
      <c r="L93" s="62" t="s">
        <v>182</v>
      </c>
      <c r="M93" s="63" t="s">
        <v>120</v>
      </c>
      <c r="N93" s="63"/>
      <c r="O93" s="64" t="s">
        <v>183</v>
      </c>
      <c r="P93" s="64" t="s">
        <v>184</v>
      </c>
    </row>
    <row r="94" spans="1:16" ht="12.75" customHeight="1" thickBot="1" x14ac:dyDescent="0.25">
      <c r="A94" s="28" t="str">
        <f t="shared" si="12"/>
        <v> AC 176.16 </v>
      </c>
      <c r="B94" s="5" t="str">
        <f t="shared" si="13"/>
        <v>I</v>
      </c>
      <c r="C94" s="28">
        <f t="shared" si="14"/>
        <v>30991.231</v>
      </c>
      <c r="D94" s="35" t="str">
        <f t="shared" si="15"/>
        <v>vis</v>
      </c>
      <c r="E94" s="61">
        <f>VLOOKUP(C94,Active!C$21:E$965,3,FALSE)</f>
        <v>-9924.9604470133145</v>
      </c>
      <c r="F94" s="5" t="s">
        <v>109</v>
      </c>
      <c r="G94" s="35" t="str">
        <f t="shared" si="16"/>
        <v>30991.231</v>
      </c>
      <c r="H94" s="28">
        <f t="shared" si="17"/>
        <v>-2478</v>
      </c>
      <c r="I94" s="62" t="s">
        <v>185</v>
      </c>
      <c r="J94" s="63" t="s">
        <v>186</v>
      </c>
      <c r="K94" s="62">
        <v>-2478</v>
      </c>
      <c r="L94" s="62" t="s">
        <v>187</v>
      </c>
      <c r="M94" s="63" t="s">
        <v>120</v>
      </c>
      <c r="N94" s="63"/>
      <c r="O94" s="64" t="s">
        <v>183</v>
      </c>
      <c r="P94" s="64" t="s">
        <v>184</v>
      </c>
    </row>
    <row r="95" spans="1:16" ht="12.75" customHeight="1" thickBot="1" x14ac:dyDescent="0.25">
      <c r="A95" s="28" t="str">
        <f t="shared" si="12"/>
        <v> AC 176.16 </v>
      </c>
      <c r="B95" s="5" t="str">
        <f t="shared" si="13"/>
        <v>I</v>
      </c>
      <c r="C95" s="28">
        <f t="shared" si="14"/>
        <v>31262.43</v>
      </c>
      <c r="D95" s="35" t="str">
        <f t="shared" si="15"/>
        <v>vis</v>
      </c>
      <c r="E95" s="61">
        <f>VLOOKUP(C95,Active!C$21:E$965,3,FALSE)</f>
        <v>-9740.8950961341525</v>
      </c>
      <c r="F95" s="5" t="s">
        <v>109</v>
      </c>
      <c r="G95" s="35" t="str">
        <f t="shared" si="16"/>
        <v>31262.43</v>
      </c>
      <c r="H95" s="28">
        <f t="shared" si="17"/>
        <v>-2294</v>
      </c>
      <c r="I95" s="62" t="s">
        <v>188</v>
      </c>
      <c r="J95" s="63" t="s">
        <v>189</v>
      </c>
      <c r="K95" s="62">
        <v>-2294</v>
      </c>
      <c r="L95" s="62" t="s">
        <v>190</v>
      </c>
      <c r="M95" s="63" t="s">
        <v>120</v>
      </c>
      <c r="N95" s="63"/>
      <c r="O95" s="64" t="s">
        <v>183</v>
      </c>
      <c r="P95" s="64" t="s">
        <v>184</v>
      </c>
    </row>
    <row r="96" spans="1:16" ht="12.75" customHeight="1" thickBot="1" x14ac:dyDescent="0.25">
      <c r="A96" s="28" t="str">
        <f t="shared" si="12"/>
        <v> AC 176.16 </v>
      </c>
      <c r="B96" s="5" t="str">
        <f t="shared" si="13"/>
        <v>II</v>
      </c>
      <c r="C96" s="28">
        <f t="shared" si="14"/>
        <v>31270.45</v>
      </c>
      <c r="D96" s="35" t="str">
        <f t="shared" si="15"/>
        <v>vis</v>
      </c>
      <c r="E96" s="61">
        <f>VLOOKUP(C96,Active!C$21:E$965,3,FALSE)</f>
        <v>-9735.4518455541329</v>
      </c>
      <c r="F96" s="5" t="s">
        <v>109</v>
      </c>
      <c r="G96" s="35" t="str">
        <f t="shared" si="16"/>
        <v>31270.45</v>
      </c>
      <c r="H96" s="28">
        <f t="shared" si="17"/>
        <v>-2288.5</v>
      </c>
      <c r="I96" s="62" t="s">
        <v>191</v>
      </c>
      <c r="J96" s="63" t="s">
        <v>192</v>
      </c>
      <c r="K96" s="62">
        <v>-2288.5</v>
      </c>
      <c r="L96" s="62" t="s">
        <v>193</v>
      </c>
      <c r="M96" s="63" t="s">
        <v>120</v>
      </c>
      <c r="N96" s="63"/>
      <c r="O96" s="64" t="s">
        <v>183</v>
      </c>
      <c r="P96" s="64" t="s">
        <v>184</v>
      </c>
    </row>
    <row r="97" spans="1:16" ht="12.75" customHeight="1" thickBot="1" x14ac:dyDescent="0.25">
      <c r="A97" s="28" t="str">
        <f t="shared" si="12"/>
        <v> AC 176.16 </v>
      </c>
      <c r="B97" s="5" t="str">
        <f t="shared" si="13"/>
        <v>I</v>
      </c>
      <c r="C97" s="28">
        <f t="shared" si="14"/>
        <v>31290.35</v>
      </c>
      <c r="D97" s="35" t="str">
        <f t="shared" si="15"/>
        <v>vis</v>
      </c>
      <c r="E97" s="61">
        <f>VLOOKUP(C97,Active!C$21:E$965,3,FALSE)</f>
        <v>-9721.9455255363791</v>
      </c>
      <c r="F97" s="5" t="s">
        <v>109</v>
      </c>
      <c r="G97" s="35" t="str">
        <f t="shared" si="16"/>
        <v>31290.35</v>
      </c>
      <c r="H97" s="28">
        <f t="shared" si="17"/>
        <v>-2275</v>
      </c>
      <c r="I97" s="62" t="s">
        <v>194</v>
      </c>
      <c r="J97" s="63" t="s">
        <v>195</v>
      </c>
      <c r="K97" s="62">
        <v>-2275</v>
      </c>
      <c r="L97" s="62" t="s">
        <v>196</v>
      </c>
      <c r="M97" s="63" t="s">
        <v>120</v>
      </c>
      <c r="N97" s="63"/>
      <c r="O97" s="64" t="s">
        <v>183</v>
      </c>
      <c r="P97" s="64" t="s">
        <v>184</v>
      </c>
    </row>
    <row r="98" spans="1:16" ht="12.75" customHeight="1" thickBot="1" x14ac:dyDescent="0.25">
      <c r="A98" s="28" t="str">
        <f t="shared" si="12"/>
        <v> AC 176.16 </v>
      </c>
      <c r="B98" s="5" t="str">
        <f t="shared" si="13"/>
        <v>II</v>
      </c>
      <c r="C98" s="28">
        <f t="shared" si="14"/>
        <v>31341.19</v>
      </c>
      <c r="D98" s="35" t="str">
        <f t="shared" si="15"/>
        <v>vis</v>
      </c>
      <c r="E98" s="61">
        <f>VLOOKUP(C98,Active!C$21:E$965,3,FALSE)</f>
        <v>-9687.4399320839821</v>
      </c>
      <c r="F98" s="5" t="s">
        <v>109</v>
      </c>
      <c r="G98" s="35" t="str">
        <f t="shared" si="16"/>
        <v>31341.19</v>
      </c>
      <c r="H98" s="28">
        <f t="shared" si="17"/>
        <v>-2240.5</v>
      </c>
      <c r="I98" s="62" t="s">
        <v>197</v>
      </c>
      <c r="J98" s="63" t="s">
        <v>198</v>
      </c>
      <c r="K98" s="62">
        <v>-2240.5</v>
      </c>
      <c r="L98" s="62" t="s">
        <v>199</v>
      </c>
      <c r="M98" s="63" t="s">
        <v>120</v>
      </c>
      <c r="N98" s="63"/>
      <c r="O98" s="64" t="s">
        <v>183</v>
      </c>
      <c r="P98" s="64" t="s">
        <v>184</v>
      </c>
    </row>
    <row r="99" spans="1:16" ht="12.75" customHeight="1" thickBot="1" x14ac:dyDescent="0.25">
      <c r="A99" s="28" t="str">
        <f t="shared" si="12"/>
        <v> AC 176.16 </v>
      </c>
      <c r="B99" s="5" t="str">
        <f t="shared" si="13"/>
        <v>I</v>
      </c>
      <c r="C99" s="28">
        <f t="shared" si="14"/>
        <v>31349.241000000002</v>
      </c>
      <c r="D99" s="35" t="str">
        <f t="shared" si="15"/>
        <v>vis</v>
      </c>
      <c r="E99" s="61">
        <f>VLOOKUP(C99,Active!C$21:E$965,3,FALSE)</f>
        <v>-9681.9756415079519</v>
      </c>
      <c r="F99" s="5" t="s">
        <v>109</v>
      </c>
      <c r="G99" s="35" t="str">
        <f t="shared" si="16"/>
        <v>31349.241</v>
      </c>
      <c r="H99" s="28">
        <f t="shared" si="17"/>
        <v>-2235</v>
      </c>
      <c r="I99" s="62" t="s">
        <v>200</v>
      </c>
      <c r="J99" s="63" t="s">
        <v>201</v>
      </c>
      <c r="K99" s="62">
        <v>-2235</v>
      </c>
      <c r="L99" s="62" t="s">
        <v>202</v>
      </c>
      <c r="M99" s="63" t="s">
        <v>120</v>
      </c>
      <c r="N99" s="63"/>
      <c r="O99" s="64" t="s">
        <v>183</v>
      </c>
      <c r="P99" s="64" t="s">
        <v>184</v>
      </c>
    </row>
    <row r="100" spans="1:16" ht="12.75" customHeight="1" thickBot="1" x14ac:dyDescent="0.25">
      <c r="A100" s="28" t="str">
        <f t="shared" si="12"/>
        <v> PZ 12.366 </v>
      </c>
      <c r="B100" s="5" t="str">
        <f t="shared" si="13"/>
        <v>I</v>
      </c>
      <c r="C100" s="28">
        <f t="shared" si="14"/>
        <v>31779.467000000001</v>
      </c>
      <c r="D100" s="35" t="str">
        <f t="shared" si="15"/>
        <v>vis</v>
      </c>
      <c r="E100" s="61">
        <f>VLOOKUP(C100,Active!C$21:E$965,3,FALSE)</f>
        <v>-9389.9771472386601</v>
      </c>
      <c r="F100" s="5" t="s">
        <v>109</v>
      </c>
      <c r="G100" s="35" t="str">
        <f t="shared" si="16"/>
        <v>31779.467</v>
      </c>
      <c r="H100" s="28">
        <f t="shared" si="17"/>
        <v>-1943</v>
      </c>
      <c r="I100" s="62" t="s">
        <v>203</v>
      </c>
      <c r="J100" s="63" t="s">
        <v>204</v>
      </c>
      <c r="K100" s="62">
        <v>-1943</v>
      </c>
      <c r="L100" s="62" t="s">
        <v>205</v>
      </c>
      <c r="M100" s="63" t="s">
        <v>111</v>
      </c>
      <c r="N100" s="63"/>
      <c r="O100" s="64" t="s">
        <v>115</v>
      </c>
      <c r="P100" s="64" t="s">
        <v>116</v>
      </c>
    </row>
    <row r="101" spans="1:16" ht="12.75" customHeight="1" thickBot="1" x14ac:dyDescent="0.25">
      <c r="A101" s="28" t="str">
        <f t="shared" si="12"/>
        <v> AC 176.16 </v>
      </c>
      <c r="B101" s="5" t="str">
        <f t="shared" si="13"/>
        <v>II</v>
      </c>
      <c r="C101" s="28">
        <f t="shared" si="14"/>
        <v>32054.27</v>
      </c>
      <c r="D101" s="35" t="str">
        <f t="shared" si="15"/>
        <v>vis</v>
      </c>
      <c r="E101" s="61">
        <f>VLOOKUP(C101,Active!C$21:E$965,3,FALSE)</f>
        <v>-9203.4657271462347</v>
      </c>
      <c r="F101" s="5" t="s">
        <v>109</v>
      </c>
      <c r="G101" s="35" t="str">
        <f t="shared" si="16"/>
        <v>32054.27</v>
      </c>
      <c r="H101" s="28">
        <f t="shared" si="17"/>
        <v>-1756.5</v>
      </c>
      <c r="I101" s="62" t="s">
        <v>206</v>
      </c>
      <c r="J101" s="63" t="s">
        <v>207</v>
      </c>
      <c r="K101" s="62">
        <v>-1756.5</v>
      </c>
      <c r="L101" s="62" t="s">
        <v>182</v>
      </c>
      <c r="M101" s="63" t="s">
        <v>120</v>
      </c>
      <c r="N101" s="63"/>
      <c r="O101" s="64" t="s">
        <v>183</v>
      </c>
      <c r="P101" s="64" t="s">
        <v>184</v>
      </c>
    </row>
    <row r="102" spans="1:16" ht="12.75" customHeight="1" thickBot="1" x14ac:dyDescent="0.25">
      <c r="A102" s="28" t="str">
        <f t="shared" si="12"/>
        <v> AC 176.16 </v>
      </c>
      <c r="B102" s="5" t="str">
        <f t="shared" si="13"/>
        <v>II</v>
      </c>
      <c r="C102" s="28">
        <f t="shared" si="14"/>
        <v>32767.360000000001</v>
      </c>
      <c r="D102" s="35" t="str">
        <f t="shared" si="15"/>
        <v>vis</v>
      </c>
      <c r="E102" s="61">
        <f>VLOOKUP(C102,Active!C$21:E$965,3,FALSE)</f>
        <v>-8719.4847351130011</v>
      </c>
      <c r="F102" s="5" t="s">
        <v>109</v>
      </c>
      <c r="G102" s="35" t="str">
        <f t="shared" si="16"/>
        <v>32767.36</v>
      </c>
      <c r="H102" s="28">
        <f t="shared" si="17"/>
        <v>-1272.5</v>
      </c>
      <c r="I102" s="62" t="s">
        <v>208</v>
      </c>
      <c r="J102" s="63" t="s">
        <v>209</v>
      </c>
      <c r="K102" s="62">
        <v>-1272.5</v>
      </c>
      <c r="L102" s="62" t="s">
        <v>210</v>
      </c>
      <c r="M102" s="63" t="s">
        <v>120</v>
      </c>
      <c r="N102" s="63"/>
      <c r="O102" s="64" t="s">
        <v>183</v>
      </c>
      <c r="P102" s="64" t="s">
        <v>184</v>
      </c>
    </row>
    <row r="103" spans="1:16" ht="12.75" customHeight="1" thickBot="1" x14ac:dyDescent="0.25">
      <c r="A103" s="28" t="str">
        <f t="shared" si="12"/>
        <v> AC 176.16 </v>
      </c>
      <c r="B103" s="5" t="str">
        <f t="shared" si="13"/>
        <v>II</v>
      </c>
      <c r="C103" s="28">
        <f t="shared" si="14"/>
        <v>32832.22</v>
      </c>
      <c r="D103" s="35" t="str">
        <f t="shared" si="15"/>
        <v>vis</v>
      </c>
      <c r="E103" s="61">
        <f>VLOOKUP(C103,Active!C$21:E$965,3,FALSE)</f>
        <v>-8675.4636337887987</v>
      </c>
      <c r="F103" s="5" t="s">
        <v>109</v>
      </c>
      <c r="G103" s="35" t="str">
        <f t="shared" si="16"/>
        <v>32832.22</v>
      </c>
      <c r="H103" s="28">
        <f t="shared" si="17"/>
        <v>-1228.5</v>
      </c>
      <c r="I103" s="62" t="s">
        <v>211</v>
      </c>
      <c r="J103" s="63" t="s">
        <v>212</v>
      </c>
      <c r="K103" s="62">
        <v>-1228.5</v>
      </c>
      <c r="L103" s="62" t="s">
        <v>213</v>
      </c>
      <c r="M103" s="63" t="s">
        <v>120</v>
      </c>
      <c r="N103" s="63"/>
      <c r="O103" s="64" t="s">
        <v>183</v>
      </c>
      <c r="P103" s="64" t="s">
        <v>184</v>
      </c>
    </row>
    <row r="104" spans="1:16" ht="12.75" customHeight="1" thickBot="1" x14ac:dyDescent="0.25">
      <c r="A104" s="28" t="str">
        <f t="shared" si="12"/>
        <v> AC 176.16 </v>
      </c>
      <c r="B104" s="5" t="str">
        <f t="shared" si="13"/>
        <v>I</v>
      </c>
      <c r="C104" s="28">
        <f t="shared" si="14"/>
        <v>33562.18</v>
      </c>
      <c r="D104" s="35" t="str">
        <f t="shared" si="15"/>
        <v>vis</v>
      </c>
      <c r="E104" s="61">
        <f>VLOOKUP(C104,Active!C$21:E$965,3,FALSE)</f>
        <v>-8180.032811670163</v>
      </c>
      <c r="F104" s="5" t="s">
        <v>109</v>
      </c>
      <c r="G104" s="35" t="str">
        <f t="shared" si="16"/>
        <v>33562.18</v>
      </c>
      <c r="H104" s="28">
        <f t="shared" si="17"/>
        <v>-733</v>
      </c>
      <c r="I104" s="62" t="s">
        <v>214</v>
      </c>
      <c r="J104" s="63" t="s">
        <v>215</v>
      </c>
      <c r="K104" s="62">
        <v>-733</v>
      </c>
      <c r="L104" s="62" t="s">
        <v>216</v>
      </c>
      <c r="M104" s="63" t="s">
        <v>120</v>
      </c>
      <c r="N104" s="63"/>
      <c r="O104" s="64" t="s">
        <v>183</v>
      </c>
      <c r="P104" s="64" t="s">
        <v>184</v>
      </c>
    </row>
    <row r="105" spans="1:16" ht="12.75" customHeight="1" thickBot="1" x14ac:dyDescent="0.25">
      <c r="A105" s="28" t="str">
        <f t="shared" si="12"/>
        <v> PZ 12.366 </v>
      </c>
      <c r="B105" s="5" t="str">
        <f t="shared" si="13"/>
        <v>I</v>
      </c>
      <c r="C105" s="28">
        <f t="shared" si="14"/>
        <v>34194.334000000003</v>
      </c>
      <c r="D105" s="35" t="str">
        <f t="shared" si="15"/>
        <v>vis</v>
      </c>
      <c r="E105" s="61">
        <f>VLOOKUP(C105,Active!C$21:E$965,3,FALSE)</f>
        <v>-7750.983855664922</v>
      </c>
      <c r="F105" s="5" t="s">
        <v>109</v>
      </c>
      <c r="G105" s="35" t="str">
        <f t="shared" si="16"/>
        <v>34194.334</v>
      </c>
      <c r="H105" s="28">
        <f t="shared" si="17"/>
        <v>-304</v>
      </c>
      <c r="I105" s="62" t="s">
        <v>217</v>
      </c>
      <c r="J105" s="63" t="s">
        <v>218</v>
      </c>
      <c r="K105" s="62">
        <v>-304</v>
      </c>
      <c r="L105" s="62" t="s">
        <v>219</v>
      </c>
      <c r="M105" s="63" t="s">
        <v>111</v>
      </c>
      <c r="N105" s="63"/>
      <c r="O105" s="64" t="s">
        <v>115</v>
      </c>
      <c r="P105" s="64" t="s">
        <v>116</v>
      </c>
    </row>
    <row r="106" spans="1:16" ht="12.75" customHeight="1" thickBot="1" x14ac:dyDescent="0.25">
      <c r="A106" s="28" t="str">
        <f t="shared" si="12"/>
        <v> PZ 12.150 </v>
      </c>
      <c r="B106" s="5" t="str">
        <f t="shared" si="13"/>
        <v>I</v>
      </c>
      <c r="C106" s="28">
        <f t="shared" si="14"/>
        <v>34241.453000000001</v>
      </c>
      <c r="D106" s="35" t="str">
        <f t="shared" si="15"/>
        <v>vis</v>
      </c>
      <c r="E106" s="61">
        <f>VLOOKUP(C106,Active!C$21:E$965,3,FALSE)</f>
        <v>-7719.0037404429813</v>
      </c>
      <c r="F106" s="5" t="s">
        <v>109</v>
      </c>
      <c r="G106" s="35" t="str">
        <f t="shared" si="16"/>
        <v>34241.453</v>
      </c>
      <c r="H106" s="28">
        <f t="shared" si="17"/>
        <v>-272</v>
      </c>
      <c r="I106" s="62" t="s">
        <v>220</v>
      </c>
      <c r="J106" s="63" t="s">
        <v>221</v>
      </c>
      <c r="K106" s="62">
        <v>-272</v>
      </c>
      <c r="L106" s="62" t="s">
        <v>125</v>
      </c>
      <c r="M106" s="63" t="s">
        <v>120</v>
      </c>
      <c r="N106" s="63"/>
      <c r="O106" s="64" t="s">
        <v>222</v>
      </c>
      <c r="P106" s="64" t="s">
        <v>223</v>
      </c>
    </row>
    <row r="107" spans="1:16" ht="12.75" customHeight="1" thickBot="1" x14ac:dyDescent="0.25">
      <c r="A107" s="28" t="str">
        <f t="shared" ref="A107:A138" si="18">P107</f>
        <v> PZ 12.150 </v>
      </c>
      <c r="B107" s="5" t="str">
        <f t="shared" ref="B107:B138" si="19">IF(H107=INT(H107),"I","II")</f>
        <v>I</v>
      </c>
      <c r="C107" s="28">
        <f t="shared" ref="C107:C138" si="20">1*G107</f>
        <v>34244.417000000001</v>
      </c>
      <c r="D107" s="35" t="str">
        <f t="shared" ref="D107:D138" si="21">VLOOKUP(F107,I$1:J$5,2,FALSE)</f>
        <v>vis</v>
      </c>
      <c r="E107" s="61">
        <f>VLOOKUP(C107,Active!C$21:E$965,3,FALSE)</f>
        <v>-7716.9920453408395</v>
      </c>
      <c r="F107" s="5" t="s">
        <v>109</v>
      </c>
      <c r="G107" s="35" t="str">
        <f t="shared" ref="G107:G138" si="22">MID(I107,3,LEN(I107)-3)</f>
        <v>34244.417</v>
      </c>
      <c r="H107" s="28">
        <f t="shared" ref="H107:H138" si="23">1*K107</f>
        <v>-270</v>
      </c>
      <c r="I107" s="62" t="s">
        <v>224</v>
      </c>
      <c r="J107" s="63" t="s">
        <v>225</v>
      </c>
      <c r="K107" s="62">
        <v>-270</v>
      </c>
      <c r="L107" s="62" t="s">
        <v>226</v>
      </c>
      <c r="M107" s="63" t="s">
        <v>120</v>
      </c>
      <c r="N107" s="63"/>
      <c r="O107" s="64" t="s">
        <v>222</v>
      </c>
      <c r="P107" s="64" t="s">
        <v>223</v>
      </c>
    </row>
    <row r="108" spans="1:16" ht="12.75" customHeight="1" thickBot="1" x14ac:dyDescent="0.25">
      <c r="A108" s="28" t="str">
        <f t="shared" si="18"/>
        <v> PZ 12.150 </v>
      </c>
      <c r="B108" s="5" t="str">
        <f t="shared" si="19"/>
        <v>I</v>
      </c>
      <c r="C108" s="28">
        <f t="shared" si="20"/>
        <v>34272.432999999997</v>
      </c>
      <c r="D108" s="35" t="str">
        <f t="shared" si="21"/>
        <v>vis</v>
      </c>
      <c r="E108" s="61">
        <f>VLOOKUP(C108,Active!C$21:E$965,3,FALSE)</f>
        <v>-7697.9773186263983</v>
      </c>
      <c r="F108" s="5" t="s">
        <v>109</v>
      </c>
      <c r="G108" s="35" t="str">
        <f t="shared" si="22"/>
        <v>34272.433</v>
      </c>
      <c r="H108" s="28">
        <f t="shared" si="23"/>
        <v>-251</v>
      </c>
      <c r="I108" s="62" t="s">
        <v>227</v>
      </c>
      <c r="J108" s="63" t="s">
        <v>228</v>
      </c>
      <c r="K108" s="62">
        <v>-251</v>
      </c>
      <c r="L108" s="62" t="s">
        <v>110</v>
      </c>
      <c r="M108" s="63" t="s">
        <v>120</v>
      </c>
      <c r="N108" s="63"/>
      <c r="O108" s="64" t="s">
        <v>222</v>
      </c>
      <c r="P108" s="64" t="s">
        <v>223</v>
      </c>
    </row>
    <row r="109" spans="1:16" ht="12.75" customHeight="1" thickBot="1" x14ac:dyDescent="0.25">
      <c r="A109" s="28" t="str">
        <f t="shared" si="18"/>
        <v> PZ 12.150 </v>
      </c>
      <c r="B109" s="5" t="str">
        <f t="shared" si="19"/>
        <v>II</v>
      </c>
      <c r="C109" s="28">
        <f t="shared" si="20"/>
        <v>34280.491999999998</v>
      </c>
      <c r="D109" s="35" t="str">
        <f t="shared" si="21"/>
        <v>vis</v>
      </c>
      <c r="E109" s="61">
        <f>VLOOKUP(C109,Active!C$21:E$965,3,FALSE)</f>
        <v>-7692.5075983739807</v>
      </c>
      <c r="F109" s="5" t="s">
        <v>109</v>
      </c>
      <c r="G109" s="35" t="str">
        <f t="shared" si="22"/>
        <v>34280.492</v>
      </c>
      <c r="H109" s="28">
        <f t="shared" si="23"/>
        <v>-245.5</v>
      </c>
      <c r="I109" s="62" t="s">
        <v>229</v>
      </c>
      <c r="J109" s="63" t="s">
        <v>230</v>
      </c>
      <c r="K109" s="62">
        <v>-245.5</v>
      </c>
      <c r="L109" s="62" t="s">
        <v>231</v>
      </c>
      <c r="M109" s="63" t="s">
        <v>120</v>
      </c>
      <c r="N109" s="63"/>
      <c r="O109" s="64" t="s">
        <v>222</v>
      </c>
      <c r="P109" s="64" t="s">
        <v>223</v>
      </c>
    </row>
    <row r="110" spans="1:16" ht="12.75" customHeight="1" thickBot="1" x14ac:dyDescent="0.25">
      <c r="A110" s="28" t="str">
        <f t="shared" si="18"/>
        <v> AC 176.16 </v>
      </c>
      <c r="B110" s="5" t="str">
        <f t="shared" si="19"/>
        <v>I</v>
      </c>
      <c r="C110" s="28">
        <f t="shared" si="20"/>
        <v>34281.29</v>
      </c>
      <c r="D110" s="35" t="str">
        <f t="shared" si="21"/>
        <v>vis</v>
      </c>
      <c r="E110" s="61">
        <f>VLOOKUP(C110,Active!C$21:E$965,3,FALSE)</f>
        <v>-7691.9659881541711</v>
      </c>
      <c r="F110" s="5" t="s">
        <v>109</v>
      </c>
      <c r="G110" s="35" t="str">
        <f t="shared" si="22"/>
        <v>34281.29</v>
      </c>
      <c r="H110" s="28">
        <f t="shared" si="23"/>
        <v>-245</v>
      </c>
      <c r="I110" s="62" t="s">
        <v>232</v>
      </c>
      <c r="J110" s="63" t="s">
        <v>233</v>
      </c>
      <c r="K110" s="62">
        <v>-245</v>
      </c>
      <c r="L110" s="62" t="s">
        <v>182</v>
      </c>
      <c r="M110" s="63" t="s">
        <v>120</v>
      </c>
      <c r="N110" s="63"/>
      <c r="O110" s="64" t="s">
        <v>183</v>
      </c>
      <c r="P110" s="64" t="s">
        <v>184</v>
      </c>
    </row>
    <row r="111" spans="1:16" ht="12.75" customHeight="1" thickBot="1" x14ac:dyDescent="0.25">
      <c r="A111" s="28" t="str">
        <f t="shared" si="18"/>
        <v> PZ 12.366 </v>
      </c>
      <c r="B111" s="5" t="str">
        <f t="shared" si="19"/>
        <v>I</v>
      </c>
      <c r="C111" s="28">
        <f t="shared" si="20"/>
        <v>34388.843000000001</v>
      </c>
      <c r="D111" s="35" t="str">
        <f t="shared" si="21"/>
        <v>vis</v>
      </c>
      <c r="E111" s="61">
        <f>VLOOKUP(C111,Active!C$21:E$965,3,FALSE)</f>
        <v>-7618.9687400702687</v>
      </c>
      <c r="F111" s="5" t="s">
        <v>109</v>
      </c>
      <c r="G111" s="35" t="str">
        <f t="shared" si="22"/>
        <v>34388.843</v>
      </c>
      <c r="H111" s="28">
        <f t="shared" si="23"/>
        <v>-172</v>
      </c>
      <c r="I111" s="62" t="s">
        <v>234</v>
      </c>
      <c r="J111" s="63" t="s">
        <v>235</v>
      </c>
      <c r="K111" s="62">
        <v>-172</v>
      </c>
      <c r="L111" s="62" t="s">
        <v>128</v>
      </c>
      <c r="M111" s="63" t="s">
        <v>111</v>
      </c>
      <c r="N111" s="63"/>
      <c r="O111" s="64" t="s">
        <v>115</v>
      </c>
      <c r="P111" s="64" t="s">
        <v>116</v>
      </c>
    </row>
    <row r="112" spans="1:16" ht="12.75" customHeight="1" thickBot="1" x14ac:dyDescent="0.25">
      <c r="A112" s="28" t="str">
        <f t="shared" si="18"/>
        <v> PZ 12.150 </v>
      </c>
      <c r="B112" s="5" t="str">
        <f t="shared" si="19"/>
        <v>I</v>
      </c>
      <c r="C112" s="28">
        <f t="shared" si="20"/>
        <v>34624.506000000001</v>
      </c>
      <c r="D112" s="35" t="str">
        <f t="shared" si="21"/>
        <v>vis</v>
      </c>
      <c r="E112" s="61">
        <f>VLOOKUP(C112,Active!C$21:E$965,3,FALSE)</f>
        <v>-7459.0220117112567</v>
      </c>
      <c r="F112" s="5" t="s">
        <v>109</v>
      </c>
      <c r="G112" s="35" t="str">
        <f t="shared" si="22"/>
        <v>34624.506</v>
      </c>
      <c r="H112" s="28">
        <f t="shared" si="23"/>
        <v>-12</v>
      </c>
      <c r="I112" s="62" t="s">
        <v>236</v>
      </c>
      <c r="J112" s="63" t="s">
        <v>237</v>
      </c>
      <c r="K112" s="62">
        <v>-12</v>
      </c>
      <c r="L112" s="62" t="s">
        <v>238</v>
      </c>
      <c r="M112" s="63" t="s">
        <v>120</v>
      </c>
      <c r="N112" s="63"/>
      <c r="O112" s="64" t="s">
        <v>222</v>
      </c>
      <c r="P112" s="64" t="s">
        <v>223</v>
      </c>
    </row>
    <row r="113" spans="1:16" ht="12.75" customHeight="1" thickBot="1" x14ac:dyDescent="0.25">
      <c r="A113" s="28" t="str">
        <f t="shared" si="18"/>
        <v> PZ 12.150 </v>
      </c>
      <c r="B113" s="5" t="str">
        <f t="shared" si="19"/>
        <v>I</v>
      </c>
      <c r="C113" s="28">
        <f t="shared" si="20"/>
        <v>34627.512999999999</v>
      </c>
      <c r="D113" s="35" t="str">
        <f t="shared" si="21"/>
        <v>vis</v>
      </c>
      <c r="E113" s="61">
        <f>VLOOKUP(C113,Active!C$21:E$965,3,FALSE)</f>
        <v>-7456.9811320985245</v>
      </c>
      <c r="F113" s="5" t="s">
        <v>109</v>
      </c>
      <c r="G113" s="35" t="str">
        <f t="shared" si="22"/>
        <v>34627.513</v>
      </c>
      <c r="H113" s="28">
        <f t="shared" si="23"/>
        <v>-10</v>
      </c>
      <c r="I113" s="62" t="s">
        <v>239</v>
      </c>
      <c r="J113" s="63" t="s">
        <v>240</v>
      </c>
      <c r="K113" s="62">
        <v>-10</v>
      </c>
      <c r="L113" s="62" t="s">
        <v>241</v>
      </c>
      <c r="M113" s="63" t="s">
        <v>120</v>
      </c>
      <c r="N113" s="63"/>
      <c r="O113" s="64" t="s">
        <v>222</v>
      </c>
      <c r="P113" s="64" t="s">
        <v>223</v>
      </c>
    </row>
    <row r="114" spans="1:16" ht="12.75" customHeight="1" thickBot="1" x14ac:dyDescent="0.25">
      <c r="A114" s="28" t="str">
        <f t="shared" si="18"/>
        <v> PZ 12.150 </v>
      </c>
      <c r="B114" s="5" t="str">
        <f t="shared" si="19"/>
        <v>I</v>
      </c>
      <c r="C114" s="28">
        <f t="shared" si="20"/>
        <v>34658.434999999998</v>
      </c>
      <c r="D114" s="35" t="str">
        <f t="shared" si="21"/>
        <v>vis</v>
      </c>
      <c r="E114" s="61">
        <f>VLOOKUP(C114,Active!C$21:E$965,3,FALSE)</f>
        <v>-7435.9940754357604</v>
      </c>
      <c r="F114" s="5" t="s">
        <v>109</v>
      </c>
      <c r="G114" s="35" t="str">
        <f t="shared" si="22"/>
        <v>34658.435</v>
      </c>
      <c r="H114" s="28">
        <f t="shared" si="23"/>
        <v>11</v>
      </c>
      <c r="I114" s="62" t="s">
        <v>242</v>
      </c>
      <c r="J114" s="63" t="s">
        <v>243</v>
      </c>
      <c r="K114" s="62">
        <v>11</v>
      </c>
      <c r="L114" s="62" t="s">
        <v>244</v>
      </c>
      <c r="M114" s="63" t="s">
        <v>120</v>
      </c>
      <c r="N114" s="63"/>
      <c r="O114" s="64" t="s">
        <v>222</v>
      </c>
      <c r="P114" s="64" t="s">
        <v>223</v>
      </c>
    </row>
    <row r="115" spans="1:16" ht="12.75" customHeight="1" thickBot="1" x14ac:dyDescent="0.25">
      <c r="A115" s="28" t="str">
        <f t="shared" si="18"/>
        <v> PZ 12.150 </v>
      </c>
      <c r="B115" s="5" t="str">
        <f t="shared" si="19"/>
        <v>I</v>
      </c>
      <c r="C115" s="28">
        <f t="shared" si="20"/>
        <v>34683.440999999999</v>
      </c>
      <c r="D115" s="35" t="str">
        <f t="shared" si="21"/>
        <v>vis</v>
      </c>
      <c r="E115" s="61">
        <f>VLOOKUP(C115,Active!C$21:E$965,3,FALSE)</f>
        <v>-7419.0222644626938</v>
      </c>
      <c r="F115" s="5" t="s">
        <v>109</v>
      </c>
      <c r="G115" s="35" t="str">
        <f t="shared" si="22"/>
        <v>34683.441</v>
      </c>
      <c r="H115" s="28">
        <f t="shared" si="23"/>
        <v>28</v>
      </c>
      <c r="I115" s="62" t="s">
        <v>245</v>
      </c>
      <c r="J115" s="63" t="s">
        <v>246</v>
      </c>
      <c r="K115" s="62">
        <v>28</v>
      </c>
      <c r="L115" s="62" t="s">
        <v>247</v>
      </c>
      <c r="M115" s="63" t="s">
        <v>120</v>
      </c>
      <c r="N115" s="63"/>
      <c r="O115" s="64" t="s">
        <v>222</v>
      </c>
      <c r="P115" s="64" t="s">
        <v>223</v>
      </c>
    </row>
    <row r="116" spans="1:16" ht="12.75" customHeight="1" thickBot="1" x14ac:dyDescent="0.25">
      <c r="A116" s="28" t="str">
        <f t="shared" si="18"/>
        <v> PZ 12.150 </v>
      </c>
      <c r="B116" s="5" t="str">
        <f t="shared" si="19"/>
        <v>I</v>
      </c>
      <c r="C116" s="28">
        <f t="shared" si="20"/>
        <v>34692.368000000002</v>
      </c>
      <c r="D116" s="35" t="str">
        <f t="shared" si="21"/>
        <v>vis</v>
      </c>
      <c r="E116" s="61">
        <f>VLOOKUP(C116,Active!C$21:E$965,3,FALSE)</f>
        <v>-7412.9634243220635</v>
      </c>
      <c r="F116" s="5" t="s">
        <v>109</v>
      </c>
      <c r="G116" s="35" t="str">
        <f t="shared" si="22"/>
        <v>34692.368</v>
      </c>
      <c r="H116" s="28">
        <f t="shared" si="23"/>
        <v>34</v>
      </c>
      <c r="I116" s="62" t="s">
        <v>248</v>
      </c>
      <c r="J116" s="63" t="s">
        <v>249</v>
      </c>
      <c r="K116" s="62">
        <v>34</v>
      </c>
      <c r="L116" s="62" t="s">
        <v>250</v>
      </c>
      <c r="M116" s="63" t="s">
        <v>120</v>
      </c>
      <c r="N116" s="63"/>
      <c r="O116" s="64" t="s">
        <v>222</v>
      </c>
      <c r="P116" s="64" t="s">
        <v>223</v>
      </c>
    </row>
    <row r="117" spans="1:16" ht="12.75" customHeight="1" thickBot="1" x14ac:dyDescent="0.25">
      <c r="A117" s="28" t="str">
        <f t="shared" si="18"/>
        <v> MSAI 29.498 </v>
      </c>
      <c r="B117" s="5" t="str">
        <f t="shared" si="19"/>
        <v>I</v>
      </c>
      <c r="C117" s="28">
        <f t="shared" si="20"/>
        <v>35034.25</v>
      </c>
      <c r="D117" s="35" t="str">
        <f t="shared" si="21"/>
        <v>vis</v>
      </c>
      <c r="E117" s="61">
        <f>VLOOKUP(C117,Active!C$21:E$965,3,FALSE)</f>
        <v>-7180.9248464170241</v>
      </c>
      <c r="F117" s="5" t="s">
        <v>109</v>
      </c>
      <c r="G117" s="35" t="str">
        <f t="shared" si="22"/>
        <v>35034.25</v>
      </c>
      <c r="H117" s="28">
        <f t="shared" si="23"/>
        <v>266</v>
      </c>
      <c r="I117" s="62" t="s">
        <v>251</v>
      </c>
      <c r="J117" s="63" t="s">
        <v>252</v>
      </c>
      <c r="K117" s="62">
        <v>266</v>
      </c>
      <c r="L117" s="62" t="s">
        <v>253</v>
      </c>
      <c r="M117" s="63" t="s">
        <v>120</v>
      </c>
      <c r="N117" s="63"/>
      <c r="O117" s="64" t="s">
        <v>254</v>
      </c>
      <c r="P117" s="64" t="s">
        <v>255</v>
      </c>
    </row>
    <row r="118" spans="1:16" ht="12.75" customHeight="1" thickBot="1" x14ac:dyDescent="0.25">
      <c r="A118" s="28" t="str">
        <f t="shared" si="18"/>
        <v> AC 183.16 </v>
      </c>
      <c r="B118" s="5" t="str">
        <f t="shared" si="19"/>
        <v>II</v>
      </c>
      <c r="C118" s="28">
        <f t="shared" si="20"/>
        <v>35226.468999999997</v>
      </c>
      <c r="D118" s="35" t="str">
        <f t="shared" si="21"/>
        <v>vis</v>
      </c>
      <c r="E118" s="61">
        <f>VLOOKUP(C118,Active!C$21:E$965,3,FALSE)</f>
        <v>-7050.4639756887364</v>
      </c>
      <c r="F118" s="5" t="s">
        <v>109</v>
      </c>
      <c r="G118" s="35" t="str">
        <f t="shared" si="22"/>
        <v>35226.469</v>
      </c>
      <c r="H118" s="28">
        <f t="shared" si="23"/>
        <v>396.5</v>
      </c>
      <c r="I118" s="62" t="s">
        <v>256</v>
      </c>
      <c r="J118" s="63" t="s">
        <v>257</v>
      </c>
      <c r="K118" s="62">
        <v>396.5</v>
      </c>
      <c r="L118" s="62" t="s">
        <v>258</v>
      </c>
      <c r="M118" s="63" t="s">
        <v>120</v>
      </c>
      <c r="N118" s="63"/>
      <c r="O118" s="64" t="s">
        <v>259</v>
      </c>
      <c r="P118" s="64" t="s">
        <v>260</v>
      </c>
    </row>
    <row r="119" spans="1:16" ht="12.75" customHeight="1" thickBot="1" x14ac:dyDescent="0.25">
      <c r="A119" s="28" t="str">
        <f t="shared" si="18"/>
        <v> AC 183.16 </v>
      </c>
      <c r="B119" s="5" t="str">
        <f t="shared" si="19"/>
        <v>II</v>
      </c>
      <c r="C119" s="28">
        <f t="shared" si="20"/>
        <v>35251.453000000001</v>
      </c>
      <c r="D119" s="35" t="str">
        <f t="shared" si="21"/>
        <v>vis</v>
      </c>
      <c r="E119" s="61">
        <f>VLOOKUP(C119,Active!C$21:E$965,3,FALSE)</f>
        <v>-7033.5070963257385</v>
      </c>
      <c r="F119" s="5" t="s">
        <v>109</v>
      </c>
      <c r="G119" s="35" t="str">
        <f t="shared" si="22"/>
        <v>35251.453</v>
      </c>
      <c r="H119" s="28">
        <f t="shared" si="23"/>
        <v>413.5</v>
      </c>
      <c r="I119" s="62" t="s">
        <v>261</v>
      </c>
      <c r="J119" s="63" t="s">
        <v>262</v>
      </c>
      <c r="K119" s="62">
        <v>413.5</v>
      </c>
      <c r="L119" s="62" t="s">
        <v>263</v>
      </c>
      <c r="M119" s="63" t="s">
        <v>120</v>
      </c>
      <c r="N119" s="63"/>
      <c r="O119" s="64" t="s">
        <v>259</v>
      </c>
      <c r="P119" s="64" t="s">
        <v>260</v>
      </c>
    </row>
    <row r="120" spans="1:16" ht="12.75" customHeight="1" thickBot="1" x14ac:dyDescent="0.25">
      <c r="A120" s="28" t="str">
        <f t="shared" si="18"/>
        <v> PZ 12.150 </v>
      </c>
      <c r="B120" s="5" t="str">
        <f t="shared" si="19"/>
        <v>I</v>
      </c>
      <c r="C120" s="28">
        <f t="shared" si="20"/>
        <v>35315.517999999996</v>
      </c>
      <c r="D120" s="35" t="str">
        <f t="shared" si="21"/>
        <v>vis</v>
      </c>
      <c r="E120" s="61">
        <f>VLOOKUP(C120,Active!C$21:E$965,3,FALSE)</f>
        <v>-6990.0255690927006</v>
      </c>
      <c r="F120" s="5" t="s">
        <v>109</v>
      </c>
      <c r="G120" s="35" t="str">
        <f t="shared" si="22"/>
        <v>35315.518</v>
      </c>
      <c r="H120" s="28">
        <f t="shared" si="23"/>
        <v>457</v>
      </c>
      <c r="I120" s="62" t="s">
        <v>264</v>
      </c>
      <c r="J120" s="63" t="s">
        <v>265</v>
      </c>
      <c r="K120" s="62">
        <v>457</v>
      </c>
      <c r="L120" s="62" t="s">
        <v>266</v>
      </c>
      <c r="M120" s="63" t="s">
        <v>120</v>
      </c>
      <c r="N120" s="63"/>
      <c r="O120" s="64" t="s">
        <v>222</v>
      </c>
      <c r="P120" s="64" t="s">
        <v>223</v>
      </c>
    </row>
    <row r="121" spans="1:16" ht="12.75" customHeight="1" thickBot="1" x14ac:dyDescent="0.25">
      <c r="A121" s="28" t="str">
        <f t="shared" si="18"/>
        <v> PZ 12.150 </v>
      </c>
      <c r="B121" s="5" t="str">
        <f t="shared" si="19"/>
        <v>II</v>
      </c>
      <c r="C121" s="28">
        <f t="shared" si="20"/>
        <v>35397.383000000002</v>
      </c>
      <c r="D121" s="35" t="str">
        <f t="shared" si="21"/>
        <v>vis</v>
      </c>
      <c r="E121" s="61">
        <f>VLOOKUP(C121,Active!C$21:E$965,3,FALSE)</f>
        <v>-6934.4630118940258</v>
      </c>
      <c r="F121" s="5" t="s">
        <v>109</v>
      </c>
      <c r="G121" s="35" t="str">
        <f t="shared" si="22"/>
        <v>35397.383</v>
      </c>
      <c r="H121" s="28">
        <f t="shared" si="23"/>
        <v>512.5</v>
      </c>
      <c r="I121" s="62" t="s">
        <v>267</v>
      </c>
      <c r="J121" s="63" t="s">
        <v>268</v>
      </c>
      <c r="K121" s="62">
        <v>512.5</v>
      </c>
      <c r="L121" s="62" t="s">
        <v>269</v>
      </c>
      <c r="M121" s="63" t="s">
        <v>120</v>
      </c>
      <c r="N121" s="63"/>
      <c r="O121" s="64" t="s">
        <v>222</v>
      </c>
      <c r="P121" s="64" t="s">
        <v>223</v>
      </c>
    </row>
    <row r="122" spans="1:16" ht="12.75" customHeight="1" thickBot="1" x14ac:dyDescent="0.25">
      <c r="A122" s="28" t="str">
        <f t="shared" si="18"/>
        <v> PZ 12.150 </v>
      </c>
      <c r="B122" s="5" t="str">
        <f t="shared" si="19"/>
        <v>I</v>
      </c>
      <c r="C122" s="28">
        <f t="shared" si="20"/>
        <v>35464.434000000001</v>
      </c>
      <c r="D122" s="35" t="str">
        <f t="shared" si="21"/>
        <v>vis</v>
      </c>
      <c r="E122" s="61">
        <f>VLOOKUP(C122,Active!C$21:E$965,3,FALSE)</f>
        <v>-6888.9548579487737</v>
      </c>
      <c r="F122" s="5" t="s">
        <v>109</v>
      </c>
      <c r="G122" s="35" t="str">
        <f t="shared" si="22"/>
        <v>35464.434</v>
      </c>
      <c r="H122" s="28">
        <f t="shared" si="23"/>
        <v>558</v>
      </c>
      <c r="I122" s="62" t="s">
        <v>270</v>
      </c>
      <c r="J122" s="63" t="s">
        <v>271</v>
      </c>
      <c r="K122" s="62">
        <v>558</v>
      </c>
      <c r="L122" s="62" t="s">
        <v>272</v>
      </c>
      <c r="M122" s="63" t="s">
        <v>120</v>
      </c>
      <c r="N122" s="63"/>
      <c r="O122" s="64" t="s">
        <v>222</v>
      </c>
      <c r="P122" s="64" t="s">
        <v>223</v>
      </c>
    </row>
    <row r="123" spans="1:16" ht="12.75" customHeight="1" thickBot="1" x14ac:dyDescent="0.25">
      <c r="A123" s="28" t="str">
        <f t="shared" si="18"/>
        <v> MSAI 29.498 </v>
      </c>
      <c r="B123" s="5" t="str">
        <f t="shared" si="19"/>
        <v>I</v>
      </c>
      <c r="C123" s="28">
        <f t="shared" si="20"/>
        <v>35476.199999999997</v>
      </c>
      <c r="D123" s="35" t="str">
        <f t="shared" si="21"/>
        <v>vis</v>
      </c>
      <c r="E123" s="61">
        <f>VLOOKUP(C123,Active!C$21:E$965,3,FALSE)</f>
        <v>-6880.9691613995847</v>
      </c>
      <c r="F123" s="5" t="s">
        <v>109</v>
      </c>
      <c r="G123" s="35" t="str">
        <f t="shared" si="22"/>
        <v>35476.20</v>
      </c>
      <c r="H123" s="28">
        <f t="shared" si="23"/>
        <v>566</v>
      </c>
      <c r="I123" s="62" t="s">
        <v>273</v>
      </c>
      <c r="J123" s="63" t="s">
        <v>274</v>
      </c>
      <c r="K123" s="62">
        <v>566</v>
      </c>
      <c r="L123" s="62" t="s">
        <v>182</v>
      </c>
      <c r="M123" s="63" t="s">
        <v>120</v>
      </c>
      <c r="N123" s="63"/>
      <c r="O123" s="64" t="s">
        <v>254</v>
      </c>
      <c r="P123" s="64" t="s">
        <v>255</v>
      </c>
    </row>
    <row r="124" spans="1:16" ht="12.75" customHeight="1" thickBot="1" x14ac:dyDescent="0.25">
      <c r="A124" s="28" t="str">
        <f t="shared" si="18"/>
        <v> PZ 12.366 </v>
      </c>
      <c r="B124" s="5" t="str">
        <f t="shared" si="19"/>
        <v>I</v>
      </c>
      <c r="C124" s="28">
        <f t="shared" si="20"/>
        <v>35588.154000000002</v>
      </c>
      <c r="D124" s="35" t="str">
        <f t="shared" si="21"/>
        <v>vis</v>
      </c>
      <c r="E124" s="61">
        <f>VLOOKUP(C124,Active!C$21:E$965,3,FALSE)</f>
        <v>-6804.9849125921537</v>
      </c>
      <c r="F124" s="5" t="s">
        <v>109</v>
      </c>
      <c r="G124" s="35" t="str">
        <f t="shared" si="22"/>
        <v>35588.154</v>
      </c>
      <c r="H124" s="28">
        <f t="shared" si="23"/>
        <v>642</v>
      </c>
      <c r="I124" s="62" t="s">
        <v>275</v>
      </c>
      <c r="J124" s="63" t="s">
        <v>276</v>
      </c>
      <c r="K124" s="62">
        <v>642</v>
      </c>
      <c r="L124" s="62" t="s">
        <v>277</v>
      </c>
      <c r="M124" s="63" t="s">
        <v>111</v>
      </c>
      <c r="N124" s="63"/>
      <c r="O124" s="64" t="s">
        <v>115</v>
      </c>
      <c r="P124" s="64" t="s">
        <v>116</v>
      </c>
    </row>
    <row r="125" spans="1:16" ht="12.75" customHeight="1" thickBot="1" x14ac:dyDescent="0.25">
      <c r="A125" s="28" t="str">
        <f t="shared" si="18"/>
        <v> AC 183.16 </v>
      </c>
      <c r="B125" s="5" t="str">
        <f t="shared" si="19"/>
        <v>I</v>
      </c>
      <c r="C125" s="28">
        <f t="shared" si="20"/>
        <v>35598.447999999997</v>
      </c>
      <c r="D125" s="35" t="str">
        <f t="shared" si="21"/>
        <v>vis</v>
      </c>
      <c r="E125" s="61">
        <f>VLOOKUP(C125,Active!C$21:E$965,3,FALSE)</f>
        <v>-6797.9982764985507</v>
      </c>
      <c r="F125" s="5" t="s">
        <v>109</v>
      </c>
      <c r="G125" s="35" t="str">
        <f t="shared" si="22"/>
        <v>35598.448</v>
      </c>
      <c r="H125" s="28">
        <f t="shared" si="23"/>
        <v>649</v>
      </c>
      <c r="I125" s="62" t="s">
        <v>278</v>
      </c>
      <c r="J125" s="63" t="s">
        <v>279</v>
      </c>
      <c r="K125" s="62">
        <v>649</v>
      </c>
      <c r="L125" s="62" t="s">
        <v>280</v>
      </c>
      <c r="M125" s="63" t="s">
        <v>120</v>
      </c>
      <c r="N125" s="63"/>
      <c r="O125" s="64" t="s">
        <v>259</v>
      </c>
      <c r="P125" s="64" t="s">
        <v>260</v>
      </c>
    </row>
    <row r="126" spans="1:16" ht="12.75" customHeight="1" thickBot="1" x14ac:dyDescent="0.25">
      <c r="A126" s="28" t="str">
        <f t="shared" si="18"/>
        <v> AC 183.16 </v>
      </c>
      <c r="B126" s="5" t="str">
        <f t="shared" si="19"/>
        <v>I</v>
      </c>
      <c r="C126" s="28">
        <f t="shared" si="20"/>
        <v>35626.425000000003</v>
      </c>
      <c r="D126" s="35" t="str">
        <f t="shared" si="21"/>
        <v>vis</v>
      </c>
      <c r="E126" s="61">
        <f>VLOOKUP(C126,Active!C$21:E$965,3,FALSE)</f>
        <v>-6779.0100194564984</v>
      </c>
      <c r="F126" s="5" t="s">
        <v>109</v>
      </c>
      <c r="G126" s="35" t="str">
        <f t="shared" si="22"/>
        <v>35626.425</v>
      </c>
      <c r="H126" s="28">
        <f t="shared" si="23"/>
        <v>668</v>
      </c>
      <c r="I126" s="62" t="s">
        <v>281</v>
      </c>
      <c r="J126" s="63" t="s">
        <v>282</v>
      </c>
      <c r="K126" s="62">
        <v>668</v>
      </c>
      <c r="L126" s="62" t="s">
        <v>283</v>
      </c>
      <c r="M126" s="63" t="s">
        <v>120</v>
      </c>
      <c r="N126" s="63"/>
      <c r="O126" s="64" t="s">
        <v>259</v>
      </c>
      <c r="P126" s="64" t="s">
        <v>260</v>
      </c>
    </row>
    <row r="127" spans="1:16" ht="12.75" customHeight="1" thickBot="1" x14ac:dyDescent="0.25">
      <c r="A127" s="28" t="str">
        <f t="shared" si="18"/>
        <v> MSAI 29.498 </v>
      </c>
      <c r="B127" s="5" t="str">
        <f t="shared" si="19"/>
        <v>I</v>
      </c>
      <c r="C127" s="28">
        <f t="shared" si="20"/>
        <v>35660.36</v>
      </c>
      <c r="D127" s="35" t="str">
        <f t="shared" si="21"/>
        <v>vis</v>
      </c>
      <c r="E127" s="61">
        <f>VLOOKUP(C127,Active!C$21:E$965,3,FALSE)</f>
        <v>-6755.9780109237099</v>
      </c>
      <c r="F127" s="5" t="s">
        <v>109</v>
      </c>
      <c r="G127" s="35" t="str">
        <f t="shared" si="22"/>
        <v>35660.36</v>
      </c>
      <c r="H127" s="28">
        <f t="shared" si="23"/>
        <v>691</v>
      </c>
      <c r="I127" s="62" t="s">
        <v>284</v>
      </c>
      <c r="J127" s="63" t="s">
        <v>285</v>
      </c>
      <c r="K127" s="62">
        <v>691</v>
      </c>
      <c r="L127" s="62" t="s">
        <v>286</v>
      </c>
      <c r="M127" s="63" t="s">
        <v>120</v>
      </c>
      <c r="N127" s="63"/>
      <c r="O127" s="64" t="s">
        <v>254</v>
      </c>
      <c r="P127" s="64" t="s">
        <v>255</v>
      </c>
    </row>
    <row r="128" spans="1:16" ht="12.75" customHeight="1" thickBot="1" x14ac:dyDescent="0.25">
      <c r="A128" s="28" t="str">
        <f t="shared" si="18"/>
        <v> MSAI 29.498 </v>
      </c>
      <c r="B128" s="5" t="str">
        <f t="shared" si="19"/>
        <v>I</v>
      </c>
      <c r="C128" s="28">
        <f t="shared" si="20"/>
        <v>35716.400000000001</v>
      </c>
      <c r="D128" s="35" t="str">
        <f t="shared" si="21"/>
        <v>vis</v>
      </c>
      <c r="E128" s="61">
        <f>VLOOKUP(C128,Active!C$21:E$965,3,FALSE)</f>
        <v>-6717.9431278184311</v>
      </c>
      <c r="F128" s="5" t="s">
        <v>109</v>
      </c>
      <c r="G128" s="35" t="str">
        <f t="shared" si="22"/>
        <v>35716.40</v>
      </c>
      <c r="H128" s="28">
        <f t="shared" si="23"/>
        <v>729</v>
      </c>
      <c r="I128" s="62" t="s">
        <v>287</v>
      </c>
      <c r="J128" s="63" t="s">
        <v>288</v>
      </c>
      <c r="K128" s="62">
        <v>729</v>
      </c>
      <c r="L128" s="62" t="s">
        <v>199</v>
      </c>
      <c r="M128" s="63" t="s">
        <v>120</v>
      </c>
      <c r="N128" s="63"/>
      <c r="O128" s="64" t="s">
        <v>254</v>
      </c>
      <c r="P128" s="64" t="s">
        <v>255</v>
      </c>
    </row>
    <row r="129" spans="1:16" ht="12.75" customHeight="1" thickBot="1" x14ac:dyDescent="0.25">
      <c r="A129" s="28" t="str">
        <f t="shared" si="18"/>
        <v> PZ 12.150 </v>
      </c>
      <c r="B129" s="5" t="str">
        <f t="shared" si="19"/>
        <v>II</v>
      </c>
      <c r="C129" s="28">
        <f t="shared" si="20"/>
        <v>35721.527000000002</v>
      </c>
      <c r="D129" s="35" t="str">
        <f t="shared" si="21"/>
        <v>vis</v>
      </c>
      <c r="E129" s="61">
        <f>VLOOKUP(C129,Active!C$21:E$965,3,FALSE)</f>
        <v>-6714.4633839626003</v>
      </c>
      <c r="F129" s="5" t="s">
        <v>109</v>
      </c>
      <c r="G129" s="35" t="str">
        <f t="shared" si="22"/>
        <v>35721.527</v>
      </c>
      <c r="H129" s="28">
        <f t="shared" si="23"/>
        <v>732.5</v>
      </c>
      <c r="I129" s="62" t="s">
        <v>289</v>
      </c>
      <c r="J129" s="63" t="s">
        <v>290</v>
      </c>
      <c r="K129" s="62">
        <v>732.5</v>
      </c>
      <c r="L129" s="62" t="s">
        <v>250</v>
      </c>
      <c r="M129" s="63" t="s">
        <v>120</v>
      </c>
      <c r="N129" s="63"/>
      <c r="O129" s="64" t="s">
        <v>222</v>
      </c>
      <c r="P129" s="64" t="s">
        <v>223</v>
      </c>
    </row>
    <row r="130" spans="1:16" ht="12.75" customHeight="1" thickBot="1" x14ac:dyDescent="0.25">
      <c r="A130" s="28" t="str">
        <f t="shared" si="18"/>
        <v> PZ 12.150 </v>
      </c>
      <c r="B130" s="5" t="str">
        <f t="shared" si="19"/>
        <v>II</v>
      </c>
      <c r="C130" s="28">
        <f t="shared" si="20"/>
        <v>35727.425000000003</v>
      </c>
      <c r="D130" s="35" t="str">
        <f t="shared" si="21"/>
        <v>vis</v>
      </c>
      <c r="E130" s="61">
        <f>VLOOKUP(C130,Active!C$21:E$965,3,FALSE)</f>
        <v>-6710.4603550447746</v>
      </c>
      <c r="F130" s="5" t="s">
        <v>109</v>
      </c>
      <c r="G130" s="35" t="str">
        <f t="shared" si="22"/>
        <v>35727.425</v>
      </c>
      <c r="H130" s="28">
        <f t="shared" si="23"/>
        <v>736.5</v>
      </c>
      <c r="I130" s="62" t="s">
        <v>291</v>
      </c>
      <c r="J130" s="63" t="s">
        <v>292</v>
      </c>
      <c r="K130" s="62">
        <v>736.5</v>
      </c>
      <c r="L130" s="62" t="s">
        <v>187</v>
      </c>
      <c r="M130" s="63" t="s">
        <v>120</v>
      </c>
      <c r="N130" s="63"/>
      <c r="O130" s="64" t="s">
        <v>222</v>
      </c>
      <c r="P130" s="64" t="s">
        <v>223</v>
      </c>
    </row>
    <row r="131" spans="1:16" ht="12.75" customHeight="1" thickBot="1" x14ac:dyDescent="0.25">
      <c r="A131" s="28" t="str">
        <f t="shared" si="18"/>
        <v> MSAI 29.498 </v>
      </c>
      <c r="B131" s="5" t="str">
        <f t="shared" si="19"/>
        <v>I</v>
      </c>
      <c r="C131" s="28">
        <f t="shared" si="20"/>
        <v>35744.339999999997</v>
      </c>
      <c r="D131" s="35" t="str">
        <f t="shared" si="21"/>
        <v>vis</v>
      </c>
      <c r="E131" s="61">
        <f>VLOOKUP(C131,Active!C$21:E$965,3,FALSE)</f>
        <v>-6698.979983029687</v>
      </c>
      <c r="F131" s="5" t="s">
        <v>109</v>
      </c>
      <c r="G131" s="35" t="str">
        <f t="shared" si="22"/>
        <v>35744.34</v>
      </c>
      <c r="H131" s="28">
        <f t="shared" si="23"/>
        <v>748</v>
      </c>
      <c r="I131" s="62" t="s">
        <v>293</v>
      </c>
      <c r="J131" s="63" t="s">
        <v>294</v>
      </c>
      <c r="K131" s="62">
        <v>748</v>
      </c>
      <c r="L131" s="62" t="s">
        <v>210</v>
      </c>
      <c r="M131" s="63" t="s">
        <v>120</v>
      </c>
      <c r="N131" s="63"/>
      <c r="O131" s="64" t="s">
        <v>254</v>
      </c>
      <c r="P131" s="64" t="s">
        <v>255</v>
      </c>
    </row>
    <row r="132" spans="1:16" ht="12.75" customHeight="1" thickBot="1" x14ac:dyDescent="0.25">
      <c r="A132" s="28" t="str">
        <f t="shared" si="18"/>
        <v> PZ 12.150 </v>
      </c>
      <c r="B132" s="5" t="str">
        <f t="shared" si="19"/>
        <v>I</v>
      </c>
      <c r="C132" s="28">
        <f t="shared" si="20"/>
        <v>35744.417999999998</v>
      </c>
      <c r="D132" s="35" t="str">
        <f t="shared" si="21"/>
        <v>vis</v>
      </c>
      <c r="E132" s="61">
        <f>VLOOKUP(C132,Active!C$21:E$965,3,FALSE)</f>
        <v>-6698.9270436848929</v>
      </c>
      <c r="F132" s="5" t="s">
        <v>109</v>
      </c>
      <c r="G132" s="35" t="str">
        <f t="shared" si="22"/>
        <v>35744.418</v>
      </c>
      <c r="H132" s="28">
        <f t="shared" si="23"/>
        <v>748</v>
      </c>
      <c r="I132" s="62" t="s">
        <v>295</v>
      </c>
      <c r="J132" s="63" t="s">
        <v>296</v>
      </c>
      <c r="K132" s="62">
        <v>748</v>
      </c>
      <c r="L132" s="62" t="s">
        <v>297</v>
      </c>
      <c r="M132" s="63" t="s">
        <v>120</v>
      </c>
      <c r="N132" s="63"/>
      <c r="O132" s="64" t="s">
        <v>222</v>
      </c>
      <c r="P132" s="64" t="s">
        <v>223</v>
      </c>
    </row>
    <row r="133" spans="1:16" ht="12.75" customHeight="1" thickBot="1" x14ac:dyDescent="0.25">
      <c r="A133" s="28" t="str">
        <f t="shared" si="18"/>
        <v> AC 183.16 </v>
      </c>
      <c r="B133" s="5" t="str">
        <f t="shared" si="19"/>
        <v>I</v>
      </c>
      <c r="C133" s="28">
        <f t="shared" si="20"/>
        <v>35890.237000000001</v>
      </c>
      <c r="D133" s="35" t="str">
        <f t="shared" si="21"/>
        <v>vis</v>
      </c>
      <c r="E133" s="61">
        <f>VLOOKUP(C133,Active!C$21:E$965,3,FALSE)</f>
        <v>-6599.9582960130765</v>
      </c>
      <c r="F133" s="5" t="s">
        <v>109</v>
      </c>
      <c r="G133" s="35" t="str">
        <f t="shared" si="22"/>
        <v>35890.237</v>
      </c>
      <c r="H133" s="28">
        <f t="shared" si="23"/>
        <v>847</v>
      </c>
      <c r="I133" s="62" t="s">
        <v>298</v>
      </c>
      <c r="J133" s="63" t="s">
        <v>299</v>
      </c>
      <c r="K133" s="62">
        <v>847</v>
      </c>
      <c r="L133" s="62" t="s">
        <v>300</v>
      </c>
      <c r="M133" s="63" t="s">
        <v>111</v>
      </c>
      <c r="N133" s="63"/>
      <c r="O133" s="64" t="s">
        <v>259</v>
      </c>
      <c r="P133" s="64" t="s">
        <v>260</v>
      </c>
    </row>
    <row r="134" spans="1:16" ht="12.75" customHeight="1" thickBot="1" x14ac:dyDescent="0.25">
      <c r="A134" s="28" t="str">
        <f t="shared" si="18"/>
        <v> AC 183.16 </v>
      </c>
      <c r="B134" s="5" t="str">
        <f t="shared" si="19"/>
        <v>I</v>
      </c>
      <c r="C134" s="28">
        <f t="shared" si="20"/>
        <v>35931.46</v>
      </c>
      <c r="D134" s="35" t="str">
        <f t="shared" si="21"/>
        <v>vis</v>
      </c>
      <c r="E134" s="61">
        <f>VLOOKUP(C134,Active!C$21:E$965,3,FALSE)</f>
        <v>-6571.9798522898645</v>
      </c>
      <c r="F134" s="5" t="s">
        <v>109</v>
      </c>
      <c r="G134" s="35" t="str">
        <f t="shared" si="22"/>
        <v>35931.460</v>
      </c>
      <c r="H134" s="28">
        <f t="shared" si="23"/>
        <v>875</v>
      </c>
      <c r="I134" s="62" t="s">
        <v>301</v>
      </c>
      <c r="J134" s="63" t="s">
        <v>302</v>
      </c>
      <c r="K134" s="62">
        <v>875</v>
      </c>
      <c r="L134" s="62" t="s">
        <v>303</v>
      </c>
      <c r="M134" s="63" t="s">
        <v>111</v>
      </c>
      <c r="N134" s="63"/>
      <c r="O134" s="64" t="s">
        <v>259</v>
      </c>
      <c r="P134" s="64" t="s">
        <v>260</v>
      </c>
    </row>
    <row r="135" spans="1:16" ht="12.75" customHeight="1" thickBot="1" x14ac:dyDescent="0.25">
      <c r="A135" s="28" t="str">
        <f t="shared" si="18"/>
        <v> PZ 13.128 </v>
      </c>
      <c r="B135" s="5" t="str">
        <f t="shared" si="19"/>
        <v>I</v>
      </c>
      <c r="C135" s="28">
        <f t="shared" si="20"/>
        <v>36043.43</v>
      </c>
      <c r="D135" s="35" t="str">
        <f t="shared" si="21"/>
        <v>vis</v>
      </c>
      <c r="E135" s="61">
        <f>VLOOKUP(C135,Active!C$21:E$965,3,FALSE)</f>
        <v>-6495.9847441296579</v>
      </c>
      <c r="F135" s="5" t="s">
        <v>109</v>
      </c>
      <c r="G135" s="35" t="str">
        <f t="shared" si="22"/>
        <v>36043.4300</v>
      </c>
      <c r="H135" s="28">
        <f t="shared" si="23"/>
        <v>951</v>
      </c>
      <c r="I135" s="62" t="s">
        <v>304</v>
      </c>
      <c r="J135" s="63" t="s">
        <v>305</v>
      </c>
      <c r="K135" s="62">
        <v>951</v>
      </c>
      <c r="L135" s="62" t="s">
        <v>306</v>
      </c>
      <c r="M135" s="63" t="s">
        <v>307</v>
      </c>
      <c r="N135" s="63"/>
      <c r="O135" s="64" t="s">
        <v>308</v>
      </c>
      <c r="P135" s="64" t="s">
        <v>309</v>
      </c>
    </row>
    <row r="136" spans="1:16" ht="12.75" customHeight="1" thickBot="1" x14ac:dyDescent="0.25">
      <c r="A136" s="28" t="str">
        <f t="shared" si="18"/>
        <v> PZ 13.128 </v>
      </c>
      <c r="B136" s="5" t="str">
        <f t="shared" si="19"/>
        <v>I</v>
      </c>
      <c r="C136" s="28">
        <f t="shared" si="20"/>
        <v>36074.397299999997</v>
      </c>
      <c r="D136" s="35" t="str">
        <f t="shared" si="21"/>
        <v>vis</v>
      </c>
      <c r="E136" s="61">
        <f>VLOOKUP(C136,Active!C$21:E$965,3,FALSE)</f>
        <v>-6474.9669419243419</v>
      </c>
      <c r="F136" s="5" t="s">
        <v>109</v>
      </c>
      <c r="G136" s="35" t="str">
        <f t="shared" si="22"/>
        <v>36074.3973</v>
      </c>
      <c r="H136" s="28">
        <f t="shared" si="23"/>
        <v>972</v>
      </c>
      <c r="I136" s="62" t="s">
        <v>310</v>
      </c>
      <c r="J136" s="63" t="s">
        <v>311</v>
      </c>
      <c r="K136" s="62">
        <v>972</v>
      </c>
      <c r="L136" s="62" t="s">
        <v>312</v>
      </c>
      <c r="M136" s="63" t="s">
        <v>307</v>
      </c>
      <c r="N136" s="63"/>
      <c r="O136" s="64" t="s">
        <v>308</v>
      </c>
      <c r="P136" s="64" t="s">
        <v>309</v>
      </c>
    </row>
    <row r="137" spans="1:16" ht="12.75" customHeight="1" thickBot="1" x14ac:dyDescent="0.25">
      <c r="A137" s="28" t="str">
        <f t="shared" si="18"/>
        <v> PZ 13.128 </v>
      </c>
      <c r="B137" s="5" t="str">
        <f t="shared" si="19"/>
        <v>I</v>
      </c>
      <c r="C137" s="28">
        <f t="shared" si="20"/>
        <v>36080.295599999998</v>
      </c>
      <c r="D137" s="35" t="str">
        <f t="shared" si="21"/>
        <v>vis</v>
      </c>
      <c r="E137" s="61">
        <f>VLOOKUP(C137,Active!C$21:E$965,3,FALSE)</f>
        <v>-6470.9637093936508</v>
      </c>
      <c r="F137" s="5" t="s">
        <v>109</v>
      </c>
      <c r="G137" s="35" t="str">
        <f t="shared" si="22"/>
        <v>36080.2956</v>
      </c>
      <c r="H137" s="28">
        <f t="shared" si="23"/>
        <v>976</v>
      </c>
      <c r="I137" s="62" t="s">
        <v>313</v>
      </c>
      <c r="J137" s="63" t="s">
        <v>314</v>
      </c>
      <c r="K137" s="62">
        <v>976</v>
      </c>
      <c r="L137" s="62" t="s">
        <v>315</v>
      </c>
      <c r="M137" s="63" t="s">
        <v>307</v>
      </c>
      <c r="N137" s="63"/>
      <c r="O137" s="64" t="s">
        <v>308</v>
      </c>
      <c r="P137" s="64" t="s">
        <v>309</v>
      </c>
    </row>
    <row r="138" spans="1:16" ht="12.75" customHeight="1" thickBot="1" x14ac:dyDescent="0.25">
      <c r="A138" s="28" t="str">
        <f t="shared" si="18"/>
        <v> VB 5.12 </v>
      </c>
      <c r="B138" s="5" t="str">
        <f t="shared" si="19"/>
        <v>I</v>
      </c>
      <c r="C138" s="28">
        <f t="shared" si="20"/>
        <v>36843.423999999999</v>
      </c>
      <c r="D138" s="35" t="str">
        <f t="shared" si="21"/>
        <v>vis</v>
      </c>
      <c r="E138" s="61">
        <f>VLOOKUP(C138,Active!C$21:E$965,3,FALSE)</f>
        <v>-5953.0211774822037</v>
      </c>
      <c r="F138" s="5" t="s">
        <v>109</v>
      </c>
      <c r="G138" s="35" t="str">
        <f t="shared" si="22"/>
        <v>36843.424</v>
      </c>
      <c r="H138" s="28">
        <f t="shared" si="23"/>
        <v>1494</v>
      </c>
      <c r="I138" s="62" t="s">
        <v>316</v>
      </c>
      <c r="J138" s="63" t="s">
        <v>317</v>
      </c>
      <c r="K138" s="62">
        <v>1494</v>
      </c>
      <c r="L138" s="62" t="s">
        <v>318</v>
      </c>
      <c r="M138" s="63" t="s">
        <v>120</v>
      </c>
      <c r="N138" s="63"/>
      <c r="O138" s="64" t="s">
        <v>121</v>
      </c>
      <c r="P138" s="64" t="s">
        <v>122</v>
      </c>
    </row>
    <row r="139" spans="1:16" ht="12.75" customHeight="1" thickBot="1" x14ac:dyDescent="0.25">
      <c r="A139" s="28" t="str">
        <f t="shared" ref="A139:A171" si="24">P139</f>
        <v> VB 5.12 </v>
      </c>
      <c r="B139" s="5" t="str">
        <f t="shared" ref="B139:B171" si="25">IF(H139=INT(H139),"I","II")</f>
        <v>I</v>
      </c>
      <c r="C139" s="28">
        <f t="shared" ref="C139:C171" si="26">1*G139</f>
        <v>36846.411</v>
      </c>
      <c r="D139" s="35" t="str">
        <f t="shared" ref="D139:D171" si="27">VLOOKUP(F139,I$1:J$5,2,FALSE)</f>
        <v>pg</v>
      </c>
      <c r="E139" s="61">
        <f>VLOOKUP(C139,Active!C$21:E$965,3,FALSE)</f>
        <v>-5950.9938720604423</v>
      </c>
      <c r="F139" s="5" t="str">
        <f>LEFT(M139,1)</f>
        <v>P</v>
      </c>
      <c r="G139" s="35" t="str">
        <f t="shared" ref="G139:G171" si="28">MID(I139,3,LEN(I139)-3)</f>
        <v>36846.411</v>
      </c>
      <c r="H139" s="28">
        <f t="shared" ref="H139:H171" si="29">1*K139</f>
        <v>1496</v>
      </c>
      <c r="I139" s="62" t="s">
        <v>319</v>
      </c>
      <c r="J139" s="63" t="s">
        <v>320</v>
      </c>
      <c r="K139" s="62">
        <v>1496</v>
      </c>
      <c r="L139" s="62" t="s">
        <v>244</v>
      </c>
      <c r="M139" s="63" t="s">
        <v>120</v>
      </c>
      <c r="N139" s="63"/>
      <c r="O139" s="64" t="s">
        <v>121</v>
      </c>
      <c r="P139" s="64" t="s">
        <v>122</v>
      </c>
    </row>
    <row r="140" spans="1:16" ht="12.75" customHeight="1" thickBot="1" x14ac:dyDescent="0.25">
      <c r="A140" s="28" t="str">
        <f t="shared" si="24"/>
        <v> HABZ 69 </v>
      </c>
      <c r="B140" s="5" t="str">
        <f t="shared" si="25"/>
        <v>I</v>
      </c>
      <c r="C140" s="28">
        <f t="shared" si="26"/>
        <v>37045.351999999999</v>
      </c>
      <c r="D140" s="35" t="str">
        <f t="shared" si="27"/>
        <v>pg</v>
      </c>
      <c r="E140" s="61">
        <f>VLOOKUP(C140,Active!C$21:E$965,3,FALSE)</f>
        <v>-5815.9707157462562</v>
      </c>
      <c r="F140" s="5" t="str">
        <f>LEFT(M140,1)</f>
        <v>P</v>
      </c>
      <c r="G140" s="35" t="str">
        <f t="shared" si="28"/>
        <v>37045.352</v>
      </c>
      <c r="H140" s="28">
        <f t="shared" si="29"/>
        <v>1631</v>
      </c>
      <c r="I140" s="62" t="s">
        <v>321</v>
      </c>
      <c r="J140" s="63" t="s">
        <v>322</v>
      </c>
      <c r="K140" s="62">
        <v>1631</v>
      </c>
      <c r="L140" s="62" t="s">
        <v>323</v>
      </c>
      <c r="M140" s="63" t="s">
        <v>120</v>
      </c>
      <c r="N140" s="63"/>
      <c r="O140" s="64" t="s">
        <v>324</v>
      </c>
      <c r="P140" s="64" t="s">
        <v>325</v>
      </c>
    </row>
    <row r="141" spans="1:16" ht="12.75" customHeight="1" thickBot="1" x14ac:dyDescent="0.25">
      <c r="A141" s="28" t="str">
        <f t="shared" si="24"/>
        <v> HABZ 69 </v>
      </c>
      <c r="B141" s="5" t="str">
        <f t="shared" si="25"/>
        <v>II</v>
      </c>
      <c r="C141" s="28">
        <f t="shared" si="26"/>
        <v>37078.483999999997</v>
      </c>
      <c r="D141" s="35" t="str">
        <f t="shared" si="27"/>
        <v>pg</v>
      </c>
      <c r="E141" s="61">
        <f>VLOOKUP(C141,Active!C$21:E$965,3,FALSE)</f>
        <v>-5793.4837109810178</v>
      </c>
      <c r="F141" s="5" t="str">
        <f>LEFT(M141,1)</f>
        <v>P</v>
      </c>
      <c r="G141" s="35" t="str">
        <f t="shared" si="28"/>
        <v>37078.484</v>
      </c>
      <c r="H141" s="28">
        <f t="shared" si="29"/>
        <v>1653.5</v>
      </c>
      <c r="I141" s="62" t="s">
        <v>326</v>
      </c>
      <c r="J141" s="63" t="s">
        <v>327</v>
      </c>
      <c r="K141" s="62">
        <v>1653.5</v>
      </c>
      <c r="L141" s="62" t="s">
        <v>219</v>
      </c>
      <c r="M141" s="63" t="s">
        <v>120</v>
      </c>
      <c r="N141" s="63"/>
      <c r="O141" s="64" t="s">
        <v>324</v>
      </c>
      <c r="P141" s="64" t="s">
        <v>325</v>
      </c>
    </row>
    <row r="142" spans="1:16" ht="12.75" customHeight="1" thickBot="1" x14ac:dyDescent="0.25">
      <c r="A142" s="28" t="str">
        <f t="shared" si="24"/>
        <v> HABZ 70 </v>
      </c>
      <c r="B142" s="5" t="str">
        <f t="shared" si="25"/>
        <v>I</v>
      </c>
      <c r="C142" s="28">
        <f t="shared" si="26"/>
        <v>39059.445</v>
      </c>
      <c r="D142" s="35" t="str">
        <f t="shared" si="27"/>
        <v>pg</v>
      </c>
      <c r="E142" s="61">
        <f>VLOOKUP(C142,Active!C$21:E$965,3,FALSE)</f>
        <v>-4448.9865648155319</v>
      </c>
      <c r="F142" s="5" t="str">
        <f>LEFT(M142,1)</f>
        <v>P</v>
      </c>
      <c r="G142" s="35" t="str">
        <f t="shared" si="28"/>
        <v>39059.445</v>
      </c>
      <c r="H142" s="28">
        <f t="shared" si="29"/>
        <v>2998</v>
      </c>
      <c r="I142" s="62" t="s">
        <v>328</v>
      </c>
      <c r="J142" s="63" t="s">
        <v>329</v>
      </c>
      <c r="K142" s="62">
        <v>2998</v>
      </c>
      <c r="L142" s="62" t="s">
        <v>330</v>
      </c>
      <c r="M142" s="63" t="s">
        <v>120</v>
      </c>
      <c r="N142" s="63"/>
      <c r="O142" s="64" t="s">
        <v>324</v>
      </c>
      <c r="P142" s="64" t="s">
        <v>331</v>
      </c>
    </row>
    <row r="143" spans="1:16" ht="12.75" customHeight="1" thickBot="1" x14ac:dyDescent="0.25">
      <c r="A143" s="28" t="str">
        <f t="shared" si="24"/>
        <v> HABZ 70 </v>
      </c>
      <c r="B143" s="5" t="str">
        <f t="shared" si="25"/>
        <v>I</v>
      </c>
      <c r="C143" s="28">
        <f t="shared" si="26"/>
        <v>39389.476000000002</v>
      </c>
      <c r="D143" s="35" t="str">
        <f t="shared" si="27"/>
        <v>pg</v>
      </c>
      <c r="E143" s="61">
        <f>VLOOKUP(C143,Active!C$21:E$965,3,FALSE)</f>
        <v>-4224.991373771315</v>
      </c>
      <c r="F143" s="5" t="str">
        <f>LEFT(M143,1)</f>
        <v>P</v>
      </c>
      <c r="G143" s="35" t="str">
        <f t="shared" si="28"/>
        <v>39389.476</v>
      </c>
      <c r="H143" s="28">
        <f t="shared" si="29"/>
        <v>3222</v>
      </c>
      <c r="I143" s="62" t="s">
        <v>332</v>
      </c>
      <c r="J143" s="63" t="s">
        <v>333</v>
      </c>
      <c r="K143" s="62">
        <v>3222</v>
      </c>
      <c r="L143" s="62" t="s">
        <v>334</v>
      </c>
      <c r="M143" s="63" t="s">
        <v>120</v>
      </c>
      <c r="N143" s="63"/>
      <c r="O143" s="64" t="s">
        <v>324</v>
      </c>
      <c r="P143" s="64" t="s">
        <v>331</v>
      </c>
    </row>
    <row r="144" spans="1:16" ht="12.75" customHeight="1" thickBot="1" x14ac:dyDescent="0.25">
      <c r="A144" s="28" t="str">
        <f t="shared" si="24"/>
        <v> HABZ 70 </v>
      </c>
      <c r="B144" s="5" t="str">
        <f t="shared" si="25"/>
        <v>II</v>
      </c>
      <c r="C144" s="28">
        <f t="shared" si="26"/>
        <v>39443.271999999997</v>
      </c>
      <c r="D144" s="35" t="str">
        <f t="shared" si="27"/>
        <v>vis</v>
      </c>
      <c r="E144" s="61">
        <f>VLOOKUP(C144,Active!C$21:E$965,3,FALSE)</f>
        <v>-4188.479514893168</v>
      </c>
      <c r="F144" s="5" t="s">
        <v>109</v>
      </c>
      <c r="G144" s="35" t="str">
        <f t="shared" si="28"/>
        <v>39443.272</v>
      </c>
      <c r="H144" s="28">
        <f t="shared" si="29"/>
        <v>3258.5</v>
      </c>
      <c r="I144" s="62" t="s">
        <v>335</v>
      </c>
      <c r="J144" s="63" t="s">
        <v>336</v>
      </c>
      <c r="K144" s="62">
        <v>3258.5</v>
      </c>
      <c r="L144" s="62" t="s">
        <v>303</v>
      </c>
      <c r="M144" s="63" t="s">
        <v>120</v>
      </c>
      <c r="N144" s="63"/>
      <c r="O144" s="64" t="s">
        <v>324</v>
      </c>
      <c r="P144" s="64" t="s">
        <v>331</v>
      </c>
    </row>
    <row r="145" spans="1:16" ht="12.75" customHeight="1" thickBot="1" x14ac:dyDescent="0.25">
      <c r="A145" s="28" t="str">
        <f t="shared" si="24"/>
        <v> HABZ 70 </v>
      </c>
      <c r="B145" s="5" t="str">
        <f t="shared" si="25"/>
        <v>II</v>
      </c>
      <c r="C145" s="28">
        <f t="shared" si="26"/>
        <v>40097.468999999997</v>
      </c>
      <c r="D145" s="35" t="str">
        <f t="shared" si="27"/>
        <v>vis</v>
      </c>
      <c r="E145" s="61">
        <f>VLOOKUP(C145,Active!C$21:E$965,3,FALSE)</f>
        <v>-3744.4697643074574</v>
      </c>
      <c r="F145" s="5" t="s">
        <v>109</v>
      </c>
      <c r="G145" s="35" t="str">
        <f t="shared" si="28"/>
        <v>40097.469</v>
      </c>
      <c r="H145" s="28">
        <f t="shared" si="29"/>
        <v>3702.5</v>
      </c>
      <c r="I145" s="62" t="s">
        <v>337</v>
      </c>
      <c r="J145" s="63" t="s">
        <v>338</v>
      </c>
      <c r="K145" s="62">
        <v>3702.5</v>
      </c>
      <c r="L145" s="62" t="s">
        <v>339</v>
      </c>
      <c r="M145" s="63" t="s">
        <v>120</v>
      </c>
      <c r="N145" s="63"/>
      <c r="O145" s="64" t="s">
        <v>324</v>
      </c>
      <c r="P145" s="64" t="s">
        <v>331</v>
      </c>
    </row>
    <row r="146" spans="1:16" ht="12.75" customHeight="1" thickBot="1" x14ac:dyDescent="0.25">
      <c r="A146" s="28" t="str">
        <f t="shared" si="24"/>
        <v> HABZ 70 </v>
      </c>
      <c r="B146" s="5" t="str">
        <f t="shared" si="25"/>
        <v>II</v>
      </c>
      <c r="C146" s="28">
        <f t="shared" si="26"/>
        <v>40483.476000000002</v>
      </c>
      <c r="D146" s="35" t="str">
        <f t="shared" si="27"/>
        <v>vis</v>
      </c>
      <c r="E146" s="61">
        <f>VLOOKUP(C146,Active!C$21:E$965,3,FALSE)</f>
        <v>-3482.4831275690726</v>
      </c>
      <c r="F146" s="5" t="s">
        <v>109</v>
      </c>
      <c r="G146" s="35" t="str">
        <f t="shared" si="28"/>
        <v>40483.476</v>
      </c>
      <c r="H146" s="28">
        <f t="shared" si="29"/>
        <v>3964.5</v>
      </c>
      <c r="I146" s="62" t="s">
        <v>340</v>
      </c>
      <c r="J146" s="63" t="s">
        <v>341</v>
      </c>
      <c r="K146" s="62">
        <v>3964.5</v>
      </c>
      <c r="L146" s="62" t="s">
        <v>342</v>
      </c>
      <c r="M146" s="63" t="s">
        <v>120</v>
      </c>
      <c r="N146" s="63"/>
      <c r="O146" s="64" t="s">
        <v>324</v>
      </c>
      <c r="P146" s="64" t="s">
        <v>331</v>
      </c>
    </row>
    <row r="147" spans="1:16" ht="12.75" customHeight="1" thickBot="1" x14ac:dyDescent="0.25">
      <c r="A147" s="28" t="str">
        <f t="shared" si="24"/>
        <v> HABZ 70 </v>
      </c>
      <c r="B147" s="5" t="str">
        <f t="shared" si="25"/>
        <v>II</v>
      </c>
      <c r="C147" s="28">
        <f t="shared" si="26"/>
        <v>41600.307000000001</v>
      </c>
      <c r="D147" s="35" t="str">
        <f t="shared" si="27"/>
        <v>vis</v>
      </c>
      <c r="E147" s="61">
        <f>VLOOKUP(C147,Active!C$21:E$965,3,FALSE)</f>
        <v>-2724.4792636620396</v>
      </c>
      <c r="F147" s="5" t="s">
        <v>109</v>
      </c>
      <c r="G147" s="35" t="str">
        <f t="shared" si="28"/>
        <v>41600.307</v>
      </c>
      <c r="H147" s="28">
        <f t="shared" si="29"/>
        <v>4722.5</v>
      </c>
      <c r="I147" s="62" t="s">
        <v>343</v>
      </c>
      <c r="J147" s="63" t="s">
        <v>344</v>
      </c>
      <c r="K147" s="62">
        <v>4722.5</v>
      </c>
      <c r="L147" s="62" t="s">
        <v>179</v>
      </c>
      <c r="M147" s="63" t="s">
        <v>120</v>
      </c>
      <c r="N147" s="63"/>
      <c r="O147" s="64" t="s">
        <v>324</v>
      </c>
      <c r="P147" s="64" t="s">
        <v>331</v>
      </c>
    </row>
    <row r="148" spans="1:16" ht="12.75" customHeight="1" thickBot="1" x14ac:dyDescent="0.25">
      <c r="A148" s="28" t="str">
        <f t="shared" si="24"/>
        <v> AOEB 9 </v>
      </c>
      <c r="B148" s="5" t="str">
        <f t="shared" si="25"/>
        <v>I</v>
      </c>
      <c r="C148" s="28">
        <f t="shared" si="26"/>
        <v>43028.745999999999</v>
      </c>
      <c r="D148" s="35" t="str">
        <f t="shared" si="27"/>
        <v>vis</v>
      </c>
      <c r="E148" s="61">
        <f>VLOOKUP(C148,Active!C$21:E$965,3,FALSE)</f>
        <v>-1754.9840747252179</v>
      </c>
      <c r="F148" s="5" t="s">
        <v>109</v>
      </c>
      <c r="G148" s="35" t="str">
        <f t="shared" si="28"/>
        <v>43028.746</v>
      </c>
      <c r="H148" s="28">
        <f t="shared" si="29"/>
        <v>5692</v>
      </c>
      <c r="I148" s="62" t="s">
        <v>349</v>
      </c>
      <c r="J148" s="63" t="s">
        <v>350</v>
      </c>
      <c r="K148" s="62">
        <v>5692</v>
      </c>
      <c r="L148" s="62" t="s">
        <v>219</v>
      </c>
      <c r="M148" s="63" t="s">
        <v>307</v>
      </c>
      <c r="N148" s="63"/>
      <c r="O148" s="64" t="s">
        <v>351</v>
      </c>
      <c r="P148" s="64" t="s">
        <v>352</v>
      </c>
    </row>
    <row r="149" spans="1:16" ht="12.75" customHeight="1" thickBot="1" x14ac:dyDescent="0.25">
      <c r="A149" s="28" t="str">
        <f t="shared" si="24"/>
        <v> AOEB 9 </v>
      </c>
      <c r="B149" s="5" t="str">
        <f t="shared" si="25"/>
        <v>I</v>
      </c>
      <c r="C149" s="28">
        <f t="shared" si="26"/>
        <v>43420.669000000002</v>
      </c>
      <c r="D149" s="35" t="str">
        <f t="shared" si="27"/>
        <v>vis</v>
      </c>
      <c r="E149" s="61">
        <f>VLOOKUP(C149,Active!C$21:E$965,3,FALSE)</f>
        <v>-1488.9821922971346</v>
      </c>
      <c r="F149" s="5" t="s">
        <v>109</v>
      </c>
      <c r="G149" s="35" t="str">
        <f t="shared" si="28"/>
        <v>43420.669</v>
      </c>
      <c r="H149" s="28">
        <f t="shared" si="29"/>
        <v>5958</v>
      </c>
      <c r="I149" s="62" t="s">
        <v>353</v>
      </c>
      <c r="J149" s="63" t="s">
        <v>354</v>
      </c>
      <c r="K149" s="62">
        <v>5958</v>
      </c>
      <c r="L149" s="62" t="s">
        <v>355</v>
      </c>
      <c r="M149" s="63" t="s">
        <v>307</v>
      </c>
      <c r="N149" s="63"/>
      <c r="O149" s="64" t="s">
        <v>351</v>
      </c>
      <c r="P149" s="64" t="s">
        <v>352</v>
      </c>
    </row>
    <row r="150" spans="1:16" ht="12.75" customHeight="1" thickBot="1" x14ac:dyDescent="0.25">
      <c r="A150" s="28" t="str">
        <f t="shared" si="24"/>
        <v> AOEB 9 </v>
      </c>
      <c r="B150" s="5" t="str">
        <f t="shared" si="25"/>
        <v>I</v>
      </c>
      <c r="C150" s="28">
        <f t="shared" si="26"/>
        <v>44562.557000000001</v>
      </c>
      <c r="D150" s="35" t="str">
        <f t="shared" si="27"/>
        <v>vis</v>
      </c>
      <c r="E150" s="61">
        <f>VLOOKUP(C150,Active!C$21:E$965,3,FALSE)</f>
        <v>-713.97190323005532</v>
      </c>
      <c r="F150" s="5" t="s">
        <v>109</v>
      </c>
      <c r="G150" s="35" t="str">
        <f t="shared" si="28"/>
        <v>44562.557</v>
      </c>
      <c r="H150" s="28">
        <f t="shared" si="29"/>
        <v>6733</v>
      </c>
      <c r="I150" s="62" t="s">
        <v>367</v>
      </c>
      <c r="J150" s="63" t="s">
        <v>368</v>
      </c>
      <c r="K150" s="62">
        <v>6733</v>
      </c>
      <c r="L150" s="62" t="s">
        <v>369</v>
      </c>
      <c r="M150" s="63" t="s">
        <v>307</v>
      </c>
      <c r="N150" s="63"/>
      <c r="O150" s="64" t="s">
        <v>351</v>
      </c>
      <c r="P150" s="64" t="s">
        <v>352</v>
      </c>
    </row>
    <row r="151" spans="1:16" ht="12.75" customHeight="1" thickBot="1" x14ac:dyDescent="0.25">
      <c r="A151" s="28" t="str">
        <f t="shared" si="24"/>
        <v> AOEB 9 </v>
      </c>
      <c r="B151" s="5" t="str">
        <f t="shared" si="25"/>
        <v>I</v>
      </c>
      <c r="C151" s="28">
        <f t="shared" si="26"/>
        <v>45026.637000000002</v>
      </c>
      <c r="D151" s="35" t="str">
        <f t="shared" si="27"/>
        <v>vis</v>
      </c>
      <c r="E151" s="61">
        <f>VLOOKUP(C151,Active!C$21:E$965,3,FALSE)</f>
        <v>-398.99637590141032</v>
      </c>
      <c r="F151" s="5" t="s">
        <v>109</v>
      </c>
      <c r="G151" s="35" t="str">
        <f t="shared" si="28"/>
        <v>45026.637</v>
      </c>
      <c r="H151" s="28">
        <f t="shared" si="29"/>
        <v>7048</v>
      </c>
      <c r="I151" s="62" t="s">
        <v>370</v>
      </c>
      <c r="J151" s="63" t="s">
        <v>371</v>
      </c>
      <c r="K151" s="62">
        <v>7048</v>
      </c>
      <c r="L151" s="62" t="s">
        <v>372</v>
      </c>
      <c r="M151" s="63" t="s">
        <v>307</v>
      </c>
      <c r="N151" s="63"/>
      <c r="O151" s="64" t="s">
        <v>351</v>
      </c>
      <c r="P151" s="64" t="s">
        <v>352</v>
      </c>
    </row>
    <row r="152" spans="1:16" ht="12.75" customHeight="1" thickBot="1" x14ac:dyDescent="0.25">
      <c r="A152" s="28" t="str">
        <f t="shared" si="24"/>
        <v> AOEB 9 </v>
      </c>
      <c r="B152" s="5" t="str">
        <f t="shared" si="25"/>
        <v>I</v>
      </c>
      <c r="C152" s="28">
        <f t="shared" si="26"/>
        <v>45521.711000000003</v>
      </c>
      <c r="D152" s="35" t="str">
        <f t="shared" si="27"/>
        <v>vis</v>
      </c>
      <c r="E152" s="61">
        <f>VLOOKUP(C152,Active!C$21:E$965,3,FALSE)</f>
        <v>-62.984924822498947</v>
      </c>
      <c r="F152" s="5" t="s">
        <v>109</v>
      </c>
      <c r="G152" s="35" t="str">
        <f t="shared" si="28"/>
        <v>45521.711</v>
      </c>
      <c r="H152" s="28">
        <f t="shared" si="29"/>
        <v>7384</v>
      </c>
      <c r="I152" s="62" t="s">
        <v>395</v>
      </c>
      <c r="J152" s="63" t="s">
        <v>396</v>
      </c>
      <c r="K152" s="62">
        <v>7384</v>
      </c>
      <c r="L152" s="62" t="s">
        <v>277</v>
      </c>
      <c r="M152" s="63" t="s">
        <v>307</v>
      </c>
      <c r="N152" s="63"/>
      <c r="O152" s="64" t="s">
        <v>351</v>
      </c>
      <c r="P152" s="64" t="s">
        <v>352</v>
      </c>
    </row>
    <row r="153" spans="1:16" ht="12.75" customHeight="1" thickBot="1" x14ac:dyDescent="0.25">
      <c r="A153" s="28" t="str">
        <f t="shared" si="24"/>
        <v>BAVM 38 </v>
      </c>
      <c r="B153" s="5" t="str">
        <f t="shared" si="25"/>
        <v>I</v>
      </c>
      <c r="C153" s="28">
        <f t="shared" si="26"/>
        <v>45614.521999999997</v>
      </c>
      <c r="D153" s="35" t="str">
        <f t="shared" si="27"/>
        <v>vis</v>
      </c>
      <c r="E153" s="61">
        <f>VLOOKUP(C153,Active!C$21:E$965,3,FALSE)</f>
        <v>6.7870954827537909E-3</v>
      </c>
      <c r="F153" s="5" t="s">
        <v>109</v>
      </c>
      <c r="G153" s="35" t="str">
        <f t="shared" si="28"/>
        <v>45614.522</v>
      </c>
      <c r="H153" s="28">
        <f t="shared" si="29"/>
        <v>7447</v>
      </c>
      <c r="I153" s="62" t="s">
        <v>402</v>
      </c>
      <c r="J153" s="63" t="s">
        <v>403</v>
      </c>
      <c r="K153" s="62">
        <v>7447</v>
      </c>
      <c r="L153" s="62" t="s">
        <v>404</v>
      </c>
      <c r="M153" s="63" t="s">
        <v>111</v>
      </c>
      <c r="N153" s="63"/>
      <c r="O153" s="64" t="s">
        <v>405</v>
      </c>
      <c r="P153" s="65" t="s">
        <v>406</v>
      </c>
    </row>
    <row r="154" spans="1:16" ht="12.75" customHeight="1" thickBot="1" x14ac:dyDescent="0.25">
      <c r="A154" s="28" t="str">
        <f t="shared" si="24"/>
        <v> AOEB 9 </v>
      </c>
      <c r="B154" s="5" t="str">
        <f t="shared" si="25"/>
        <v>I</v>
      </c>
      <c r="C154" s="28">
        <f t="shared" si="26"/>
        <v>47481.3</v>
      </c>
      <c r="D154" s="35" t="str">
        <f t="shared" si="27"/>
        <v>vis</v>
      </c>
      <c r="E154" s="61">
        <f>VLOOKUP(C154,Active!C$21:E$965,3,FALSE)</f>
        <v>1267.0068408696443</v>
      </c>
      <c r="F154" s="5" t="s">
        <v>109</v>
      </c>
      <c r="G154" s="35" t="str">
        <f t="shared" si="28"/>
        <v>47481.300</v>
      </c>
      <c r="H154" s="28">
        <f t="shared" si="29"/>
        <v>8714</v>
      </c>
      <c r="I154" s="62" t="s">
        <v>437</v>
      </c>
      <c r="J154" s="63" t="s">
        <v>438</v>
      </c>
      <c r="K154" s="62">
        <v>8714</v>
      </c>
      <c r="L154" s="62" t="s">
        <v>404</v>
      </c>
      <c r="M154" s="63" t="s">
        <v>307</v>
      </c>
      <c r="N154" s="63"/>
      <c r="O154" s="64" t="s">
        <v>351</v>
      </c>
      <c r="P154" s="64" t="s">
        <v>352</v>
      </c>
    </row>
    <row r="155" spans="1:16" ht="12.75" customHeight="1" thickBot="1" x14ac:dyDescent="0.25">
      <c r="A155" s="28" t="str">
        <f t="shared" si="24"/>
        <v> AOEB 9 </v>
      </c>
      <c r="B155" s="5" t="str">
        <f t="shared" si="25"/>
        <v>I</v>
      </c>
      <c r="C155" s="28">
        <f t="shared" si="26"/>
        <v>48154.642</v>
      </c>
      <c r="D155" s="35" t="str">
        <f t="shared" si="27"/>
        <v>vis</v>
      </c>
      <c r="E155" s="61">
        <f>VLOOKUP(C155,Active!C$21:E$965,3,FALSE)</f>
        <v>1724.0104857638926</v>
      </c>
      <c r="F155" s="5" t="s">
        <v>109</v>
      </c>
      <c r="G155" s="35" t="str">
        <f t="shared" si="28"/>
        <v>48154.642</v>
      </c>
      <c r="H155" s="28">
        <f t="shared" si="29"/>
        <v>9171</v>
      </c>
      <c r="I155" s="62" t="s">
        <v>439</v>
      </c>
      <c r="J155" s="63" t="s">
        <v>440</v>
      </c>
      <c r="K155" s="62">
        <v>9171</v>
      </c>
      <c r="L155" s="62" t="s">
        <v>441</v>
      </c>
      <c r="M155" s="63" t="s">
        <v>307</v>
      </c>
      <c r="N155" s="63"/>
      <c r="O155" s="64" t="s">
        <v>351</v>
      </c>
      <c r="P155" s="64" t="s">
        <v>352</v>
      </c>
    </row>
    <row r="156" spans="1:16" ht="12.75" customHeight="1" thickBot="1" x14ac:dyDescent="0.25">
      <c r="A156" s="28" t="str">
        <f t="shared" si="24"/>
        <v> AOEB 9 </v>
      </c>
      <c r="B156" s="5" t="str">
        <f t="shared" si="25"/>
        <v>I</v>
      </c>
      <c r="C156" s="28">
        <f t="shared" si="26"/>
        <v>49679.603999999999</v>
      </c>
      <c r="D156" s="35" t="str">
        <f t="shared" si="27"/>
        <v>vis</v>
      </c>
      <c r="E156" s="61">
        <f>VLOOKUP(C156,Active!C$21:E$965,3,FALSE)</f>
        <v>2759.0167564632184</v>
      </c>
      <c r="F156" s="5" t="s">
        <v>109</v>
      </c>
      <c r="G156" s="35" t="str">
        <f t="shared" si="28"/>
        <v>49679.604</v>
      </c>
      <c r="H156" s="28">
        <f t="shared" si="29"/>
        <v>10206</v>
      </c>
      <c r="I156" s="62" t="s">
        <v>468</v>
      </c>
      <c r="J156" s="63" t="s">
        <v>469</v>
      </c>
      <c r="K156" s="62">
        <v>10206</v>
      </c>
      <c r="L156" s="62" t="s">
        <v>342</v>
      </c>
      <c r="M156" s="63" t="s">
        <v>307</v>
      </c>
      <c r="N156" s="63"/>
      <c r="O156" s="64" t="s">
        <v>351</v>
      </c>
      <c r="P156" s="64" t="s">
        <v>352</v>
      </c>
    </row>
    <row r="157" spans="1:16" ht="12.75" customHeight="1" thickBot="1" x14ac:dyDescent="0.25">
      <c r="A157" s="28" t="str">
        <f t="shared" si="24"/>
        <v> AOEB 9 </v>
      </c>
      <c r="B157" s="5" t="str">
        <f t="shared" si="25"/>
        <v>I</v>
      </c>
      <c r="C157" s="28">
        <f t="shared" si="26"/>
        <v>50370.624000000003</v>
      </c>
      <c r="D157" s="35" t="str">
        <f t="shared" si="27"/>
        <v>vis</v>
      </c>
      <c r="E157" s="61">
        <f>VLOOKUP(C157,Active!C$21:E$965,3,FALSE)</f>
        <v>3228.0186287581691</v>
      </c>
      <c r="F157" s="5" t="s">
        <v>109</v>
      </c>
      <c r="G157" s="35" t="str">
        <f t="shared" si="28"/>
        <v>50370.624</v>
      </c>
      <c r="H157" s="28">
        <f t="shared" si="29"/>
        <v>10675</v>
      </c>
      <c r="I157" s="62" t="s">
        <v>479</v>
      </c>
      <c r="J157" s="63" t="s">
        <v>480</v>
      </c>
      <c r="K157" s="62">
        <v>10675</v>
      </c>
      <c r="L157" s="62" t="s">
        <v>467</v>
      </c>
      <c r="M157" s="63" t="s">
        <v>307</v>
      </c>
      <c r="N157" s="63"/>
      <c r="O157" s="64" t="s">
        <v>351</v>
      </c>
      <c r="P157" s="64" t="s">
        <v>352</v>
      </c>
    </row>
    <row r="158" spans="1:16" ht="12.75" customHeight="1" thickBot="1" x14ac:dyDescent="0.25">
      <c r="A158" s="28" t="str">
        <f t="shared" si="24"/>
        <v> AOEB 9 </v>
      </c>
      <c r="B158" s="5" t="str">
        <f t="shared" si="25"/>
        <v>I</v>
      </c>
      <c r="C158" s="28">
        <f t="shared" si="26"/>
        <v>52225.678</v>
      </c>
      <c r="D158" s="35" t="str">
        <f t="shared" si="27"/>
        <v>vis</v>
      </c>
      <c r="E158" s="61">
        <f>VLOOKUP(C158,Active!C$21:E$965,3,FALSE)</f>
        <v>4487.0614917841749</v>
      </c>
      <c r="F158" s="5" t="s">
        <v>109</v>
      </c>
      <c r="G158" s="35" t="str">
        <f t="shared" si="28"/>
        <v>52225.678</v>
      </c>
      <c r="H158" s="28">
        <f t="shared" si="29"/>
        <v>11934</v>
      </c>
      <c r="I158" s="62" t="s">
        <v>488</v>
      </c>
      <c r="J158" s="63" t="s">
        <v>489</v>
      </c>
      <c r="K158" s="62">
        <v>11934</v>
      </c>
      <c r="L158" s="62" t="s">
        <v>490</v>
      </c>
      <c r="M158" s="63" t="s">
        <v>307</v>
      </c>
      <c r="N158" s="63"/>
      <c r="O158" s="64" t="s">
        <v>351</v>
      </c>
      <c r="P158" s="64" t="s">
        <v>352</v>
      </c>
    </row>
    <row r="159" spans="1:16" ht="12.75" customHeight="1" thickBot="1" x14ac:dyDescent="0.25">
      <c r="A159" s="28" t="str">
        <f t="shared" si="24"/>
        <v> AOEB 9 </v>
      </c>
      <c r="B159" s="5" t="str">
        <f t="shared" si="25"/>
        <v>I</v>
      </c>
      <c r="C159" s="28">
        <f t="shared" si="26"/>
        <v>52524.798499999997</v>
      </c>
      <c r="D159" s="35" t="str">
        <f t="shared" si="27"/>
        <v>vis</v>
      </c>
      <c r="E159" s="61">
        <f>VLOOKUP(C159,Active!C$21:E$965,3,FALSE)</f>
        <v>4690.0774313254324</v>
      </c>
      <c r="F159" s="5" t="s">
        <v>109</v>
      </c>
      <c r="G159" s="35" t="str">
        <f t="shared" si="28"/>
        <v>52524.7985</v>
      </c>
      <c r="H159" s="28">
        <f t="shared" si="29"/>
        <v>12137</v>
      </c>
      <c r="I159" s="62" t="s">
        <v>491</v>
      </c>
      <c r="J159" s="63" t="s">
        <v>492</v>
      </c>
      <c r="K159" s="62">
        <v>12137</v>
      </c>
      <c r="L159" s="62" t="s">
        <v>493</v>
      </c>
      <c r="M159" s="63" t="s">
        <v>494</v>
      </c>
      <c r="N159" s="63" t="s">
        <v>495</v>
      </c>
      <c r="O159" s="64" t="s">
        <v>351</v>
      </c>
      <c r="P159" s="64" t="s">
        <v>352</v>
      </c>
    </row>
    <row r="160" spans="1:16" ht="12.75" customHeight="1" thickBot="1" x14ac:dyDescent="0.25">
      <c r="A160" s="28" t="str">
        <f t="shared" si="24"/>
        <v> AOEB 9 </v>
      </c>
      <c r="B160" s="5" t="str">
        <f t="shared" si="25"/>
        <v>I</v>
      </c>
      <c r="C160" s="28">
        <f t="shared" si="26"/>
        <v>52885.797700000003</v>
      </c>
      <c r="D160" s="35" t="str">
        <f t="shared" si="27"/>
        <v>vis</v>
      </c>
      <c r="E160" s="61">
        <f>VLOOKUP(C160,Active!C$21:E$965,3,FALSE)</f>
        <v>4935.0910354135649</v>
      </c>
      <c r="F160" s="5" t="s">
        <v>109</v>
      </c>
      <c r="G160" s="35" t="str">
        <f t="shared" si="28"/>
        <v>52885.7977</v>
      </c>
      <c r="H160" s="28">
        <f t="shared" si="29"/>
        <v>12382</v>
      </c>
      <c r="I160" s="62" t="s">
        <v>496</v>
      </c>
      <c r="J160" s="63" t="s">
        <v>497</v>
      </c>
      <c r="K160" s="62">
        <v>12382</v>
      </c>
      <c r="L160" s="62" t="s">
        <v>498</v>
      </c>
      <c r="M160" s="63" t="s">
        <v>494</v>
      </c>
      <c r="N160" s="63" t="s">
        <v>495</v>
      </c>
      <c r="O160" s="64" t="s">
        <v>351</v>
      </c>
      <c r="P160" s="64" t="s">
        <v>352</v>
      </c>
    </row>
    <row r="161" spans="1:16" ht="12.75" customHeight="1" thickBot="1" x14ac:dyDescent="0.25">
      <c r="A161" s="28" t="str">
        <f t="shared" si="24"/>
        <v> AOEB 9 </v>
      </c>
      <c r="B161" s="5" t="str">
        <f t="shared" si="25"/>
        <v>I</v>
      </c>
      <c r="C161" s="28">
        <f t="shared" si="26"/>
        <v>52888.748</v>
      </c>
      <c r="D161" s="35" t="str">
        <f t="shared" si="27"/>
        <v>vis</v>
      </c>
      <c r="E161" s="61">
        <f>VLOOKUP(C161,Active!C$21:E$965,3,FALSE)</f>
        <v>4937.0934321948889</v>
      </c>
      <c r="F161" s="5" t="s">
        <v>109</v>
      </c>
      <c r="G161" s="35" t="str">
        <f t="shared" si="28"/>
        <v>52888.748</v>
      </c>
      <c r="H161" s="28">
        <f t="shared" si="29"/>
        <v>12384</v>
      </c>
      <c r="I161" s="62" t="s">
        <v>499</v>
      </c>
      <c r="J161" s="63" t="s">
        <v>500</v>
      </c>
      <c r="K161" s="62">
        <v>12384</v>
      </c>
      <c r="L161" s="62" t="s">
        <v>501</v>
      </c>
      <c r="M161" s="63" t="s">
        <v>307</v>
      </c>
      <c r="N161" s="63"/>
      <c r="O161" s="64" t="s">
        <v>502</v>
      </c>
      <c r="P161" s="64" t="s">
        <v>352</v>
      </c>
    </row>
    <row r="162" spans="1:16" ht="12.75" customHeight="1" thickBot="1" x14ac:dyDescent="0.25">
      <c r="A162" s="28" t="str">
        <f t="shared" si="24"/>
        <v>BAVM 193 </v>
      </c>
      <c r="B162" s="5" t="str">
        <f t="shared" si="25"/>
        <v>I</v>
      </c>
      <c r="C162" s="28">
        <f t="shared" si="26"/>
        <v>54378.3655</v>
      </c>
      <c r="D162" s="35" t="str">
        <f t="shared" si="27"/>
        <v>vis</v>
      </c>
      <c r="E162" s="61">
        <f>VLOOKUP(C162,Active!C$21:E$965,3,FALSE)</f>
        <v>5948.1110532526291</v>
      </c>
      <c r="F162" s="5" t="s">
        <v>109</v>
      </c>
      <c r="G162" s="35" t="str">
        <f t="shared" si="28"/>
        <v>54378.3655</v>
      </c>
      <c r="H162" s="28">
        <f t="shared" si="29"/>
        <v>13395</v>
      </c>
      <c r="I162" s="62" t="s">
        <v>553</v>
      </c>
      <c r="J162" s="63" t="s">
        <v>554</v>
      </c>
      <c r="K162" s="62">
        <v>13395</v>
      </c>
      <c r="L162" s="62" t="s">
        <v>555</v>
      </c>
      <c r="M162" s="63" t="s">
        <v>494</v>
      </c>
      <c r="N162" s="63" t="s">
        <v>521</v>
      </c>
      <c r="O162" s="64" t="s">
        <v>556</v>
      </c>
      <c r="P162" s="65" t="s">
        <v>557</v>
      </c>
    </row>
    <row r="163" spans="1:16" ht="12.75" customHeight="1" thickBot="1" x14ac:dyDescent="0.25">
      <c r="A163" s="28" t="str">
        <f t="shared" si="24"/>
        <v>VSB 46 </v>
      </c>
      <c r="B163" s="5" t="str">
        <f t="shared" si="25"/>
        <v>I</v>
      </c>
      <c r="C163" s="28">
        <f t="shared" si="26"/>
        <v>54429.930500000002</v>
      </c>
      <c r="D163" s="35" t="str">
        <f t="shared" si="27"/>
        <v>vis</v>
      </c>
      <c r="E163" s="61">
        <f>VLOOKUP(C163,Active!C$21:E$965,3,FALSE)</f>
        <v>5983.1087111277848</v>
      </c>
      <c r="F163" s="5" t="s">
        <v>109</v>
      </c>
      <c r="G163" s="35" t="str">
        <f t="shared" si="28"/>
        <v>54429.9305</v>
      </c>
      <c r="H163" s="28">
        <f t="shared" si="29"/>
        <v>13430</v>
      </c>
      <c r="I163" s="62" t="s">
        <v>563</v>
      </c>
      <c r="J163" s="63" t="s">
        <v>564</v>
      </c>
      <c r="K163" s="62">
        <v>13430</v>
      </c>
      <c r="L163" s="62" t="s">
        <v>565</v>
      </c>
      <c r="M163" s="63" t="s">
        <v>494</v>
      </c>
      <c r="N163" s="63" t="s">
        <v>109</v>
      </c>
      <c r="O163" s="64" t="s">
        <v>566</v>
      </c>
      <c r="P163" s="65" t="s">
        <v>567</v>
      </c>
    </row>
    <row r="164" spans="1:16" ht="12.75" customHeight="1" thickBot="1" x14ac:dyDescent="0.25">
      <c r="A164" s="28" t="str">
        <f t="shared" si="24"/>
        <v>BAVM 193 </v>
      </c>
      <c r="B164" s="5" t="str">
        <f t="shared" si="25"/>
        <v>I</v>
      </c>
      <c r="C164" s="28">
        <f t="shared" si="26"/>
        <v>54462.347900000001</v>
      </c>
      <c r="D164" s="35" t="str">
        <f t="shared" si="27"/>
        <v>vis</v>
      </c>
      <c r="E164" s="61">
        <f>VLOOKUP(C164,Active!C$21:E$965,3,FALSE)</f>
        <v>6005.1107100495719</v>
      </c>
      <c r="F164" s="5" t="s">
        <v>109</v>
      </c>
      <c r="G164" s="35" t="str">
        <f t="shared" si="28"/>
        <v>54462.3479</v>
      </c>
      <c r="H164" s="28">
        <f t="shared" si="29"/>
        <v>13452</v>
      </c>
      <c r="I164" s="62" t="s">
        <v>568</v>
      </c>
      <c r="J164" s="63" t="s">
        <v>569</v>
      </c>
      <c r="K164" s="62">
        <v>13452</v>
      </c>
      <c r="L164" s="62" t="s">
        <v>570</v>
      </c>
      <c r="M164" s="63" t="s">
        <v>494</v>
      </c>
      <c r="N164" s="63" t="s">
        <v>109</v>
      </c>
      <c r="O164" s="64" t="s">
        <v>571</v>
      </c>
      <c r="P164" s="65" t="s">
        <v>557</v>
      </c>
    </row>
    <row r="165" spans="1:16" ht="12.75" customHeight="1" thickBot="1" x14ac:dyDescent="0.25">
      <c r="A165" s="28" t="str">
        <f t="shared" si="24"/>
        <v>OEJV 0107 </v>
      </c>
      <c r="B165" s="5" t="str">
        <f t="shared" si="25"/>
        <v>I</v>
      </c>
      <c r="C165" s="28">
        <f t="shared" si="26"/>
        <v>54851.3364</v>
      </c>
      <c r="D165" s="35" t="str">
        <f t="shared" si="27"/>
        <v>vis</v>
      </c>
      <c r="E165" s="61" t="e">
        <f>VLOOKUP(C165,Active!C$21:E$965,3,FALSE)</f>
        <v>#N/A</v>
      </c>
      <c r="F165" s="5" t="s">
        <v>109</v>
      </c>
      <c r="G165" s="35" t="str">
        <f t="shared" si="28"/>
        <v>54851.3364</v>
      </c>
      <c r="H165" s="28">
        <f t="shared" si="29"/>
        <v>13716</v>
      </c>
      <c r="I165" s="62" t="s">
        <v>589</v>
      </c>
      <c r="J165" s="63" t="s">
        <v>590</v>
      </c>
      <c r="K165" s="62">
        <v>13716</v>
      </c>
      <c r="L165" s="62" t="s">
        <v>591</v>
      </c>
      <c r="M165" s="63" t="s">
        <v>494</v>
      </c>
      <c r="N165" s="63" t="s">
        <v>552</v>
      </c>
      <c r="O165" s="64" t="s">
        <v>545</v>
      </c>
      <c r="P165" s="65" t="s">
        <v>592</v>
      </c>
    </row>
    <row r="166" spans="1:16" ht="12.75" customHeight="1" thickBot="1" x14ac:dyDescent="0.25">
      <c r="A166" s="28" t="str">
        <f t="shared" si="24"/>
        <v>OEJV 0107 </v>
      </c>
      <c r="B166" s="5" t="str">
        <f t="shared" si="25"/>
        <v>I</v>
      </c>
      <c r="C166" s="28">
        <f t="shared" si="26"/>
        <v>54851.337500000001</v>
      </c>
      <c r="D166" s="35" t="str">
        <f t="shared" si="27"/>
        <v>vis</v>
      </c>
      <c r="E166" s="61" t="e">
        <f>VLOOKUP(C166,Active!C$21:E$965,3,FALSE)</f>
        <v>#N/A</v>
      </c>
      <c r="F166" s="5" t="s">
        <v>109</v>
      </c>
      <c r="G166" s="35" t="str">
        <f t="shared" si="28"/>
        <v>54851.3375</v>
      </c>
      <c r="H166" s="28">
        <f t="shared" si="29"/>
        <v>13716</v>
      </c>
      <c r="I166" s="62" t="s">
        <v>593</v>
      </c>
      <c r="J166" s="63" t="s">
        <v>594</v>
      </c>
      <c r="K166" s="62">
        <v>13716</v>
      </c>
      <c r="L166" s="62" t="s">
        <v>595</v>
      </c>
      <c r="M166" s="63" t="s">
        <v>494</v>
      </c>
      <c r="N166" s="63" t="s">
        <v>109</v>
      </c>
      <c r="O166" s="64" t="s">
        <v>545</v>
      </c>
      <c r="P166" s="65" t="s">
        <v>592</v>
      </c>
    </row>
    <row r="167" spans="1:16" ht="12.75" customHeight="1" thickBot="1" x14ac:dyDescent="0.25">
      <c r="A167" s="28" t="str">
        <f t="shared" si="24"/>
        <v>OEJV 0107 </v>
      </c>
      <c r="B167" s="5" t="str">
        <f t="shared" si="25"/>
        <v>I</v>
      </c>
      <c r="C167" s="28">
        <f t="shared" si="26"/>
        <v>54851.339</v>
      </c>
      <c r="D167" s="35" t="str">
        <f t="shared" si="27"/>
        <v>vis</v>
      </c>
      <c r="E167" s="61" t="e">
        <f>VLOOKUP(C167,Active!C$21:E$965,3,FALSE)</f>
        <v>#N/A</v>
      </c>
      <c r="F167" s="5" t="s">
        <v>109</v>
      </c>
      <c r="G167" s="35" t="str">
        <f t="shared" si="28"/>
        <v>54851.3390</v>
      </c>
      <c r="H167" s="28">
        <f t="shared" si="29"/>
        <v>13716</v>
      </c>
      <c r="I167" s="62" t="s">
        <v>596</v>
      </c>
      <c r="J167" s="63" t="s">
        <v>597</v>
      </c>
      <c r="K167" s="62">
        <v>13716</v>
      </c>
      <c r="L167" s="62" t="s">
        <v>598</v>
      </c>
      <c r="M167" s="63" t="s">
        <v>494</v>
      </c>
      <c r="N167" s="63" t="s">
        <v>73</v>
      </c>
      <c r="O167" s="64" t="s">
        <v>545</v>
      </c>
      <c r="P167" s="65" t="s">
        <v>592</v>
      </c>
    </row>
    <row r="168" spans="1:16" ht="12.75" customHeight="1" thickBot="1" x14ac:dyDescent="0.25">
      <c r="A168" s="28" t="str">
        <f t="shared" si="24"/>
        <v>BAVM 212 </v>
      </c>
      <c r="B168" s="5" t="str">
        <f t="shared" si="25"/>
        <v>II</v>
      </c>
      <c r="C168" s="28">
        <f t="shared" si="26"/>
        <v>55108.449399999998</v>
      </c>
      <c r="D168" s="35" t="str">
        <f t="shared" si="27"/>
        <v>vis</v>
      </c>
      <c r="E168" s="61">
        <f>VLOOKUP(C168,Active!C$21:E$965,3,FALSE)</f>
        <v>6443.6259674843395</v>
      </c>
      <c r="F168" s="5" t="s">
        <v>109</v>
      </c>
      <c r="G168" s="35" t="str">
        <f t="shared" si="28"/>
        <v>55108.4494</v>
      </c>
      <c r="H168" s="28">
        <f t="shared" si="29"/>
        <v>13890.5</v>
      </c>
      <c r="I168" s="62" t="s">
        <v>610</v>
      </c>
      <c r="J168" s="63" t="s">
        <v>611</v>
      </c>
      <c r="K168" s="62">
        <v>13890.5</v>
      </c>
      <c r="L168" s="62" t="s">
        <v>612</v>
      </c>
      <c r="M168" s="63" t="s">
        <v>494</v>
      </c>
      <c r="N168" s="63" t="s">
        <v>514</v>
      </c>
      <c r="O168" s="64" t="s">
        <v>427</v>
      </c>
      <c r="P168" s="65" t="s">
        <v>613</v>
      </c>
    </row>
    <row r="169" spans="1:16" ht="12.75" customHeight="1" thickBot="1" x14ac:dyDescent="0.25">
      <c r="A169" s="28" t="str">
        <f t="shared" si="24"/>
        <v>BAVM 225 </v>
      </c>
      <c r="B169" s="5" t="str">
        <f t="shared" si="25"/>
        <v>I</v>
      </c>
      <c r="C169" s="28">
        <f t="shared" si="26"/>
        <v>55878.317999999999</v>
      </c>
      <c r="D169" s="35" t="str">
        <f t="shared" si="27"/>
        <v>vis</v>
      </c>
      <c r="E169" s="61">
        <f>VLOOKUP(C169,Active!C$21:E$965,3,FALSE)</f>
        <v>6966.1431374954691</v>
      </c>
      <c r="F169" s="5" t="s">
        <v>109</v>
      </c>
      <c r="G169" s="35" t="str">
        <f t="shared" si="28"/>
        <v>55878.3180</v>
      </c>
      <c r="H169" s="28">
        <f t="shared" si="29"/>
        <v>14413</v>
      </c>
      <c r="I169" s="62" t="s">
        <v>633</v>
      </c>
      <c r="J169" s="63" t="s">
        <v>634</v>
      </c>
      <c r="K169" s="62">
        <v>14413</v>
      </c>
      <c r="L169" s="62" t="s">
        <v>635</v>
      </c>
      <c r="M169" s="63" t="s">
        <v>494</v>
      </c>
      <c r="N169" s="63" t="s">
        <v>514</v>
      </c>
      <c r="O169" s="64" t="s">
        <v>405</v>
      </c>
      <c r="P169" s="65" t="s">
        <v>636</v>
      </c>
    </row>
    <row r="170" spans="1:16" ht="12.75" customHeight="1" thickBot="1" x14ac:dyDescent="0.25">
      <c r="A170" s="28" t="str">
        <f t="shared" si="24"/>
        <v>BAVM 225 </v>
      </c>
      <c r="B170" s="5" t="str">
        <f t="shared" si="25"/>
        <v>II</v>
      </c>
      <c r="C170" s="28">
        <f t="shared" si="26"/>
        <v>55942.412700000001</v>
      </c>
      <c r="D170" s="35" t="str">
        <f t="shared" si="27"/>
        <v>vis</v>
      </c>
      <c r="E170" s="61">
        <f>VLOOKUP(C170,Active!C$21:E$965,3,FALSE)</f>
        <v>7009.644822402106</v>
      </c>
      <c r="F170" s="5" t="s">
        <v>109</v>
      </c>
      <c r="G170" s="35" t="str">
        <f t="shared" si="28"/>
        <v>55942.4127</v>
      </c>
      <c r="H170" s="28">
        <f t="shared" si="29"/>
        <v>14456.5</v>
      </c>
      <c r="I170" s="62" t="s">
        <v>637</v>
      </c>
      <c r="J170" s="63" t="s">
        <v>638</v>
      </c>
      <c r="K170" s="62">
        <v>14456.5</v>
      </c>
      <c r="L170" s="62" t="s">
        <v>639</v>
      </c>
      <c r="M170" s="63" t="s">
        <v>494</v>
      </c>
      <c r="N170" s="63" t="s">
        <v>109</v>
      </c>
      <c r="O170" s="64" t="s">
        <v>571</v>
      </c>
      <c r="P170" s="65" t="s">
        <v>636</v>
      </c>
    </row>
    <row r="171" spans="1:16" ht="12.75" customHeight="1" thickBot="1" x14ac:dyDescent="0.25">
      <c r="A171" s="28" t="str">
        <f t="shared" si="24"/>
        <v>VSB 55 </v>
      </c>
      <c r="B171" s="5" t="str">
        <f t="shared" si="25"/>
        <v>I</v>
      </c>
      <c r="C171" s="28">
        <f t="shared" si="26"/>
        <v>56245.202299999997</v>
      </c>
      <c r="D171" s="35" t="str">
        <f t="shared" si="27"/>
        <v>vis</v>
      </c>
      <c r="E171" s="61">
        <f>VLOOKUP(C171,Active!C$21:E$965,3,FALSE)</f>
        <v>7215.1510151482444</v>
      </c>
      <c r="F171" s="5" t="s">
        <v>109</v>
      </c>
      <c r="G171" s="35" t="str">
        <f t="shared" si="28"/>
        <v>56245.2023</v>
      </c>
      <c r="H171" s="28">
        <f t="shared" si="29"/>
        <v>14662</v>
      </c>
      <c r="I171" s="62" t="s">
        <v>649</v>
      </c>
      <c r="J171" s="63" t="s">
        <v>650</v>
      </c>
      <c r="K171" s="62">
        <v>14662</v>
      </c>
      <c r="L171" s="62" t="s">
        <v>651</v>
      </c>
      <c r="M171" s="63" t="s">
        <v>494</v>
      </c>
      <c r="N171" s="63" t="s">
        <v>109</v>
      </c>
      <c r="O171" s="64" t="s">
        <v>566</v>
      </c>
      <c r="P171" s="65" t="s">
        <v>652</v>
      </c>
    </row>
    <row r="172" spans="1:16" x14ac:dyDescent="0.2">
      <c r="B172" s="5"/>
      <c r="E172" s="61"/>
      <c r="F172" s="5"/>
    </row>
    <row r="173" spans="1:16" x14ac:dyDescent="0.2">
      <c r="B173" s="5"/>
      <c r="E173" s="61"/>
      <c r="F173" s="5"/>
    </row>
    <row r="174" spans="1:16" x14ac:dyDescent="0.2">
      <c r="B174" s="5"/>
      <c r="E174" s="61"/>
      <c r="F174" s="5"/>
    </row>
    <row r="175" spans="1:16" x14ac:dyDescent="0.2">
      <c r="B175" s="5"/>
      <c r="E175" s="61"/>
      <c r="F175" s="5"/>
    </row>
    <row r="176" spans="1:16" x14ac:dyDescent="0.2">
      <c r="B176" s="5"/>
      <c r="E176" s="61"/>
      <c r="F176" s="5"/>
    </row>
    <row r="177" spans="2:6" x14ac:dyDescent="0.2">
      <c r="B177" s="5"/>
      <c r="E177" s="61"/>
      <c r="F177" s="5"/>
    </row>
    <row r="178" spans="2:6" x14ac:dyDescent="0.2">
      <c r="B178" s="5"/>
      <c r="E178" s="61"/>
      <c r="F178" s="5"/>
    </row>
    <row r="179" spans="2:6" x14ac:dyDescent="0.2">
      <c r="B179" s="5"/>
      <c r="E179" s="61"/>
      <c r="F179" s="5"/>
    </row>
    <row r="180" spans="2:6" x14ac:dyDescent="0.2">
      <c r="B180" s="5"/>
      <c r="E180" s="61"/>
      <c r="F180" s="5"/>
    </row>
    <row r="181" spans="2:6" x14ac:dyDescent="0.2">
      <c r="B181" s="5"/>
      <c r="E181" s="61"/>
      <c r="F181" s="5"/>
    </row>
    <row r="182" spans="2:6" x14ac:dyDescent="0.2">
      <c r="B182" s="5"/>
      <c r="E182" s="61"/>
      <c r="F182" s="5"/>
    </row>
    <row r="183" spans="2:6" x14ac:dyDescent="0.2">
      <c r="B183" s="5"/>
      <c r="E183" s="61"/>
      <c r="F183" s="5"/>
    </row>
    <row r="184" spans="2:6" x14ac:dyDescent="0.2">
      <c r="B184" s="5"/>
      <c r="E184" s="61"/>
      <c r="F184" s="5"/>
    </row>
    <row r="185" spans="2:6" x14ac:dyDescent="0.2">
      <c r="B185" s="5"/>
      <c r="E185" s="61"/>
      <c r="F185" s="5"/>
    </row>
    <row r="186" spans="2:6" x14ac:dyDescent="0.2">
      <c r="B186" s="5"/>
      <c r="E186" s="61"/>
      <c r="F186" s="5"/>
    </row>
    <row r="187" spans="2:6" x14ac:dyDescent="0.2">
      <c r="B187" s="5"/>
      <c r="E187" s="61"/>
      <c r="F187" s="5"/>
    </row>
    <row r="188" spans="2:6" x14ac:dyDescent="0.2">
      <c r="B188" s="5"/>
      <c r="E188" s="61"/>
      <c r="F188" s="5"/>
    </row>
    <row r="189" spans="2:6" x14ac:dyDescent="0.2">
      <c r="B189" s="5"/>
      <c r="E189" s="61"/>
      <c r="F189" s="5"/>
    </row>
    <row r="190" spans="2:6" x14ac:dyDescent="0.2">
      <c r="B190" s="5"/>
      <c r="E190" s="61"/>
      <c r="F190" s="5"/>
    </row>
    <row r="191" spans="2:6" x14ac:dyDescent="0.2">
      <c r="B191" s="5"/>
      <c r="E191" s="61"/>
      <c r="F191" s="5"/>
    </row>
    <row r="192" spans="2:6" x14ac:dyDescent="0.2">
      <c r="B192" s="5"/>
      <c r="E192" s="61"/>
      <c r="F192" s="5"/>
    </row>
    <row r="193" spans="2:6" x14ac:dyDescent="0.2">
      <c r="B193" s="5"/>
      <c r="E193" s="61"/>
      <c r="F193" s="5"/>
    </row>
    <row r="194" spans="2:6" x14ac:dyDescent="0.2">
      <c r="B194" s="5"/>
      <c r="E194" s="61"/>
      <c r="F194" s="5"/>
    </row>
    <row r="195" spans="2:6" x14ac:dyDescent="0.2">
      <c r="B195" s="5"/>
      <c r="E195" s="61"/>
      <c r="F195" s="5"/>
    </row>
    <row r="196" spans="2:6" x14ac:dyDescent="0.2">
      <c r="B196" s="5"/>
      <c r="E196" s="61"/>
      <c r="F196" s="5"/>
    </row>
    <row r="197" spans="2:6" x14ac:dyDescent="0.2">
      <c r="B197" s="5"/>
      <c r="E197" s="61"/>
      <c r="F197" s="5"/>
    </row>
    <row r="198" spans="2:6" x14ac:dyDescent="0.2">
      <c r="B198" s="5"/>
      <c r="E198" s="61"/>
      <c r="F198" s="5"/>
    </row>
    <row r="199" spans="2:6" x14ac:dyDescent="0.2">
      <c r="B199" s="5"/>
      <c r="E199" s="61"/>
      <c r="F199" s="5"/>
    </row>
    <row r="200" spans="2:6" x14ac:dyDescent="0.2">
      <c r="B200" s="5"/>
      <c r="E200" s="61"/>
      <c r="F200" s="5"/>
    </row>
    <row r="201" spans="2:6" x14ac:dyDescent="0.2">
      <c r="B201" s="5"/>
      <c r="E201" s="61"/>
      <c r="F201" s="5"/>
    </row>
    <row r="202" spans="2:6" x14ac:dyDescent="0.2">
      <c r="B202" s="5"/>
      <c r="E202" s="61"/>
      <c r="F202" s="5"/>
    </row>
    <row r="203" spans="2:6" x14ac:dyDescent="0.2">
      <c r="B203" s="5"/>
      <c r="E203" s="61"/>
      <c r="F203" s="5"/>
    </row>
    <row r="204" spans="2:6" x14ac:dyDescent="0.2">
      <c r="B204" s="5"/>
      <c r="E204" s="61"/>
      <c r="F204" s="5"/>
    </row>
    <row r="205" spans="2:6" x14ac:dyDescent="0.2">
      <c r="B205" s="5"/>
      <c r="E205" s="61"/>
      <c r="F205" s="5"/>
    </row>
    <row r="206" spans="2:6" x14ac:dyDescent="0.2">
      <c r="B206" s="5"/>
      <c r="E206" s="61"/>
      <c r="F206" s="5"/>
    </row>
    <row r="207" spans="2:6" x14ac:dyDescent="0.2">
      <c r="B207" s="5"/>
      <c r="E207" s="61"/>
      <c r="F207" s="5"/>
    </row>
    <row r="208" spans="2:6" x14ac:dyDescent="0.2">
      <c r="B208" s="5"/>
      <c r="E208" s="61"/>
      <c r="F208" s="5"/>
    </row>
    <row r="209" spans="2:6" x14ac:dyDescent="0.2">
      <c r="B209" s="5"/>
      <c r="E209" s="61"/>
      <c r="F209" s="5"/>
    </row>
    <row r="210" spans="2:6" x14ac:dyDescent="0.2">
      <c r="B210" s="5"/>
      <c r="E210" s="61"/>
      <c r="F210" s="5"/>
    </row>
    <row r="211" spans="2:6" x14ac:dyDescent="0.2">
      <c r="B211" s="5"/>
      <c r="E211" s="61"/>
      <c r="F211" s="5"/>
    </row>
    <row r="212" spans="2:6" x14ac:dyDescent="0.2">
      <c r="B212" s="5"/>
      <c r="E212" s="61"/>
      <c r="F212" s="5"/>
    </row>
    <row r="213" spans="2:6" x14ac:dyDescent="0.2">
      <c r="B213" s="5"/>
      <c r="E213" s="61"/>
      <c r="F213" s="5"/>
    </row>
    <row r="214" spans="2:6" x14ac:dyDescent="0.2">
      <c r="B214" s="5"/>
      <c r="E214" s="61"/>
      <c r="F214" s="5"/>
    </row>
    <row r="215" spans="2:6" x14ac:dyDescent="0.2">
      <c r="B215" s="5"/>
      <c r="E215" s="61"/>
      <c r="F215" s="5"/>
    </row>
    <row r="216" spans="2:6" x14ac:dyDescent="0.2">
      <c r="B216" s="5"/>
      <c r="E216" s="61"/>
      <c r="F216" s="5"/>
    </row>
    <row r="217" spans="2:6" x14ac:dyDescent="0.2">
      <c r="B217" s="5"/>
      <c r="E217" s="61"/>
      <c r="F217" s="5"/>
    </row>
    <row r="218" spans="2:6" x14ac:dyDescent="0.2">
      <c r="B218" s="5"/>
      <c r="E218" s="61"/>
      <c r="F218" s="5"/>
    </row>
    <row r="219" spans="2:6" x14ac:dyDescent="0.2">
      <c r="B219" s="5"/>
      <c r="E219" s="61"/>
      <c r="F219" s="5"/>
    </row>
    <row r="220" spans="2:6" x14ac:dyDescent="0.2">
      <c r="B220" s="5"/>
      <c r="E220" s="61"/>
      <c r="F220" s="5"/>
    </row>
    <row r="221" spans="2:6" x14ac:dyDescent="0.2">
      <c r="B221" s="5"/>
      <c r="E221" s="61"/>
      <c r="F221" s="5"/>
    </row>
    <row r="222" spans="2:6" x14ac:dyDescent="0.2">
      <c r="B222" s="5"/>
      <c r="E222" s="61"/>
      <c r="F222" s="5"/>
    </row>
    <row r="223" spans="2:6" x14ac:dyDescent="0.2">
      <c r="B223" s="5"/>
      <c r="E223" s="61"/>
      <c r="F223" s="5"/>
    </row>
    <row r="224" spans="2:6" x14ac:dyDescent="0.2">
      <c r="B224" s="5"/>
      <c r="E224" s="61"/>
      <c r="F224" s="5"/>
    </row>
    <row r="225" spans="2:6" x14ac:dyDescent="0.2">
      <c r="B225" s="5"/>
      <c r="E225" s="61"/>
      <c r="F225" s="5"/>
    </row>
    <row r="226" spans="2:6" x14ac:dyDescent="0.2">
      <c r="B226" s="5"/>
      <c r="E226" s="61"/>
      <c r="F226" s="5"/>
    </row>
    <row r="227" spans="2:6" x14ac:dyDescent="0.2">
      <c r="B227" s="5"/>
      <c r="E227" s="61"/>
      <c r="F227" s="5"/>
    </row>
    <row r="228" spans="2:6" x14ac:dyDescent="0.2">
      <c r="B228" s="5"/>
      <c r="E228" s="61"/>
      <c r="F228" s="5"/>
    </row>
    <row r="229" spans="2:6" x14ac:dyDescent="0.2">
      <c r="B229" s="5"/>
      <c r="E229" s="61"/>
      <c r="F229" s="5"/>
    </row>
    <row r="230" spans="2:6" x14ac:dyDescent="0.2">
      <c r="B230" s="5"/>
      <c r="E230" s="61"/>
      <c r="F230" s="5"/>
    </row>
    <row r="231" spans="2:6" x14ac:dyDescent="0.2">
      <c r="B231" s="5"/>
      <c r="E231" s="61"/>
      <c r="F231" s="5"/>
    </row>
    <row r="232" spans="2:6" x14ac:dyDescent="0.2">
      <c r="B232" s="5"/>
      <c r="E232" s="61"/>
      <c r="F232" s="5"/>
    </row>
    <row r="233" spans="2:6" x14ac:dyDescent="0.2">
      <c r="B233" s="5"/>
      <c r="E233" s="61"/>
      <c r="F233" s="5"/>
    </row>
    <row r="234" spans="2:6" x14ac:dyDescent="0.2">
      <c r="B234" s="5"/>
      <c r="E234" s="61"/>
      <c r="F234" s="5"/>
    </row>
    <row r="235" spans="2:6" x14ac:dyDescent="0.2">
      <c r="B235" s="5"/>
      <c r="E235" s="61"/>
      <c r="F235" s="5"/>
    </row>
    <row r="236" spans="2:6" x14ac:dyDescent="0.2">
      <c r="B236" s="5"/>
      <c r="E236" s="61"/>
      <c r="F236" s="5"/>
    </row>
    <row r="237" spans="2:6" x14ac:dyDescent="0.2">
      <c r="B237" s="5"/>
      <c r="E237" s="61"/>
      <c r="F237" s="5"/>
    </row>
    <row r="238" spans="2:6" x14ac:dyDescent="0.2">
      <c r="B238" s="5"/>
      <c r="E238" s="61"/>
      <c r="F238" s="5"/>
    </row>
    <row r="239" spans="2:6" x14ac:dyDescent="0.2">
      <c r="B239" s="5"/>
      <c r="E239" s="61"/>
      <c r="F239" s="5"/>
    </row>
    <row r="240" spans="2:6" x14ac:dyDescent="0.2">
      <c r="B240" s="5"/>
      <c r="E240" s="61"/>
      <c r="F240" s="5"/>
    </row>
    <row r="241" spans="2:6" x14ac:dyDescent="0.2">
      <c r="B241" s="5"/>
      <c r="E241" s="61"/>
      <c r="F241" s="5"/>
    </row>
    <row r="242" spans="2:6" x14ac:dyDescent="0.2">
      <c r="B242" s="5"/>
      <c r="E242" s="61"/>
      <c r="F242" s="5"/>
    </row>
    <row r="243" spans="2:6" x14ac:dyDescent="0.2">
      <c r="B243" s="5"/>
      <c r="E243" s="61"/>
      <c r="F243" s="5"/>
    </row>
    <row r="244" spans="2:6" x14ac:dyDescent="0.2">
      <c r="B244" s="5"/>
      <c r="E244" s="61"/>
      <c r="F244" s="5"/>
    </row>
    <row r="245" spans="2:6" x14ac:dyDescent="0.2">
      <c r="B245" s="5"/>
      <c r="E245" s="61"/>
      <c r="F245" s="5"/>
    </row>
    <row r="246" spans="2:6" x14ac:dyDescent="0.2">
      <c r="B246" s="5"/>
      <c r="E246" s="61"/>
      <c r="F246" s="5"/>
    </row>
    <row r="247" spans="2:6" x14ac:dyDescent="0.2">
      <c r="B247" s="5"/>
      <c r="E247" s="61"/>
      <c r="F247" s="5"/>
    </row>
    <row r="248" spans="2:6" x14ac:dyDescent="0.2">
      <c r="B248" s="5"/>
      <c r="E248" s="61"/>
      <c r="F248" s="5"/>
    </row>
    <row r="249" spans="2:6" x14ac:dyDescent="0.2">
      <c r="B249" s="5"/>
      <c r="E249" s="61"/>
      <c r="F249" s="5"/>
    </row>
    <row r="250" spans="2:6" x14ac:dyDescent="0.2">
      <c r="B250" s="5"/>
      <c r="E250" s="61"/>
      <c r="F250" s="5"/>
    </row>
    <row r="251" spans="2:6" x14ac:dyDescent="0.2">
      <c r="B251" s="5"/>
      <c r="E251" s="61"/>
      <c r="F251" s="5"/>
    </row>
    <row r="252" spans="2:6" x14ac:dyDescent="0.2">
      <c r="B252" s="5"/>
      <c r="E252" s="61"/>
      <c r="F252" s="5"/>
    </row>
    <row r="253" spans="2:6" x14ac:dyDescent="0.2">
      <c r="B253" s="5"/>
      <c r="E253" s="61"/>
      <c r="F253" s="5"/>
    </row>
    <row r="254" spans="2:6" x14ac:dyDescent="0.2">
      <c r="B254" s="5"/>
      <c r="E254" s="61"/>
      <c r="F254" s="5"/>
    </row>
    <row r="255" spans="2:6" x14ac:dyDescent="0.2">
      <c r="B255" s="5"/>
      <c r="E255" s="61"/>
      <c r="F255" s="5"/>
    </row>
    <row r="256" spans="2:6" x14ac:dyDescent="0.2">
      <c r="B256" s="5"/>
      <c r="E256" s="61"/>
      <c r="F256" s="5"/>
    </row>
    <row r="257" spans="2:6" x14ac:dyDescent="0.2">
      <c r="B257" s="5"/>
      <c r="E257" s="61"/>
      <c r="F257" s="5"/>
    </row>
    <row r="258" spans="2:6" x14ac:dyDescent="0.2">
      <c r="B258" s="5"/>
      <c r="E258" s="61"/>
      <c r="F258" s="5"/>
    </row>
    <row r="259" spans="2:6" x14ac:dyDescent="0.2">
      <c r="B259" s="5"/>
      <c r="E259" s="61"/>
      <c r="F259" s="5"/>
    </row>
    <row r="260" spans="2:6" x14ac:dyDescent="0.2">
      <c r="B260" s="5"/>
      <c r="E260" s="61"/>
      <c r="F260" s="5"/>
    </row>
    <row r="261" spans="2:6" x14ac:dyDescent="0.2">
      <c r="B261" s="5"/>
      <c r="E261" s="61"/>
      <c r="F261" s="5"/>
    </row>
    <row r="262" spans="2:6" x14ac:dyDescent="0.2">
      <c r="B262" s="5"/>
      <c r="E262" s="61"/>
      <c r="F262" s="5"/>
    </row>
    <row r="263" spans="2:6" x14ac:dyDescent="0.2">
      <c r="B263" s="5"/>
      <c r="E263" s="61"/>
      <c r="F263" s="5"/>
    </row>
    <row r="264" spans="2:6" x14ac:dyDescent="0.2">
      <c r="B264" s="5"/>
      <c r="E264" s="61"/>
      <c r="F264" s="5"/>
    </row>
    <row r="265" spans="2:6" x14ac:dyDescent="0.2">
      <c r="B265" s="5"/>
      <c r="E265" s="61"/>
      <c r="F265" s="5"/>
    </row>
    <row r="266" spans="2:6" x14ac:dyDescent="0.2">
      <c r="B266" s="5"/>
      <c r="E266" s="61"/>
      <c r="F266" s="5"/>
    </row>
    <row r="267" spans="2:6" x14ac:dyDescent="0.2">
      <c r="B267" s="5"/>
      <c r="E267" s="61"/>
      <c r="F267" s="5"/>
    </row>
    <row r="268" spans="2:6" x14ac:dyDescent="0.2">
      <c r="B268" s="5"/>
      <c r="E268" s="61"/>
      <c r="F268" s="5"/>
    </row>
    <row r="269" spans="2:6" x14ac:dyDescent="0.2">
      <c r="B269" s="5"/>
      <c r="E269" s="61"/>
      <c r="F269" s="5"/>
    </row>
    <row r="270" spans="2:6" x14ac:dyDescent="0.2">
      <c r="B270" s="5"/>
      <c r="E270" s="61"/>
      <c r="F270" s="5"/>
    </row>
    <row r="271" spans="2:6" x14ac:dyDescent="0.2">
      <c r="B271" s="5"/>
      <c r="E271" s="61"/>
      <c r="F271" s="5"/>
    </row>
    <row r="272" spans="2:6" x14ac:dyDescent="0.2">
      <c r="B272" s="5"/>
      <c r="E272" s="61"/>
      <c r="F272" s="5"/>
    </row>
    <row r="273" spans="2:6" x14ac:dyDescent="0.2">
      <c r="B273" s="5"/>
      <c r="E273" s="61"/>
      <c r="F273" s="5"/>
    </row>
    <row r="274" spans="2:6" x14ac:dyDescent="0.2">
      <c r="B274" s="5"/>
      <c r="E274" s="61"/>
      <c r="F274" s="5"/>
    </row>
    <row r="275" spans="2:6" x14ac:dyDescent="0.2">
      <c r="B275" s="5"/>
      <c r="E275" s="61"/>
      <c r="F275" s="5"/>
    </row>
    <row r="276" spans="2:6" x14ac:dyDescent="0.2">
      <c r="B276" s="5"/>
      <c r="E276" s="61"/>
      <c r="F276" s="5"/>
    </row>
    <row r="277" spans="2:6" x14ac:dyDescent="0.2">
      <c r="B277" s="5"/>
      <c r="E277" s="61"/>
      <c r="F277" s="5"/>
    </row>
    <row r="278" spans="2:6" x14ac:dyDescent="0.2">
      <c r="B278" s="5"/>
      <c r="E278" s="61"/>
      <c r="F278" s="5"/>
    </row>
    <row r="279" spans="2:6" x14ac:dyDescent="0.2">
      <c r="B279" s="5"/>
      <c r="E279" s="61"/>
      <c r="F279" s="5"/>
    </row>
    <row r="280" spans="2:6" x14ac:dyDescent="0.2">
      <c r="B280" s="5"/>
      <c r="E280" s="61"/>
      <c r="F280" s="5"/>
    </row>
    <row r="281" spans="2:6" x14ac:dyDescent="0.2">
      <c r="B281" s="5"/>
      <c r="E281" s="61"/>
      <c r="F281" s="5"/>
    </row>
    <row r="282" spans="2:6" x14ac:dyDescent="0.2">
      <c r="B282" s="5"/>
      <c r="E282" s="61"/>
      <c r="F282" s="5"/>
    </row>
    <row r="283" spans="2:6" x14ac:dyDescent="0.2">
      <c r="B283" s="5"/>
      <c r="E283" s="61"/>
      <c r="F283" s="5"/>
    </row>
    <row r="284" spans="2:6" x14ac:dyDescent="0.2">
      <c r="B284" s="5"/>
      <c r="E284" s="61"/>
      <c r="F284" s="5"/>
    </row>
    <row r="285" spans="2:6" x14ac:dyDescent="0.2">
      <c r="B285" s="5"/>
      <c r="E285" s="61"/>
      <c r="F285" s="5"/>
    </row>
    <row r="286" spans="2:6" x14ac:dyDescent="0.2">
      <c r="B286" s="5"/>
      <c r="E286" s="61"/>
      <c r="F286" s="5"/>
    </row>
    <row r="287" spans="2:6" x14ac:dyDescent="0.2">
      <c r="B287" s="5"/>
      <c r="E287" s="61"/>
      <c r="F287" s="5"/>
    </row>
    <row r="288" spans="2:6" x14ac:dyDescent="0.2">
      <c r="B288" s="5"/>
      <c r="E288" s="61"/>
      <c r="F288" s="5"/>
    </row>
    <row r="289" spans="2:6" x14ac:dyDescent="0.2">
      <c r="B289" s="5"/>
      <c r="E289" s="61"/>
      <c r="F289" s="5"/>
    </row>
    <row r="290" spans="2:6" x14ac:dyDescent="0.2">
      <c r="B290" s="5"/>
      <c r="E290" s="61"/>
      <c r="F290" s="5"/>
    </row>
    <row r="291" spans="2:6" x14ac:dyDescent="0.2">
      <c r="B291" s="5"/>
      <c r="E291" s="61"/>
      <c r="F291" s="5"/>
    </row>
    <row r="292" spans="2:6" x14ac:dyDescent="0.2">
      <c r="B292" s="5"/>
      <c r="E292" s="61"/>
      <c r="F292" s="5"/>
    </row>
    <row r="293" spans="2:6" x14ac:dyDescent="0.2">
      <c r="B293" s="5"/>
      <c r="E293" s="61"/>
      <c r="F293" s="5"/>
    </row>
    <row r="294" spans="2:6" x14ac:dyDescent="0.2">
      <c r="B294" s="5"/>
      <c r="E294" s="61"/>
      <c r="F294" s="5"/>
    </row>
    <row r="295" spans="2:6" x14ac:dyDescent="0.2">
      <c r="B295" s="5"/>
      <c r="E295" s="61"/>
      <c r="F295" s="5"/>
    </row>
    <row r="296" spans="2:6" x14ac:dyDescent="0.2">
      <c r="B296" s="5"/>
      <c r="E296" s="61"/>
      <c r="F296" s="5"/>
    </row>
    <row r="297" spans="2:6" x14ac:dyDescent="0.2">
      <c r="B297" s="5"/>
      <c r="E297" s="61"/>
      <c r="F297" s="5"/>
    </row>
    <row r="298" spans="2:6" x14ac:dyDescent="0.2">
      <c r="B298" s="5"/>
      <c r="E298" s="61"/>
      <c r="F298" s="5"/>
    </row>
    <row r="299" spans="2:6" x14ac:dyDescent="0.2">
      <c r="B299" s="5"/>
      <c r="E299" s="61"/>
      <c r="F299" s="5"/>
    </row>
    <row r="300" spans="2:6" x14ac:dyDescent="0.2">
      <c r="B300" s="5"/>
      <c r="E300" s="61"/>
      <c r="F300" s="5"/>
    </row>
    <row r="301" spans="2:6" x14ac:dyDescent="0.2">
      <c r="B301" s="5"/>
      <c r="E301" s="61"/>
      <c r="F301" s="5"/>
    </row>
    <row r="302" spans="2:6" x14ac:dyDescent="0.2">
      <c r="B302" s="5"/>
      <c r="E302" s="61"/>
      <c r="F302" s="5"/>
    </row>
    <row r="303" spans="2:6" x14ac:dyDescent="0.2">
      <c r="B303" s="5"/>
      <c r="E303" s="61"/>
      <c r="F303" s="5"/>
    </row>
    <row r="304" spans="2:6" x14ac:dyDescent="0.2">
      <c r="B304" s="5"/>
      <c r="E304" s="61"/>
      <c r="F304" s="5"/>
    </row>
    <row r="305" spans="2:6" x14ac:dyDescent="0.2">
      <c r="B305" s="5"/>
      <c r="E305" s="61"/>
      <c r="F305" s="5"/>
    </row>
    <row r="306" spans="2:6" x14ac:dyDescent="0.2">
      <c r="B306" s="5"/>
      <c r="E306" s="61"/>
      <c r="F306" s="5"/>
    </row>
    <row r="307" spans="2:6" x14ac:dyDescent="0.2">
      <c r="B307" s="5"/>
      <c r="E307" s="61"/>
      <c r="F307" s="5"/>
    </row>
    <row r="308" spans="2:6" x14ac:dyDescent="0.2">
      <c r="B308" s="5"/>
      <c r="E308" s="61"/>
      <c r="F308" s="5"/>
    </row>
    <row r="309" spans="2:6" x14ac:dyDescent="0.2">
      <c r="B309" s="5"/>
      <c r="E309" s="61"/>
      <c r="F309" s="5"/>
    </row>
    <row r="310" spans="2:6" x14ac:dyDescent="0.2">
      <c r="B310" s="5"/>
      <c r="E310" s="61"/>
      <c r="F310" s="5"/>
    </row>
    <row r="311" spans="2:6" x14ac:dyDescent="0.2">
      <c r="B311" s="5"/>
      <c r="E311" s="61"/>
      <c r="F311" s="5"/>
    </row>
    <row r="312" spans="2:6" x14ac:dyDescent="0.2">
      <c r="B312" s="5"/>
      <c r="E312" s="61"/>
      <c r="F312" s="5"/>
    </row>
    <row r="313" spans="2:6" x14ac:dyDescent="0.2">
      <c r="B313" s="5"/>
      <c r="E313" s="61"/>
      <c r="F313" s="5"/>
    </row>
    <row r="314" spans="2:6" x14ac:dyDescent="0.2">
      <c r="B314" s="5"/>
      <c r="E314" s="61"/>
      <c r="F314" s="5"/>
    </row>
    <row r="315" spans="2:6" x14ac:dyDescent="0.2">
      <c r="B315" s="5"/>
      <c r="E315" s="61"/>
      <c r="F315" s="5"/>
    </row>
    <row r="316" spans="2:6" x14ac:dyDescent="0.2">
      <c r="B316" s="5"/>
      <c r="E316" s="61"/>
      <c r="F316" s="5"/>
    </row>
    <row r="317" spans="2:6" x14ac:dyDescent="0.2">
      <c r="B317" s="5"/>
      <c r="E317" s="61"/>
      <c r="F317" s="5"/>
    </row>
    <row r="318" spans="2:6" x14ac:dyDescent="0.2">
      <c r="B318" s="5"/>
      <c r="E318" s="61"/>
      <c r="F318" s="5"/>
    </row>
    <row r="319" spans="2:6" x14ac:dyDescent="0.2">
      <c r="B319" s="5"/>
      <c r="E319" s="61"/>
      <c r="F319" s="5"/>
    </row>
    <row r="320" spans="2:6" x14ac:dyDescent="0.2">
      <c r="B320" s="5"/>
      <c r="E320" s="61"/>
      <c r="F320" s="5"/>
    </row>
    <row r="321" spans="2:6" x14ac:dyDescent="0.2">
      <c r="B321" s="5"/>
      <c r="E321" s="61"/>
      <c r="F321" s="5"/>
    </row>
    <row r="322" spans="2:6" x14ac:dyDescent="0.2">
      <c r="B322" s="5"/>
      <c r="E322" s="61"/>
      <c r="F322" s="5"/>
    </row>
    <row r="323" spans="2:6" x14ac:dyDescent="0.2">
      <c r="B323" s="5"/>
      <c r="E323" s="61"/>
      <c r="F323" s="5"/>
    </row>
    <row r="324" spans="2:6" x14ac:dyDescent="0.2">
      <c r="B324" s="5"/>
      <c r="E324" s="61"/>
      <c r="F324" s="5"/>
    </row>
    <row r="325" spans="2:6" x14ac:dyDescent="0.2">
      <c r="B325" s="5"/>
      <c r="E325" s="61"/>
      <c r="F325" s="5"/>
    </row>
    <row r="326" spans="2:6" x14ac:dyDescent="0.2">
      <c r="B326" s="5"/>
      <c r="E326" s="61"/>
      <c r="F326" s="5"/>
    </row>
    <row r="327" spans="2:6" x14ac:dyDescent="0.2">
      <c r="B327" s="5"/>
      <c r="E327" s="61"/>
      <c r="F327" s="5"/>
    </row>
    <row r="328" spans="2:6" x14ac:dyDescent="0.2">
      <c r="B328" s="5"/>
      <c r="E328" s="61"/>
      <c r="F328" s="5"/>
    </row>
    <row r="329" spans="2:6" x14ac:dyDescent="0.2">
      <c r="B329" s="5"/>
      <c r="E329" s="61"/>
      <c r="F329" s="5"/>
    </row>
    <row r="330" spans="2:6" x14ac:dyDescent="0.2">
      <c r="B330" s="5"/>
      <c r="E330" s="61"/>
      <c r="F330" s="5"/>
    </row>
    <row r="331" spans="2:6" x14ac:dyDescent="0.2">
      <c r="B331" s="5"/>
      <c r="E331" s="61"/>
      <c r="F331" s="5"/>
    </row>
    <row r="332" spans="2:6" x14ac:dyDescent="0.2">
      <c r="B332" s="5"/>
      <c r="E332" s="61"/>
      <c r="F332" s="5"/>
    </row>
    <row r="333" spans="2:6" x14ac:dyDescent="0.2">
      <c r="B333" s="5"/>
      <c r="E333" s="61"/>
      <c r="F333" s="5"/>
    </row>
    <row r="334" spans="2:6" x14ac:dyDescent="0.2">
      <c r="B334" s="5"/>
      <c r="F334" s="5"/>
    </row>
    <row r="335" spans="2:6" x14ac:dyDescent="0.2">
      <c r="B335" s="5"/>
      <c r="F335" s="5"/>
    </row>
    <row r="336" spans="2:6" x14ac:dyDescent="0.2">
      <c r="B336" s="5"/>
      <c r="F336" s="5"/>
    </row>
    <row r="337" spans="2:6" x14ac:dyDescent="0.2">
      <c r="B337" s="5"/>
      <c r="F337" s="5"/>
    </row>
    <row r="338" spans="2:6" x14ac:dyDescent="0.2">
      <c r="B338" s="5"/>
      <c r="F338" s="5"/>
    </row>
    <row r="339" spans="2:6" x14ac:dyDescent="0.2">
      <c r="B339" s="5"/>
      <c r="F339" s="5"/>
    </row>
    <row r="340" spans="2:6" x14ac:dyDescent="0.2">
      <c r="B340" s="5"/>
      <c r="F340" s="5"/>
    </row>
    <row r="341" spans="2:6" x14ac:dyDescent="0.2">
      <c r="B341" s="5"/>
      <c r="F341" s="5"/>
    </row>
    <row r="342" spans="2:6" x14ac:dyDescent="0.2">
      <c r="B342" s="5"/>
      <c r="F342" s="5"/>
    </row>
    <row r="343" spans="2:6" x14ac:dyDescent="0.2">
      <c r="B343" s="5"/>
      <c r="F343" s="5"/>
    </row>
    <row r="344" spans="2:6" x14ac:dyDescent="0.2">
      <c r="B344" s="5"/>
      <c r="F344" s="5"/>
    </row>
    <row r="345" spans="2:6" x14ac:dyDescent="0.2">
      <c r="B345" s="5"/>
      <c r="F345" s="5"/>
    </row>
    <row r="346" spans="2:6" x14ac:dyDescent="0.2">
      <c r="B346" s="5"/>
      <c r="F346" s="5"/>
    </row>
    <row r="347" spans="2:6" x14ac:dyDescent="0.2">
      <c r="B347" s="5"/>
      <c r="F347" s="5"/>
    </row>
    <row r="348" spans="2:6" x14ac:dyDescent="0.2">
      <c r="B348" s="5"/>
      <c r="F348" s="5"/>
    </row>
    <row r="349" spans="2:6" x14ac:dyDescent="0.2">
      <c r="B349" s="5"/>
      <c r="F349" s="5"/>
    </row>
    <row r="350" spans="2:6" x14ac:dyDescent="0.2">
      <c r="B350" s="5"/>
      <c r="F350" s="5"/>
    </row>
    <row r="351" spans="2:6" x14ac:dyDescent="0.2">
      <c r="B351" s="5"/>
      <c r="F351" s="5"/>
    </row>
    <row r="352" spans="2:6" x14ac:dyDescent="0.2">
      <c r="B352" s="5"/>
      <c r="F352" s="5"/>
    </row>
    <row r="353" spans="2:6" x14ac:dyDescent="0.2">
      <c r="B353" s="5"/>
      <c r="F353" s="5"/>
    </row>
    <row r="354" spans="2:6" x14ac:dyDescent="0.2">
      <c r="B354" s="5"/>
      <c r="F354" s="5"/>
    </row>
    <row r="355" spans="2:6" x14ac:dyDescent="0.2">
      <c r="B355" s="5"/>
      <c r="F355" s="5"/>
    </row>
    <row r="356" spans="2:6" x14ac:dyDescent="0.2">
      <c r="B356" s="5"/>
      <c r="F356" s="5"/>
    </row>
    <row r="357" spans="2:6" x14ac:dyDescent="0.2">
      <c r="B357" s="5"/>
      <c r="F357" s="5"/>
    </row>
    <row r="358" spans="2:6" x14ac:dyDescent="0.2">
      <c r="B358" s="5"/>
      <c r="F358" s="5"/>
    </row>
    <row r="359" spans="2:6" x14ac:dyDescent="0.2">
      <c r="B359" s="5"/>
      <c r="F359" s="5"/>
    </row>
    <row r="360" spans="2:6" x14ac:dyDescent="0.2">
      <c r="B360" s="5"/>
      <c r="F360" s="5"/>
    </row>
    <row r="361" spans="2:6" x14ac:dyDescent="0.2">
      <c r="B361" s="5"/>
      <c r="F361" s="5"/>
    </row>
    <row r="362" spans="2:6" x14ac:dyDescent="0.2">
      <c r="B362" s="5"/>
      <c r="F362" s="5"/>
    </row>
    <row r="363" spans="2:6" x14ac:dyDescent="0.2">
      <c r="B363" s="5"/>
      <c r="F363" s="5"/>
    </row>
    <row r="364" spans="2:6" x14ac:dyDescent="0.2">
      <c r="B364" s="5"/>
      <c r="F364" s="5"/>
    </row>
    <row r="365" spans="2:6" x14ac:dyDescent="0.2">
      <c r="B365" s="5"/>
      <c r="F365" s="5"/>
    </row>
    <row r="366" spans="2:6" x14ac:dyDescent="0.2">
      <c r="B366" s="5"/>
      <c r="F366" s="5"/>
    </row>
    <row r="367" spans="2:6" x14ac:dyDescent="0.2">
      <c r="B367" s="5"/>
      <c r="F367" s="5"/>
    </row>
    <row r="368" spans="2:6" x14ac:dyDescent="0.2">
      <c r="B368" s="5"/>
      <c r="F368" s="5"/>
    </row>
    <row r="369" spans="2:6" x14ac:dyDescent="0.2">
      <c r="B369" s="5"/>
      <c r="F369" s="5"/>
    </row>
    <row r="370" spans="2:6" x14ac:dyDescent="0.2">
      <c r="B370" s="5"/>
      <c r="F370" s="5"/>
    </row>
    <row r="371" spans="2:6" x14ac:dyDescent="0.2">
      <c r="B371" s="5"/>
      <c r="F371" s="5"/>
    </row>
    <row r="372" spans="2:6" x14ac:dyDescent="0.2">
      <c r="B372" s="5"/>
      <c r="F372" s="5"/>
    </row>
    <row r="373" spans="2:6" x14ac:dyDescent="0.2">
      <c r="B373" s="5"/>
      <c r="F373" s="5"/>
    </row>
    <row r="374" spans="2:6" x14ac:dyDescent="0.2">
      <c r="B374" s="5"/>
      <c r="F374" s="5"/>
    </row>
    <row r="375" spans="2:6" x14ac:dyDescent="0.2">
      <c r="B375" s="5"/>
      <c r="F375" s="5"/>
    </row>
    <row r="376" spans="2:6" x14ac:dyDescent="0.2">
      <c r="B376" s="5"/>
      <c r="F376" s="5"/>
    </row>
    <row r="377" spans="2:6" x14ac:dyDescent="0.2">
      <c r="B377" s="5"/>
      <c r="F377" s="5"/>
    </row>
    <row r="378" spans="2:6" x14ac:dyDescent="0.2">
      <c r="B378" s="5"/>
      <c r="F378" s="5"/>
    </row>
    <row r="379" spans="2:6" x14ac:dyDescent="0.2">
      <c r="B379" s="5"/>
      <c r="F379" s="5"/>
    </row>
    <row r="380" spans="2:6" x14ac:dyDescent="0.2">
      <c r="B380" s="5"/>
      <c r="F380" s="5"/>
    </row>
    <row r="381" spans="2:6" x14ac:dyDescent="0.2">
      <c r="B381" s="5"/>
      <c r="F381" s="5"/>
    </row>
    <row r="382" spans="2:6" x14ac:dyDescent="0.2">
      <c r="B382" s="5"/>
      <c r="F382" s="5"/>
    </row>
    <row r="383" spans="2:6" x14ac:dyDescent="0.2">
      <c r="B383" s="5"/>
      <c r="F383" s="5"/>
    </row>
    <row r="384" spans="2:6" x14ac:dyDescent="0.2">
      <c r="B384" s="5"/>
      <c r="F384" s="5"/>
    </row>
    <row r="385" spans="2:6" x14ac:dyDescent="0.2">
      <c r="B385" s="5"/>
      <c r="F385" s="5"/>
    </row>
    <row r="386" spans="2:6" x14ac:dyDescent="0.2">
      <c r="B386" s="5"/>
      <c r="F386" s="5"/>
    </row>
    <row r="387" spans="2:6" x14ac:dyDescent="0.2">
      <c r="B387" s="5"/>
      <c r="F387" s="5"/>
    </row>
    <row r="388" spans="2:6" x14ac:dyDescent="0.2">
      <c r="B388" s="5"/>
      <c r="F388" s="5"/>
    </row>
    <row r="389" spans="2:6" x14ac:dyDescent="0.2">
      <c r="B389" s="5"/>
      <c r="F389" s="5"/>
    </row>
    <row r="390" spans="2:6" x14ac:dyDescent="0.2">
      <c r="B390" s="5"/>
      <c r="F390" s="5"/>
    </row>
    <row r="391" spans="2:6" x14ac:dyDescent="0.2">
      <c r="B391" s="5"/>
      <c r="F391" s="5"/>
    </row>
    <row r="392" spans="2:6" x14ac:dyDescent="0.2">
      <c r="B392" s="5"/>
      <c r="F392" s="5"/>
    </row>
    <row r="393" spans="2:6" x14ac:dyDescent="0.2">
      <c r="B393" s="5"/>
      <c r="F393" s="5"/>
    </row>
    <row r="394" spans="2:6" x14ac:dyDescent="0.2">
      <c r="B394" s="5"/>
      <c r="F394" s="5"/>
    </row>
    <row r="395" spans="2:6" x14ac:dyDescent="0.2">
      <c r="B395" s="5"/>
      <c r="F395" s="5"/>
    </row>
    <row r="396" spans="2:6" x14ac:dyDescent="0.2">
      <c r="B396" s="5"/>
      <c r="F396" s="5"/>
    </row>
    <row r="397" spans="2:6" x14ac:dyDescent="0.2">
      <c r="B397" s="5"/>
      <c r="F397" s="5"/>
    </row>
    <row r="398" spans="2:6" x14ac:dyDescent="0.2">
      <c r="B398" s="5"/>
      <c r="F398" s="5"/>
    </row>
    <row r="399" spans="2:6" x14ac:dyDescent="0.2">
      <c r="B399" s="5"/>
      <c r="F399" s="5"/>
    </row>
    <row r="400" spans="2:6" x14ac:dyDescent="0.2">
      <c r="B400" s="5"/>
      <c r="F400" s="5"/>
    </row>
    <row r="401" spans="2:6" x14ac:dyDescent="0.2">
      <c r="B401" s="5"/>
      <c r="F401" s="5"/>
    </row>
    <row r="402" spans="2:6" x14ac:dyDescent="0.2">
      <c r="B402" s="5"/>
      <c r="F402" s="5"/>
    </row>
    <row r="403" spans="2:6" x14ac:dyDescent="0.2">
      <c r="B403" s="5"/>
      <c r="F403" s="5"/>
    </row>
    <row r="404" spans="2:6" x14ac:dyDescent="0.2">
      <c r="B404" s="5"/>
      <c r="F404" s="5"/>
    </row>
    <row r="405" spans="2:6" x14ac:dyDescent="0.2">
      <c r="B405" s="5"/>
      <c r="F405" s="5"/>
    </row>
    <row r="406" spans="2:6" x14ac:dyDescent="0.2">
      <c r="B406" s="5"/>
      <c r="F406" s="5"/>
    </row>
    <row r="407" spans="2:6" x14ac:dyDescent="0.2">
      <c r="B407" s="5"/>
      <c r="F407" s="5"/>
    </row>
    <row r="408" spans="2:6" x14ac:dyDescent="0.2">
      <c r="B408" s="5"/>
      <c r="F408" s="5"/>
    </row>
    <row r="409" spans="2:6" x14ac:dyDescent="0.2">
      <c r="B409" s="5"/>
      <c r="F409" s="5"/>
    </row>
    <row r="410" spans="2:6" x14ac:dyDescent="0.2">
      <c r="B410" s="5"/>
      <c r="F410" s="5"/>
    </row>
    <row r="411" spans="2:6" x14ac:dyDescent="0.2">
      <c r="B411" s="5"/>
      <c r="F411" s="5"/>
    </row>
    <row r="412" spans="2:6" x14ac:dyDescent="0.2">
      <c r="B412" s="5"/>
      <c r="F412" s="5"/>
    </row>
    <row r="413" spans="2:6" x14ac:dyDescent="0.2">
      <c r="B413" s="5"/>
      <c r="F413" s="5"/>
    </row>
    <row r="414" spans="2:6" x14ac:dyDescent="0.2">
      <c r="B414" s="5"/>
      <c r="F414" s="5"/>
    </row>
    <row r="415" spans="2:6" x14ac:dyDescent="0.2">
      <c r="B415" s="5"/>
      <c r="F415" s="5"/>
    </row>
    <row r="416" spans="2:6" x14ac:dyDescent="0.2">
      <c r="B416" s="5"/>
      <c r="F416" s="5"/>
    </row>
    <row r="417" spans="2:6" x14ac:dyDescent="0.2">
      <c r="B417" s="5"/>
      <c r="F417" s="5"/>
    </row>
    <row r="418" spans="2:6" x14ac:dyDescent="0.2">
      <c r="B418" s="5"/>
      <c r="F418" s="5"/>
    </row>
    <row r="419" spans="2:6" x14ac:dyDescent="0.2">
      <c r="B419" s="5"/>
      <c r="F419" s="5"/>
    </row>
    <row r="420" spans="2:6" x14ac:dyDescent="0.2">
      <c r="B420" s="5"/>
      <c r="F420" s="5"/>
    </row>
    <row r="421" spans="2:6" x14ac:dyDescent="0.2">
      <c r="B421" s="5"/>
      <c r="F421" s="5"/>
    </row>
    <row r="422" spans="2:6" x14ac:dyDescent="0.2">
      <c r="B422" s="5"/>
      <c r="F422" s="5"/>
    </row>
    <row r="423" spans="2:6" x14ac:dyDescent="0.2">
      <c r="B423" s="5"/>
      <c r="F423" s="5"/>
    </row>
    <row r="424" spans="2:6" x14ac:dyDescent="0.2">
      <c r="B424" s="5"/>
      <c r="F424" s="5"/>
    </row>
    <row r="425" spans="2:6" x14ac:dyDescent="0.2">
      <c r="B425" s="5"/>
      <c r="F425" s="5"/>
    </row>
    <row r="426" spans="2:6" x14ac:dyDescent="0.2">
      <c r="B426" s="5"/>
      <c r="F426" s="5"/>
    </row>
    <row r="427" spans="2:6" x14ac:dyDescent="0.2">
      <c r="B427" s="5"/>
      <c r="F427" s="5"/>
    </row>
    <row r="428" spans="2:6" x14ac:dyDescent="0.2">
      <c r="B428" s="5"/>
      <c r="F428" s="5"/>
    </row>
    <row r="429" spans="2:6" x14ac:dyDescent="0.2">
      <c r="B429" s="5"/>
      <c r="F429" s="5"/>
    </row>
    <row r="430" spans="2:6" x14ac:dyDescent="0.2">
      <c r="B430" s="5"/>
      <c r="F430" s="5"/>
    </row>
    <row r="431" spans="2:6" x14ac:dyDescent="0.2">
      <c r="B431" s="5"/>
      <c r="F431" s="5"/>
    </row>
    <row r="432" spans="2:6" x14ac:dyDescent="0.2">
      <c r="B432" s="5"/>
      <c r="F432" s="5"/>
    </row>
    <row r="433" spans="2:6" x14ac:dyDescent="0.2">
      <c r="B433" s="5"/>
      <c r="F433" s="5"/>
    </row>
    <row r="434" spans="2:6" x14ac:dyDescent="0.2">
      <c r="B434" s="5"/>
      <c r="F434" s="5"/>
    </row>
    <row r="435" spans="2:6" x14ac:dyDescent="0.2">
      <c r="B435" s="5"/>
      <c r="F435" s="5"/>
    </row>
    <row r="436" spans="2:6" x14ac:dyDescent="0.2">
      <c r="B436" s="5"/>
      <c r="F436" s="5"/>
    </row>
    <row r="437" spans="2:6" x14ac:dyDescent="0.2">
      <c r="B437" s="5"/>
      <c r="F437" s="5"/>
    </row>
    <row r="438" spans="2:6" x14ac:dyDescent="0.2">
      <c r="B438" s="5"/>
      <c r="F438" s="5"/>
    </row>
    <row r="439" spans="2:6" x14ac:dyDescent="0.2">
      <c r="B439" s="5"/>
      <c r="F439" s="5"/>
    </row>
    <row r="440" spans="2:6" x14ac:dyDescent="0.2">
      <c r="B440" s="5"/>
      <c r="F440" s="5"/>
    </row>
    <row r="441" spans="2:6" x14ac:dyDescent="0.2">
      <c r="B441" s="5"/>
      <c r="F441" s="5"/>
    </row>
    <row r="442" spans="2:6" x14ac:dyDescent="0.2">
      <c r="B442" s="5"/>
      <c r="F442" s="5"/>
    </row>
    <row r="443" spans="2:6" x14ac:dyDescent="0.2">
      <c r="B443" s="5"/>
      <c r="F443" s="5"/>
    </row>
    <row r="444" spans="2:6" x14ac:dyDescent="0.2">
      <c r="B444" s="5"/>
      <c r="F444" s="5"/>
    </row>
    <row r="445" spans="2:6" x14ac:dyDescent="0.2">
      <c r="B445" s="5"/>
      <c r="F445" s="5"/>
    </row>
    <row r="446" spans="2:6" x14ac:dyDescent="0.2">
      <c r="B446" s="5"/>
      <c r="F446" s="5"/>
    </row>
    <row r="447" spans="2:6" x14ac:dyDescent="0.2">
      <c r="B447" s="5"/>
      <c r="F447" s="5"/>
    </row>
    <row r="448" spans="2:6" x14ac:dyDescent="0.2">
      <c r="B448" s="5"/>
      <c r="F448" s="5"/>
    </row>
    <row r="449" spans="2:6" x14ac:dyDescent="0.2">
      <c r="B449" s="5"/>
      <c r="F449" s="5"/>
    </row>
    <row r="450" spans="2:6" x14ac:dyDescent="0.2">
      <c r="B450" s="5"/>
      <c r="F450" s="5"/>
    </row>
    <row r="451" spans="2:6" x14ac:dyDescent="0.2">
      <c r="B451" s="5"/>
      <c r="F451" s="5"/>
    </row>
    <row r="452" spans="2:6" x14ac:dyDescent="0.2">
      <c r="B452" s="5"/>
      <c r="F452" s="5"/>
    </row>
    <row r="453" spans="2:6" x14ac:dyDescent="0.2">
      <c r="B453" s="5"/>
      <c r="F453" s="5"/>
    </row>
    <row r="454" spans="2:6" x14ac:dyDescent="0.2">
      <c r="B454" s="5"/>
      <c r="F454" s="5"/>
    </row>
    <row r="455" spans="2:6" x14ac:dyDescent="0.2">
      <c r="B455" s="5"/>
      <c r="F455" s="5"/>
    </row>
    <row r="456" spans="2:6" x14ac:dyDescent="0.2">
      <c r="B456" s="5"/>
      <c r="F456" s="5"/>
    </row>
    <row r="457" spans="2:6" x14ac:dyDescent="0.2">
      <c r="B457" s="5"/>
      <c r="F457" s="5"/>
    </row>
    <row r="458" spans="2:6" x14ac:dyDescent="0.2">
      <c r="B458" s="5"/>
      <c r="F458" s="5"/>
    </row>
    <row r="459" spans="2:6" x14ac:dyDescent="0.2">
      <c r="B459" s="5"/>
      <c r="F459" s="5"/>
    </row>
    <row r="460" spans="2:6" x14ac:dyDescent="0.2">
      <c r="B460" s="5"/>
      <c r="F460" s="5"/>
    </row>
    <row r="461" spans="2:6" x14ac:dyDescent="0.2">
      <c r="B461" s="5"/>
      <c r="F461" s="5"/>
    </row>
    <row r="462" spans="2:6" x14ac:dyDescent="0.2">
      <c r="B462" s="5"/>
      <c r="F462" s="5"/>
    </row>
    <row r="463" spans="2:6" x14ac:dyDescent="0.2">
      <c r="B463" s="5"/>
      <c r="F463" s="5"/>
    </row>
    <row r="464" spans="2:6" x14ac:dyDescent="0.2">
      <c r="B464" s="5"/>
      <c r="F464" s="5"/>
    </row>
    <row r="465" spans="2:6" x14ac:dyDescent="0.2">
      <c r="B465" s="5"/>
      <c r="F465" s="5"/>
    </row>
    <row r="466" spans="2:6" x14ac:dyDescent="0.2">
      <c r="B466" s="5"/>
      <c r="F466" s="5"/>
    </row>
    <row r="467" spans="2:6" x14ac:dyDescent="0.2">
      <c r="B467" s="5"/>
      <c r="F467" s="5"/>
    </row>
    <row r="468" spans="2:6" x14ac:dyDescent="0.2">
      <c r="B468" s="5"/>
      <c r="F468" s="5"/>
    </row>
    <row r="469" spans="2:6" x14ac:dyDescent="0.2">
      <c r="B469" s="5"/>
      <c r="F469" s="5"/>
    </row>
    <row r="470" spans="2:6" x14ac:dyDescent="0.2">
      <c r="B470" s="5"/>
      <c r="F470" s="5"/>
    </row>
    <row r="471" spans="2:6" x14ac:dyDescent="0.2">
      <c r="B471" s="5"/>
      <c r="F471" s="5"/>
    </row>
    <row r="472" spans="2:6" x14ac:dyDescent="0.2">
      <c r="B472" s="5"/>
      <c r="F472" s="5"/>
    </row>
    <row r="473" spans="2:6" x14ac:dyDescent="0.2">
      <c r="B473" s="5"/>
      <c r="F473" s="5"/>
    </row>
    <row r="474" spans="2:6" x14ac:dyDescent="0.2">
      <c r="B474" s="5"/>
      <c r="F474" s="5"/>
    </row>
    <row r="475" spans="2:6" x14ac:dyDescent="0.2">
      <c r="B475" s="5"/>
      <c r="F475" s="5"/>
    </row>
    <row r="476" spans="2:6" x14ac:dyDescent="0.2">
      <c r="B476" s="5"/>
      <c r="F476" s="5"/>
    </row>
    <row r="477" spans="2:6" x14ac:dyDescent="0.2">
      <c r="B477" s="5"/>
      <c r="F477" s="5"/>
    </row>
    <row r="478" spans="2:6" x14ac:dyDescent="0.2">
      <c r="B478" s="5"/>
      <c r="F478" s="5"/>
    </row>
    <row r="479" spans="2:6" x14ac:dyDescent="0.2">
      <c r="B479" s="5"/>
      <c r="F479" s="5"/>
    </row>
    <row r="480" spans="2:6" x14ac:dyDescent="0.2">
      <c r="B480" s="5"/>
      <c r="F480" s="5"/>
    </row>
    <row r="481" spans="2:6" x14ac:dyDescent="0.2">
      <c r="B481" s="5"/>
      <c r="F481" s="5"/>
    </row>
    <row r="482" spans="2:6" x14ac:dyDescent="0.2">
      <c r="B482" s="5"/>
      <c r="F482" s="5"/>
    </row>
    <row r="483" spans="2:6" x14ac:dyDescent="0.2">
      <c r="B483" s="5"/>
      <c r="F483" s="5"/>
    </row>
    <row r="484" spans="2:6" x14ac:dyDescent="0.2">
      <c r="B484" s="5"/>
      <c r="F484" s="5"/>
    </row>
    <row r="485" spans="2:6" x14ac:dyDescent="0.2">
      <c r="B485" s="5"/>
      <c r="F485" s="5"/>
    </row>
    <row r="486" spans="2:6" x14ac:dyDescent="0.2">
      <c r="B486" s="5"/>
      <c r="F486" s="5"/>
    </row>
    <row r="487" spans="2:6" x14ac:dyDescent="0.2">
      <c r="B487" s="5"/>
      <c r="F487" s="5"/>
    </row>
    <row r="488" spans="2:6" x14ac:dyDescent="0.2">
      <c r="B488" s="5"/>
      <c r="F488" s="5"/>
    </row>
    <row r="489" spans="2:6" x14ac:dyDescent="0.2">
      <c r="B489" s="5"/>
      <c r="F489" s="5"/>
    </row>
    <row r="490" spans="2:6" x14ac:dyDescent="0.2">
      <c r="B490" s="5"/>
      <c r="F490" s="5"/>
    </row>
    <row r="491" spans="2:6" x14ac:dyDescent="0.2">
      <c r="B491" s="5"/>
      <c r="F491" s="5"/>
    </row>
    <row r="492" spans="2:6" x14ac:dyDescent="0.2">
      <c r="B492" s="5"/>
      <c r="F492" s="5"/>
    </row>
    <row r="493" spans="2:6" x14ac:dyDescent="0.2">
      <c r="B493" s="5"/>
      <c r="F493" s="5"/>
    </row>
    <row r="494" spans="2:6" x14ac:dyDescent="0.2">
      <c r="B494" s="5"/>
      <c r="F494" s="5"/>
    </row>
    <row r="495" spans="2:6" x14ac:dyDescent="0.2">
      <c r="B495" s="5"/>
      <c r="F495" s="5"/>
    </row>
    <row r="496" spans="2:6" x14ac:dyDescent="0.2">
      <c r="B496" s="5"/>
      <c r="F496" s="5"/>
    </row>
    <row r="497" spans="2:6" x14ac:dyDescent="0.2">
      <c r="B497" s="5"/>
      <c r="F497" s="5"/>
    </row>
    <row r="498" spans="2:6" x14ac:dyDescent="0.2">
      <c r="B498" s="5"/>
      <c r="F498" s="5"/>
    </row>
    <row r="499" spans="2:6" x14ac:dyDescent="0.2">
      <c r="B499" s="5"/>
      <c r="F499" s="5"/>
    </row>
    <row r="500" spans="2:6" x14ac:dyDescent="0.2">
      <c r="B500" s="5"/>
      <c r="F500" s="5"/>
    </row>
    <row r="501" spans="2:6" x14ac:dyDescent="0.2">
      <c r="B501" s="5"/>
      <c r="F501" s="5"/>
    </row>
    <row r="502" spans="2:6" x14ac:dyDescent="0.2">
      <c r="B502" s="5"/>
      <c r="F502" s="5"/>
    </row>
    <row r="503" spans="2:6" x14ac:dyDescent="0.2">
      <c r="B503" s="5"/>
      <c r="F503" s="5"/>
    </row>
    <row r="504" spans="2:6" x14ac:dyDescent="0.2">
      <c r="B504" s="5"/>
      <c r="F504" s="5"/>
    </row>
    <row r="505" spans="2:6" x14ac:dyDescent="0.2">
      <c r="B505" s="5"/>
      <c r="F505" s="5"/>
    </row>
    <row r="506" spans="2:6" x14ac:dyDescent="0.2">
      <c r="B506" s="5"/>
      <c r="F506" s="5"/>
    </row>
    <row r="507" spans="2:6" x14ac:dyDescent="0.2">
      <c r="B507" s="5"/>
      <c r="F507" s="5"/>
    </row>
    <row r="508" spans="2:6" x14ac:dyDescent="0.2">
      <c r="B508" s="5"/>
      <c r="F508" s="5"/>
    </row>
    <row r="509" spans="2:6" x14ac:dyDescent="0.2">
      <c r="B509" s="5"/>
      <c r="F509" s="5"/>
    </row>
    <row r="510" spans="2:6" x14ac:dyDescent="0.2">
      <c r="B510" s="5"/>
      <c r="F510" s="5"/>
    </row>
    <row r="511" spans="2:6" x14ac:dyDescent="0.2">
      <c r="B511" s="5"/>
      <c r="F511" s="5"/>
    </row>
    <row r="512" spans="2:6" x14ac:dyDescent="0.2">
      <c r="B512" s="5"/>
      <c r="F512" s="5"/>
    </row>
    <row r="513" spans="2:6" x14ac:dyDescent="0.2">
      <c r="B513" s="5"/>
      <c r="F513" s="5"/>
    </row>
    <row r="514" spans="2:6" x14ac:dyDescent="0.2">
      <c r="B514" s="5"/>
      <c r="F514" s="5"/>
    </row>
    <row r="515" spans="2:6" x14ac:dyDescent="0.2">
      <c r="B515" s="5"/>
      <c r="F515" s="5"/>
    </row>
    <row r="516" spans="2:6" x14ac:dyDescent="0.2">
      <c r="B516" s="5"/>
      <c r="F516" s="5"/>
    </row>
    <row r="517" spans="2:6" x14ac:dyDescent="0.2">
      <c r="B517" s="5"/>
      <c r="F517" s="5"/>
    </row>
    <row r="518" spans="2:6" x14ac:dyDescent="0.2">
      <c r="B518" s="5"/>
      <c r="F518" s="5"/>
    </row>
    <row r="519" spans="2:6" x14ac:dyDescent="0.2">
      <c r="B519" s="5"/>
      <c r="F519" s="5"/>
    </row>
    <row r="520" spans="2:6" x14ac:dyDescent="0.2">
      <c r="B520" s="5"/>
      <c r="F520" s="5"/>
    </row>
    <row r="521" spans="2:6" x14ac:dyDescent="0.2">
      <c r="B521" s="5"/>
      <c r="F521" s="5"/>
    </row>
    <row r="522" spans="2:6" x14ac:dyDescent="0.2">
      <c r="B522" s="5"/>
      <c r="F522" s="5"/>
    </row>
    <row r="523" spans="2:6" x14ac:dyDescent="0.2">
      <c r="B523" s="5"/>
      <c r="F523" s="5"/>
    </row>
    <row r="524" spans="2:6" x14ac:dyDescent="0.2">
      <c r="B524" s="5"/>
      <c r="F524" s="5"/>
    </row>
    <row r="525" spans="2:6" x14ac:dyDescent="0.2">
      <c r="B525" s="5"/>
      <c r="F525" s="5"/>
    </row>
    <row r="526" spans="2:6" x14ac:dyDescent="0.2">
      <c r="B526" s="5"/>
      <c r="F526" s="5"/>
    </row>
    <row r="527" spans="2:6" x14ac:dyDescent="0.2">
      <c r="B527" s="5"/>
      <c r="F527" s="5"/>
    </row>
    <row r="528" spans="2:6" x14ac:dyDescent="0.2">
      <c r="B528" s="5"/>
      <c r="F528" s="5"/>
    </row>
    <row r="529" spans="2:6" x14ac:dyDescent="0.2">
      <c r="B529" s="5"/>
      <c r="F529" s="5"/>
    </row>
    <row r="530" spans="2:6" x14ac:dyDescent="0.2">
      <c r="B530" s="5"/>
      <c r="F530" s="5"/>
    </row>
    <row r="531" spans="2:6" x14ac:dyDescent="0.2">
      <c r="B531" s="5"/>
      <c r="F531" s="5"/>
    </row>
    <row r="532" spans="2:6" x14ac:dyDescent="0.2">
      <c r="B532" s="5"/>
      <c r="F532" s="5"/>
    </row>
    <row r="533" spans="2:6" x14ac:dyDescent="0.2">
      <c r="B533" s="5"/>
      <c r="F533" s="5"/>
    </row>
    <row r="534" spans="2:6" x14ac:dyDescent="0.2">
      <c r="B534" s="5"/>
      <c r="F534" s="5"/>
    </row>
    <row r="535" spans="2:6" x14ac:dyDescent="0.2">
      <c r="B535" s="5"/>
      <c r="F535" s="5"/>
    </row>
    <row r="536" spans="2:6" x14ac:dyDescent="0.2">
      <c r="B536" s="5"/>
      <c r="F536" s="5"/>
    </row>
    <row r="537" spans="2:6" x14ac:dyDescent="0.2">
      <c r="B537" s="5"/>
      <c r="F537" s="5"/>
    </row>
    <row r="538" spans="2:6" x14ac:dyDescent="0.2">
      <c r="B538" s="5"/>
      <c r="F538" s="5"/>
    </row>
    <row r="539" spans="2:6" x14ac:dyDescent="0.2">
      <c r="B539" s="5"/>
      <c r="F539" s="5"/>
    </row>
    <row r="540" spans="2:6" x14ac:dyDescent="0.2">
      <c r="B540" s="5"/>
      <c r="F540" s="5"/>
    </row>
    <row r="541" spans="2:6" x14ac:dyDescent="0.2">
      <c r="B541" s="5"/>
      <c r="F541" s="5"/>
    </row>
    <row r="542" spans="2:6" x14ac:dyDescent="0.2">
      <c r="B542" s="5"/>
      <c r="F542" s="5"/>
    </row>
    <row r="543" spans="2:6" x14ac:dyDescent="0.2">
      <c r="B543" s="5"/>
      <c r="F543" s="5"/>
    </row>
    <row r="544" spans="2:6" x14ac:dyDescent="0.2">
      <c r="B544" s="5"/>
      <c r="F544" s="5"/>
    </row>
    <row r="545" spans="2:6" x14ac:dyDescent="0.2">
      <c r="B545" s="5"/>
      <c r="F545" s="5"/>
    </row>
    <row r="546" spans="2:6" x14ac:dyDescent="0.2">
      <c r="B546" s="5"/>
      <c r="F546" s="5"/>
    </row>
    <row r="547" spans="2:6" x14ac:dyDescent="0.2">
      <c r="B547" s="5"/>
      <c r="F547" s="5"/>
    </row>
    <row r="548" spans="2:6" x14ac:dyDescent="0.2">
      <c r="B548" s="5"/>
      <c r="F548" s="5"/>
    </row>
    <row r="549" spans="2:6" x14ac:dyDescent="0.2">
      <c r="B549" s="5"/>
      <c r="F549" s="5"/>
    </row>
    <row r="550" spans="2:6" x14ac:dyDescent="0.2">
      <c r="B550" s="5"/>
      <c r="F550" s="5"/>
    </row>
    <row r="551" spans="2:6" x14ac:dyDescent="0.2">
      <c r="B551" s="5"/>
      <c r="F551" s="5"/>
    </row>
    <row r="552" spans="2:6" x14ac:dyDescent="0.2">
      <c r="B552" s="5"/>
      <c r="F552" s="5"/>
    </row>
    <row r="553" spans="2:6" x14ac:dyDescent="0.2">
      <c r="B553" s="5"/>
      <c r="F553" s="5"/>
    </row>
    <row r="554" spans="2:6" x14ac:dyDescent="0.2">
      <c r="B554" s="5"/>
      <c r="F554" s="5"/>
    </row>
    <row r="555" spans="2:6" x14ac:dyDescent="0.2">
      <c r="B555" s="5"/>
      <c r="F555" s="5"/>
    </row>
    <row r="556" spans="2:6" x14ac:dyDescent="0.2">
      <c r="B556" s="5"/>
      <c r="F556" s="5"/>
    </row>
    <row r="557" spans="2:6" x14ac:dyDescent="0.2">
      <c r="B557" s="5"/>
      <c r="F557" s="5"/>
    </row>
    <row r="558" spans="2:6" x14ac:dyDescent="0.2">
      <c r="B558" s="5"/>
      <c r="F558" s="5"/>
    </row>
    <row r="559" spans="2:6" x14ac:dyDescent="0.2">
      <c r="B559" s="5"/>
      <c r="F559" s="5"/>
    </row>
    <row r="560" spans="2:6" x14ac:dyDescent="0.2">
      <c r="B560" s="5"/>
      <c r="F560" s="5"/>
    </row>
    <row r="561" spans="2:6" x14ac:dyDescent="0.2">
      <c r="B561" s="5"/>
      <c r="F561" s="5"/>
    </row>
    <row r="562" spans="2:6" x14ac:dyDescent="0.2">
      <c r="B562" s="5"/>
      <c r="F562" s="5"/>
    </row>
    <row r="563" spans="2:6" x14ac:dyDescent="0.2">
      <c r="B563" s="5"/>
      <c r="F563" s="5"/>
    </row>
    <row r="564" spans="2:6" x14ac:dyDescent="0.2">
      <c r="B564" s="5"/>
      <c r="F564" s="5"/>
    </row>
    <row r="565" spans="2:6" x14ac:dyDescent="0.2">
      <c r="B565" s="5"/>
      <c r="F565" s="5"/>
    </row>
    <row r="566" spans="2:6" x14ac:dyDescent="0.2">
      <c r="B566" s="5"/>
      <c r="F566" s="5"/>
    </row>
    <row r="567" spans="2:6" x14ac:dyDescent="0.2">
      <c r="B567" s="5"/>
      <c r="F567" s="5"/>
    </row>
    <row r="568" spans="2:6" x14ac:dyDescent="0.2">
      <c r="B568" s="5"/>
      <c r="F568" s="5"/>
    </row>
    <row r="569" spans="2:6" x14ac:dyDescent="0.2">
      <c r="B569" s="5"/>
      <c r="F569" s="5"/>
    </row>
    <row r="570" spans="2:6" x14ac:dyDescent="0.2">
      <c r="B570" s="5"/>
      <c r="F570" s="5"/>
    </row>
    <row r="571" spans="2:6" x14ac:dyDescent="0.2">
      <c r="B571" s="5"/>
      <c r="F571" s="5"/>
    </row>
    <row r="572" spans="2:6" x14ac:dyDescent="0.2">
      <c r="B572" s="5"/>
      <c r="F572" s="5"/>
    </row>
    <row r="573" spans="2:6" x14ac:dyDescent="0.2">
      <c r="B573" s="5"/>
      <c r="F573" s="5"/>
    </row>
    <row r="574" spans="2:6" x14ac:dyDescent="0.2">
      <c r="B574" s="5"/>
      <c r="F574" s="5"/>
    </row>
    <row r="575" spans="2:6" x14ac:dyDescent="0.2">
      <c r="B575" s="5"/>
      <c r="F575" s="5"/>
    </row>
    <row r="576" spans="2:6" x14ac:dyDescent="0.2">
      <c r="B576" s="5"/>
      <c r="F576" s="5"/>
    </row>
    <row r="577" spans="2:6" x14ac:dyDescent="0.2">
      <c r="B577" s="5"/>
      <c r="F577" s="5"/>
    </row>
    <row r="578" spans="2:6" x14ac:dyDescent="0.2">
      <c r="B578" s="5"/>
      <c r="F578" s="5"/>
    </row>
    <row r="579" spans="2:6" x14ac:dyDescent="0.2">
      <c r="B579" s="5"/>
      <c r="F579" s="5"/>
    </row>
    <row r="580" spans="2:6" x14ac:dyDescent="0.2">
      <c r="B580" s="5"/>
      <c r="F580" s="5"/>
    </row>
    <row r="581" spans="2:6" x14ac:dyDescent="0.2">
      <c r="B581" s="5"/>
      <c r="F581" s="5"/>
    </row>
    <row r="582" spans="2:6" x14ac:dyDescent="0.2">
      <c r="B582" s="5"/>
      <c r="F582" s="5"/>
    </row>
    <row r="583" spans="2:6" x14ac:dyDescent="0.2">
      <c r="B583" s="5"/>
      <c r="F583" s="5"/>
    </row>
    <row r="584" spans="2:6" x14ac:dyDescent="0.2">
      <c r="B584" s="5"/>
      <c r="F584" s="5"/>
    </row>
    <row r="585" spans="2:6" x14ac:dyDescent="0.2">
      <c r="B585" s="5"/>
      <c r="F585" s="5"/>
    </row>
    <row r="586" spans="2:6" x14ac:dyDescent="0.2">
      <c r="B586" s="5"/>
      <c r="F586" s="5"/>
    </row>
    <row r="587" spans="2:6" x14ac:dyDescent="0.2">
      <c r="B587" s="5"/>
      <c r="F587" s="5"/>
    </row>
    <row r="588" spans="2:6" x14ac:dyDescent="0.2">
      <c r="B588" s="5"/>
      <c r="F588" s="5"/>
    </row>
    <row r="589" spans="2:6" x14ac:dyDescent="0.2">
      <c r="B589" s="5"/>
      <c r="F589" s="5"/>
    </row>
    <row r="590" spans="2:6" x14ac:dyDescent="0.2">
      <c r="B590" s="5"/>
      <c r="F590" s="5"/>
    </row>
    <row r="591" spans="2:6" x14ac:dyDescent="0.2">
      <c r="B591" s="5"/>
      <c r="F591" s="5"/>
    </row>
    <row r="592" spans="2:6" x14ac:dyDescent="0.2">
      <c r="B592" s="5"/>
      <c r="F592" s="5"/>
    </row>
    <row r="593" spans="2:6" x14ac:dyDescent="0.2">
      <c r="B593" s="5"/>
      <c r="F593" s="5"/>
    </row>
    <row r="594" spans="2:6" x14ac:dyDescent="0.2">
      <c r="B594" s="5"/>
      <c r="F594" s="5"/>
    </row>
    <row r="595" spans="2:6" x14ac:dyDescent="0.2">
      <c r="B595" s="5"/>
      <c r="F595" s="5"/>
    </row>
    <row r="596" spans="2:6" x14ac:dyDescent="0.2">
      <c r="B596" s="5"/>
      <c r="F596" s="5"/>
    </row>
    <row r="597" spans="2:6" x14ac:dyDescent="0.2">
      <c r="B597" s="5"/>
      <c r="F597" s="5"/>
    </row>
    <row r="598" spans="2:6" x14ac:dyDescent="0.2">
      <c r="B598" s="5"/>
      <c r="F598" s="5"/>
    </row>
    <row r="599" spans="2:6" x14ac:dyDescent="0.2">
      <c r="B599" s="5"/>
      <c r="F599" s="5"/>
    </row>
    <row r="600" spans="2:6" x14ac:dyDescent="0.2">
      <c r="B600" s="5"/>
      <c r="F600" s="5"/>
    </row>
    <row r="601" spans="2:6" x14ac:dyDescent="0.2">
      <c r="B601" s="5"/>
      <c r="F601" s="5"/>
    </row>
    <row r="602" spans="2:6" x14ac:dyDescent="0.2">
      <c r="B602" s="5"/>
      <c r="F602" s="5"/>
    </row>
    <row r="603" spans="2:6" x14ac:dyDescent="0.2">
      <c r="B603" s="5"/>
      <c r="F603" s="5"/>
    </row>
    <row r="604" spans="2:6" x14ac:dyDescent="0.2">
      <c r="B604" s="5"/>
      <c r="F604" s="5"/>
    </row>
    <row r="605" spans="2:6" x14ac:dyDescent="0.2">
      <c r="B605" s="5"/>
      <c r="F605" s="5"/>
    </row>
    <row r="606" spans="2:6" x14ac:dyDescent="0.2">
      <c r="B606" s="5"/>
      <c r="F606" s="5"/>
    </row>
    <row r="607" spans="2:6" x14ac:dyDescent="0.2">
      <c r="B607" s="5"/>
      <c r="F607" s="5"/>
    </row>
    <row r="608" spans="2:6" x14ac:dyDescent="0.2">
      <c r="B608" s="5"/>
      <c r="F608" s="5"/>
    </row>
    <row r="609" spans="2:6" x14ac:dyDescent="0.2">
      <c r="B609" s="5"/>
      <c r="F609" s="5"/>
    </row>
    <row r="610" spans="2:6" x14ac:dyDescent="0.2">
      <c r="B610" s="5"/>
      <c r="F610" s="5"/>
    </row>
    <row r="611" spans="2:6" x14ac:dyDescent="0.2">
      <c r="B611" s="5"/>
      <c r="F611" s="5"/>
    </row>
    <row r="612" spans="2:6" x14ac:dyDescent="0.2">
      <c r="B612" s="5"/>
      <c r="F612" s="5"/>
    </row>
    <row r="613" spans="2:6" x14ac:dyDescent="0.2">
      <c r="B613" s="5"/>
      <c r="F613" s="5"/>
    </row>
    <row r="614" spans="2:6" x14ac:dyDescent="0.2">
      <c r="B614" s="5"/>
      <c r="F614" s="5"/>
    </row>
    <row r="615" spans="2:6" x14ac:dyDescent="0.2">
      <c r="B615" s="5"/>
      <c r="F615" s="5"/>
    </row>
    <row r="616" spans="2:6" x14ac:dyDescent="0.2">
      <c r="B616" s="5"/>
      <c r="F616" s="5"/>
    </row>
    <row r="617" spans="2:6" x14ac:dyDescent="0.2">
      <c r="B617" s="5"/>
      <c r="F617" s="5"/>
    </row>
    <row r="618" spans="2:6" x14ac:dyDescent="0.2">
      <c r="B618" s="5"/>
      <c r="F618" s="5"/>
    </row>
    <row r="619" spans="2:6" x14ac:dyDescent="0.2">
      <c r="B619" s="5"/>
      <c r="F619" s="5"/>
    </row>
    <row r="620" spans="2:6" x14ac:dyDescent="0.2">
      <c r="B620" s="5"/>
      <c r="F620" s="5"/>
    </row>
    <row r="621" spans="2:6" x14ac:dyDescent="0.2">
      <c r="B621" s="5"/>
      <c r="F621" s="5"/>
    </row>
    <row r="622" spans="2:6" x14ac:dyDescent="0.2">
      <c r="B622" s="5"/>
      <c r="F622" s="5"/>
    </row>
    <row r="623" spans="2:6" x14ac:dyDescent="0.2">
      <c r="B623" s="5"/>
      <c r="F623" s="5"/>
    </row>
    <row r="624" spans="2:6" x14ac:dyDescent="0.2">
      <c r="B624" s="5"/>
      <c r="F624" s="5"/>
    </row>
    <row r="625" spans="2:6" x14ac:dyDescent="0.2">
      <c r="B625" s="5"/>
      <c r="F625" s="5"/>
    </row>
    <row r="626" spans="2:6" x14ac:dyDescent="0.2">
      <c r="B626" s="5"/>
      <c r="F626" s="5"/>
    </row>
    <row r="627" spans="2:6" x14ac:dyDescent="0.2">
      <c r="B627" s="5"/>
      <c r="F627" s="5"/>
    </row>
    <row r="628" spans="2:6" x14ac:dyDescent="0.2">
      <c r="B628" s="5"/>
      <c r="F628" s="5"/>
    </row>
    <row r="629" spans="2:6" x14ac:dyDescent="0.2">
      <c r="B629" s="5"/>
      <c r="F629" s="5"/>
    </row>
    <row r="630" spans="2:6" x14ac:dyDescent="0.2">
      <c r="B630" s="5"/>
      <c r="F630" s="5"/>
    </row>
    <row r="631" spans="2:6" x14ac:dyDescent="0.2">
      <c r="B631" s="5"/>
      <c r="F631" s="5"/>
    </row>
    <row r="632" spans="2:6" x14ac:dyDescent="0.2">
      <c r="B632" s="5"/>
      <c r="F632" s="5"/>
    </row>
    <row r="633" spans="2:6" x14ac:dyDescent="0.2">
      <c r="B633" s="5"/>
      <c r="F633" s="5"/>
    </row>
    <row r="634" spans="2:6" x14ac:dyDescent="0.2">
      <c r="B634" s="5"/>
      <c r="F634" s="5"/>
    </row>
    <row r="635" spans="2:6" x14ac:dyDescent="0.2">
      <c r="B635" s="5"/>
      <c r="F635" s="5"/>
    </row>
    <row r="636" spans="2:6" x14ac:dyDescent="0.2">
      <c r="B636" s="5"/>
      <c r="F636" s="5"/>
    </row>
    <row r="637" spans="2:6" x14ac:dyDescent="0.2">
      <c r="B637" s="5"/>
      <c r="F637" s="5"/>
    </row>
    <row r="638" spans="2:6" x14ac:dyDescent="0.2">
      <c r="B638" s="5"/>
      <c r="F638" s="5"/>
    </row>
    <row r="639" spans="2:6" x14ac:dyDescent="0.2">
      <c r="B639" s="5"/>
      <c r="F639" s="5"/>
    </row>
    <row r="640" spans="2:6" x14ac:dyDescent="0.2">
      <c r="B640" s="5"/>
      <c r="F640" s="5"/>
    </row>
    <row r="641" spans="2:6" x14ac:dyDescent="0.2">
      <c r="B641" s="5"/>
      <c r="F641" s="5"/>
    </row>
    <row r="642" spans="2:6" x14ac:dyDescent="0.2">
      <c r="B642" s="5"/>
      <c r="F642" s="5"/>
    </row>
    <row r="643" spans="2:6" x14ac:dyDescent="0.2">
      <c r="B643" s="5"/>
      <c r="F643" s="5"/>
    </row>
    <row r="644" spans="2:6" x14ac:dyDescent="0.2">
      <c r="B644" s="5"/>
      <c r="F644" s="5"/>
    </row>
    <row r="645" spans="2:6" x14ac:dyDescent="0.2">
      <c r="B645" s="5"/>
      <c r="F645" s="5"/>
    </row>
    <row r="646" spans="2:6" x14ac:dyDescent="0.2">
      <c r="B646" s="5"/>
      <c r="F646" s="5"/>
    </row>
    <row r="647" spans="2:6" x14ac:dyDescent="0.2">
      <c r="B647" s="5"/>
      <c r="F647" s="5"/>
    </row>
    <row r="648" spans="2:6" x14ac:dyDescent="0.2">
      <c r="B648" s="5"/>
      <c r="F648" s="5"/>
    </row>
    <row r="649" spans="2:6" x14ac:dyDescent="0.2">
      <c r="B649" s="5"/>
      <c r="F649" s="5"/>
    </row>
    <row r="650" spans="2:6" x14ac:dyDescent="0.2">
      <c r="B650" s="5"/>
      <c r="F650" s="5"/>
    </row>
    <row r="651" spans="2:6" x14ac:dyDescent="0.2">
      <c r="B651" s="5"/>
      <c r="F651" s="5"/>
    </row>
    <row r="652" spans="2:6" x14ac:dyDescent="0.2">
      <c r="B652" s="5"/>
      <c r="F652" s="5"/>
    </row>
    <row r="653" spans="2:6" x14ac:dyDescent="0.2">
      <c r="B653" s="5"/>
      <c r="F653" s="5"/>
    </row>
    <row r="654" spans="2:6" x14ac:dyDescent="0.2">
      <c r="B654" s="5"/>
      <c r="F654" s="5"/>
    </row>
    <row r="655" spans="2:6" x14ac:dyDescent="0.2">
      <c r="B655" s="5"/>
      <c r="F655" s="5"/>
    </row>
    <row r="656" spans="2:6" x14ac:dyDescent="0.2">
      <c r="B656" s="5"/>
      <c r="F656" s="5"/>
    </row>
    <row r="657" spans="2:6" x14ac:dyDescent="0.2">
      <c r="B657" s="5"/>
      <c r="F657" s="5"/>
    </row>
    <row r="658" spans="2:6" x14ac:dyDescent="0.2">
      <c r="B658" s="5"/>
      <c r="F658" s="5"/>
    </row>
    <row r="659" spans="2:6" x14ac:dyDescent="0.2">
      <c r="B659" s="5"/>
      <c r="F659" s="5"/>
    </row>
    <row r="660" spans="2:6" x14ac:dyDescent="0.2">
      <c r="B660" s="5"/>
      <c r="F660" s="5"/>
    </row>
    <row r="661" spans="2:6" x14ac:dyDescent="0.2">
      <c r="B661" s="5"/>
      <c r="F661" s="5"/>
    </row>
    <row r="662" spans="2:6" x14ac:dyDescent="0.2">
      <c r="B662" s="5"/>
      <c r="F662" s="5"/>
    </row>
    <row r="663" spans="2:6" x14ac:dyDescent="0.2">
      <c r="B663" s="5"/>
      <c r="F663" s="5"/>
    </row>
    <row r="664" spans="2:6" x14ac:dyDescent="0.2">
      <c r="B664" s="5"/>
      <c r="F664" s="5"/>
    </row>
    <row r="665" spans="2:6" x14ac:dyDescent="0.2">
      <c r="B665" s="5"/>
      <c r="F665" s="5"/>
    </row>
    <row r="666" spans="2:6" x14ac:dyDescent="0.2">
      <c r="B666" s="5"/>
      <c r="F666" s="5"/>
    </row>
    <row r="667" spans="2:6" x14ac:dyDescent="0.2">
      <c r="B667" s="5"/>
      <c r="F667" s="5"/>
    </row>
    <row r="668" spans="2:6" x14ac:dyDescent="0.2">
      <c r="B668" s="5"/>
      <c r="F668" s="5"/>
    </row>
    <row r="669" spans="2:6" x14ac:dyDescent="0.2">
      <c r="B669" s="5"/>
      <c r="F669" s="5"/>
    </row>
    <row r="670" spans="2:6" x14ac:dyDescent="0.2">
      <c r="B670" s="5"/>
      <c r="F670" s="5"/>
    </row>
    <row r="671" spans="2:6" x14ac:dyDescent="0.2">
      <c r="B671" s="5"/>
      <c r="F671" s="5"/>
    </row>
    <row r="672" spans="2:6" x14ac:dyDescent="0.2">
      <c r="B672" s="5"/>
      <c r="F672" s="5"/>
    </row>
    <row r="673" spans="2:6" x14ac:dyDescent="0.2">
      <c r="B673" s="5"/>
      <c r="F673" s="5"/>
    </row>
    <row r="674" spans="2:6" x14ac:dyDescent="0.2">
      <c r="B674" s="5"/>
      <c r="F674" s="5"/>
    </row>
    <row r="675" spans="2:6" x14ac:dyDescent="0.2">
      <c r="B675" s="5"/>
      <c r="F675" s="5"/>
    </row>
    <row r="676" spans="2:6" x14ac:dyDescent="0.2">
      <c r="B676" s="5"/>
      <c r="F676" s="5"/>
    </row>
    <row r="677" spans="2:6" x14ac:dyDescent="0.2">
      <c r="B677" s="5"/>
      <c r="F677" s="5"/>
    </row>
    <row r="678" spans="2:6" x14ac:dyDescent="0.2">
      <c r="B678" s="5"/>
      <c r="F678" s="5"/>
    </row>
    <row r="679" spans="2:6" x14ac:dyDescent="0.2">
      <c r="B679" s="5"/>
      <c r="F679" s="5"/>
    </row>
    <row r="680" spans="2:6" x14ac:dyDescent="0.2">
      <c r="B680" s="5"/>
      <c r="F680" s="5"/>
    </row>
    <row r="681" spans="2:6" x14ac:dyDescent="0.2">
      <c r="B681" s="5"/>
      <c r="F681" s="5"/>
    </row>
    <row r="682" spans="2:6" x14ac:dyDescent="0.2">
      <c r="B682" s="5"/>
      <c r="F682" s="5"/>
    </row>
    <row r="683" spans="2:6" x14ac:dyDescent="0.2">
      <c r="B683" s="5"/>
      <c r="F683" s="5"/>
    </row>
    <row r="684" spans="2:6" x14ac:dyDescent="0.2">
      <c r="B684" s="5"/>
      <c r="F684" s="5"/>
    </row>
    <row r="685" spans="2:6" x14ac:dyDescent="0.2">
      <c r="B685" s="5"/>
      <c r="F685" s="5"/>
    </row>
    <row r="686" spans="2:6" x14ac:dyDescent="0.2">
      <c r="B686" s="5"/>
      <c r="F686" s="5"/>
    </row>
    <row r="687" spans="2:6" x14ac:dyDescent="0.2">
      <c r="B687" s="5"/>
      <c r="F687" s="5"/>
    </row>
    <row r="688" spans="2:6" x14ac:dyDescent="0.2">
      <c r="B688" s="5"/>
      <c r="F688" s="5"/>
    </row>
    <row r="689" spans="2:6" x14ac:dyDescent="0.2">
      <c r="B689" s="5"/>
      <c r="F689" s="5"/>
    </row>
    <row r="690" spans="2:6" x14ac:dyDescent="0.2">
      <c r="B690" s="5"/>
      <c r="F690" s="5"/>
    </row>
    <row r="691" spans="2:6" x14ac:dyDescent="0.2">
      <c r="B691" s="5"/>
      <c r="F691" s="5"/>
    </row>
    <row r="692" spans="2:6" x14ac:dyDescent="0.2">
      <c r="B692" s="5"/>
      <c r="F692" s="5"/>
    </row>
    <row r="693" spans="2:6" x14ac:dyDescent="0.2">
      <c r="B693" s="5"/>
      <c r="F693" s="5"/>
    </row>
    <row r="694" spans="2:6" x14ac:dyDescent="0.2">
      <c r="B694" s="5"/>
      <c r="F694" s="5"/>
    </row>
    <row r="695" spans="2:6" x14ac:dyDescent="0.2">
      <c r="B695" s="5"/>
      <c r="F695" s="5"/>
    </row>
    <row r="696" spans="2:6" x14ac:dyDescent="0.2">
      <c r="B696" s="5"/>
      <c r="F696" s="5"/>
    </row>
    <row r="697" spans="2:6" x14ac:dyDescent="0.2">
      <c r="B697" s="5"/>
      <c r="F697" s="5"/>
    </row>
    <row r="698" spans="2:6" x14ac:dyDescent="0.2">
      <c r="B698" s="5"/>
      <c r="F698" s="5"/>
    </row>
    <row r="699" spans="2:6" x14ac:dyDescent="0.2">
      <c r="B699" s="5"/>
      <c r="F699" s="5"/>
    </row>
    <row r="700" spans="2:6" x14ac:dyDescent="0.2">
      <c r="B700" s="5"/>
      <c r="F700" s="5"/>
    </row>
    <row r="701" spans="2:6" x14ac:dyDescent="0.2">
      <c r="B701" s="5"/>
      <c r="F701" s="5"/>
    </row>
    <row r="702" spans="2:6" x14ac:dyDescent="0.2">
      <c r="B702" s="5"/>
      <c r="F702" s="5"/>
    </row>
    <row r="703" spans="2:6" x14ac:dyDescent="0.2">
      <c r="B703" s="5"/>
      <c r="F703" s="5"/>
    </row>
    <row r="704" spans="2:6" x14ac:dyDescent="0.2">
      <c r="B704" s="5"/>
      <c r="F704" s="5"/>
    </row>
    <row r="705" spans="2:6" x14ac:dyDescent="0.2">
      <c r="B705" s="5"/>
      <c r="F705" s="5"/>
    </row>
    <row r="706" spans="2:6" x14ac:dyDescent="0.2">
      <c r="B706" s="5"/>
      <c r="F706" s="5"/>
    </row>
    <row r="707" spans="2:6" x14ac:dyDescent="0.2">
      <c r="B707" s="5"/>
      <c r="F707" s="5"/>
    </row>
    <row r="708" spans="2:6" x14ac:dyDescent="0.2">
      <c r="B708" s="5"/>
      <c r="F708" s="5"/>
    </row>
    <row r="709" spans="2:6" x14ac:dyDescent="0.2">
      <c r="B709" s="5"/>
      <c r="F709" s="5"/>
    </row>
    <row r="710" spans="2:6" x14ac:dyDescent="0.2">
      <c r="B710" s="5"/>
      <c r="F710" s="5"/>
    </row>
    <row r="711" spans="2:6" x14ac:dyDescent="0.2">
      <c r="B711" s="5"/>
      <c r="F711" s="5"/>
    </row>
    <row r="712" spans="2:6" x14ac:dyDescent="0.2">
      <c r="B712" s="5"/>
      <c r="F712" s="5"/>
    </row>
    <row r="713" spans="2:6" x14ac:dyDescent="0.2">
      <c r="B713" s="5"/>
      <c r="F713" s="5"/>
    </row>
    <row r="714" spans="2:6" x14ac:dyDescent="0.2">
      <c r="B714" s="5"/>
      <c r="F714" s="5"/>
    </row>
    <row r="715" spans="2:6" x14ac:dyDescent="0.2">
      <c r="B715" s="5"/>
      <c r="F715" s="5"/>
    </row>
    <row r="716" spans="2:6" x14ac:dyDescent="0.2">
      <c r="B716" s="5"/>
      <c r="F716" s="5"/>
    </row>
    <row r="717" spans="2:6" x14ac:dyDescent="0.2">
      <c r="B717" s="5"/>
      <c r="F717" s="5"/>
    </row>
    <row r="718" spans="2:6" x14ac:dyDescent="0.2">
      <c r="B718" s="5"/>
      <c r="F718" s="5"/>
    </row>
    <row r="719" spans="2:6" x14ac:dyDescent="0.2">
      <c r="B719" s="5"/>
      <c r="F719" s="5"/>
    </row>
    <row r="720" spans="2:6" x14ac:dyDescent="0.2">
      <c r="B720" s="5"/>
      <c r="F720" s="5"/>
    </row>
    <row r="721" spans="2:6" x14ac:dyDescent="0.2">
      <c r="B721" s="5"/>
      <c r="F721" s="5"/>
    </row>
    <row r="722" spans="2:6" x14ac:dyDescent="0.2">
      <c r="B722" s="5"/>
      <c r="F722" s="5"/>
    </row>
    <row r="723" spans="2:6" x14ac:dyDescent="0.2">
      <c r="B723" s="5"/>
      <c r="F723" s="5"/>
    </row>
    <row r="724" spans="2:6" x14ac:dyDescent="0.2">
      <c r="B724" s="5"/>
      <c r="F724" s="5"/>
    </row>
    <row r="725" spans="2:6" x14ac:dyDescent="0.2">
      <c r="B725" s="5"/>
      <c r="F725" s="5"/>
    </row>
    <row r="726" spans="2:6" x14ac:dyDescent="0.2">
      <c r="B726" s="5"/>
      <c r="F726" s="5"/>
    </row>
    <row r="727" spans="2:6" x14ac:dyDescent="0.2">
      <c r="B727" s="5"/>
      <c r="F727" s="5"/>
    </row>
    <row r="728" spans="2:6" x14ac:dyDescent="0.2">
      <c r="B728" s="5"/>
      <c r="F728" s="5"/>
    </row>
    <row r="729" spans="2:6" x14ac:dyDescent="0.2">
      <c r="B729" s="5"/>
      <c r="F729" s="5"/>
    </row>
    <row r="730" spans="2:6" x14ac:dyDescent="0.2">
      <c r="B730" s="5"/>
      <c r="F730" s="5"/>
    </row>
    <row r="731" spans="2:6" x14ac:dyDescent="0.2">
      <c r="B731" s="5"/>
      <c r="F731" s="5"/>
    </row>
    <row r="732" spans="2:6" x14ac:dyDescent="0.2">
      <c r="B732" s="5"/>
      <c r="F732" s="5"/>
    </row>
    <row r="733" spans="2:6" x14ac:dyDescent="0.2">
      <c r="B733" s="5"/>
      <c r="F733" s="5"/>
    </row>
    <row r="734" spans="2:6" x14ac:dyDescent="0.2">
      <c r="B734" s="5"/>
      <c r="F734" s="5"/>
    </row>
    <row r="735" spans="2:6" x14ac:dyDescent="0.2">
      <c r="B735" s="5"/>
      <c r="F735" s="5"/>
    </row>
    <row r="736" spans="2:6" x14ac:dyDescent="0.2">
      <c r="B736" s="5"/>
      <c r="F736" s="5"/>
    </row>
    <row r="737" spans="2:6" x14ac:dyDescent="0.2">
      <c r="B737" s="5"/>
      <c r="F737" s="5"/>
    </row>
    <row r="738" spans="2:6" x14ac:dyDescent="0.2">
      <c r="B738" s="5"/>
      <c r="F738" s="5"/>
    </row>
    <row r="739" spans="2:6" x14ac:dyDescent="0.2">
      <c r="B739" s="5"/>
      <c r="F739" s="5"/>
    </row>
    <row r="740" spans="2:6" x14ac:dyDescent="0.2">
      <c r="B740" s="5"/>
      <c r="F740" s="5"/>
    </row>
    <row r="741" spans="2:6" x14ac:dyDescent="0.2">
      <c r="B741" s="5"/>
      <c r="F741" s="5"/>
    </row>
    <row r="742" spans="2:6" x14ac:dyDescent="0.2">
      <c r="B742" s="5"/>
      <c r="F742" s="5"/>
    </row>
    <row r="743" spans="2:6" x14ac:dyDescent="0.2">
      <c r="B743" s="5"/>
      <c r="F743" s="5"/>
    </row>
    <row r="744" spans="2:6" x14ac:dyDescent="0.2">
      <c r="B744" s="5"/>
      <c r="F744" s="5"/>
    </row>
    <row r="745" spans="2:6" x14ac:dyDescent="0.2">
      <c r="B745" s="5"/>
      <c r="F745" s="5"/>
    </row>
    <row r="746" spans="2:6" x14ac:dyDescent="0.2">
      <c r="B746" s="5"/>
      <c r="F746" s="5"/>
    </row>
    <row r="747" spans="2:6" x14ac:dyDescent="0.2">
      <c r="B747" s="5"/>
      <c r="F747" s="5"/>
    </row>
    <row r="748" spans="2:6" x14ac:dyDescent="0.2">
      <c r="B748" s="5"/>
      <c r="F748" s="5"/>
    </row>
    <row r="749" spans="2:6" x14ac:dyDescent="0.2">
      <c r="B749" s="5"/>
      <c r="F749" s="5"/>
    </row>
    <row r="750" spans="2:6" x14ac:dyDescent="0.2">
      <c r="B750" s="5"/>
      <c r="F750" s="5"/>
    </row>
    <row r="751" spans="2:6" x14ac:dyDescent="0.2">
      <c r="B751" s="5"/>
      <c r="F751" s="5"/>
    </row>
    <row r="752" spans="2:6" x14ac:dyDescent="0.2">
      <c r="B752" s="5"/>
      <c r="F752" s="5"/>
    </row>
    <row r="753" spans="2:6" x14ac:dyDescent="0.2">
      <c r="B753" s="5"/>
      <c r="F753" s="5"/>
    </row>
    <row r="754" spans="2:6" x14ac:dyDescent="0.2">
      <c r="B754" s="5"/>
      <c r="F754" s="5"/>
    </row>
    <row r="755" spans="2:6" x14ac:dyDescent="0.2">
      <c r="B755" s="5"/>
      <c r="F755" s="5"/>
    </row>
    <row r="756" spans="2:6" x14ac:dyDescent="0.2">
      <c r="B756" s="5"/>
      <c r="F756" s="5"/>
    </row>
    <row r="757" spans="2:6" x14ac:dyDescent="0.2">
      <c r="B757" s="5"/>
      <c r="F757" s="5"/>
    </row>
    <row r="758" spans="2:6" x14ac:dyDescent="0.2">
      <c r="B758" s="5"/>
      <c r="F758" s="5"/>
    </row>
    <row r="759" spans="2:6" x14ac:dyDescent="0.2">
      <c r="B759" s="5"/>
      <c r="F759" s="5"/>
    </row>
    <row r="760" spans="2:6" x14ac:dyDescent="0.2">
      <c r="B760" s="5"/>
      <c r="F760" s="5"/>
    </row>
    <row r="761" spans="2:6" x14ac:dyDescent="0.2">
      <c r="B761" s="5"/>
      <c r="F761" s="5"/>
    </row>
    <row r="762" spans="2:6" x14ac:dyDescent="0.2">
      <c r="B762" s="5"/>
      <c r="F762" s="5"/>
    </row>
    <row r="763" spans="2:6" x14ac:dyDescent="0.2">
      <c r="B763" s="5"/>
      <c r="F763" s="5"/>
    </row>
    <row r="764" spans="2:6" x14ac:dyDescent="0.2">
      <c r="B764" s="5"/>
      <c r="F764" s="5"/>
    </row>
    <row r="765" spans="2:6" x14ac:dyDescent="0.2">
      <c r="B765" s="5"/>
      <c r="F765" s="5"/>
    </row>
    <row r="766" spans="2:6" x14ac:dyDescent="0.2">
      <c r="B766" s="5"/>
      <c r="F766" s="5"/>
    </row>
    <row r="767" spans="2:6" x14ac:dyDescent="0.2">
      <c r="B767" s="5"/>
      <c r="F767" s="5"/>
    </row>
    <row r="768" spans="2:6" x14ac:dyDescent="0.2">
      <c r="B768" s="5"/>
      <c r="F768" s="5"/>
    </row>
    <row r="769" spans="2:6" x14ac:dyDescent="0.2">
      <c r="B769" s="5"/>
      <c r="F769" s="5"/>
    </row>
    <row r="770" spans="2:6" x14ac:dyDescent="0.2">
      <c r="B770" s="5"/>
      <c r="F770" s="5"/>
    </row>
    <row r="771" spans="2:6" x14ac:dyDescent="0.2">
      <c r="B771" s="5"/>
      <c r="F771" s="5"/>
    </row>
    <row r="772" spans="2:6" x14ac:dyDescent="0.2">
      <c r="B772" s="5"/>
      <c r="F772" s="5"/>
    </row>
    <row r="773" spans="2:6" x14ac:dyDescent="0.2">
      <c r="B773" s="5"/>
      <c r="F773" s="5"/>
    </row>
    <row r="774" spans="2:6" x14ac:dyDescent="0.2">
      <c r="B774" s="5"/>
      <c r="F774" s="5"/>
    </row>
    <row r="775" spans="2:6" x14ac:dyDescent="0.2">
      <c r="B775" s="5"/>
      <c r="F775" s="5"/>
    </row>
    <row r="776" spans="2:6" x14ac:dyDescent="0.2">
      <c r="B776" s="5"/>
      <c r="F776" s="5"/>
    </row>
    <row r="777" spans="2:6" x14ac:dyDescent="0.2">
      <c r="B777" s="5"/>
      <c r="F777" s="5"/>
    </row>
    <row r="778" spans="2:6" x14ac:dyDescent="0.2">
      <c r="B778" s="5"/>
      <c r="F778" s="5"/>
    </row>
    <row r="779" spans="2:6" x14ac:dyDescent="0.2">
      <c r="B779" s="5"/>
      <c r="F779" s="5"/>
    </row>
    <row r="780" spans="2:6" x14ac:dyDescent="0.2">
      <c r="B780" s="5"/>
      <c r="F780" s="5"/>
    </row>
    <row r="781" spans="2:6" x14ac:dyDescent="0.2">
      <c r="B781" s="5"/>
      <c r="F781" s="5"/>
    </row>
    <row r="782" spans="2:6" x14ac:dyDescent="0.2">
      <c r="B782" s="5"/>
      <c r="F782" s="5"/>
    </row>
    <row r="783" spans="2:6" x14ac:dyDescent="0.2">
      <c r="B783" s="5"/>
      <c r="F783" s="5"/>
    </row>
    <row r="784" spans="2:6" x14ac:dyDescent="0.2">
      <c r="B784" s="5"/>
      <c r="F784" s="5"/>
    </row>
    <row r="785" spans="2:6" x14ac:dyDescent="0.2">
      <c r="B785" s="5"/>
      <c r="F785" s="5"/>
    </row>
    <row r="786" spans="2:6" x14ac:dyDescent="0.2">
      <c r="B786" s="5"/>
      <c r="F786" s="5"/>
    </row>
    <row r="787" spans="2:6" x14ac:dyDescent="0.2">
      <c r="B787" s="5"/>
      <c r="F787" s="5"/>
    </row>
    <row r="788" spans="2:6" x14ac:dyDescent="0.2">
      <c r="B788" s="5"/>
      <c r="F788" s="5"/>
    </row>
    <row r="789" spans="2:6" x14ac:dyDescent="0.2">
      <c r="B789" s="5"/>
      <c r="F789" s="5"/>
    </row>
    <row r="790" spans="2:6" x14ac:dyDescent="0.2">
      <c r="B790" s="5"/>
      <c r="F790" s="5"/>
    </row>
    <row r="791" spans="2:6" x14ac:dyDescent="0.2">
      <c r="B791" s="5"/>
      <c r="F791" s="5"/>
    </row>
    <row r="792" spans="2:6" x14ac:dyDescent="0.2">
      <c r="B792" s="5"/>
      <c r="F792" s="5"/>
    </row>
    <row r="793" spans="2:6" x14ac:dyDescent="0.2">
      <c r="B793" s="5"/>
      <c r="F793" s="5"/>
    </row>
    <row r="794" spans="2:6" x14ac:dyDescent="0.2">
      <c r="B794" s="5"/>
      <c r="F794" s="5"/>
    </row>
    <row r="795" spans="2:6" x14ac:dyDescent="0.2">
      <c r="B795" s="5"/>
      <c r="F795" s="5"/>
    </row>
    <row r="796" spans="2:6" x14ac:dyDescent="0.2">
      <c r="B796" s="5"/>
      <c r="F796" s="5"/>
    </row>
    <row r="797" spans="2:6" x14ac:dyDescent="0.2">
      <c r="B797" s="5"/>
      <c r="F797" s="5"/>
    </row>
    <row r="798" spans="2:6" x14ac:dyDescent="0.2">
      <c r="B798" s="5"/>
      <c r="F798" s="5"/>
    </row>
    <row r="799" spans="2:6" x14ac:dyDescent="0.2">
      <c r="B799" s="5"/>
      <c r="F799" s="5"/>
    </row>
    <row r="800" spans="2:6" x14ac:dyDescent="0.2">
      <c r="B800" s="5"/>
      <c r="F800" s="5"/>
    </row>
    <row r="801" spans="2:6" x14ac:dyDescent="0.2">
      <c r="B801" s="5"/>
      <c r="F801" s="5"/>
    </row>
    <row r="802" spans="2:6" x14ac:dyDescent="0.2">
      <c r="B802" s="5"/>
      <c r="F802" s="5"/>
    </row>
    <row r="803" spans="2:6" x14ac:dyDescent="0.2">
      <c r="B803" s="5"/>
      <c r="F803" s="5"/>
    </row>
    <row r="804" spans="2:6" x14ac:dyDescent="0.2">
      <c r="B804" s="5"/>
      <c r="F804" s="5"/>
    </row>
    <row r="805" spans="2:6" x14ac:dyDescent="0.2">
      <c r="B805" s="5"/>
      <c r="F805" s="5"/>
    </row>
    <row r="806" spans="2:6" x14ac:dyDescent="0.2">
      <c r="B806" s="5"/>
      <c r="F806" s="5"/>
    </row>
    <row r="807" spans="2:6" x14ac:dyDescent="0.2">
      <c r="B807" s="5"/>
      <c r="F807" s="5"/>
    </row>
    <row r="808" spans="2:6" x14ac:dyDescent="0.2">
      <c r="B808" s="5"/>
      <c r="F808" s="5"/>
    </row>
    <row r="809" spans="2:6" x14ac:dyDescent="0.2">
      <c r="B809" s="5"/>
      <c r="F809" s="5"/>
    </row>
    <row r="810" spans="2:6" x14ac:dyDescent="0.2">
      <c r="B810" s="5"/>
      <c r="F810" s="5"/>
    </row>
    <row r="811" spans="2:6" x14ac:dyDescent="0.2">
      <c r="B811" s="5"/>
      <c r="F811" s="5"/>
    </row>
    <row r="812" spans="2:6" x14ac:dyDescent="0.2">
      <c r="B812" s="5"/>
      <c r="F812" s="5"/>
    </row>
    <row r="813" spans="2:6" x14ac:dyDescent="0.2">
      <c r="B813" s="5"/>
      <c r="F813" s="5"/>
    </row>
    <row r="814" spans="2:6" x14ac:dyDescent="0.2">
      <c r="B814" s="5"/>
      <c r="F814" s="5"/>
    </row>
    <row r="815" spans="2:6" x14ac:dyDescent="0.2">
      <c r="B815" s="5"/>
      <c r="F815" s="5"/>
    </row>
    <row r="816" spans="2:6" x14ac:dyDescent="0.2">
      <c r="B816" s="5"/>
      <c r="F816" s="5"/>
    </row>
    <row r="817" spans="2:6" x14ac:dyDescent="0.2">
      <c r="B817" s="5"/>
      <c r="F817" s="5"/>
    </row>
    <row r="818" spans="2:6" x14ac:dyDescent="0.2">
      <c r="B818" s="5"/>
      <c r="F818" s="5"/>
    </row>
    <row r="819" spans="2:6" x14ac:dyDescent="0.2">
      <c r="B819" s="5"/>
      <c r="F819" s="5"/>
    </row>
    <row r="820" spans="2:6" x14ac:dyDescent="0.2">
      <c r="B820" s="5"/>
      <c r="F820" s="5"/>
    </row>
    <row r="821" spans="2:6" x14ac:dyDescent="0.2">
      <c r="B821" s="5"/>
      <c r="F821" s="5"/>
    </row>
    <row r="822" spans="2:6" x14ac:dyDescent="0.2">
      <c r="B822" s="5"/>
      <c r="F822" s="5"/>
    </row>
    <row r="823" spans="2:6" x14ac:dyDescent="0.2">
      <c r="B823" s="5"/>
      <c r="F823" s="5"/>
    </row>
    <row r="824" spans="2:6" x14ac:dyDescent="0.2">
      <c r="B824" s="5"/>
      <c r="F824" s="5"/>
    </row>
    <row r="825" spans="2:6" x14ac:dyDescent="0.2">
      <c r="B825" s="5"/>
      <c r="F825" s="5"/>
    </row>
    <row r="826" spans="2:6" x14ac:dyDescent="0.2">
      <c r="B826" s="5"/>
      <c r="F826" s="5"/>
    </row>
    <row r="827" spans="2:6" x14ac:dyDescent="0.2">
      <c r="B827" s="5"/>
      <c r="F827" s="5"/>
    </row>
    <row r="828" spans="2:6" x14ac:dyDescent="0.2">
      <c r="B828" s="5"/>
      <c r="F828" s="5"/>
    </row>
    <row r="829" spans="2:6" x14ac:dyDescent="0.2">
      <c r="B829" s="5"/>
      <c r="F829" s="5"/>
    </row>
    <row r="830" spans="2:6" x14ac:dyDescent="0.2">
      <c r="B830" s="5"/>
      <c r="F830" s="5"/>
    </row>
    <row r="831" spans="2:6" x14ac:dyDescent="0.2">
      <c r="B831" s="5"/>
      <c r="F831" s="5"/>
    </row>
    <row r="832" spans="2:6" x14ac:dyDescent="0.2">
      <c r="B832" s="5"/>
      <c r="F832" s="5"/>
    </row>
    <row r="833" spans="2:6" x14ac:dyDescent="0.2">
      <c r="B833" s="5"/>
      <c r="F833" s="5"/>
    </row>
    <row r="834" spans="2:6" x14ac:dyDescent="0.2">
      <c r="B834" s="5"/>
      <c r="F834" s="5"/>
    </row>
    <row r="835" spans="2:6" x14ac:dyDescent="0.2">
      <c r="B835" s="5"/>
      <c r="F835" s="5"/>
    </row>
    <row r="836" spans="2:6" x14ac:dyDescent="0.2">
      <c r="B836" s="5"/>
      <c r="F836" s="5"/>
    </row>
    <row r="837" spans="2:6" x14ac:dyDescent="0.2">
      <c r="B837" s="5"/>
      <c r="F837" s="5"/>
    </row>
    <row r="838" spans="2:6" x14ac:dyDescent="0.2">
      <c r="B838" s="5"/>
      <c r="F838" s="5"/>
    </row>
    <row r="839" spans="2:6" x14ac:dyDescent="0.2">
      <c r="B839" s="5"/>
      <c r="F839" s="5"/>
    </row>
    <row r="840" spans="2:6" x14ac:dyDescent="0.2">
      <c r="B840" s="5"/>
      <c r="F840" s="5"/>
    </row>
    <row r="841" spans="2:6" x14ac:dyDescent="0.2">
      <c r="B841" s="5"/>
      <c r="F841" s="5"/>
    </row>
    <row r="842" spans="2:6" x14ac:dyDescent="0.2">
      <c r="B842" s="5"/>
      <c r="F842" s="5"/>
    </row>
    <row r="843" spans="2:6" x14ac:dyDescent="0.2">
      <c r="B843" s="5"/>
      <c r="F843" s="5"/>
    </row>
    <row r="844" spans="2:6" x14ac:dyDescent="0.2">
      <c r="B844" s="5"/>
      <c r="F844" s="5"/>
    </row>
    <row r="845" spans="2:6" x14ac:dyDescent="0.2">
      <c r="B845" s="5"/>
      <c r="F845" s="5"/>
    </row>
    <row r="846" spans="2:6" x14ac:dyDescent="0.2">
      <c r="B846" s="5"/>
      <c r="F846" s="5"/>
    </row>
    <row r="847" spans="2:6" x14ac:dyDescent="0.2">
      <c r="B847" s="5"/>
      <c r="F847" s="5"/>
    </row>
    <row r="848" spans="2:6" x14ac:dyDescent="0.2">
      <c r="B848" s="5"/>
      <c r="F848" s="5"/>
    </row>
    <row r="849" spans="2:6" x14ac:dyDescent="0.2">
      <c r="B849" s="5"/>
      <c r="F849" s="5"/>
    </row>
    <row r="850" spans="2:6" x14ac:dyDescent="0.2">
      <c r="B850" s="5"/>
      <c r="F850" s="5"/>
    </row>
    <row r="851" spans="2:6" x14ac:dyDescent="0.2">
      <c r="B851" s="5"/>
      <c r="F851" s="5"/>
    </row>
    <row r="852" spans="2:6" x14ac:dyDescent="0.2">
      <c r="B852" s="5"/>
      <c r="F852" s="5"/>
    </row>
    <row r="853" spans="2:6" x14ac:dyDescent="0.2">
      <c r="B853" s="5"/>
      <c r="F853" s="5"/>
    </row>
    <row r="854" spans="2:6" x14ac:dyDescent="0.2">
      <c r="B854" s="5"/>
      <c r="F854" s="5"/>
    </row>
    <row r="855" spans="2:6" x14ac:dyDescent="0.2">
      <c r="B855" s="5"/>
      <c r="F855" s="5"/>
    </row>
    <row r="856" spans="2:6" x14ac:dyDescent="0.2">
      <c r="B856" s="5"/>
      <c r="F856" s="5"/>
    </row>
    <row r="857" spans="2:6" x14ac:dyDescent="0.2">
      <c r="B857" s="5"/>
      <c r="F857" s="5"/>
    </row>
    <row r="858" spans="2:6" x14ac:dyDescent="0.2">
      <c r="B858" s="5"/>
      <c r="F858" s="5"/>
    </row>
    <row r="859" spans="2:6" x14ac:dyDescent="0.2">
      <c r="B859" s="5"/>
      <c r="F859" s="5"/>
    </row>
    <row r="860" spans="2:6" x14ac:dyDescent="0.2">
      <c r="B860" s="5"/>
      <c r="F860" s="5"/>
    </row>
    <row r="861" spans="2:6" x14ac:dyDescent="0.2">
      <c r="B861" s="5"/>
      <c r="F861" s="5"/>
    </row>
    <row r="862" spans="2:6" x14ac:dyDescent="0.2">
      <c r="B862" s="5"/>
      <c r="F862" s="5"/>
    </row>
    <row r="863" spans="2:6" x14ac:dyDescent="0.2">
      <c r="B863" s="5"/>
      <c r="F863" s="5"/>
    </row>
    <row r="864" spans="2:6" x14ac:dyDescent="0.2">
      <c r="B864" s="5"/>
      <c r="F864" s="5"/>
    </row>
    <row r="865" spans="2:6" x14ac:dyDescent="0.2">
      <c r="B865" s="5"/>
      <c r="F865" s="5"/>
    </row>
    <row r="866" spans="2:6" x14ac:dyDescent="0.2">
      <c r="B866" s="5"/>
      <c r="F866" s="5"/>
    </row>
    <row r="867" spans="2:6" x14ac:dyDescent="0.2">
      <c r="B867" s="5"/>
      <c r="F867" s="5"/>
    </row>
    <row r="868" spans="2:6" x14ac:dyDescent="0.2">
      <c r="B868" s="5"/>
      <c r="F868" s="5"/>
    </row>
    <row r="869" spans="2:6" x14ac:dyDescent="0.2">
      <c r="B869" s="5"/>
      <c r="F869" s="5"/>
    </row>
    <row r="870" spans="2:6" x14ac:dyDescent="0.2">
      <c r="B870" s="5"/>
      <c r="F870" s="5"/>
    </row>
    <row r="871" spans="2:6" x14ac:dyDescent="0.2">
      <c r="B871" s="5"/>
      <c r="F871" s="5"/>
    </row>
    <row r="872" spans="2:6" x14ac:dyDescent="0.2">
      <c r="B872" s="5"/>
      <c r="F872" s="5"/>
    </row>
    <row r="873" spans="2:6" x14ac:dyDescent="0.2">
      <c r="B873" s="5"/>
      <c r="F873" s="5"/>
    </row>
    <row r="874" spans="2:6" x14ac:dyDescent="0.2">
      <c r="B874" s="5"/>
      <c r="F874" s="5"/>
    </row>
    <row r="875" spans="2:6" x14ac:dyDescent="0.2">
      <c r="B875" s="5"/>
      <c r="F875" s="5"/>
    </row>
    <row r="876" spans="2:6" x14ac:dyDescent="0.2">
      <c r="B876" s="5"/>
      <c r="F876" s="5"/>
    </row>
    <row r="877" spans="2:6" x14ac:dyDescent="0.2">
      <c r="B877" s="5"/>
      <c r="F877" s="5"/>
    </row>
    <row r="878" spans="2:6" x14ac:dyDescent="0.2">
      <c r="B878" s="5"/>
      <c r="F878" s="5"/>
    </row>
    <row r="879" spans="2:6" x14ac:dyDescent="0.2">
      <c r="B879" s="5"/>
      <c r="F879" s="5"/>
    </row>
    <row r="880" spans="2:6" x14ac:dyDescent="0.2">
      <c r="B880" s="5"/>
      <c r="F880" s="5"/>
    </row>
    <row r="881" spans="2:6" x14ac:dyDescent="0.2">
      <c r="B881" s="5"/>
      <c r="F881" s="5"/>
    </row>
    <row r="882" spans="2:6" x14ac:dyDescent="0.2">
      <c r="B882" s="5"/>
      <c r="F882" s="5"/>
    </row>
    <row r="883" spans="2:6" x14ac:dyDescent="0.2">
      <c r="B883" s="5"/>
      <c r="F883" s="5"/>
    </row>
    <row r="884" spans="2:6" x14ac:dyDescent="0.2">
      <c r="B884" s="5"/>
      <c r="F884" s="5"/>
    </row>
    <row r="885" spans="2:6" x14ac:dyDescent="0.2">
      <c r="B885" s="5"/>
      <c r="F885" s="5"/>
    </row>
    <row r="886" spans="2:6" x14ac:dyDescent="0.2">
      <c r="B886" s="5"/>
      <c r="F886" s="5"/>
    </row>
    <row r="887" spans="2:6" x14ac:dyDescent="0.2">
      <c r="B887" s="5"/>
      <c r="F887" s="5"/>
    </row>
    <row r="888" spans="2:6" x14ac:dyDescent="0.2">
      <c r="B888" s="5"/>
      <c r="F888" s="5"/>
    </row>
    <row r="889" spans="2:6" x14ac:dyDescent="0.2">
      <c r="B889" s="5"/>
      <c r="F889" s="5"/>
    </row>
    <row r="890" spans="2:6" x14ac:dyDescent="0.2">
      <c r="B890" s="5"/>
      <c r="F890" s="5"/>
    </row>
    <row r="891" spans="2:6" x14ac:dyDescent="0.2">
      <c r="B891" s="5"/>
      <c r="F891" s="5"/>
    </row>
    <row r="892" spans="2:6" x14ac:dyDescent="0.2">
      <c r="B892" s="5"/>
      <c r="F892" s="5"/>
    </row>
    <row r="893" spans="2:6" x14ac:dyDescent="0.2">
      <c r="B893" s="5"/>
      <c r="F893" s="5"/>
    </row>
    <row r="894" spans="2:6" x14ac:dyDescent="0.2">
      <c r="B894" s="5"/>
      <c r="F894" s="5"/>
    </row>
    <row r="895" spans="2:6" x14ac:dyDescent="0.2">
      <c r="B895" s="5"/>
      <c r="F895" s="5"/>
    </row>
    <row r="896" spans="2:6" x14ac:dyDescent="0.2">
      <c r="B896" s="5"/>
      <c r="F896" s="5"/>
    </row>
    <row r="897" spans="2:6" x14ac:dyDescent="0.2">
      <c r="B897" s="5"/>
      <c r="F897" s="5"/>
    </row>
    <row r="898" spans="2:6" x14ac:dyDescent="0.2">
      <c r="B898" s="5"/>
      <c r="F898" s="5"/>
    </row>
    <row r="899" spans="2:6" x14ac:dyDescent="0.2">
      <c r="B899" s="5"/>
      <c r="F899" s="5"/>
    </row>
    <row r="900" spans="2:6" x14ac:dyDescent="0.2">
      <c r="B900" s="5"/>
      <c r="F900" s="5"/>
    </row>
    <row r="901" spans="2:6" x14ac:dyDescent="0.2">
      <c r="B901" s="5"/>
      <c r="F901" s="5"/>
    </row>
    <row r="902" spans="2:6" x14ac:dyDescent="0.2">
      <c r="B902" s="5"/>
      <c r="F902" s="5"/>
    </row>
    <row r="903" spans="2:6" x14ac:dyDescent="0.2">
      <c r="B903" s="5"/>
      <c r="F903" s="5"/>
    </row>
    <row r="904" spans="2:6" x14ac:dyDescent="0.2">
      <c r="B904" s="5"/>
      <c r="F904" s="5"/>
    </row>
    <row r="905" spans="2:6" x14ac:dyDescent="0.2">
      <c r="B905" s="5"/>
      <c r="F905" s="5"/>
    </row>
    <row r="906" spans="2:6" x14ac:dyDescent="0.2">
      <c r="B906" s="5"/>
      <c r="F906" s="5"/>
    </row>
    <row r="907" spans="2:6" x14ac:dyDescent="0.2">
      <c r="B907" s="5"/>
      <c r="F907" s="5"/>
    </row>
    <row r="908" spans="2:6" x14ac:dyDescent="0.2">
      <c r="B908" s="5"/>
      <c r="F908" s="5"/>
    </row>
    <row r="909" spans="2:6" x14ac:dyDescent="0.2">
      <c r="B909" s="5"/>
      <c r="F909" s="5"/>
    </row>
    <row r="910" spans="2:6" x14ac:dyDescent="0.2">
      <c r="B910" s="5"/>
      <c r="F910" s="5"/>
    </row>
    <row r="911" spans="2:6" x14ac:dyDescent="0.2">
      <c r="B911" s="5"/>
      <c r="F911" s="5"/>
    </row>
    <row r="912" spans="2:6" x14ac:dyDescent="0.2">
      <c r="B912" s="5"/>
      <c r="F912" s="5"/>
    </row>
    <row r="913" spans="2:6" x14ac:dyDescent="0.2">
      <c r="B913" s="5"/>
      <c r="F913" s="5"/>
    </row>
    <row r="914" spans="2:6" x14ac:dyDescent="0.2">
      <c r="B914" s="5"/>
      <c r="F914" s="5"/>
    </row>
    <row r="915" spans="2:6" x14ac:dyDescent="0.2">
      <c r="B915" s="5"/>
      <c r="F915" s="5"/>
    </row>
    <row r="916" spans="2:6" x14ac:dyDescent="0.2">
      <c r="B916" s="5"/>
      <c r="F916" s="5"/>
    </row>
    <row r="917" spans="2:6" x14ac:dyDescent="0.2">
      <c r="B917" s="5"/>
      <c r="F917" s="5"/>
    </row>
    <row r="918" spans="2:6" x14ac:dyDescent="0.2">
      <c r="B918" s="5"/>
      <c r="F918" s="5"/>
    </row>
    <row r="919" spans="2:6" x14ac:dyDescent="0.2">
      <c r="B919" s="5"/>
      <c r="F919" s="5"/>
    </row>
    <row r="920" spans="2:6" x14ac:dyDescent="0.2">
      <c r="B920" s="5"/>
      <c r="F920" s="5"/>
    </row>
    <row r="921" spans="2:6" x14ac:dyDescent="0.2">
      <c r="B921" s="5"/>
      <c r="F921" s="5"/>
    </row>
    <row r="922" spans="2:6" x14ac:dyDescent="0.2">
      <c r="B922" s="5"/>
      <c r="F922" s="5"/>
    </row>
    <row r="923" spans="2:6" x14ac:dyDescent="0.2">
      <c r="B923" s="5"/>
      <c r="F923" s="5"/>
    </row>
    <row r="924" spans="2:6" x14ac:dyDescent="0.2">
      <c r="B924" s="5"/>
      <c r="F924" s="5"/>
    </row>
    <row r="925" spans="2:6" x14ac:dyDescent="0.2">
      <c r="B925" s="5"/>
      <c r="F925" s="5"/>
    </row>
    <row r="926" spans="2:6" x14ac:dyDescent="0.2">
      <c r="B926" s="5"/>
      <c r="F926" s="5"/>
    </row>
    <row r="927" spans="2:6" x14ac:dyDescent="0.2">
      <c r="B927" s="5"/>
      <c r="F927" s="5"/>
    </row>
    <row r="928" spans="2:6" x14ac:dyDescent="0.2">
      <c r="B928" s="5"/>
      <c r="F928" s="5"/>
    </row>
    <row r="929" spans="2:6" x14ac:dyDescent="0.2">
      <c r="B929" s="5"/>
      <c r="F929" s="5"/>
    </row>
    <row r="930" spans="2:6" x14ac:dyDescent="0.2">
      <c r="B930" s="5"/>
      <c r="F930" s="5"/>
    </row>
    <row r="931" spans="2:6" x14ac:dyDescent="0.2">
      <c r="B931" s="5"/>
      <c r="F931" s="5"/>
    </row>
    <row r="932" spans="2:6" x14ac:dyDescent="0.2">
      <c r="B932" s="5"/>
      <c r="F932" s="5"/>
    </row>
    <row r="933" spans="2:6" x14ac:dyDescent="0.2">
      <c r="B933" s="5"/>
      <c r="F933" s="5"/>
    </row>
    <row r="934" spans="2:6" x14ac:dyDescent="0.2">
      <c r="B934" s="5"/>
      <c r="F934" s="5"/>
    </row>
    <row r="935" spans="2:6" x14ac:dyDescent="0.2">
      <c r="B935" s="5"/>
      <c r="F935" s="5"/>
    </row>
    <row r="936" spans="2:6" x14ac:dyDescent="0.2">
      <c r="B936" s="5"/>
      <c r="F936" s="5"/>
    </row>
    <row r="937" spans="2:6" x14ac:dyDescent="0.2">
      <c r="B937" s="5"/>
      <c r="F937" s="5"/>
    </row>
    <row r="938" spans="2:6" x14ac:dyDescent="0.2">
      <c r="B938" s="5"/>
      <c r="F938" s="5"/>
    </row>
    <row r="939" spans="2:6" x14ac:dyDescent="0.2">
      <c r="B939" s="5"/>
      <c r="F939" s="5"/>
    </row>
    <row r="940" spans="2:6" x14ac:dyDescent="0.2">
      <c r="B940" s="5"/>
      <c r="F940" s="5"/>
    </row>
    <row r="941" spans="2:6" x14ac:dyDescent="0.2">
      <c r="B941" s="5"/>
      <c r="F941" s="5"/>
    </row>
    <row r="942" spans="2:6" x14ac:dyDescent="0.2">
      <c r="B942" s="5"/>
      <c r="F942" s="5"/>
    </row>
    <row r="943" spans="2:6" x14ac:dyDescent="0.2">
      <c r="B943" s="5"/>
      <c r="F943" s="5"/>
    </row>
    <row r="944" spans="2:6" x14ac:dyDescent="0.2">
      <c r="B944" s="5"/>
      <c r="F944" s="5"/>
    </row>
    <row r="945" spans="2:6" x14ac:dyDescent="0.2">
      <c r="B945" s="5"/>
      <c r="F945" s="5"/>
    </row>
    <row r="946" spans="2:6" x14ac:dyDescent="0.2">
      <c r="B946" s="5"/>
      <c r="F946" s="5"/>
    </row>
    <row r="947" spans="2:6" x14ac:dyDescent="0.2">
      <c r="B947" s="5"/>
      <c r="F947" s="5"/>
    </row>
    <row r="948" spans="2:6" x14ac:dyDescent="0.2">
      <c r="B948" s="5"/>
      <c r="F948" s="5"/>
    </row>
    <row r="949" spans="2:6" x14ac:dyDescent="0.2">
      <c r="B949" s="5"/>
      <c r="F949" s="5"/>
    </row>
    <row r="950" spans="2:6" x14ac:dyDescent="0.2">
      <c r="B950" s="5"/>
      <c r="F950" s="5"/>
    </row>
    <row r="951" spans="2:6" x14ac:dyDescent="0.2">
      <c r="B951" s="5"/>
      <c r="F951" s="5"/>
    </row>
    <row r="952" spans="2:6" x14ac:dyDescent="0.2">
      <c r="B952" s="5"/>
      <c r="F952" s="5"/>
    </row>
    <row r="953" spans="2:6" x14ac:dyDescent="0.2">
      <c r="B953" s="5"/>
      <c r="F953" s="5"/>
    </row>
    <row r="954" spans="2:6" x14ac:dyDescent="0.2">
      <c r="B954" s="5"/>
      <c r="F954" s="5"/>
    </row>
    <row r="955" spans="2:6" x14ac:dyDescent="0.2">
      <c r="B955" s="5"/>
      <c r="F955" s="5"/>
    </row>
    <row r="956" spans="2:6" x14ac:dyDescent="0.2">
      <c r="B956" s="5"/>
      <c r="F956" s="5"/>
    </row>
    <row r="957" spans="2:6" x14ac:dyDescent="0.2">
      <c r="B957" s="5"/>
      <c r="F957" s="5"/>
    </row>
    <row r="958" spans="2:6" x14ac:dyDescent="0.2">
      <c r="B958" s="5"/>
      <c r="F958" s="5"/>
    </row>
    <row r="959" spans="2:6" x14ac:dyDescent="0.2">
      <c r="B959" s="5"/>
      <c r="F959" s="5"/>
    </row>
    <row r="960" spans="2:6" x14ac:dyDescent="0.2">
      <c r="B960" s="5"/>
      <c r="F960" s="5"/>
    </row>
    <row r="961" spans="2:6" x14ac:dyDescent="0.2">
      <c r="B961" s="5"/>
      <c r="F961" s="5"/>
    </row>
    <row r="962" spans="2:6" x14ac:dyDescent="0.2">
      <c r="B962" s="5"/>
      <c r="F962" s="5"/>
    </row>
    <row r="963" spans="2:6" x14ac:dyDescent="0.2">
      <c r="B963" s="5"/>
      <c r="F963" s="5"/>
    </row>
    <row r="964" spans="2:6" x14ac:dyDescent="0.2">
      <c r="B964" s="5"/>
      <c r="F964" s="5"/>
    </row>
    <row r="965" spans="2:6" x14ac:dyDescent="0.2">
      <c r="B965" s="5"/>
      <c r="F965" s="5"/>
    </row>
    <row r="966" spans="2:6" x14ac:dyDescent="0.2">
      <c r="B966" s="5"/>
      <c r="F966" s="5"/>
    </row>
    <row r="967" spans="2:6" x14ac:dyDescent="0.2">
      <c r="B967" s="5"/>
      <c r="F967" s="5"/>
    </row>
    <row r="968" spans="2:6" x14ac:dyDescent="0.2">
      <c r="B968" s="5"/>
      <c r="F968" s="5"/>
    </row>
    <row r="969" spans="2:6" x14ac:dyDescent="0.2">
      <c r="B969" s="5"/>
      <c r="F969" s="5"/>
    </row>
    <row r="970" spans="2:6" x14ac:dyDescent="0.2">
      <c r="B970" s="5"/>
      <c r="F970" s="5"/>
    </row>
    <row r="971" spans="2:6" x14ac:dyDescent="0.2">
      <c r="B971" s="5"/>
      <c r="F971" s="5"/>
    </row>
    <row r="972" spans="2:6" x14ac:dyDescent="0.2">
      <c r="B972" s="5"/>
      <c r="F972" s="5"/>
    </row>
    <row r="973" spans="2:6" x14ac:dyDescent="0.2">
      <c r="B973" s="5"/>
      <c r="F973" s="5"/>
    </row>
    <row r="974" spans="2:6" x14ac:dyDescent="0.2">
      <c r="B974" s="5"/>
      <c r="F974" s="5"/>
    </row>
    <row r="975" spans="2:6" x14ac:dyDescent="0.2">
      <c r="B975" s="5"/>
      <c r="F975" s="5"/>
    </row>
    <row r="976" spans="2:6" x14ac:dyDescent="0.2">
      <c r="B976" s="5"/>
      <c r="F976" s="5"/>
    </row>
    <row r="977" spans="2:6" x14ac:dyDescent="0.2">
      <c r="B977" s="5"/>
      <c r="F977" s="5"/>
    </row>
    <row r="978" spans="2:6" x14ac:dyDescent="0.2">
      <c r="B978" s="5"/>
      <c r="F978" s="5"/>
    </row>
    <row r="979" spans="2:6" x14ac:dyDescent="0.2">
      <c r="B979" s="5"/>
      <c r="F979" s="5"/>
    </row>
    <row r="980" spans="2:6" x14ac:dyDescent="0.2">
      <c r="B980" s="5"/>
      <c r="F980" s="5"/>
    </row>
    <row r="981" spans="2:6" x14ac:dyDescent="0.2">
      <c r="B981" s="5"/>
      <c r="F981" s="5"/>
    </row>
    <row r="982" spans="2:6" x14ac:dyDescent="0.2">
      <c r="B982" s="5"/>
      <c r="F982" s="5"/>
    </row>
    <row r="983" spans="2:6" x14ac:dyDescent="0.2">
      <c r="B983" s="5"/>
      <c r="F983" s="5"/>
    </row>
    <row r="984" spans="2:6" x14ac:dyDescent="0.2">
      <c r="B984" s="5"/>
      <c r="F984" s="5"/>
    </row>
    <row r="985" spans="2:6" x14ac:dyDescent="0.2">
      <c r="B985" s="5"/>
      <c r="F985" s="5"/>
    </row>
    <row r="986" spans="2:6" x14ac:dyDescent="0.2">
      <c r="B986" s="5"/>
      <c r="F986" s="5"/>
    </row>
    <row r="987" spans="2:6" x14ac:dyDescent="0.2">
      <c r="B987" s="5"/>
      <c r="F987" s="5"/>
    </row>
    <row r="988" spans="2:6" x14ac:dyDescent="0.2">
      <c r="B988" s="5"/>
      <c r="F988" s="5"/>
    </row>
    <row r="989" spans="2:6" x14ac:dyDescent="0.2">
      <c r="B989" s="5"/>
      <c r="F989" s="5"/>
    </row>
    <row r="990" spans="2:6" x14ac:dyDescent="0.2">
      <c r="B990" s="5"/>
      <c r="F990" s="5"/>
    </row>
    <row r="991" spans="2:6" x14ac:dyDescent="0.2">
      <c r="B991" s="5"/>
      <c r="F991" s="5"/>
    </row>
    <row r="992" spans="2:6" x14ac:dyDescent="0.2">
      <c r="B992" s="5"/>
      <c r="F992" s="5"/>
    </row>
    <row r="993" spans="2:6" x14ac:dyDescent="0.2">
      <c r="B993" s="5"/>
      <c r="F993" s="5"/>
    </row>
    <row r="994" spans="2:6" x14ac:dyDescent="0.2">
      <c r="B994" s="5"/>
      <c r="F994" s="5"/>
    </row>
    <row r="995" spans="2:6" x14ac:dyDescent="0.2">
      <c r="B995" s="5"/>
      <c r="F995" s="5"/>
    </row>
    <row r="996" spans="2:6" x14ac:dyDescent="0.2">
      <c r="B996" s="5"/>
      <c r="F996" s="5"/>
    </row>
    <row r="997" spans="2:6" x14ac:dyDescent="0.2">
      <c r="B997" s="5"/>
      <c r="F997" s="5"/>
    </row>
    <row r="998" spans="2:6" x14ac:dyDescent="0.2">
      <c r="B998" s="5"/>
      <c r="F998" s="5"/>
    </row>
    <row r="999" spans="2:6" x14ac:dyDescent="0.2">
      <c r="B999" s="5"/>
      <c r="F999" s="5"/>
    </row>
    <row r="1000" spans="2:6" x14ac:dyDescent="0.2">
      <c r="B1000" s="5"/>
      <c r="F1000" s="5"/>
    </row>
    <row r="1001" spans="2:6" x14ac:dyDescent="0.2">
      <c r="B1001" s="5"/>
      <c r="F1001" s="5"/>
    </row>
    <row r="1002" spans="2:6" x14ac:dyDescent="0.2">
      <c r="B1002" s="5"/>
      <c r="F1002" s="5"/>
    </row>
    <row r="1003" spans="2:6" x14ac:dyDescent="0.2">
      <c r="B1003" s="5"/>
      <c r="F1003" s="5"/>
    </row>
    <row r="1004" spans="2:6" x14ac:dyDescent="0.2">
      <c r="B1004" s="5"/>
      <c r="F1004" s="5"/>
    </row>
    <row r="1005" spans="2:6" x14ac:dyDescent="0.2">
      <c r="B1005" s="5"/>
      <c r="F1005" s="5"/>
    </row>
    <row r="1006" spans="2:6" x14ac:dyDescent="0.2">
      <c r="B1006" s="5"/>
      <c r="F1006" s="5"/>
    </row>
    <row r="1007" spans="2:6" x14ac:dyDescent="0.2">
      <c r="B1007" s="5"/>
      <c r="F1007" s="5"/>
    </row>
    <row r="1008" spans="2:6" x14ac:dyDescent="0.2">
      <c r="B1008" s="5"/>
      <c r="F1008" s="5"/>
    </row>
    <row r="1009" spans="2:6" x14ac:dyDescent="0.2">
      <c r="B1009" s="5"/>
      <c r="F1009" s="5"/>
    </row>
    <row r="1010" spans="2:6" x14ac:dyDescent="0.2">
      <c r="B1010" s="5"/>
      <c r="F1010" s="5"/>
    </row>
    <row r="1011" spans="2:6" x14ac:dyDescent="0.2">
      <c r="B1011" s="5"/>
      <c r="F1011" s="5"/>
    </row>
    <row r="1012" spans="2:6" x14ac:dyDescent="0.2">
      <c r="B1012" s="5"/>
      <c r="F1012" s="5"/>
    </row>
    <row r="1013" spans="2:6" x14ac:dyDescent="0.2">
      <c r="B1013" s="5"/>
      <c r="F1013" s="5"/>
    </row>
    <row r="1014" spans="2:6" x14ac:dyDescent="0.2">
      <c r="B1014" s="5"/>
      <c r="F1014" s="5"/>
    </row>
    <row r="1015" spans="2:6" x14ac:dyDescent="0.2">
      <c r="B1015" s="5"/>
      <c r="F1015" s="5"/>
    </row>
    <row r="1016" spans="2:6" x14ac:dyDescent="0.2">
      <c r="B1016" s="5"/>
      <c r="F1016" s="5"/>
    </row>
    <row r="1017" spans="2:6" x14ac:dyDescent="0.2">
      <c r="B1017" s="5"/>
      <c r="F1017" s="5"/>
    </row>
    <row r="1018" spans="2:6" x14ac:dyDescent="0.2">
      <c r="B1018" s="5"/>
      <c r="F1018" s="5"/>
    </row>
    <row r="1019" spans="2:6" x14ac:dyDescent="0.2">
      <c r="B1019" s="5"/>
      <c r="F1019" s="5"/>
    </row>
    <row r="1020" spans="2:6" x14ac:dyDescent="0.2">
      <c r="B1020" s="5"/>
      <c r="F1020" s="5"/>
    </row>
    <row r="1021" spans="2:6" x14ac:dyDescent="0.2">
      <c r="B1021" s="5"/>
      <c r="F1021" s="5"/>
    </row>
    <row r="1022" spans="2:6" x14ac:dyDescent="0.2">
      <c r="B1022" s="5"/>
      <c r="F1022" s="5"/>
    </row>
    <row r="1023" spans="2:6" x14ac:dyDescent="0.2">
      <c r="B1023" s="5"/>
      <c r="F1023" s="5"/>
    </row>
    <row r="1024" spans="2:6" x14ac:dyDescent="0.2">
      <c r="B1024" s="5"/>
      <c r="F1024" s="5"/>
    </row>
    <row r="1025" spans="2:6" x14ac:dyDescent="0.2">
      <c r="B1025" s="5"/>
      <c r="F1025" s="5"/>
    </row>
    <row r="1026" spans="2:6" x14ac:dyDescent="0.2">
      <c r="B1026" s="5"/>
      <c r="F1026" s="5"/>
    </row>
    <row r="1027" spans="2:6" x14ac:dyDescent="0.2">
      <c r="B1027" s="5"/>
      <c r="F1027" s="5"/>
    </row>
    <row r="1028" spans="2:6" x14ac:dyDescent="0.2">
      <c r="B1028" s="5"/>
      <c r="F1028" s="5"/>
    </row>
    <row r="1029" spans="2:6" x14ac:dyDescent="0.2">
      <c r="B1029" s="5"/>
      <c r="F1029" s="5"/>
    </row>
    <row r="1030" spans="2:6" x14ac:dyDescent="0.2">
      <c r="B1030" s="5"/>
      <c r="F1030" s="5"/>
    </row>
    <row r="1031" spans="2:6" x14ac:dyDescent="0.2">
      <c r="B1031" s="5"/>
      <c r="F1031" s="5"/>
    </row>
    <row r="1032" spans="2:6" x14ac:dyDescent="0.2">
      <c r="B1032" s="5"/>
      <c r="F1032" s="5"/>
    </row>
    <row r="1033" spans="2:6" x14ac:dyDescent="0.2">
      <c r="B1033" s="5"/>
      <c r="F1033" s="5"/>
    </row>
    <row r="1034" spans="2:6" x14ac:dyDescent="0.2">
      <c r="B1034" s="5"/>
      <c r="F1034" s="5"/>
    </row>
    <row r="1035" spans="2:6" x14ac:dyDescent="0.2">
      <c r="B1035" s="5"/>
      <c r="F1035" s="5"/>
    </row>
    <row r="1036" spans="2:6" x14ac:dyDescent="0.2">
      <c r="B1036" s="5"/>
      <c r="F1036" s="5"/>
    </row>
    <row r="1037" spans="2:6" x14ac:dyDescent="0.2">
      <c r="B1037" s="5"/>
      <c r="F1037" s="5"/>
    </row>
    <row r="1038" spans="2:6" x14ac:dyDescent="0.2">
      <c r="B1038" s="5"/>
      <c r="F1038" s="5"/>
    </row>
    <row r="1039" spans="2:6" x14ac:dyDescent="0.2">
      <c r="B1039" s="5"/>
      <c r="F1039" s="5"/>
    </row>
    <row r="1040" spans="2:6" x14ac:dyDescent="0.2">
      <c r="B1040" s="5"/>
      <c r="F1040" s="5"/>
    </row>
    <row r="1041" spans="2:6" x14ac:dyDescent="0.2">
      <c r="B1041" s="5"/>
      <c r="F1041" s="5"/>
    </row>
    <row r="1042" spans="2:6" x14ac:dyDescent="0.2">
      <c r="B1042" s="5"/>
      <c r="F1042" s="5"/>
    </row>
    <row r="1043" spans="2:6" x14ac:dyDescent="0.2">
      <c r="B1043" s="5"/>
      <c r="F1043" s="5"/>
    </row>
    <row r="1044" spans="2:6" x14ac:dyDescent="0.2">
      <c r="B1044" s="5"/>
      <c r="F1044" s="5"/>
    </row>
    <row r="1045" spans="2:6" x14ac:dyDescent="0.2">
      <c r="B1045" s="5"/>
      <c r="F1045" s="5"/>
    </row>
    <row r="1046" spans="2:6" x14ac:dyDescent="0.2">
      <c r="B1046" s="5"/>
      <c r="F1046" s="5"/>
    </row>
    <row r="1047" spans="2:6" x14ac:dyDescent="0.2">
      <c r="B1047" s="5"/>
      <c r="F1047" s="5"/>
    </row>
    <row r="1048" spans="2:6" x14ac:dyDescent="0.2">
      <c r="B1048" s="5"/>
      <c r="F1048" s="5"/>
    </row>
    <row r="1049" spans="2:6" x14ac:dyDescent="0.2">
      <c r="B1049" s="5"/>
      <c r="F1049" s="5"/>
    </row>
    <row r="1050" spans="2:6" x14ac:dyDescent="0.2">
      <c r="B1050" s="5"/>
      <c r="F1050" s="5"/>
    </row>
    <row r="1051" spans="2:6" x14ac:dyDescent="0.2">
      <c r="B1051" s="5"/>
      <c r="F1051" s="5"/>
    </row>
    <row r="1052" spans="2:6" x14ac:dyDescent="0.2">
      <c r="B1052" s="5"/>
      <c r="F1052" s="5"/>
    </row>
    <row r="1053" spans="2:6" x14ac:dyDescent="0.2">
      <c r="B1053" s="5"/>
      <c r="F1053" s="5"/>
    </row>
    <row r="1054" spans="2:6" x14ac:dyDescent="0.2">
      <c r="B1054" s="5"/>
      <c r="F1054" s="5"/>
    </row>
    <row r="1055" spans="2:6" x14ac:dyDescent="0.2">
      <c r="B1055" s="5"/>
      <c r="F1055" s="5"/>
    </row>
    <row r="1056" spans="2:6" x14ac:dyDescent="0.2">
      <c r="B1056" s="5"/>
      <c r="F1056" s="5"/>
    </row>
    <row r="1057" spans="2:6" x14ac:dyDescent="0.2">
      <c r="B1057" s="5"/>
      <c r="F1057" s="5"/>
    </row>
    <row r="1058" spans="2:6" x14ac:dyDescent="0.2">
      <c r="B1058" s="5"/>
      <c r="F1058" s="5"/>
    </row>
    <row r="1059" spans="2:6" x14ac:dyDescent="0.2">
      <c r="B1059" s="5"/>
      <c r="F1059" s="5"/>
    </row>
    <row r="1060" spans="2:6" x14ac:dyDescent="0.2">
      <c r="B1060" s="5"/>
      <c r="F1060" s="5"/>
    </row>
    <row r="1061" spans="2:6" x14ac:dyDescent="0.2">
      <c r="B1061" s="5"/>
      <c r="F1061" s="5"/>
    </row>
    <row r="1062" spans="2:6" x14ac:dyDescent="0.2">
      <c r="B1062" s="5"/>
      <c r="F1062" s="5"/>
    </row>
    <row r="1063" spans="2:6" x14ac:dyDescent="0.2">
      <c r="B1063" s="5"/>
      <c r="F1063" s="5"/>
    </row>
    <row r="1064" spans="2:6" x14ac:dyDescent="0.2">
      <c r="B1064" s="5"/>
      <c r="F1064" s="5"/>
    </row>
    <row r="1065" spans="2:6" x14ac:dyDescent="0.2">
      <c r="B1065" s="5"/>
      <c r="F1065" s="5"/>
    </row>
    <row r="1066" spans="2:6" x14ac:dyDescent="0.2">
      <c r="B1066" s="5"/>
      <c r="F1066" s="5"/>
    </row>
    <row r="1067" spans="2:6" x14ac:dyDescent="0.2">
      <c r="B1067" s="5"/>
      <c r="F1067" s="5"/>
    </row>
    <row r="1068" spans="2:6" x14ac:dyDescent="0.2">
      <c r="B1068" s="5"/>
      <c r="F1068" s="5"/>
    </row>
    <row r="1069" spans="2:6" x14ac:dyDescent="0.2">
      <c r="B1069" s="5"/>
      <c r="F1069" s="5"/>
    </row>
    <row r="1070" spans="2:6" x14ac:dyDescent="0.2">
      <c r="B1070" s="5"/>
      <c r="F1070" s="5"/>
    </row>
    <row r="1071" spans="2:6" x14ac:dyDescent="0.2">
      <c r="B1071" s="5"/>
      <c r="F1071" s="5"/>
    </row>
    <row r="1072" spans="2:6" x14ac:dyDescent="0.2">
      <c r="B1072" s="5"/>
      <c r="F1072" s="5"/>
    </row>
    <row r="1073" spans="2:6" x14ac:dyDescent="0.2">
      <c r="B1073" s="5"/>
      <c r="F1073" s="5"/>
    </row>
    <row r="1074" spans="2:6" x14ac:dyDescent="0.2">
      <c r="B1074" s="5"/>
      <c r="F1074" s="5"/>
    </row>
    <row r="1075" spans="2:6" x14ac:dyDescent="0.2">
      <c r="B1075" s="5"/>
      <c r="F1075" s="5"/>
    </row>
    <row r="1076" spans="2:6" x14ac:dyDescent="0.2">
      <c r="B1076" s="5"/>
      <c r="F1076" s="5"/>
    </row>
    <row r="1077" spans="2:6" x14ac:dyDescent="0.2">
      <c r="B1077" s="5"/>
      <c r="F1077" s="5"/>
    </row>
    <row r="1078" spans="2:6" x14ac:dyDescent="0.2">
      <c r="B1078" s="5"/>
      <c r="F1078" s="5"/>
    </row>
    <row r="1079" spans="2:6" x14ac:dyDescent="0.2">
      <c r="B1079" s="5"/>
      <c r="F1079" s="5"/>
    </row>
    <row r="1080" spans="2:6" x14ac:dyDescent="0.2">
      <c r="B1080" s="5"/>
      <c r="F1080" s="5"/>
    </row>
    <row r="1081" spans="2:6" x14ac:dyDescent="0.2">
      <c r="B1081" s="5"/>
      <c r="F1081" s="5"/>
    </row>
    <row r="1082" spans="2:6" x14ac:dyDescent="0.2">
      <c r="B1082" s="5"/>
      <c r="F1082" s="5"/>
    </row>
    <row r="1083" spans="2:6" x14ac:dyDescent="0.2">
      <c r="B1083" s="5"/>
      <c r="F1083" s="5"/>
    </row>
    <row r="1084" spans="2:6" x14ac:dyDescent="0.2">
      <c r="B1084" s="5"/>
      <c r="F1084" s="5"/>
    </row>
    <row r="1085" spans="2:6" x14ac:dyDescent="0.2">
      <c r="B1085" s="5"/>
      <c r="F1085" s="5"/>
    </row>
    <row r="1086" spans="2:6" x14ac:dyDescent="0.2">
      <c r="B1086" s="5"/>
      <c r="F1086" s="5"/>
    </row>
    <row r="1087" spans="2:6" x14ac:dyDescent="0.2">
      <c r="B1087" s="5"/>
      <c r="F1087" s="5"/>
    </row>
    <row r="1088" spans="2:6" x14ac:dyDescent="0.2">
      <c r="B1088" s="5"/>
      <c r="F1088" s="5"/>
    </row>
    <row r="1089" spans="2:6" x14ac:dyDescent="0.2">
      <c r="B1089" s="5"/>
      <c r="F1089" s="5"/>
    </row>
    <row r="1090" spans="2:6" x14ac:dyDescent="0.2">
      <c r="B1090" s="5"/>
      <c r="F1090" s="5"/>
    </row>
    <row r="1091" spans="2:6" x14ac:dyDescent="0.2">
      <c r="B1091" s="5"/>
      <c r="F1091" s="5"/>
    </row>
    <row r="1092" spans="2:6" x14ac:dyDescent="0.2">
      <c r="B1092" s="5"/>
      <c r="F1092" s="5"/>
    </row>
    <row r="1093" spans="2:6" x14ac:dyDescent="0.2">
      <c r="B1093" s="5"/>
      <c r="F1093" s="5"/>
    </row>
    <row r="1094" spans="2:6" x14ac:dyDescent="0.2">
      <c r="B1094" s="5"/>
      <c r="F1094" s="5"/>
    </row>
    <row r="1095" spans="2:6" x14ac:dyDescent="0.2">
      <c r="B1095" s="5"/>
      <c r="F1095" s="5"/>
    </row>
    <row r="1096" spans="2:6" x14ac:dyDescent="0.2">
      <c r="B1096" s="5"/>
      <c r="F1096" s="5"/>
    </row>
    <row r="1097" spans="2:6" x14ac:dyDescent="0.2">
      <c r="B1097" s="5"/>
      <c r="F1097" s="5"/>
    </row>
    <row r="1098" spans="2:6" x14ac:dyDescent="0.2">
      <c r="B1098" s="5"/>
      <c r="F1098" s="5"/>
    </row>
    <row r="1099" spans="2:6" x14ac:dyDescent="0.2">
      <c r="B1099" s="5"/>
      <c r="F1099" s="5"/>
    </row>
    <row r="1100" spans="2:6" x14ac:dyDescent="0.2">
      <c r="B1100" s="5"/>
      <c r="F1100" s="5"/>
    </row>
    <row r="1101" spans="2:6" x14ac:dyDescent="0.2">
      <c r="B1101" s="5"/>
      <c r="F1101" s="5"/>
    </row>
    <row r="1102" spans="2:6" x14ac:dyDescent="0.2">
      <c r="B1102" s="5"/>
      <c r="F1102" s="5"/>
    </row>
    <row r="1103" spans="2:6" x14ac:dyDescent="0.2">
      <c r="B1103" s="5"/>
      <c r="F1103" s="5"/>
    </row>
    <row r="1104" spans="2:6" x14ac:dyDescent="0.2">
      <c r="B1104" s="5"/>
      <c r="F1104" s="5"/>
    </row>
    <row r="1105" spans="2:6" x14ac:dyDescent="0.2">
      <c r="B1105" s="5"/>
      <c r="F1105" s="5"/>
    </row>
    <row r="1106" spans="2:6" x14ac:dyDescent="0.2">
      <c r="B1106" s="5"/>
      <c r="F1106" s="5"/>
    </row>
    <row r="1107" spans="2:6" x14ac:dyDescent="0.2">
      <c r="B1107" s="5"/>
      <c r="F1107" s="5"/>
    </row>
    <row r="1108" spans="2:6" x14ac:dyDescent="0.2">
      <c r="B1108" s="5"/>
      <c r="F1108" s="5"/>
    </row>
    <row r="1109" spans="2:6" x14ac:dyDescent="0.2">
      <c r="B1109" s="5"/>
      <c r="F1109" s="5"/>
    </row>
    <row r="1110" spans="2:6" x14ac:dyDescent="0.2">
      <c r="B1110" s="5"/>
      <c r="F1110" s="5"/>
    </row>
    <row r="1111" spans="2:6" x14ac:dyDescent="0.2">
      <c r="B1111" s="5"/>
      <c r="F1111" s="5"/>
    </row>
    <row r="1112" spans="2:6" x14ac:dyDescent="0.2">
      <c r="B1112" s="5"/>
      <c r="F1112" s="5"/>
    </row>
    <row r="1113" spans="2:6" x14ac:dyDescent="0.2">
      <c r="B1113" s="5"/>
      <c r="F1113" s="5"/>
    </row>
    <row r="1114" spans="2:6" x14ac:dyDescent="0.2">
      <c r="B1114" s="5"/>
      <c r="F1114" s="5"/>
    </row>
    <row r="1115" spans="2:6" x14ac:dyDescent="0.2">
      <c r="B1115" s="5"/>
      <c r="F1115" s="5"/>
    </row>
    <row r="1116" spans="2:6" x14ac:dyDescent="0.2">
      <c r="B1116" s="5"/>
      <c r="F1116" s="5"/>
    </row>
    <row r="1117" spans="2:6" x14ac:dyDescent="0.2">
      <c r="B1117" s="5"/>
      <c r="F1117" s="5"/>
    </row>
    <row r="1118" spans="2:6" x14ac:dyDescent="0.2">
      <c r="B1118" s="5"/>
      <c r="F1118" s="5"/>
    </row>
    <row r="1119" spans="2:6" x14ac:dyDescent="0.2">
      <c r="B1119" s="5"/>
      <c r="F1119" s="5"/>
    </row>
    <row r="1120" spans="2:6" x14ac:dyDescent="0.2">
      <c r="B1120" s="5"/>
      <c r="F1120" s="5"/>
    </row>
    <row r="1121" spans="2:6" x14ac:dyDescent="0.2">
      <c r="B1121" s="5"/>
      <c r="F1121" s="5"/>
    </row>
  </sheetData>
  <phoneticPr fontId="8" type="noConversion"/>
  <hyperlinks>
    <hyperlink ref="P12" r:id="rId1" display="http://www.bav-astro.de/sfs/BAVM_link.php?BAVMnr=31" xr:uid="{00000000-0004-0000-0200-000000000000}"/>
    <hyperlink ref="P13" r:id="rId2" display="http://www.bav-astro.de/sfs/BAVM_link.php?BAVMnr=32" xr:uid="{00000000-0004-0000-0200-000001000000}"/>
    <hyperlink ref="P14" r:id="rId3" display="http://www.bav-astro.de/sfs/BAVM_link.php?BAVMnr=32" xr:uid="{00000000-0004-0000-0200-000002000000}"/>
    <hyperlink ref="P15" r:id="rId4" display="http://www.konkoly.hu/cgi-bin/IBVS?2651" xr:uid="{00000000-0004-0000-0200-000003000000}"/>
    <hyperlink ref="P16" r:id="rId5" display="http://www.konkoly.hu/cgi-bin/IBVS?2651" xr:uid="{00000000-0004-0000-0200-000004000000}"/>
    <hyperlink ref="P17" r:id="rId6" display="http://www.konkoly.hu/cgi-bin/IBVS?2651" xr:uid="{00000000-0004-0000-0200-000005000000}"/>
    <hyperlink ref="P18" r:id="rId7" display="http://www.konkoly.hu/cgi-bin/IBVS?2651" xr:uid="{00000000-0004-0000-0200-000006000000}"/>
    <hyperlink ref="P19" r:id="rId8" display="http://www.konkoly.hu/cgi-bin/IBVS?2651" xr:uid="{00000000-0004-0000-0200-000007000000}"/>
    <hyperlink ref="P20" r:id="rId9" display="http://www.konkoly.hu/cgi-bin/IBVS?2651" xr:uid="{00000000-0004-0000-0200-000008000000}"/>
    <hyperlink ref="P21" r:id="rId10" display="http://www.konkoly.hu/cgi-bin/IBVS?2793" xr:uid="{00000000-0004-0000-0200-000009000000}"/>
    <hyperlink ref="P153" r:id="rId11" display="http://www.bav-astro.de/sfs/BAVM_link.php?BAVMnr=38" xr:uid="{00000000-0004-0000-0200-00000A000000}"/>
    <hyperlink ref="P22" r:id="rId12" display="http://www.konkoly.hu/cgi-bin/IBVS?2651" xr:uid="{00000000-0004-0000-0200-00000B000000}"/>
    <hyperlink ref="P23" r:id="rId13" display="http://www.bav-astro.de/sfs/BAVM_link.php?BAVMnr=39" xr:uid="{00000000-0004-0000-0200-00000C000000}"/>
    <hyperlink ref="P27" r:id="rId14" display="http://www.bav-astro.de/sfs/BAVM_link.php?BAVMnr=50" xr:uid="{00000000-0004-0000-0200-00000D000000}"/>
    <hyperlink ref="P29" r:id="rId15" display="http://www.bav-astro.de/sfs/BAVM_link.php?BAVMnr=52" xr:uid="{00000000-0004-0000-0200-00000E000000}"/>
    <hyperlink ref="P30" r:id="rId16" display="http://www.bav-astro.de/sfs/BAVM_link.php?BAVMnr=60" xr:uid="{00000000-0004-0000-0200-00000F000000}"/>
    <hyperlink ref="P31" r:id="rId17" display="http://www.bav-astro.de/sfs/BAVM_link.php?BAVMnr=60" xr:uid="{00000000-0004-0000-0200-000010000000}"/>
    <hyperlink ref="P32" r:id="rId18" display="http://www.bav-astro.de/sfs/BAVM_link.php?BAVMnr=60" xr:uid="{00000000-0004-0000-0200-000011000000}"/>
    <hyperlink ref="P42" r:id="rId19" display="http://www.bav-astro.de/sfs/BAVM_link.php?BAVMnr=174" xr:uid="{00000000-0004-0000-0200-000012000000}"/>
    <hyperlink ref="P43" r:id="rId20" display="http://www.bav-astro.de/sfs/BAVM_link.php?BAVMnr=174" xr:uid="{00000000-0004-0000-0200-000013000000}"/>
    <hyperlink ref="P44" r:id="rId21" display="http://www.bav-astro.de/sfs/BAVM_link.php?BAVMnr=178" xr:uid="{00000000-0004-0000-0200-000014000000}"/>
    <hyperlink ref="P45" r:id="rId22" display="http://www.bav-astro.de/sfs/BAVM_link.php?BAVMnr=186" xr:uid="{00000000-0004-0000-0200-000015000000}"/>
    <hyperlink ref="P48" r:id="rId23" display="http://www.bav-astro.de/sfs/BAVM_link.php?BAVMnr=186" xr:uid="{00000000-0004-0000-0200-000016000000}"/>
    <hyperlink ref="P49" r:id="rId24" display="http://www.bav-astro.de/sfs/BAVM_link.php?BAVMnr=234" xr:uid="{00000000-0004-0000-0200-000017000000}"/>
    <hyperlink ref="P50" r:id="rId25" display="http://var.astro.cz/oejv/issues/oejv0074.pdf" xr:uid="{00000000-0004-0000-0200-000018000000}"/>
    <hyperlink ref="P51" r:id="rId26" display="http://var.astro.cz/oejv/issues/oejv0074.pdf" xr:uid="{00000000-0004-0000-0200-000019000000}"/>
    <hyperlink ref="P52" r:id="rId27" display="http://var.astro.cz/oejv/issues/oejv0074.pdf" xr:uid="{00000000-0004-0000-0200-00001A000000}"/>
    <hyperlink ref="P162" r:id="rId28" display="http://www.bav-astro.de/sfs/BAVM_link.php?BAVMnr=193" xr:uid="{00000000-0004-0000-0200-00001B000000}"/>
    <hyperlink ref="P53" r:id="rId29" display="http://www.aavso.org/sites/default/files/jaavso/v36n2/171.pdf" xr:uid="{00000000-0004-0000-0200-00001C000000}"/>
    <hyperlink ref="P163" r:id="rId30" display="http://vsolj.cetus-net.org/no46.pdf" xr:uid="{00000000-0004-0000-0200-00001D000000}"/>
    <hyperlink ref="P164" r:id="rId31" display="http://www.bav-astro.de/sfs/BAVM_link.php?BAVMnr=193" xr:uid="{00000000-0004-0000-0200-00001E000000}"/>
    <hyperlink ref="P54" r:id="rId32" display="http://www.aavso.org/sites/default/files/jaavso/v36n2/186.pdf" xr:uid="{00000000-0004-0000-0200-00001F000000}"/>
    <hyperlink ref="P55" r:id="rId33" display="http://www.konkoly.hu/cgi-bin/IBVS?5875" xr:uid="{00000000-0004-0000-0200-000020000000}"/>
    <hyperlink ref="P56" r:id="rId34" display="http://www.konkoly.hu/cgi-bin/IBVS?5871" xr:uid="{00000000-0004-0000-0200-000021000000}"/>
    <hyperlink ref="P57" r:id="rId35" display="http://www.bav-astro.de/sfs/BAVM_link.php?BAVMnr=209" xr:uid="{00000000-0004-0000-0200-000022000000}"/>
    <hyperlink ref="P165" r:id="rId36" display="http://var.astro.cz/oejv/issues/oejv0107.pdf" xr:uid="{00000000-0004-0000-0200-000023000000}"/>
    <hyperlink ref="P166" r:id="rId37" display="http://var.astro.cz/oejv/issues/oejv0107.pdf" xr:uid="{00000000-0004-0000-0200-000024000000}"/>
    <hyperlink ref="P167" r:id="rId38" display="http://var.astro.cz/oejv/issues/oejv0107.pdf" xr:uid="{00000000-0004-0000-0200-000025000000}"/>
    <hyperlink ref="P60" r:id="rId39" display="http://www.bav-astro.de/sfs/BAVM_link.php?BAVMnr=234" xr:uid="{00000000-0004-0000-0200-000026000000}"/>
    <hyperlink ref="P168" r:id="rId40" display="http://www.bav-astro.de/sfs/BAVM_link.php?BAVMnr=212" xr:uid="{00000000-0004-0000-0200-000027000000}"/>
    <hyperlink ref="P63" r:id="rId41" display="http://www.bav-astro.de/sfs/BAVM_link.php?BAVMnr=215" xr:uid="{00000000-0004-0000-0200-000028000000}"/>
    <hyperlink ref="P64" r:id="rId42" display="http://www.bav-astro.de/sfs/BAVM_link.php?BAVMnr=215" xr:uid="{00000000-0004-0000-0200-000029000000}"/>
    <hyperlink ref="P65" r:id="rId43" display="http://www.bav-astro.de/sfs/BAVM_link.php?BAVMnr=215" xr:uid="{00000000-0004-0000-0200-00002A000000}"/>
    <hyperlink ref="P169" r:id="rId44" display="http://www.bav-astro.de/sfs/BAVM_link.php?BAVMnr=225" xr:uid="{00000000-0004-0000-0200-00002B000000}"/>
    <hyperlink ref="P170" r:id="rId45" display="http://www.bav-astro.de/sfs/BAVM_link.php?BAVMnr=225" xr:uid="{00000000-0004-0000-0200-00002C000000}"/>
    <hyperlink ref="P66" r:id="rId46" display="http://var.astro.cz/oejv/issues/oejv0160.pdf" xr:uid="{00000000-0004-0000-0200-00002D000000}"/>
    <hyperlink ref="P67" r:id="rId47" display="http://www.bav-astro.de/sfs/BAVM_link.php?BAVMnr=231" xr:uid="{00000000-0004-0000-0200-00002E000000}"/>
    <hyperlink ref="P171" r:id="rId48" display="http://vsolj.cetus-net.org/vsoljno55.pdf" xr:uid="{00000000-0004-0000-0200-00002F000000}"/>
    <hyperlink ref="P68" r:id="rId49" display="http://www.konkoly.hu/cgi-bin/IBVS?6042" xr:uid="{00000000-0004-0000-0200-000030000000}"/>
    <hyperlink ref="P70" r:id="rId50" display="http://www.bav-astro.de/sfs/BAVM_link.php?BAVMnr=239" xr:uid="{00000000-0004-0000-0200-000031000000}"/>
    <hyperlink ref="P71" r:id="rId51" display="http://www.bav-astro.de/sfs/BAVM_link.php?BAVMnr=239" xr:uid="{00000000-0004-0000-0200-000032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A (old)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2024-01-19T06:09:54Z</dcterms:modified>
</cp:coreProperties>
</file>