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9CC75EC-D798-493A-A845-301DCAE54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 (old)" sheetId="1" r:id="rId2"/>
    <sheet name="BAV" sheetId="3" r:id="rId3"/>
  </sheets>
  <calcPr calcId="181029"/>
</workbook>
</file>

<file path=xl/calcChain.xml><?xml version="1.0" encoding="utf-8"?>
<calcChain xmlns="http://schemas.openxmlformats.org/spreadsheetml/2006/main">
  <c r="E149" i="2" l="1"/>
  <c r="F149" i="2" s="1"/>
  <c r="G149" i="2" s="1"/>
  <c r="K149" i="2" s="1"/>
  <c r="Q149" i="2"/>
  <c r="E150" i="2"/>
  <c r="F150" i="2"/>
  <c r="G150" i="2" s="1"/>
  <c r="K150" i="2" s="1"/>
  <c r="Q150" i="2"/>
  <c r="E151" i="2"/>
  <c r="F151" i="2" s="1"/>
  <c r="G151" i="2" s="1"/>
  <c r="K151" i="2" s="1"/>
  <c r="Q151" i="2"/>
  <c r="Q147" i="2"/>
  <c r="Q148" i="2"/>
  <c r="Q99" i="2"/>
  <c r="Q100" i="2"/>
  <c r="Q101" i="2"/>
  <c r="D9" i="2"/>
  <c r="C9" i="2"/>
  <c r="Q54" i="2"/>
  <c r="Q82" i="2"/>
  <c r="Q129" i="2"/>
  <c r="Q138" i="2"/>
  <c r="Q128" i="2"/>
  <c r="Q117" i="2"/>
  <c r="Q118" i="2"/>
  <c r="Q119" i="2"/>
  <c r="Q120" i="2"/>
  <c r="Q121" i="2"/>
  <c r="Q122" i="2"/>
  <c r="Q124" i="2"/>
  <c r="Q125" i="2"/>
  <c r="Q126" i="2"/>
  <c r="Q127" i="2"/>
  <c r="Q130" i="2"/>
  <c r="Q131" i="2"/>
  <c r="Q132" i="2"/>
  <c r="Q133" i="2"/>
  <c r="Q134" i="2"/>
  <c r="Q135" i="2"/>
  <c r="Q136" i="2"/>
  <c r="Q137" i="2"/>
  <c r="Q139" i="2"/>
  <c r="Q140" i="2"/>
  <c r="Q141" i="2"/>
  <c r="Q142" i="2"/>
  <c r="Q143" i="2"/>
  <c r="Q144" i="2"/>
  <c r="Q145" i="2"/>
  <c r="Q146" i="2"/>
  <c r="Q55" i="2"/>
  <c r="Q91" i="2"/>
  <c r="Q92" i="2"/>
  <c r="Q93" i="2"/>
  <c r="Q95" i="2"/>
  <c r="Q123" i="2"/>
  <c r="G58" i="3"/>
  <c r="C58" i="3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57" i="3"/>
  <c r="C57" i="3"/>
  <c r="G38" i="3"/>
  <c r="C38" i="3"/>
  <c r="G56" i="3"/>
  <c r="C56" i="3"/>
  <c r="G55" i="3"/>
  <c r="C55" i="3"/>
  <c r="G54" i="3"/>
  <c r="C54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18" i="3"/>
  <c r="C18" i="3"/>
  <c r="G17" i="3"/>
  <c r="C17" i="3"/>
  <c r="G16" i="3"/>
  <c r="C16" i="3"/>
  <c r="G15" i="3"/>
  <c r="C15" i="3"/>
  <c r="G14" i="3"/>
  <c r="C14" i="3"/>
  <c r="G13" i="3"/>
  <c r="C13" i="3"/>
  <c r="G12" i="3"/>
  <c r="C12" i="3"/>
  <c r="G11" i="3"/>
  <c r="C11" i="3"/>
  <c r="H58" i="3"/>
  <c r="B58" i="3"/>
  <c r="D58" i="3"/>
  <c r="A58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57" i="3"/>
  <c r="B57" i="3"/>
  <c r="D57" i="3"/>
  <c r="A57" i="3"/>
  <c r="H38" i="3"/>
  <c r="B38" i="3"/>
  <c r="D38" i="3"/>
  <c r="A38" i="3"/>
  <c r="H56" i="3"/>
  <c r="B56" i="3"/>
  <c r="D56" i="3"/>
  <c r="A56" i="3"/>
  <c r="H55" i="3"/>
  <c r="B55" i="3"/>
  <c r="D55" i="3"/>
  <c r="A55" i="3"/>
  <c r="H54" i="3"/>
  <c r="B54" i="3"/>
  <c r="D54" i="3"/>
  <c r="A54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H11" i="3"/>
  <c r="B11" i="3"/>
  <c r="D11" i="3"/>
  <c r="A11" i="3"/>
  <c r="C7" i="2"/>
  <c r="E147" i="2"/>
  <c r="F147" i="2"/>
  <c r="F16" i="2"/>
  <c r="F17" i="2" s="1"/>
  <c r="C17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3" i="2"/>
  <c r="Q84" i="2"/>
  <c r="Q85" i="2"/>
  <c r="Q86" i="2"/>
  <c r="Q87" i="2"/>
  <c r="Q88" i="2"/>
  <c r="Q89" i="2"/>
  <c r="Q90" i="2"/>
  <c r="Q94" i="2"/>
  <c r="Q96" i="2"/>
  <c r="Q97" i="2"/>
  <c r="Q98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61" i="1"/>
  <c r="F11" i="1"/>
  <c r="Q60" i="1"/>
  <c r="Q59" i="1"/>
  <c r="Q58" i="1"/>
  <c r="Q57" i="1"/>
  <c r="Q56" i="1"/>
  <c r="Q55" i="1"/>
  <c r="Q54" i="1"/>
  <c r="Q53" i="1"/>
  <c r="Q52" i="1"/>
  <c r="Q99" i="1"/>
  <c r="Q106" i="1"/>
  <c r="Q105" i="1"/>
  <c r="Q97" i="1"/>
  <c r="Q98" i="1"/>
  <c r="Q100" i="1"/>
  <c r="Q101" i="1"/>
  <c r="Q102" i="1"/>
  <c r="Q103" i="1"/>
  <c r="Q104" i="1"/>
  <c r="Q43" i="1"/>
  <c r="Q84" i="1"/>
  <c r="Q92" i="1"/>
  <c r="Q94" i="1"/>
  <c r="Q95" i="1"/>
  <c r="Q96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90" i="1"/>
  <c r="Q91" i="1"/>
  <c r="Q93" i="1"/>
  <c r="Q21" i="1"/>
  <c r="Q22" i="1"/>
  <c r="Q45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6" i="1"/>
  <c r="Q47" i="1"/>
  <c r="Q48" i="1"/>
  <c r="Q49" i="1"/>
  <c r="Q50" i="1"/>
  <c r="Q51" i="1"/>
  <c r="Q89" i="1"/>
  <c r="C7" i="1"/>
  <c r="E88" i="1"/>
  <c r="F88" i="1"/>
  <c r="C8" i="1"/>
  <c r="G11" i="1"/>
  <c r="E14" i="1"/>
  <c r="E15" i="1" s="1"/>
  <c r="C17" i="1"/>
  <c r="Q23" i="1"/>
  <c r="E97" i="1"/>
  <c r="F97" i="1"/>
  <c r="G97" i="1"/>
  <c r="I97" i="1"/>
  <c r="E82" i="1"/>
  <c r="F82" i="1"/>
  <c r="E74" i="1"/>
  <c r="F74" i="1"/>
  <c r="E50" i="1"/>
  <c r="F50" i="1"/>
  <c r="G50" i="1"/>
  <c r="I50" i="1"/>
  <c r="E34" i="1"/>
  <c r="F34" i="1"/>
  <c r="E103" i="1"/>
  <c r="F103" i="1"/>
  <c r="G103" i="1"/>
  <c r="I103" i="1"/>
  <c r="E96" i="1"/>
  <c r="F96" i="1"/>
  <c r="E86" i="1"/>
  <c r="F86" i="1"/>
  <c r="G80" i="1"/>
  <c r="K80" i="1"/>
  <c r="E42" i="1"/>
  <c r="F42" i="1"/>
  <c r="G42" i="1"/>
  <c r="I42" i="1"/>
  <c r="G60" i="1"/>
  <c r="I60" i="1"/>
  <c r="E28" i="1"/>
  <c r="F28" i="1"/>
  <c r="E32" i="1"/>
  <c r="F32" i="1"/>
  <c r="G32" i="1"/>
  <c r="I32" i="1"/>
  <c r="E36" i="1"/>
  <c r="F36" i="1"/>
  <c r="E44" i="1"/>
  <c r="F44" i="1"/>
  <c r="E48" i="1"/>
  <c r="F48" i="1"/>
  <c r="E68" i="1"/>
  <c r="F68" i="1"/>
  <c r="E80" i="1"/>
  <c r="F80" i="1"/>
  <c r="E92" i="1"/>
  <c r="F92" i="1"/>
  <c r="G92" i="1"/>
  <c r="I92" i="1"/>
  <c r="E56" i="1"/>
  <c r="F56" i="1"/>
  <c r="E60" i="1"/>
  <c r="F60" i="1"/>
  <c r="E41" i="1"/>
  <c r="F41" i="1"/>
  <c r="E23" i="1"/>
  <c r="F23" i="1"/>
  <c r="E27" i="1"/>
  <c r="F27" i="1"/>
  <c r="G27" i="1"/>
  <c r="I27" i="1"/>
  <c r="E31" i="1"/>
  <c r="F31" i="1"/>
  <c r="G31" i="1"/>
  <c r="I31" i="1"/>
  <c r="E35" i="1"/>
  <c r="F35" i="1"/>
  <c r="G35" i="1"/>
  <c r="I35" i="1"/>
  <c r="E39" i="1"/>
  <c r="F39" i="1"/>
  <c r="G39" i="1"/>
  <c r="I39" i="1"/>
  <c r="E43" i="1"/>
  <c r="F43" i="1"/>
  <c r="G43" i="1"/>
  <c r="I43" i="1"/>
  <c r="E47" i="1"/>
  <c r="F47" i="1"/>
  <c r="G47" i="1"/>
  <c r="I47" i="1"/>
  <c r="E63" i="1"/>
  <c r="F63" i="1"/>
  <c r="G63" i="1"/>
  <c r="K63" i="1"/>
  <c r="E67" i="1"/>
  <c r="F67" i="1"/>
  <c r="E71" i="1"/>
  <c r="F71" i="1"/>
  <c r="E75" i="1"/>
  <c r="F75" i="1"/>
  <c r="G75" i="1"/>
  <c r="K75" i="1"/>
  <c r="E79" i="1"/>
  <c r="F79" i="1"/>
  <c r="G79" i="1"/>
  <c r="K79" i="1"/>
  <c r="E83" i="1"/>
  <c r="F83" i="1"/>
  <c r="E87" i="1"/>
  <c r="F87" i="1"/>
  <c r="E91" i="1"/>
  <c r="F91" i="1"/>
  <c r="G91" i="1"/>
  <c r="K91" i="1"/>
  <c r="E95" i="1"/>
  <c r="F95" i="1"/>
  <c r="G95" i="1"/>
  <c r="I95" i="1"/>
  <c r="E106" i="1"/>
  <c r="F106" i="1"/>
  <c r="G106" i="1"/>
  <c r="K106" i="1"/>
  <c r="E98" i="1"/>
  <c r="F98" i="1"/>
  <c r="G98" i="1"/>
  <c r="I98" i="1"/>
  <c r="E89" i="1"/>
  <c r="F89" i="1"/>
  <c r="G89" i="1"/>
  <c r="I89" i="1"/>
  <c r="E81" i="1"/>
  <c r="F81" i="1"/>
  <c r="G81" i="1"/>
  <c r="K81" i="1"/>
  <c r="E73" i="1"/>
  <c r="F73" i="1"/>
  <c r="G73" i="1"/>
  <c r="K73" i="1"/>
  <c r="G67" i="1"/>
  <c r="K67" i="1"/>
  <c r="E38" i="1"/>
  <c r="F38" i="1"/>
  <c r="G38" i="1"/>
  <c r="I38" i="1"/>
  <c r="E22" i="1"/>
  <c r="F22" i="1"/>
  <c r="G22" i="1"/>
  <c r="I22" i="1"/>
  <c r="E97" i="2"/>
  <c r="F97" i="2"/>
  <c r="G97" i="2"/>
  <c r="E88" i="2"/>
  <c r="F88" i="2"/>
  <c r="G88" i="2"/>
  <c r="K88" i="2"/>
  <c r="E83" i="2"/>
  <c r="F83" i="2"/>
  <c r="G83" i="2"/>
  <c r="K83" i="2"/>
  <c r="E78" i="2"/>
  <c r="F78" i="2"/>
  <c r="G78" i="2"/>
  <c r="K78" i="2"/>
  <c r="E74" i="2"/>
  <c r="F74" i="2"/>
  <c r="G74" i="2"/>
  <c r="E70" i="2"/>
  <c r="F70" i="2"/>
  <c r="G70" i="2"/>
  <c r="K70" i="2"/>
  <c r="E66" i="2"/>
  <c r="F66" i="2"/>
  <c r="E43" i="2"/>
  <c r="F43" i="2"/>
  <c r="G43" i="2"/>
  <c r="J43" i="2"/>
  <c r="E63" i="2"/>
  <c r="F63" i="2"/>
  <c r="G63" i="2"/>
  <c r="E59" i="2"/>
  <c r="F59" i="2"/>
  <c r="G59" i="2"/>
  <c r="J59" i="2"/>
  <c r="E53" i="2"/>
  <c r="F53" i="2"/>
  <c r="G53" i="2"/>
  <c r="J53" i="2"/>
  <c r="E49" i="2"/>
  <c r="F49" i="2"/>
  <c r="G49" i="2"/>
  <c r="J49" i="2"/>
  <c r="E44" i="2"/>
  <c r="F44" i="2"/>
  <c r="G44" i="2"/>
  <c r="J44" i="2"/>
  <c r="E40" i="2"/>
  <c r="F40" i="2"/>
  <c r="G40" i="2"/>
  <c r="J40" i="2"/>
  <c r="E36" i="2"/>
  <c r="F36" i="2"/>
  <c r="E32" i="2"/>
  <c r="F32" i="2"/>
  <c r="G32" i="2"/>
  <c r="J32" i="2"/>
  <c r="E28" i="2"/>
  <c r="F28" i="2"/>
  <c r="G28" i="2"/>
  <c r="J28" i="2"/>
  <c r="E24" i="2"/>
  <c r="F24" i="2"/>
  <c r="G24" i="2"/>
  <c r="J24" i="2"/>
  <c r="E92" i="2"/>
  <c r="F92" i="2"/>
  <c r="G92" i="2"/>
  <c r="E91" i="2"/>
  <c r="F91" i="2"/>
  <c r="G91" i="2"/>
  <c r="E116" i="2"/>
  <c r="F116" i="2"/>
  <c r="E112" i="2"/>
  <c r="F112" i="2"/>
  <c r="G112" i="2"/>
  <c r="E108" i="2"/>
  <c r="F108" i="2"/>
  <c r="G108" i="2"/>
  <c r="J108" i="2"/>
  <c r="E104" i="2"/>
  <c r="F104" i="2"/>
  <c r="G104" i="2"/>
  <c r="E145" i="2"/>
  <c r="F145" i="2"/>
  <c r="E141" i="2"/>
  <c r="F141" i="2"/>
  <c r="G141" i="2"/>
  <c r="K141" i="2"/>
  <c r="E136" i="2"/>
  <c r="F136" i="2"/>
  <c r="E132" i="2"/>
  <c r="F132" i="2"/>
  <c r="E126" i="2"/>
  <c r="F126" i="2"/>
  <c r="E121" i="2"/>
  <c r="F121" i="2"/>
  <c r="G121" i="2"/>
  <c r="K121" i="2"/>
  <c r="E117" i="2"/>
  <c r="F117" i="2"/>
  <c r="E82" i="2"/>
  <c r="F82" i="2"/>
  <c r="E54" i="2"/>
  <c r="F54" i="2"/>
  <c r="E94" i="2"/>
  <c r="F94" i="2"/>
  <c r="G94" i="2"/>
  <c r="K94" i="2"/>
  <c r="E86" i="2"/>
  <c r="F86" i="2"/>
  <c r="G86" i="2"/>
  <c r="K86" i="2"/>
  <c r="E81" i="2"/>
  <c r="F81" i="2"/>
  <c r="G81" i="2"/>
  <c r="K81" i="2"/>
  <c r="E77" i="2"/>
  <c r="F77" i="2"/>
  <c r="E73" i="2"/>
  <c r="F73" i="2"/>
  <c r="E69" i="2"/>
  <c r="F69" i="2"/>
  <c r="G69" i="2"/>
  <c r="K69" i="2"/>
  <c r="E65" i="2"/>
  <c r="F65" i="2"/>
  <c r="E96" i="2"/>
  <c r="F96" i="2"/>
  <c r="E62" i="2"/>
  <c r="F62" i="2"/>
  <c r="E58" i="2"/>
  <c r="F58" i="2"/>
  <c r="E52" i="2"/>
  <c r="F52" i="2"/>
  <c r="G52" i="2"/>
  <c r="J52" i="2"/>
  <c r="E48" i="2"/>
  <c r="F48" i="2"/>
  <c r="E45" i="2"/>
  <c r="F45" i="2"/>
  <c r="G45" i="2"/>
  <c r="K45" i="2"/>
  <c r="E39" i="2"/>
  <c r="F39" i="2"/>
  <c r="E35" i="2"/>
  <c r="F35" i="2"/>
  <c r="E31" i="2"/>
  <c r="F31" i="2"/>
  <c r="E27" i="2"/>
  <c r="F27" i="2"/>
  <c r="E23" i="2"/>
  <c r="F23" i="2"/>
  <c r="E115" i="2"/>
  <c r="F115" i="2"/>
  <c r="E111" i="2"/>
  <c r="F111" i="2"/>
  <c r="E107" i="2"/>
  <c r="F107" i="2"/>
  <c r="E103" i="2"/>
  <c r="F103" i="2"/>
  <c r="G103" i="2"/>
  <c r="K103" i="2"/>
  <c r="E144" i="2"/>
  <c r="F144" i="2"/>
  <c r="E140" i="2"/>
  <c r="F140" i="2"/>
  <c r="E135" i="2"/>
  <c r="F135" i="2"/>
  <c r="E131" i="2"/>
  <c r="F131" i="2"/>
  <c r="E125" i="2"/>
  <c r="F125" i="2"/>
  <c r="E120" i="2"/>
  <c r="F120" i="2"/>
  <c r="E128" i="2"/>
  <c r="F128" i="2"/>
  <c r="K97" i="2"/>
  <c r="E90" i="2"/>
  <c r="F90" i="2"/>
  <c r="G90" i="2"/>
  <c r="K90" i="2"/>
  <c r="E85" i="2"/>
  <c r="F85" i="2"/>
  <c r="G85" i="2"/>
  <c r="K85" i="2"/>
  <c r="E80" i="2"/>
  <c r="F80" i="2"/>
  <c r="G80" i="2"/>
  <c r="K80" i="2"/>
  <c r="E76" i="2"/>
  <c r="F76" i="2"/>
  <c r="G76" i="2"/>
  <c r="K76" i="2"/>
  <c r="K74" i="2"/>
  <c r="E72" i="2"/>
  <c r="F72" i="2"/>
  <c r="G72" i="2"/>
  <c r="K72" i="2"/>
  <c r="E68" i="2"/>
  <c r="F68" i="2"/>
  <c r="G68" i="2"/>
  <c r="K68" i="2"/>
  <c r="G66" i="2"/>
  <c r="K66" i="2"/>
  <c r="E64" i="2"/>
  <c r="F64" i="2"/>
  <c r="G64" i="2"/>
  <c r="K64" i="2"/>
  <c r="E22" i="2"/>
  <c r="F22" i="2"/>
  <c r="G22" i="2"/>
  <c r="J22" i="2"/>
  <c r="J63" i="2"/>
  <c r="E61" i="2"/>
  <c r="F61" i="2"/>
  <c r="G61" i="2"/>
  <c r="J61" i="2"/>
  <c r="E57" i="2"/>
  <c r="F57" i="2"/>
  <c r="G57" i="2"/>
  <c r="J57" i="2"/>
  <c r="E51" i="2"/>
  <c r="F51" i="2"/>
  <c r="G51" i="2"/>
  <c r="J51" i="2"/>
  <c r="E47" i="2"/>
  <c r="F47" i="2"/>
  <c r="G47" i="2"/>
  <c r="J47" i="2"/>
  <c r="E42" i="2"/>
  <c r="F42" i="2"/>
  <c r="G42" i="2"/>
  <c r="J42" i="2"/>
  <c r="E38" i="2"/>
  <c r="F38" i="2"/>
  <c r="G38" i="2"/>
  <c r="J38" i="2"/>
  <c r="G36" i="2"/>
  <c r="J36" i="2"/>
  <c r="E34" i="2"/>
  <c r="F34" i="2"/>
  <c r="G34" i="2"/>
  <c r="J34" i="2"/>
  <c r="E30" i="2"/>
  <c r="F30" i="2"/>
  <c r="G30" i="2"/>
  <c r="J30" i="2"/>
  <c r="E26" i="2"/>
  <c r="F26" i="2"/>
  <c r="G26" i="2"/>
  <c r="J26" i="2"/>
  <c r="E95" i="2"/>
  <c r="F95" i="2"/>
  <c r="G95" i="2"/>
  <c r="K95" i="2"/>
  <c r="K92" i="2"/>
  <c r="K91" i="2"/>
  <c r="E55" i="2"/>
  <c r="F55" i="2"/>
  <c r="G55" i="2"/>
  <c r="K55" i="2"/>
  <c r="G116" i="2"/>
  <c r="K116" i="2"/>
  <c r="E114" i="2"/>
  <c r="F114" i="2"/>
  <c r="G114" i="2"/>
  <c r="J114" i="2"/>
  <c r="J112" i="2"/>
  <c r="E110" i="2"/>
  <c r="F110" i="2"/>
  <c r="G110" i="2"/>
  <c r="J110" i="2"/>
  <c r="E106" i="2"/>
  <c r="F106" i="2"/>
  <c r="G106" i="2"/>
  <c r="J106" i="2"/>
  <c r="J104" i="2"/>
  <c r="E102" i="2"/>
  <c r="F102" i="2"/>
  <c r="G102" i="2"/>
  <c r="J102" i="2"/>
  <c r="E143" i="2"/>
  <c r="F143" i="2"/>
  <c r="G143" i="2"/>
  <c r="K143" i="2"/>
  <c r="E139" i="2"/>
  <c r="F139" i="2"/>
  <c r="G139" i="2"/>
  <c r="K139" i="2"/>
  <c r="G136" i="2"/>
  <c r="K136" i="2"/>
  <c r="E134" i="2"/>
  <c r="F134" i="2"/>
  <c r="G134" i="2"/>
  <c r="K134" i="2"/>
  <c r="G132" i="2"/>
  <c r="K132" i="2"/>
  <c r="E130" i="2"/>
  <c r="F130" i="2"/>
  <c r="G130" i="2"/>
  <c r="K130" i="2"/>
  <c r="G126" i="2"/>
  <c r="K126" i="2"/>
  <c r="E124" i="2"/>
  <c r="F124" i="2"/>
  <c r="G124" i="2"/>
  <c r="K124" i="2"/>
  <c r="E119" i="2"/>
  <c r="F119" i="2"/>
  <c r="G119" i="2"/>
  <c r="K119" i="2"/>
  <c r="G117" i="2"/>
  <c r="K117" i="2"/>
  <c r="E138" i="2"/>
  <c r="F138" i="2"/>
  <c r="G138" i="2"/>
  <c r="K138" i="2"/>
  <c r="G82" i="2"/>
  <c r="K82" i="2"/>
  <c r="G54" i="2"/>
  <c r="K54" i="2"/>
  <c r="E98" i="2"/>
  <c r="F98" i="2"/>
  <c r="G98" i="2"/>
  <c r="K98" i="2"/>
  <c r="E89" i="2"/>
  <c r="F89" i="2"/>
  <c r="G89" i="2"/>
  <c r="K89" i="2"/>
  <c r="E84" i="2"/>
  <c r="F84" i="2"/>
  <c r="G84" i="2"/>
  <c r="K84" i="2"/>
  <c r="E79" i="2"/>
  <c r="F79" i="2"/>
  <c r="G79" i="2"/>
  <c r="K79" i="2"/>
  <c r="G77" i="2"/>
  <c r="K77" i="2"/>
  <c r="E75" i="2"/>
  <c r="E23" i="3"/>
  <c r="G73" i="2"/>
  <c r="K73" i="2"/>
  <c r="E71" i="2"/>
  <c r="F71" i="2"/>
  <c r="G71" i="2"/>
  <c r="K71" i="2"/>
  <c r="E67" i="2"/>
  <c r="F67" i="2"/>
  <c r="G67" i="2"/>
  <c r="K67" i="2"/>
  <c r="G65" i="2"/>
  <c r="K65" i="2"/>
  <c r="E87" i="2"/>
  <c r="F87" i="2"/>
  <c r="G87" i="2"/>
  <c r="J87" i="2"/>
  <c r="G96" i="2"/>
  <c r="K96" i="2"/>
  <c r="E21" i="2"/>
  <c r="F21" i="2"/>
  <c r="G21" i="2"/>
  <c r="J21" i="2"/>
  <c r="G62" i="2"/>
  <c r="J62" i="2"/>
  <c r="E60" i="2"/>
  <c r="F60" i="2"/>
  <c r="G60" i="2"/>
  <c r="J60" i="2"/>
  <c r="G58" i="2"/>
  <c r="J58" i="2"/>
  <c r="E56" i="2"/>
  <c r="F56" i="2"/>
  <c r="G56" i="2"/>
  <c r="J56" i="2"/>
  <c r="E50" i="2"/>
  <c r="F50" i="2"/>
  <c r="G50" i="2"/>
  <c r="J50" i="2"/>
  <c r="G48" i="2"/>
  <c r="J48" i="2"/>
  <c r="E46" i="2"/>
  <c r="F46" i="2"/>
  <c r="G46" i="2"/>
  <c r="J46" i="2"/>
  <c r="E41" i="2"/>
  <c r="F41" i="2"/>
  <c r="G41" i="2"/>
  <c r="J41" i="2"/>
  <c r="G39" i="2"/>
  <c r="J39" i="2"/>
  <c r="E37" i="2"/>
  <c r="F37" i="2"/>
  <c r="G37" i="2"/>
  <c r="J37" i="2"/>
  <c r="G35" i="2"/>
  <c r="J35" i="2"/>
  <c r="E33" i="2"/>
  <c r="F33" i="2"/>
  <c r="G33" i="2"/>
  <c r="J33" i="2"/>
  <c r="G31" i="2"/>
  <c r="J31" i="2"/>
  <c r="E29" i="2"/>
  <c r="F29" i="2"/>
  <c r="G29" i="2"/>
  <c r="J29" i="2"/>
  <c r="G27" i="2"/>
  <c r="J27" i="2"/>
  <c r="E25" i="2"/>
  <c r="F25" i="2"/>
  <c r="G25" i="2"/>
  <c r="J25" i="2"/>
  <c r="G23" i="2"/>
  <c r="H23" i="2"/>
  <c r="E93" i="2"/>
  <c r="F93" i="2"/>
  <c r="G93" i="2"/>
  <c r="K93" i="2"/>
  <c r="E123" i="2"/>
  <c r="F123" i="2"/>
  <c r="G123" i="2"/>
  <c r="J123" i="2"/>
  <c r="G115" i="2"/>
  <c r="K115" i="2"/>
  <c r="E113" i="2"/>
  <c r="F113" i="2"/>
  <c r="G113" i="2"/>
  <c r="J113" i="2"/>
  <c r="G111" i="2"/>
  <c r="J111" i="2"/>
  <c r="E109" i="2"/>
  <c r="F109" i="2"/>
  <c r="G109" i="2"/>
  <c r="K109" i="2"/>
  <c r="G107" i="2"/>
  <c r="J107" i="2"/>
  <c r="E105" i="2"/>
  <c r="F105" i="2"/>
  <c r="G105" i="2"/>
  <c r="J105" i="2"/>
  <c r="E146" i="2"/>
  <c r="F146" i="2"/>
  <c r="G144" i="2"/>
  <c r="K144" i="2"/>
  <c r="E142" i="2"/>
  <c r="F142" i="2"/>
  <c r="G142" i="2"/>
  <c r="K142" i="2"/>
  <c r="G140" i="2"/>
  <c r="K140" i="2"/>
  <c r="E137" i="2"/>
  <c r="F137" i="2"/>
  <c r="G137" i="2"/>
  <c r="K137" i="2"/>
  <c r="G135" i="2"/>
  <c r="K135" i="2"/>
  <c r="E133" i="2"/>
  <c r="F133" i="2"/>
  <c r="G133" i="2"/>
  <c r="K133" i="2"/>
  <c r="G131" i="2"/>
  <c r="K131" i="2"/>
  <c r="E127" i="2"/>
  <c r="F127" i="2"/>
  <c r="G127" i="2"/>
  <c r="K127" i="2"/>
  <c r="G125" i="2"/>
  <c r="K125" i="2"/>
  <c r="E122" i="2"/>
  <c r="F122" i="2"/>
  <c r="G122" i="2"/>
  <c r="K122" i="2"/>
  <c r="G120" i="2"/>
  <c r="K120" i="2"/>
  <c r="E118" i="2"/>
  <c r="F118" i="2"/>
  <c r="G118" i="2"/>
  <c r="K118" i="2"/>
  <c r="G128" i="2"/>
  <c r="K128" i="2"/>
  <c r="E39" i="3"/>
  <c r="E32" i="3"/>
  <c r="E24" i="3"/>
  <c r="E55" i="3"/>
  <c r="E40" i="3"/>
  <c r="E25" i="3"/>
  <c r="E44" i="3"/>
  <c r="E20" i="3"/>
  <c r="E48" i="3"/>
  <c r="E36" i="3"/>
  <c r="E19" i="3"/>
  <c r="E28" i="3"/>
  <c r="E52" i="3"/>
  <c r="E56" i="3"/>
  <c r="E22" i="3"/>
  <c r="E12" i="3"/>
  <c r="E41" i="3"/>
  <c r="E29" i="3"/>
  <c r="E13" i="3"/>
  <c r="E46" i="3"/>
  <c r="E58" i="3"/>
  <c r="E57" i="3"/>
  <c r="E27" i="3"/>
  <c r="E11" i="3"/>
  <c r="E43" i="3"/>
  <c r="E42" i="3"/>
  <c r="E30" i="3"/>
  <c r="E14" i="3"/>
  <c r="E47" i="3"/>
  <c r="E35" i="3"/>
  <c r="E21" i="3"/>
  <c r="E31" i="3"/>
  <c r="E51" i="3"/>
  <c r="E18" i="3"/>
  <c r="E45" i="3"/>
  <c r="E33" i="3"/>
  <c r="E16" i="3"/>
  <c r="E15" i="3"/>
  <c r="E49" i="3"/>
  <c r="E37" i="3"/>
  <c r="E17" i="3"/>
  <c r="E53" i="3"/>
  <c r="E50" i="3"/>
  <c r="E54" i="3"/>
  <c r="E26" i="3"/>
  <c r="E38" i="3"/>
  <c r="E34" i="3"/>
  <c r="E49" i="1"/>
  <c r="F49" i="1"/>
  <c r="G86" i="1"/>
  <c r="K86" i="1"/>
  <c r="G74" i="1"/>
  <c r="K74" i="1"/>
  <c r="F75" i="2"/>
  <c r="G75" i="2"/>
  <c r="K75" i="2"/>
  <c r="G83" i="1"/>
  <c r="K83" i="1"/>
  <c r="G87" i="1"/>
  <c r="K87" i="1"/>
  <c r="E51" i="1"/>
  <c r="F51" i="1"/>
  <c r="G51" i="1"/>
  <c r="I51" i="1"/>
  <c r="G23" i="1"/>
  <c r="H23" i="1"/>
  <c r="E59" i="1"/>
  <c r="F59" i="1"/>
  <c r="E53" i="1"/>
  <c r="F53" i="1"/>
  <c r="G53" i="1"/>
  <c r="I53" i="1"/>
  <c r="E29" i="1"/>
  <c r="F29" i="1"/>
  <c r="G29" i="1"/>
  <c r="I29" i="1"/>
  <c r="G48" i="1"/>
  <c r="I48" i="1"/>
  <c r="E102" i="1"/>
  <c r="F102" i="1"/>
  <c r="G102" i="1"/>
  <c r="I102" i="1"/>
  <c r="G71" i="1"/>
  <c r="K71" i="1"/>
  <c r="G49" i="1"/>
  <c r="I49" i="1"/>
  <c r="E37" i="1"/>
  <c r="F37" i="1"/>
  <c r="G37" i="1"/>
  <c r="I37" i="1"/>
  <c r="E54" i="1"/>
  <c r="F54" i="1"/>
  <c r="G54" i="1"/>
  <c r="I54" i="1"/>
  <c r="E77" i="1"/>
  <c r="F77" i="1"/>
  <c r="G77" i="1"/>
  <c r="K77" i="1"/>
  <c r="E104" i="1"/>
  <c r="F104" i="1"/>
  <c r="G104" i="1"/>
  <c r="I104" i="1"/>
  <c r="E101" i="1"/>
  <c r="F101" i="1"/>
  <c r="G101" i="1"/>
  <c r="I101" i="1"/>
  <c r="E66" i="1"/>
  <c r="F66" i="1"/>
  <c r="G66" i="1"/>
  <c r="K66" i="1"/>
  <c r="E99" i="1"/>
  <c r="F99" i="1"/>
  <c r="G99" i="1"/>
  <c r="K99" i="1"/>
  <c r="E94" i="1"/>
  <c r="F94" i="1"/>
  <c r="E70" i="1"/>
  <c r="F70" i="1"/>
  <c r="G70" i="1"/>
  <c r="K70" i="1"/>
  <c r="G52" i="1"/>
  <c r="I52" i="1"/>
  <c r="E40" i="1"/>
  <c r="F40" i="1"/>
  <c r="G40" i="1"/>
  <c r="I40" i="1"/>
  <c r="E64" i="1"/>
  <c r="F64" i="1"/>
  <c r="G64" i="1"/>
  <c r="K64" i="1"/>
  <c r="E72" i="1"/>
  <c r="F72" i="1"/>
  <c r="G72" i="1"/>
  <c r="K72" i="1"/>
  <c r="G76" i="1"/>
  <c r="K76" i="1"/>
  <c r="E84" i="1"/>
  <c r="F84" i="1"/>
  <c r="G84" i="1"/>
  <c r="I84" i="1"/>
  <c r="E52" i="1"/>
  <c r="F52" i="1"/>
  <c r="E58" i="1"/>
  <c r="F58" i="1"/>
  <c r="G58" i="1"/>
  <c r="I58" i="1"/>
  <c r="E25" i="1"/>
  <c r="F25" i="1"/>
  <c r="G25" i="1"/>
  <c r="I25" i="1"/>
  <c r="G33" i="1"/>
  <c r="I33" i="1"/>
  <c r="E45" i="1"/>
  <c r="F45" i="1"/>
  <c r="G45" i="1"/>
  <c r="J45" i="1"/>
  <c r="E65" i="1"/>
  <c r="F65" i="1"/>
  <c r="G65" i="1"/>
  <c r="K65" i="1"/>
  <c r="E57" i="1"/>
  <c r="F57" i="1"/>
  <c r="G57" i="1"/>
  <c r="I57" i="1"/>
  <c r="E61" i="1"/>
  <c r="F61" i="1"/>
  <c r="G61" i="1"/>
  <c r="I61" i="1"/>
  <c r="E30" i="1"/>
  <c r="F30" i="1"/>
  <c r="G30" i="1"/>
  <c r="I30" i="1"/>
  <c r="E85" i="1"/>
  <c r="F85" i="1"/>
  <c r="G85" i="1"/>
  <c r="K85" i="1"/>
  <c r="E46" i="1"/>
  <c r="F46" i="1"/>
  <c r="G46" i="1"/>
  <c r="I46" i="1"/>
  <c r="E93" i="1"/>
  <c r="F93" i="1"/>
  <c r="G93" i="1"/>
  <c r="I93" i="1"/>
  <c r="E69" i="1"/>
  <c r="F69" i="1"/>
  <c r="G69" i="1"/>
  <c r="K69" i="1"/>
  <c r="E100" i="1"/>
  <c r="F100" i="1"/>
  <c r="G100" i="1"/>
  <c r="I100" i="1"/>
  <c r="E105" i="1"/>
  <c r="F105" i="1"/>
  <c r="G105" i="1"/>
  <c r="K105" i="1"/>
  <c r="E90" i="1"/>
  <c r="F90" i="1"/>
  <c r="G90" i="1"/>
  <c r="K90" i="1"/>
  <c r="G68" i="1"/>
  <c r="K68" i="1"/>
  <c r="G34" i="1"/>
  <c r="I34" i="1"/>
  <c r="G96" i="1"/>
  <c r="I96" i="1"/>
  <c r="E78" i="1"/>
  <c r="F78" i="1"/>
  <c r="G78" i="1"/>
  <c r="K78" i="1"/>
  <c r="E26" i="1"/>
  <c r="F26" i="1"/>
  <c r="G26" i="1"/>
  <c r="I26" i="1"/>
  <c r="E24" i="1"/>
  <c r="F24" i="1"/>
  <c r="G24" i="1"/>
  <c r="H24" i="1"/>
  <c r="G28" i="1"/>
  <c r="I28" i="1"/>
  <c r="G36" i="1"/>
  <c r="I36" i="1"/>
  <c r="G44" i="1"/>
  <c r="I44" i="1"/>
  <c r="E76" i="1"/>
  <c r="F76" i="1"/>
  <c r="G82" i="1"/>
  <c r="K82" i="1"/>
  <c r="G88" i="1"/>
  <c r="K88" i="1"/>
  <c r="G94" i="1"/>
  <c r="I94" i="1"/>
  <c r="G56" i="1"/>
  <c r="I56" i="1"/>
  <c r="E21" i="1"/>
  <c r="F21" i="1"/>
  <c r="G21" i="1"/>
  <c r="E33" i="1"/>
  <c r="F33" i="1"/>
  <c r="G41" i="1"/>
  <c r="I41" i="1"/>
  <c r="E62" i="1"/>
  <c r="F62" i="1"/>
  <c r="G62" i="1"/>
  <c r="K62" i="1"/>
  <c r="E55" i="1"/>
  <c r="F55" i="1"/>
  <c r="G55" i="1"/>
  <c r="I55" i="1"/>
  <c r="G59" i="1"/>
  <c r="I59" i="1"/>
  <c r="E129" i="2"/>
  <c r="F129" i="2"/>
  <c r="G129" i="2"/>
  <c r="E148" i="2"/>
  <c r="F148" i="2"/>
  <c r="E100" i="2"/>
  <c r="F100" i="2"/>
  <c r="G100" i="2"/>
  <c r="K100" i="2"/>
  <c r="G146" i="2"/>
  <c r="K146" i="2"/>
  <c r="G145" i="2"/>
  <c r="K145" i="2"/>
  <c r="E101" i="2"/>
  <c r="F101" i="2"/>
  <c r="G101" i="2"/>
  <c r="K101" i="2"/>
  <c r="G147" i="2"/>
  <c r="K147" i="2"/>
  <c r="E99" i="2"/>
  <c r="F99" i="2"/>
  <c r="G99" i="2"/>
  <c r="K99" i="2"/>
  <c r="G148" i="2"/>
  <c r="K148" i="2"/>
  <c r="I21" i="1"/>
  <c r="K129" i="2"/>
  <c r="C11" i="2"/>
  <c r="C12" i="2"/>
  <c r="C12" i="1"/>
  <c r="C11" i="1"/>
  <c r="O151" i="2" l="1"/>
  <c r="O150" i="2"/>
  <c r="O149" i="2"/>
  <c r="C16" i="1"/>
  <c r="D18" i="1" s="1"/>
  <c r="O100" i="1"/>
  <c r="O99" i="1"/>
  <c r="O95" i="1"/>
  <c r="O36" i="1"/>
  <c r="O58" i="1"/>
  <c r="O82" i="1"/>
  <c r="O79" i="1"/>
  <c r="O50" i="1"/>
  <c r="C15" i="1"/>
  <c r="O103" i="1"/>
  <c r="O91" i="1"/>
  <c r="O31" i="1"/>
  <c r="O96" i="1"/>
  <c r="O71" i="1"/>
  <c r="O33" i="1"/>
  <c r="O75" i="1"/>
  <c r="O83" i="1"/>
  <c r="O41" i="1"/>
  <c r="O106" i="1"/>
  <c r="O104" i="1"/>
  <c r="O93" i="1"/>
  <c r="O23" i="1"/>
  <c r="O92" i="1"/>
  <c r="O45" i="1"/>
  <c r="O60" i="1"/>
  <c r="O69" i="1"/>
  <c r="O90" i="1"/>
  <c r="O88" i="1"/>
  <c r="O32" i="1"/>
  <c r="O68" i="1"/>
  <c r="O28" i="1"/>
  <c r="O70" i="1"/>
  <c r="O85" i="1"/>
  <c r="O89" i="1"/>
  <c r="O52" i="1"/>
  <c r="O81" i="1"/>
  <c r="O51" i="1"/>
  <c r="O94" i="1"/>
  <c r="O76" i="1"/>
  <c r="O101" i="1"/>
  <c r="O97" i="1"/>
  <c r="O62" i="1"/>
  <c r="O80" i="1"/>
  <c r="O56" i="1"/>
  <c r="O55" i="1"/>
  <c r="O77" i="1"/>
  <c r="O44" i="1"/>
  <c r="O34" i="1"/>
  <c r="O21" i="1"/>
  <c r="O29" i="1"/>
  <c r="O63" i="1"/>
  <c r="O67" i="1"/>
  <c r="O61" i="1"/>
  <c r="O35" i="1"/>
  <c r="O46" i="1"/>
  <c r="O30" i="1"/>
  <c r="O98" i="1"/>
  <c r="O38" i="1"/>
  <c r="O65" i="1"/>
  <c r="O105" i="1"/>
  <c r="O72" i="1"/>
  <c r="O54" i="1"/>
  <c r="O87" i="1"/>
  <c r="O49" i="1"/>
  <c r="O84" i="1"/>
  <c r="O42" i="1"/>
  <c r="O37" i="1"/>
  <c r="O47" i="1"/>
  <c r="O57" i="1"/>
  <c r="O43" i="1"/>
  <c r="O66" i="1"/>
  <c r="O24" i="1"/>
  <c r="O59" i="1"/>
  <c r="O73" i="1"/>
  <c r="O78" i="1"/>
  <c r="O39" i="1"/>
  <c r="O26" i="1"/>
  <c r="O102" i="1"/>
  <c r="O53" i="1"/>
  <c r="O48" i="1"/>
  <c r="O25" i="1"/>
  <c r="O64" i="1"/>
  <c r="O74" i="1"/>
  <c r="O86" i="1"/>
  <c r="O27" i="1"/>
  <c r="O40" i="1"/>
  <c r="O22" i="1"/>
  <c r="C16" i="2"/>
  <c r="D18" i="2" s="1"/>
  <c r="O105" i="2"/>
  <c r="O81" i="2"/>
  <c r="O56" i="2"/>
  <c r="O107" i="2"/>
  <c r="O148" i="2"/>
  <c r="O136" i="2"/>
  <c r="O104" i="2"/>
  <c r="O77" i="2"/>
  <c r="O126" i="2"/>
  <c r="O121" i="2"/>
  <c r="O127" i="2"/>
  <c r="O137" i="2"/>
  <c r="O57" i="2"/>
  <c r="O69" i="2"/>
  <c r="O125" i="2"/>
  <c r="O97" i="2"/>
  <c r="O94" i="2"/>
  <c r="O100" i="2"/>
  <c r="O133" i="2"/>
  <c r="O73" i="2"/>
  <c r="O117" i="2"/>
  <c r="O71" i="2"/>
  <c r="O122" i="2"/>
  <c r="O115" i="2"/>
  <c r="O75" i="2"/>
  <c r="O98" i="2"/>
  <c r="O92" i="2"/>
  <c r="O61" i="2"/>
  <c r="O131" i="2"/>
  <c r="O67" i="2"/>
  <c r="O118" i="2"/>
  <c r="O63" i="2"/>
  <c r="O58" i="2"/>
  <c r="O109" i="2"/>
  <c r="O96" i="2"/>
  <c r="O124" i="2"/>
  <c r="O111" i="2"/>
  <c r="O70" i="2"/>
  <c r="O102" i="2"/>
  <c r="O93" i="2"/>
  <c r="O141" i="2"/>
  <c r="O108" i="2"/>
  <c r="O106" i="2"/>
  <c r="O119" i="2"/>
  <c r="O103" i="2"/>
  <c r="O72" i="2"/>
  <c r="O52" i="2"/>
  <c r="O128" i="2"/>
  <c r="O99" i="2"/>
  <c r="O79" i="2"/>
  <c r="C15" i="2"/>
  <c r="O146" i="2"/>
  <c r="O83" i="2"/>
  <c r="O143" i="2"/>
  <c r="O101" i="2"/>
  <c r="O84" i="2"/>
  <c r="O140" i="2"/>
  <c r="O112" i="2"/>
  <c r="O55" i="2"/>
  <c r="O90" i="2"/>
  <c r="O78" i="2"/>
  <c r="O95" i="2"/>
  <c r="O82" i="2"/>
  <c r="O147" i="2"/>
  <c r="O138" i="2"/>
  <c r="O144" i="2"/>
  <c r="O86" i="2"/>
  <c r="O132" i="2"/>
  <c r="O120" i="2"/>
  <c r="O89" i="2"/>
  <c r="O87" i="2"/>
  <c r="O53" i="2"/>
  <c r="O130" i="2"/>
  <c r="O129" i="2"/>
  <c r="O62" i="2"/>
  <c r="O139" i="2"/>
  <c r="O88" i="2"/>
  <c r="O113" i="2"/>
  <c r="O59" i="2"/>
  <c r="O80" i="2"/>
  <c r="O145" i="2"/>
  <c r="O135" i="2"/>
  <c r="O110" i="2"/>
  <c r="O64" i="2"/>
  <c r="O114" i="2"/>
  <c r="O116" i="2"/>
  <c r="O134" i="2"/>
  <c r="O123" i="2"/>
  <c r="O66" i="2"/>
  <c r="O60" i="2"/>
  <c r="O65" i="2"/>
  <c r="O76" i="2"/>
  <c r="O54" i="2"/>
  <c r="O85" i="2"/>
  <c r="O74" i="2"/>
  <c r="O91" i="2"/>
  <c r="O68" i="2"/>
  <c r="O142" i="2"/>
  <c r="F18" i="2" l="1"/>
  <c r="F19" i="2" s="1"/>
  <c r="C18" i="2"/>
  <c r="E16" i="1"/>
  <c r="E17" i="1" s="1"/>
  <c r="C18" i="1"/>
</calcChain>
</file>

<file path=xl/sharedStrings.xml><?xml version="1.0" encoding="utf-8"?>
<sst xmlns="http://schemas.openxmlformats.org/spreadsheetml/2006/main" count="918" uniqueCount="251">
  <si>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</si>
  <si>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</si>
  <si>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</si>
  <si>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</si>
  <si>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</si>
  <si>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</si>
  <si>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</si>
  <si>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</si>
  <si>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</si>
  <si>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</si>
  <si>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</si>
  <si>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</si>
  <si>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</si>
  <si>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</si>
  <si>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</si>
  <si>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</si>
  <si>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</si>
  <si>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</si>
  <si>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</si>
  <si>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</si>
  <si>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</si>
  <si>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</si>
  <si>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</si>
  <si>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</si>
  <si>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</si>
  <si>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</si>
  <si>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</si>
  <si>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</si>
  <si>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</si>
  <si>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</si>
  <si>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</si>
  <si>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</si>
  <si>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</si>
  <si>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</si>
  <si>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</si>
  <si>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</si>
  <si>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</si>
  <si>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</si>
  <si>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Add cycle</t>
  </si>
  <si>
    <t>Old Cycle</t>
  </si>
  <si>
    <t>New Cycle</t>
  </si>
  <si>
    <t>V1107 Cas / GSC 4030-2020</t>
  </si>
  <si>
    <t>EW</t>
  </si>
  <si>
    <t>IBVS 5761</t>
  </si>
  <si>
    <t>I</t>
  </si>
  <si>
    <t>IBVS 5874</t>
  </si>
  <si>
    <t>IBVS 5918</t>
  </si>
  <si>
    <t>II</t>
  </si>
  <si>
    <t>IBVS 6011</t>
  </si>
  <si>
    <t>GCVS</t>
  </si>
  <si>
    <t>IBVS 6010</t>
  </si>
  <si>
    <t>IBVS 5875</t>
  </si>
  <si>
    <t>Nelson</t>
  </si>
  <si>
    <t>IBVS 6042</t>
  </si>
  <si>
    <t>IBVS 6070</t>
  </si>
  <si>
    <t>OEJV 0160</t>
  </si>
  <si>
    <t>OEJV</t>
  </si>
  <si>
    <t>IBVS 6118</t>
  </si>
  <si>
    <t>OEJV 0168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</si>
  <si>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</si>
  <si>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</si>
  <si>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</si>
  <si>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</si>
  <si>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</si>
  <si>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</si>
  <si>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</si>
  <si>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</si>
  <si>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</si>
  <si>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</si>
  <si>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</si>
  <si>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</si>
  <si>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2454390.2941 </t>
  </si>
  <si>
    <t> 16.10.2007 19:03 </t>
  </si>
  <si>
    <t> 0.0275 </t>
  </si>
  <si>
    <t>C </t>
  </si>
  <si>
    <t>o</t>
  </si>
  <si>
    <t> H.Jungbluth </t>
  </si>
  <si>
    <t>BAVM 231 </t>
  </si>
  <si>
    <t>2455792.34888 </t>
  </si>
  <si>
    <t> 18.08.2011 20:22 </t>
  </si>
  <si>
    <t> 0.05633 </t>
  </si>
  <si>
    <t>R</t>
  </si>
  <si>
    <t> M.Lehky </t>
  </si>
  <si>
    <t>OEJV 0160 </t>
  </si>
  <si>
    <t>2455792.48621 </t>
  </si>
  <si>
    <t> 18.08.2011 23:40 </t>
  </si>
  <si>
    <t> 0.05696 </t>
  </si>
  <si>
    <t>2455794.40083 </t>
  </si>
  <si>
    <t> 20.08.2011 21:37 </t>
  </si>
  <si>
    <t> 0.05774 </t>
  </si>
  <si>
    <t>2455794.537 </t>
  </si>
  <si>
    <t> 21.08.2011 00:53 </t>
  </si>
  <si>
    <t> 0.057 </t>
  </si>
  <si>
    <t>2455796.45045 </t>
  </si>
  <si>
    <t> 22.08.2011 22:48 </t>
  </si>
  <si>
    <t> 0.05681 </t>
  </si>
  <si>
    <t>2455796.58708 </t>
  </si>
  <si>
    <t> 23.08.2011 02:05 </t>
  </si>
  <si>
    <t> 0.05674 </t>
  </si>
  <si>
    <t>2455797.40795 </t>
  </si>
  <si>
    <t> 23.08.2011 21:47 </t>
  </si>
  <si>
    <t> 0.05739 </t>
  </si>
  <si>
    <t>2455797.5435 </t>
  </si>
  <si>
    <t> 24.08.2011 01:02 </t>
  </si>
  <si>
    <t> 0.0562 </t>
  </si>
  <si>
    <t>2455799.32203 </t>
  </si>
  <si>
    <t> 25.08.2011 19:43 </t>
  </si>
  <si>
    <t> 0.05763 </t>
  </si>
  <si>
    <t>2455799.45786 </t>
  </si>
  <si>
    <t> 25.08.2011 22:59 </t>
  </si>
  <si>
    <t> 0.05675 </t>
  </si>
  <si>
    <t>2455799.59473 </t>
  </si>
  <si>
    <t> 26.08.2011 02:16 </t>
  </si>
  <si>
    <t> 0.05692 </t>
  </si>
  <si>
    <t>2455802.32916 </t>
  </si>
  <si>
    <t> 28.08.2011 19:53 </t>
  </si>
  <si>
    <t> 0.05729 </t>
  </si>
  <si>
    <t>2455802.46501 </t>
  </si>
  <si>
    <t> 28.08.2011 23:09 </t>
  </si>
  <si>
    <t> 0.05644 </t>
  </si>
  <si>
    <t>2455805.33689 </t>
  </si>
  <si>
    <t> 31.08.2011 20:05 </t>
  </si>
  <si>
    <t> 0.05755 </t>
  </si>
  <si>
    <t>2455805.4725 </t>
  </si>
  <si>
    <t> 31.08.2011 23:20 </t>
  </si>
  <si>
    <t> 0.0565 </t>
  </si>
  <si>
    <t>2455805.60975 </t>
  </si>
  <si>
    <t> 01.09.2011 02:38 </t>
  </si>
  <si>
    <t> 0.05701 </t>
  </si>
  <si>
    <t>2455815.31593 </t>
  </si>
  <si>
    <t> 10.09.2011 19:34 </t>
  </si>
  <si>
    <t> 0.05728 </t>
  </si>
  <si>
    <t>2455815.45358 </t>
  </si>
  <si>
    <t> 10.09.2011 22:53 </t>
  </si>
  <si>
    <t> 0.05822 </t>
  </si>
  <si>
    <t>2455830.35309 </t>
  </si>
  <si>
    <t> 25.09.2011 20:28 </t>
  </si>
  <si>
    <t> 0.05711 </t>
  </si>
  <si>
    <t>2455830.49245 </t>
  </si>
  <si>
    <t> 25.09.2011 23:49 </t>
  </si>
  <si>
    <t> 0.05976 </t>
  </si>
  <si>
    <t>2455831.3118 </t>
  </si>
  <si>
    <t> 26.09.2011 19:28 </t>
  </si>
  <si>
    <t> 0.0589 </t>
  </si>
  <si>
    <t>2455831.44727 </t>
  </si>
  <si>
    <t> 26.09.2011 22:44 </t>
  </si>
  <si>
    <t> 0.05766 </t>
  </si>
  <si>
    <t>2455835.4135 </t>
  </si>
  <si>
    <t> 30.09.2011 21:55 </t>
  </si>
  <si>
    <t> 0.0595 </t>
  </si>
  <si>
    <t>2455838.28307 </t>
  </si>
  <si>
    <t> 03.10.2011 18:47 </t>
  </si>
  <si>
    <t> 0.05831 </t>
  </si>
  <si>
    <t>2455838.42032 </t>
  </si>
  <si>
    <t> 03.10.2011 22:05 </t>
  </si>
  <si>
    <t> 0.05886 </t>
  </si>
  <si>
    <t>2455852.22712 </t>
  </si>
  <si>
    <t> 17.10.2011 17:27 </t>
  </si>
  <si>
    <t> 0.05866 </t>
  </si>
  <si>
    <t>2455858.2432 </t>
  </si>
  <si>
    <t> 23.10.2011 17:50 </t>
  </si>
  <si>
    <t> 0.0598 </t>
  </si>
  <si>
    <t>-I</t>
  </si>
  <si>
    <t> F.Agerer </t>
  </si>
  <si>
    <t>BAVM 225 </t>
  </si>
  <si>
    <t>2455858.3804 </t>
  </si>
  <si>
    <t> 23.10.2011 21:07 </t>
  </si>
  <si>
    <t>9666.5</t>
  </si>
  <si>
    <t> 0.0603 </t>
  </si>
  <si>
    <t>2455858.5156 </t>
  </si>
  <si>
    <t> 24.10.2011 00:22 </t>
  </si>
  <si>
    <t>9667</t>
  </si>
  <si>
    <t> 0.0588 </t>
  </si>
  <si>
    <t>2455875.33072 </t>
  </si>
  <si>
    <t> 09.11.2011 19:56 </t>
  </si>
  <si>
    <t>9728.5</t>
  </si>
  <si>
    <t> 0.05945 </t>
  </si>
  <si>
    <t>2455893.2382 </t>
  </si>
  <si>
    <t> 27.11.2011 17:43 </t>
  </si>
  <si>
    <t>9794</t>
  </si>
  <si>
    <t>2455905.6777 </t>
  </si>
  <si>
    <t> 10.12.2011 04:15 </t>
  </si>
  <si>
    <t>9839.5</t>
  </si>
  <si>
    <t> 0.0584 </t>
  </si>
  <si>
    <t> R.Diethelm </t>
  </si>
  <si>
    <t>IBVS 6011 </t>
  </si>
  <si>
    <t>2456154.3465 </t>
  </si>
  <si>
    <t> 14.08.2012 20:18 </t>
  </si>
  <si>
    <t>10749</t>
  </si>
  <si>
    <t> 0.0644 </t>
  </si>
  <si>
    <t>2456154.48312 </t>
  </si>
  <si>
    <t> 14.08.2012 23:35 </t>
  </si>
  <si>
    <t>10749.5</t>
  </si>
  <si>
    <t> 0.06432 </t>
  </si>
  <si>
    <t>2456179.3608 </t>
  </si>
  <si>
    <t> 08.09.2012 20:39 </t>
  </si>
  <si>
    <t>10840.5</t>
  </si>
  <si>
    <t> 0.0621 </t>
  </si>
  <si>
    <t>2456202.8746 </t>
  </si>
  <si>
    <t> 02.10.2012 08:59 </t>
  </si>
  <si>
    <t>10926.5</t>
  </si>
  <si>
    <t> 0.0629 </t>
  </si>
  <si>
    <t>IBVS 6042 </t>
  </si>
  <si>
    <t>2456220.3755 </t>
  </si>
  <si>
    <t> 19.10.2012 21:00 </t>
  </si>
  <si>
    <t>10990.5</t>
  </si>
  <si>
    <t> 0.0659 </t>
  </si>
  <si>
    <t>2456222.2889 </t>
  </si>
  <si>
    <t> 21.10.2012 18:56 </t>
  </si>
  <si>
    <t>10997.5</t>
  </si>
  <si>
    <t> 0.0654 </t>
  </si>
  <si>
    <t>2456222.4247 </t>
  </si>
  <si>
    <t> 21.10.2012 22:11 </t>
  </si>
  <si>
    <t>10998</t>
  </si>
  <si>
    <t> 0.0645 </t>
  </si>
  <si>
    <t>2456342.3157 </t>
  </si>
  <si>
    <t> 18.02.2013 19:34 </t>
  </si>
  <si>
    <t>11436.5</t>
  </si>
  <si>
    <t> 0.0670 </t>
  </si>
  <si>
    <t>BAVM 234 </t>
  </si>
  <si>
    <t>2456342.4528 </t>
  </si>
  <si>
    <t> 18.02.2013 22:52 </t>
  </si>
  <si>
    <t>11437</t>
  </si>
  <si>
    <t> 0.0674 </t>
  </si>
  <si>
    <t>2456507.4582 </t>
  </si>
  <si>
    <t> 02.08.2013 22:59 </t>
  </si>
  <si>
    <t>12040.5</t>
  </si>
  <si>
    <t> 0.0723 </t>
  </si>
  <si>
    <t>2456526.4595 </t>
  </si>
  <si>
    <t> 21.08.2013 23:01 </t>
  </si>
  <si>
    <t>12110</t>
  </si>
  <si>
    <t> 0.0718 </t>
  </si>
  <si>
    <t>2456526.5967 </t>
  </si>
  <si>
    <t> 22.08.2013 02:19 </t>
  </si>
  <si>
    <t>12110.5</t>
  </si>
  <si>
    <t>2456540.404 </t>
  </si>
  <si>
    <t> 04.09.2013 21:41 </t>
  </si>
  <si>
    <t>12161</t>
  </si>
  <si>
    <t> 0.073 </t>
  </si>
  <si>
    <t>2456540.5404 </t>
  </si>
  <si>
    <t> 05.09.2013 00:58 </t>
  </si>
  <si>
    <t>12161.5</t>
  </si>
  <si>
    <t>2457082.309 </t>
  </si>
  <si>
    <t> 28.02.2015 19:24 </t>
  </si>
  <si>
    <t>14143</t>
  </si>
  <si>
    <t> 0.087 </t>
  </si>
  <si>
    <t>BAVM 241 (=IBVS 6157) </t>
  </si>
  <si>
    <t>IBVS 6157</t>
  </si>
  <si>
    <t>OEJV 0179</t>
  </si>
  <si>
    <t>IBVS 6230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</si>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</sst>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2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9" fillId="24" borderId="0" xfId="0" applyFont="1" applyFill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5" fillId="0" borderId="0" xfId="0" applyFont="1">
      <alignment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9" fillId="25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43" applyFont="1"/>
    <xf numFmtId="0" fontId="38" fillId="0" borderId="0" xfId="43" applyFont="1" applyAlignment="1">
      <alignment horizontal="center"/>
    </xf>
    <xf numFmtId="0" fontId="38" fillId="0" borderId="0" xfId="43" applyFont="1" applyAlignment="1">
      <alignment horizontal="left"/>
    </xf>
    <xf numFmtId="0" fontId="38" fillId="0" borderId="0" xfId="42" applyFont="1" applyAlignment="1">
      <alignment wrapText="1"/>
    </xf>
    <xf numFmtId="0" fontId="38" fillId="0" borderId="0" xfId="42" applyFont="1" applyAlignment="1">
      <alignment horizontal="center" wrapText="1"/>
    </xf>
    <xf numFmtId="0" fontId="38" fillId="0" borderId="0" xfId="42" applyFont="1" applyAlignment="1">
      <alignment horizontal="left" wrapText="1"/>
    </xf>
    <xf numFmtId="0" fontId="40" fillId="0" borderId="0" xfId="42" applyFont="1" applyAlignment="1">
      <alignment horizontal="left" vertical="center" wrapText="1"/>
    </xf>
    <xf numFmtId="0" fontId="40" fillId="0" borderId="0" xfId="42" applyFont="1" applyAlignment="1">
      <alignment horizontal="center" vertical="center" wrapText="1"/>
    </xf>
    <xf numFmtId="0" fontId="40" fillId="0" borderId="0" xfId="42" applyFont="1" applyAlignment="1">
      <alignment horizontal="left" wrapText="1"/>
    </xf>
    <xf numFmtId="0" fontId="36" fillId="0" borderId="0" xfId="42" applyFont="1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5" fontId="41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V1107 Cas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075187969924811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1C-4AB8-B8B6-55A91F57608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1C-4AB8-B8B6-55A91F57608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-3.9740437350701541E-3</c:v>
                </c:pt>
                <c:pt idx="1">
                  <c:v>-2.0995989179937169E-3</c:v>
                </c:pt>
                <c:pt idx="3">
                  <c:v>5.7094587828032672E-4</c:v>
                </c:pt>
                <c:pt idx="4">
                  <c:v>2.3677427088841796E-3</c:v>
                </c:pt>
                <c:pt idx="5">
                  <c:v>1.4617975466535427E-3</c:v>
                </c:pt>
                <c:pt idx="6">
                  <c:v>1.4558523907908238E-3</c:v>
                </c:pt>
                <c:pt idx="7">
                  <c:v>-2.0500927785178646E-3</c:v>
                </c:pt>
                <c:pt idx="8">
                  <c:v>3.5684444883372635E-3</c:v>
                </c:pt>
                <c:pt idx="9">
                  <c:v>3.5684444883372635E-3</c:v>
                </c:pt>
                <c:pt idx="10">
                  <c:v>3.1060804540175013E-3</c:v>
                </c:pt>
                <c:pt idx="11">
                  <c:v>3.1060804540175013E-3</c:v>
                </c:pt>
                <c:pt idx="12">
                  <c:v>3.7001352975494228E-3</c:v>
                </c:pt>
                <c:pt idx="13">
                  <c:v>3.7001352975494228E-3</c:v>
                </c:pt>
                <c:pt idx="14">
                  <c:v>2.7941901353187859E-3</c:v>
                </c:pt>
                <c:pt idx="15">
                  <c:v>2.7941901353187859E-3</c:v>
                </c:pt>
                <c:pt idx="16">
                  <c:v>1.8905257893493399E-3</c:v>
                </c:pt>
                <c:pt idx="17">
                  <c:v>1.8905257893493399E-3</c:v>
                </c:pt>
                <c:pt idx="18">
                  <c:v>2.7845806325785816E-3</c:v>
                </c:pt>
                <c:pt idx="19">
                  <c:v>2.7845806325785816E-3</c:v>
                </c:pt>
                <c:pt idx="20">
                  <c:v>2.478635469742585E-3</c:v>
                </c:pt>
                <c:pt idx="21">
                  <c:v>2.478635469742585E-3</c:v>
                </c:pt>
                <c:pt idx="22">
                  <c:v>2.2072935462347232E-3</c:v>
                </c:pt>
                <c:pt idx="23">
                  <c:v>4.2889216929324903E-3</c:v>
                </c:pt>
                <c:pt idx="25">
                  <c:v>3.0181612455635332E-3</c:v>
                </c:pt>
                <c:pt idx="26">
                  <c:v>3.9122160887927748E-3</c:v>
                </c:pt>
                <c:pt idx="27">
                  <c:v>3.6557972125592642E-3</c:v>
                </c:pt>
                <c:pt idx="28">
                  <c:v>4.0326231173821725E-3</c:v>
                </c:pt>
                <c:pt idx="29">
                  <c:v>4.626677960914094E-3</c:v>
                </c:pt>
                <c:pt idx="30">
                  <c:v>3.8207328034332022E-3</c:v>
                </c:pt>
                <c:pt idx="31">
                  <c:v>4.9080855314969085E-3</c:v>
                </c:pt>
                <c:pt idx="32">
                  <c:v>3.2861245272215456E-3</c:v>
                </c:pt>
                <c:pt idx="35">
                  <c:v>2.6481476816115901E-3</c:v>
                </c:pt>
                <c:pt idx="36">
                  <c:v>4.2422025217092596E-3</c:v>
                </c:pt>
                <c:pt idx="37">
                  <c:v>4.0362573636230081E-3</c:v>
                </c:pt>
                <c:pt idx="38">
                  <c:v>4.3249735899735242E-3</c:v>
                </c:pt>
                <c:pt idx="39">
                  <c:v>4.1190284246113151E-3</c:v>
                </c:pt>
                <c:pt idx="40">
                  <c:v>2.6130832702619955E-3</c:v>
                </c:pt>
                <c:pt idx="41">
                  <c:v>4.1202415159204975E-3</c:v>
                </c:pt>
                <c:pt idx="42">
                  <c:v>4.6142963619786315E-3</c:v>
                </c:pt>
                <c:pt idx="66">
                  <c:v>3.0610054600401781E-3</c:v>
                </c:pt>
                <c:pt idx="81">
                  <c:v>-1.7970175176742487E-3</c:v>
                </c:pt>
                <c:pt idx="83">
                  <c:v>1.1194344333489425E-3</c:v>
                </c:pt>
                <c:pt idx="84">
                  <c:v>6.3620218861615285E-4</c:v>
                </c:pt>
                <c:pt idx="85">
                  <c:v>-2.6974296633852646E-4</c:v>
                </c:pt>
                <c:pt idx="86">
                  <c:v>-3.8364843203453347E-4</c:v>
                </c:pt>
                <c:pt idx="87">
                  <c:v>1.0406401997897774E-5</c:v>
                </c:pt>
                <c:pt idx="89">
                  <c:v>1.3345980914891697E-3</c:v>
                </c:pt>
                <c:pt idx="90">
                  <c:v>5.0822082266677171E-4</c:v>
                </c:pt>
                <c:pt idx="91">
                  <c:v>1.0022756687249057E-3</c:v>
                </c:pt>
                <c:pt idx="92">
                  <c:v>1.0018144894274883E-3</c:v>
                </c:pt>
                <c:pt idx="93">
                  <c:v>6.958693265914917E-4</c:v>
                </c:pt>
                <c:pt idx="102">
                  <c:v>3.6351996022858657E-3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1C-4AB8-B8B6-55A91F57608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4">
                  <c:v>3.8274800099316053E-3</c:v>
                </c:pt>
                <c:pt idx="33">
                  <c:v>2.4097347268252634E-3</c:v>
                </c:pt>
                <c:pt idx="34">
                  <c:v>3.1037895678309724E-3</c:v>
                </c:pt>
                <c:pt idx="43">
                  <c:v>8.1373090506531298E-4</c:v>
                </c:pt>
                <c:pt idx="44">
                  <c:v>1.4377857514773495E-3</c:v>
                </c:pt>
                <c:pt idx="45">
                  <c:v>2.174553505028598E-3</c:v>
                </c:pt>
                <c:pt idx="46">
                  <c:v>1.6386083443649113E-3</c:v>
                </c:pt>
                <c:pt idx="47">
                  <c:v>1.2053760947310366E-3</c:v>
                </c:pt>
                <c:pt idx="48">
                  <c:v>1.1294309369986877E-3</c:v>
                </c:pt>
                <c:pt idx="49">
                  <c:v>1.7637599812587723E-3</c:v>
                </c:pt>
                <c:pt idx="50">
                  <c:v>6.0781482170568779E-4</c:v>
                </c:pt>
                <c:pt idx="51">
                  <c:v>1.9605277411756106E-3</c:v>
                </c:pt>
                <c:pt idx="52">
                  <c:v>1.0845825818250887E-3</c:v>
                </c:pt>
                <c:pt idx="53">
                  <c:v>1.2486374180298299E-3</c:v>
                </c:pt>
                <c:pt idx="54">
                  <c:v>1.5597342135151848E-3</c:v>
                </c:pt>
                <c:pt idx="55">
                  <c:v>7.0378905365942046E-4</c:v>
                </c:pt>
                <c:pt idx="56">
                  <c:v>1.758940692525357E-3</c:v>
                </c:pt>
                <c:pt idx="57">
                  <c:v>6.62995531456545E-4</c:v>
                </c:pt>
                <c:pt idx="58">
                  <c:v>1.2070503726135939E-3</c:v>
                </c:pt>
                <c:pt idx="59">
                  <c:v>1.2649439959204756E-3</c:v>
                </c:pt>
                <c:pt idx="60">
                  <c:v>2.2089988415245898E-3</c:v>
                </c:pt>
                <c:pt idx="61">
                  <c:v>2.9149730689823627E-3</c:v>
                </c:pt>
                <c:pt idx="62">
                  <c:v>7.7097638131817803E-4</c:v>
                </c:pt>
                <c:pt idx="63">
                  <c:v>3.4250312164658681E-3</c:v>
                </c:pt>
                <c:pt idx="64">
                  <c:v>2.5393602627445944E-3</c:v>
                </c:pt>
                <c:pt idx="65">
                  <c:v>1.3034150979365222E-3</c:v>
                </c:pt>
                <c:pt idx="67">
                  <c:v>1.8061570881400257E-3</c:v>
                </c:pt>
                <c:pt idx="68">
                  <c:v>2.3502119292970747E-3</c:v>
                </c:pt>
                <c:pt idx="69">
                  <c:v>1.8497507553547621E-3</c:v>
                </c:pt>
                <c:pt idx="70">
                  <c:v>2.8681637049885467E-3</c:v>
                </c:pt>
                <c:pt idx="71">
                  <c:v>3.3622185510466807E-3</c:v>
                </c:pt>
                <c:pt idx="72">
                  <c:v>1.8562733894214034E-3</c:v>
                </c:pt>
                <c:pt idx="73">
                  <c:v>2.1450186832225882E-3</c:v>
                </c:pt>
                <c:pt idx="74">
                  <c:v>1.1462027032393962E-3</c:v>
                </c:pt>
                <c:pt idx="75">
                  <c:v>4.0519313188269734E-4</c:v>
                </c:pt>
                <c:pt idx="76">
                  <c:v>1.0909467891906388E-3</c:v>
                </c:pt>
                <c:pt idx="77">
                  <c:v>1.0050016280729324E-3</c:v>
                </c:pt>
                <c:pt idx="78">
                  <c:v>4.8454046191181988E-4</c:v>
                </c:pt>
                <c:pt idx="79">
                  <c:v>7.8595294326078147E-5</c:v>
                </c:pt>
                <c:pt idx="80">
                  <c:v>1.0726501350291073E-3</c:v>
                </c:pt>
                <c:pt idx="82">
                  <c:v>-1.4195850599207915E-3</c:v>
                </c:pt>
                <c:pt idx="88">
                  <c:v>5.4598087444901466E-5</c:v>
                </c:pt>
                <c:pt idx="94">
                  <c:v>6.0862785903736949E-4</c:v>
                </c:pt>
                <c:pt idx="95">
                  <c:v>2.7380127867218107E-3</c:v>
                </c:pt>
                <c:pt idx="96">
                  <c:v>2.8805883484892547E-3</c:v>
                </c:pt>
                <c:pt idx="97">
                  <c:v>1.8546431892900728E-3</c:v>
                </c:pt>
                <c:pt idx="98">
                  <c:v>2.6222916931146756E-3</c:v>
                </c:pt>
                <c:pt idx="99">
                  <c:v>2.7022916910937056E-3</c:v>
                </c:pt>
                <c:pt idx="100">
                  <c:v>1.7566207243362442E-3</c:v>
                </c:pt>
                <c:pt idx="101">
                  <c:v>9.3067556736059487E-4</c:v>
                </c:pt>
                <c:pt idx="103">
                  <c:v>2.0658266948885284E-3</c:v>
                </c:pt>
                <c:pt idx="104">
                  <c:v>2.2958266927162185E-3</c:v>
                </c:pt>
                <c:pt idx="105">
                  <c:v>2.3658266945858486E-3</c:v>
                </c:pt>
                <c:pt idx="106">
                  <c:v>2.7158266966580413E-3</c:v>
                </c:pt>
                <c:pt idx="107">
                  <c:v>5.47463013936067E-3</c:v>
                </c:pt>
                <c:pt idx="108">
                  <c:v>2.668684974196367E-3</c:v>
                </c:pt>
                <c:pt idx="109">
                  <c:v>2.3831303115002811E-3</c:v>
                </c:pt>
                <c:pt idx="110">
                  <c:v>2.4931303123594262E-3</c:v>
                </c:pt>
                <c:pt idx="111">
                  <c:v>2.6331303088227287E-3</c:v>
                </c:pt>
                <c:pt idx="112">
                  <c:v>2.7531303057912737E-3</c:v>
                </c:pt>
                <c:pt idx="113">
                  <c:v>2.0058723093825392E-3</c:v>
                </c:pt>
                <c:pt idx="114">
                  <c:v>2.2658723028143868E-3</c:v>
                </c:pt>
                <c:pt idx="115">
                  <c:v>2.4858723045326769E-3</c:v>
                </c:pt>
                <c:pt idx="116">
                  <c:v>2.5758723058970645E-3</c:v>
                </c:pt>
                <c:pt idx="117">
                  <c:v>1.7811567813623697E-3</c:v>
                </c:pt>
                <c:pt idx="118">
                  <c:v>3.5242391240899451E-3</c:v>
                </c:pt>
                <c:pt idx="119">
                  <c:v>3.5942391259595752E-3</c:v>
                </c:pt>
                <c:pt idx="120">
                  <c:v>3.8742391261621378E-3</c:v>
                </c:pt>
                <c:pt idx="121">
                  <c:v>2.9942847395432182E-3</c:v>
                </c:pt>
                <c:pt idx="122">
                  <c:v>3.5042847375734709E-3</c:v>
                </c:pt>
                <c:pt idx="123">
                  <c:v>3.8642847430310212E-3</c:v>
                </c:pt>
                <c:pt idx="124">
                  <c:v>2.5927267706720158E-3</c:v>
                </c:pt>
                <c:pt idx="125">
                  <c:v>3.4927267697639763E-3</c:v>
                </c:pt>
                <c:pt idx="126">
                  <c:v>3.3922650763997808E-3</c:v>
                </c:pt>
                <c:pt idx="127">
                  <c:v>3.6863199129584245E-3</c:v>
                </c:pt>
                <c:pt idx="128">
                  <c:v>1.4171577255183365E-2</c:v>
                </c:pt>
                <c:pt idx="129">
                  <c:v>1.4265632096794434E-2</c:v>
                </c:pt>
                <c:pt idx="130">
                  <c:v>1.3309990215930156E-2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1C-4AB8-B8B6-55A91F57608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1C-4AB8-B8B6-55A91F57608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1C-4AB8-B8B6-55A91F57608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4.0000000000000002E-4</c:v>
                  </c:pt>
                  <c:pt idx="34">
                    <c:v>2.9999999999999997E-4</c:v>
                  </c:pt>
                  <c:pt idx="35">
                    <c:v>1.2999999999999999E-3</c:v>
                  </c:pt>
                  <c:pt idx="36">
                    <c:v>1.8E-3</c:v>
                  </c:pt>
                  <c:pt idx="37">
                    <c:v>5.0000000000000001E-4</c:v>
                  </c:pt>
                  <c:pt idx="38">
                    <c:v>3.7000000000000002E-3</c:v>
                  </c:pt>
                  <c:pt idx="39">
                    <c:v>1.6000000000000001E-3</c:v>
                  </c:pt>
                  <c:pt idx="40">
                    <c:v>1.8E-3</c:v>
                  </c:pt>
                  <c:pt idx="41">
                    <c:v>6.9999999999999999E-4</c:v>
                  </c:pt>
                  <c:pt idx="42">
                    <c:v>8.9999999999999998E-4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2.9999999999999997E-4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2.9999999999999997E-4</c:v>
                  </c:pt>
                  <c:pt idx="61">
                    <c:v>4.0000000000000002E-4</c:v>
                  </c:pt>
                  <c:pt idx="62">
                    <c:v>2.9999999999999997E-4</c:v>
                  </c:pt>
                  <c:pt idx="63">
                    <c:v>4.0000000000000002E-4</c:v>
                  </c:pt>
                  <c:pt idx="64">
                    <c:v>2.9999999999999997E-4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4.0000000000000002E-4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2.9999999999999997E-4</c:v>
                  </c:pt>
                  <c:pt idx="74">
                    <c:v>0</c:v>
                  </c:pt>
                  <c:pt idx="75">
                    <c:v>5.9999999999999995E-4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1E-4</c:v>
                  </c:pt>
                  <c:pt idx="81">
                    <c:v>8.9999999999999998E-4</c:v>
                  </c:pt>
                  <c:pt idx="82">
                    <c:v>6.0000000000000006E-4</c:v>
                  </c:pt>
                  <c:pt idx="83">
                    <c:v>1.2999999999999999E-3</c:v>
                  </c:pt>
                  <c:pt idx="84">
                    <c:v>5.9999999999999995E-4</c:v>
                  </c:pt>
                  <c:pt idx="85">
                    <c:v>5.9999999999999995E-4</c:v>
                  </c:pt>
                  <c:pt idx="86">
                    <c:v>1.5E-3</c:v>
                  </c:pt>
                  <c:pt idx="87">
                    <c:v>1.5E-3</c:v>
                  </c:pt>
                  <c:pt idx="88">
                    <c:v>2.0000000000000001E-4</c:v>
                  </c:pt>
                  <c:pt idx="89">
                    <c:v>2.3999999999999998E-3</c:v>
                  </c:pt>
                  <c:pt idx="90">
                    <c:v>1.4E-3</c:v>
                  </c:pt>
                  <c:pt idx="91">
                    <c:v>1.5E-3</c:v>
                  </c:pt>
                  <c:pt idx="92">
                    <c:v>1E-3</c:v>
                  </c:pt>
                  <c:pt idx="93">
                    <c:v>2.8E-3</c:v>
                  </c:pt>
                  <c:pt idx="94">
                    <c:v>2.0000000000000001E-4</c:v>
                  </c:pt>
                  <c:pt idx="95">
                    <c:v>4.0000000000000002E-4</c:v>
                  </c:pt>
                  <c:pt idx="96">
                    <c:v>4.0000000000000002E-4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2.0000000000000001E-4</c:v>
                  </c:pt>
                  <c:pt idx="102">
                    <c:v>6.9999999999999999E-4</c:v>
                  </c:pt>
                  <c:pt idx="103">
                    <c:v>2.0000000000000001E-4</c:v>
                  </c:pt>
                  <c:pt idx="104">
                    <c:v>4.0000000000000002E-4</c:v>
                  </c:pt>
                  <c:pt idx="105">
                    <c:v>2.9999999999999997E-4</c:v>
                  </c:pt>
                  <c:pt idx="106">
                    <c:v>2.0000000000000001E-4</c:v>
                  </c:pt>
                  <c:pt idx="107">
                    <c:v>3.3999999999999998E-3</c:v>
                  </c:pt>
                  <c:pt idx="108">
                    <c:v>5.9999999999999995E-4</c:v>
                  </c:pt>
                  <c:pt idx="109">
                    <c:v>2.0000000000000001E-4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2.9999999999999997E-4</c:v>
                  </c:pt>
                  <c:pt idx="114">
                    <c:v>5.0000000000000001E-4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8.0000000000000004E-4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1E-4</c:v>
                  </c:pt>
                  <c:pt idx="121">
                    <c:v>2.9999999999999997E-4</c:v>
                  </c:pt>
                  <c:pt idx="122">
                    <c:v>2.9999999999999997E-4</c:v>
                  </c:pt>
                  <c:pt idx="123">
                    <c:v>2.0000000000000001E-4</c:v>
                  </c:pt>
                  <c:pt idx="124">
                    <c:v>4.0000000000000002E-4</c:v>
                  </c:pt>
                  <c:pt idx="125">
                    <c:v>1E-4</c:v>
                  </c:pt>
                  <c:pt idx="126">
                    <c:v>1.8E-3</c:v>
                  </c:pt>
                  <c:pt idx="127">
                    <c:v>2.7000000000000001E-3</c:v>
                  </c:pt>
                  <c:pt idx="128">
                    <c:v>2E-3</c:v>
                  </c:pt>
                  <c:pt idx="129">
                    <c:v>1.1999999999999999E-3</c:v>
                  </c:pt>
                  <c:pt idx="130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1C-4AB8-B8B6-55A91F57608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8258</c:v>
                </c:pt>
                <c:pt idx="34">
                  <c:v>8258.5</c:v>
                </c:pt>
                <c:pt idx="35">
                  <c:v>8280</c:v>
                </c:pt>
                <c:pt idx="36">
                  <c:v>8280.5</c:v>
                </c:pt>
                <c:pt idx="37">
                  <c:v>8281</c:v>
                </c:pt>
                <c:pt idx="38">
                  <c:v>8324</c:v>
                </c:pt>
                <c:pt idx="39">
                  <c:v>8324.5</c:v>
                </c:pt>
                <c:pt idx="40">
                  <c:v>8325</c:v>
                </c:pt>
                <c:pt idx="41">
                  <c:v>8408.5</c:v>
                </c:pt>
                <c:pt idx="42">
                  <c:v>8409</c:v>
                </c:pt>
                <c:pt idx="43">
                  <c:v>9425</c:v>
                </c:pt>
                <c:pt idx="44">
                  <c:v>9425.5</c:v>
                </c:pt>
                <c:pt idx="45">
                  <c:v>9432.5</c:v>
                </c:pt>
                <c:pt idx="46">
                  <c:v>9433</c:v>
                </c:pt>
                <c:pt idx="47">
                  <c:v>9440</c:v>
                </c:pt>
                <c:pt idx="48">
                  <c:v>9440.5</c:v>
                </c:pt>
                <c:pt idx="49">
                  <c:v>9443.5</c:v>
                </c:pt>
                <c:pt idx="50">
                  <c:v>9444</c:v>
                </c:pt>
                <c:pt idx="51">
                  <c:v>9450.5</c:v>
                </c:pt>
                <c:pt idx="52">
                  <c:v>9451</c:v>
                </c:pt>
                <c:pt idx="53">
                  <c:v>9451.5</c:v>
                </c:pt>
                <c:pt idx="54">
                  <c:v>9461.5</c:v>
                </c:pt>
                <c:pt idx="55">
                  <c:v>9462</c:v>
                </c:pt>
                <c:pt idx="56">
                  <c:v>9472.5</c:v>
                </c:pt>
                <c:pt idx="57">
                  <c:v>9473</c:v>
                </c:pt>
                <c:pt idx="58">
                  <c:v>9473.5</c:v>
                </c:pt>
                <c:pt idx="59">
                  <c:v>9509</c:v>
                </c:pt>
                <c:pt idx="60">
                  <c:v>9509.5</c:v>
                </c:pt>
                <c:pt idx="61">
                  <c:v>9527.5</c:v>
                </c:pt>
                <c:pt idx="62">
                  <c:v>9564</c:v>
                </c:pt>
                <c:pt idx="63">
                  <c:v>9564.5</c:v>
                </c:pt>
                <c:pt idx="64">
                  <c:v>9567.5</c:v>
                </c:pt>
                <c:pt idx="65">
                  <c:v>9568</c:v>
                </c:pt>
                <c:pt idx="66">
                  <c:v>9582.5</c:v>
                </c:pt>
                <c:pt idx="67">
                  <c:v>9593</c:v>
                </c:pt>
                <c:pt idx="68">
                  <c:v>9593.5</c:v>
                </c:pt>
                <c:pt idx="69">
                  <c:v>9644</c:v>
                </c:pt>
                <c:pt idx="70">
                  <c:v>9666</c:v>
                </c:pt>
                <c:pt idx="71">
                  <c:v>9666.5</c:v>
                </c:pt>
                <c:pt idx="72">
                  <c:v>9667</c:v>
                </c:pt>
                <c:pt idx="73">
                  <c:v>9728.5</c:v>
                </c:pt>
                <c:pt idx="74">
                  <c:v>9794</c:v>
                </c:pt>
                <c:pt idx="75">
                  <c:v>9839.5</c:v>
                </c:pt>
                <c:pt idx="76">
                  <c:v>10749</c:v>
                </c:pt>
                <c:pt idx="77">
                  <c:v>10749.5</c:v>
                </c:pt>
                <c:pt idx="78">
                  <c:v>10800</c:v>
                </c:pt>
                <c:pt idx="79">
                  <c:v>10800.5</c:v>
                </c:pt>
                <c:pt idx="80">
                  <c:v>10801</c:v>
                </c:pt>
                <c:pt idx="81">
                  <c:v>10840.5</c:v>
                </c:pt>
                <c:pt idx="82">
                  <c:v>10926.5</c:v>
                </c:pt>
                <c:pt idx="83">
                  <c:v>10990.5</c:v>
                </c:pt>
                <c:pt idx="84">
                  <c:v>10997.5</c:v>
                </c:pt>
                <c:pt idx="85">
                  <c:v>10998</c:v>
                </c:pt>
                <c:pt idx="86">
                  <c:v>11436.5</c:v>
                </c:pt>
                <c:pt idx="87">
                  <c:v>11437</c:v>
                </c:pt>
                <c:pt idx="88">
                  <c:v>12040.5</c:v>
                </c:pt>
                <c:pt idx="89">
                  <c:v>12040.5</c:v>
                </c:pt>
                <c:pt idx="90">
                  <c:v>12110</c:v>
                </c:pt>
                <c:pt idx="91">
                  <c:v>12110.5</c:v>
                </c:pt>
                <c:pt idx="92">
                  <c:v>12161</c:v>
                </c:pt>
                <c:pt idx="93">
                  <c:v>12161.5</c:v>
                </c:pt>
                <c:pt idx="94">
                  <c:v>12369</c:v>
                </c:pt>
                <c:pt idx="95">
                  <c:v>12837.5</c:v>
                </c:pt>
                <c:pt idx="96">
                  <c:v>13444.5</c:v>
                </c:pt>
                <c:pt idx="97">
                  <c:v>13445</c:v>
                </c:pt>
                <c:pt idx="98">
                  <c:v>13496.5</c:v>
                </c:pt>
                <c:pt idx="99">
                  <c:v>13496.5</c:v>
                </c:pt>
                <c:pt idx="100">
                  <c:v>13499.5</c:v>
                </c:pt>
                <c:pt idx="101">
                  <c:v>13500</c:v>
                </c:pt>
                <c:pt idx="102">
                  <c:v>14143</c:v>
                </c:pt>
                <c:pt idx="103">
                  <c:v>14714</c:v>
                </c:pt>
                <c:pt idx="104">
                  <c:v>14714</c:v>
                </c:pt>
                <c:pt idx="105">
                  <c:v>14714</c:v>
                </c:pt>
                <c:pt idx="106">
                  <c:v>14714</c:v>
                </c:pt>
                <c:pt idx="107">
                  <c:v>14812.5</c:v>
                </c:pt>
                <c:pt idx="108">
                  <c:v>14813</c:v>
                </c:pt>
                <c:pt idx="109">
                  <c:v>14890</c:v>
                </c:pt>
                <c:pt idx="110">
                  <c:v>14890</c:v>
                </c:pt>
                <c:pt idx="111">
                  <c:v>14890</c:v>
                </c:pt>
                <c:pt idx="112">
                  <c:v>14890</c:v>
                </c:pt>
                <c:pt idx="113">
                  <c:v>14915</c:v>
                </c:pt>
                <c:pt idx="114">
                  <c:v>14915</c:v>
                </c:pt>
                <c:pt idx="115">
                  <c:v>14915</c:v>
                </c:pt>
                <c:pt idx="116">
                  <c:v>14915</c:v>
                </c:pt>
                <c:pt idx="117">
                  <c:v>15182</c:v>
                </c:pt>
                <c:pt idx="118">
                  <c:v>15939.5</c:v>
                </c:pt>
                <c:pt idx="119">
                  <c:v>15939.5</c:v>
                </c:pt>
                <c:pt idx="120">
                  <c:v>15939.5</c:v>
                </c:pt>
                <c:pt idx="121">
                  <c:v>16140.5</c:v>
                </c:pt>
                <c:pt idx="122">
                  <c:v>16140.5</c:v>
                </c:pt>
                <c:pt idx="123">
                  <c:v>16140.5</c:v>
                </c:pt>
                <c:pt idx="124">
                  <c:v>16181</c:v>
                </c:pt>
                <c:pt idx="125">
                  <c:v>16181</c:v>
                </c:pt>
                <c:pt idx="126">
                  <c:v>17435</c:v>
                </c:pt>
                <c:pt idx="127">
                  <c:v>17435.5</c:v>
                </c:pt>
                <c:pt idx="128">
                  <c:v>22844.5</c:v>
                </c:pt>
                <c:pt idx="129">
                  <c:v>22845</c:v>
                </c:pt>
                <c:pt idx="130">
                  <c:v>22866.5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31">
                  <c:v>-4.5396021533675966E-3</c:v>
                </c:pt>
                <c:pt idx="32">
                  <c:v>-4.399808930921149E-3</c:v>
                </c:pt>
                <c:pt idx="33">
                  <c:v>-4.144795513411419E-3</c:v>
                </c:pt>
                <c:pt idx="34">
                  <c:v>-4.1442494461362382E-3</c:v>
                </c:pt>
                <c:pt idx="35">
                  <c:v>-4.1207685533034364E-3</c:v>
                </c:pt>
                <c:pt idx="36">
                  <c:v>-4.1202224860282539E-3</c:v>
                </c:pt>
                <c:pt idx="37">
                  <c:v>-4.1196764187530731E-3</c:v>
                </c:pt>
                <c:pt idx="38">
                  <c:v>-4.0727146330874694E-3</c:v>
                </c:pt>
                <c:pt idx="39">
                  <c:v>-4.0721685658122887E-3</c:v>
                </c:pt>
                <c:pt idx="40">
                  <c:v>-4.0716224985371061E-3</c:v>
                </c:pt>
                <c:pt idx="41">
                  <c:v>-3.9804292635818063E-3</c:v>
                </c:pt>
                <c:pt idx="42">
                  <c:v>-3.9798831963066255E-3</c:v>
                </c:pt>
                <c:pt idx="43">
                  <c:v>-2.8702744931379462E-3</c:v>
                </c:pt>
                <c:pt idx="44">
                  <c:v>-2.8697284258627654E-3</c:v>
                </c:pt>
                <c:pt idx="45">
                  <c:v>-2.8620834840102256E-3</c:v>
                </c:pt>
                <c:pt idx="46">
                  <c:v>-2.8615374167350431E-3</c:v>
                </c:pt>
                <c:pt idx="47">
                  <c:v>-2.8538924748825033E-3</c:v>
                </c:pt>
                <c:pt idx="48">
                  <c:v>-2.8533464076073226E-3</c:v>
                </c:pt>
                <c:pt idx="49">
                  <c:v>-2.8500700039562343E-3</c:v>
                </c:pt>
                <c:pt idx="50">
                  <c:v>-2.8495239366810518E-3</c:v>
                </c:pt>
                <c:pt idx="51">
                  <c:v>-2.8424250621036928E-3</c:v>
                </c:pt>
                <c:pt idx="52">
                  <c:v>-2.841878994828512E-3</c:v>
                </c:pt>
                <c:pt idx="53">
                  <c:v>-2.8413329275533313E-3</c:v>
                </c:pt>
                <c:pt idx="54">
                  <c:v>-2.8304115820497015E-3</c:v>
                </c:pt>
                <c:pt idx="55">
                  <c:v>-2.8298655147745207E-3</c:v>
                </c:pt>
                <c:pt idx="56">
                  <c:v>-2.8183981019957102E-3</c:v>
                </c:pt>
                <c:pt idx="57">
                  <c:v>-2.8178520347205294E-3</c:v>
                </c:pt>
                <c:pt idx="58">
                  <c:v>-2.8173059674453469E-3</c:v>
                </c:pt>
                <c:pt idx="59">
                  <c:v>-2.7785351909074656E-3</c:v>
                </c:pt>
                <c:pt idx="60">
                  <c:v>-2.7779891236322848E-3</c:v>
                </c:pt>
                <c:pt idx="61">
                  <c:v>-2.758330701725752E-3</c:v>
                </c:pt>
                <c:pt idx="62">
                  <c:v>-2.7184677906375073E-3</c:v>
                </c:pt>
                <c:pt idx="63">
                  <c:v>-2.7179217233623265E-3</c:v>
                </c:pt>
                <c:pt idx="64">
                  <c:v>-2.7146453197112383E-3</c:v>
                </c:pt>
                <c:pt idx="65">
                  <c:v>-2.7140992524360558E-3</c:v>
                </c:pt>
                <c:pt idx="66">
                  <c:v>-2.6982633014557937E-3</c:v>
                </c:pt>
                <c:pt idx="67">
                  <c:v>-2.6867958886769849E-3</c:v>
                </c:pt>
                <c:pt idx="68">
                  <c:v>-2.6862498214018024E-3</c:v>
                </c:pt>
                <c:pt idx="69">
                  <c:v>-2.6310970266084782E-3</c:v>
                </c:pt>
                <c:pt idx="70">
                  <c:v>-2.6070700665004939E-3</c:v>
                </c:pt>
                <c:pt idx="71">
                  <c:v>-2.6065239992253131E-3</c:v>
                </c:pt>
                <c:pt idx="72">
                  <c:v>-2.6059779319501323E-3</c:v>
                </c:pt>
                <c:pt idx="73">
                  <c:v>-2.5388116571028151E-3</c:v>
                </c:pt>
                <c:pt idx="74">
                  <c:v>-2.4672768440540463E-3</c:v>
                </c:pt>
                <c:pt idx="75">
                  <c:v>-2.417584722012537E-3</c:v>
                </c:pt>
                <c:pt idx="76">
                  <c:v>-1.4242883484575034E-3</c:v>
                </c:pt>
                <c:pt idx="77">
                  <c:v>-1.4237422811823226E-3</c:v>
                </c:pt>
                <c:pt idx="78">
                  <c:v>-1.3685894863889967E-3</c:v>
                </c:pt>
                <c:pt idx="79">
                  <c:v>-1.3680434191138159E-3</c:v>
                </c:pt>
                <c:pt idx="80">
                  <c:v>-1.3674973518386351E-3</c:v>
                </c:pt>
                <c:pt idx="81">
                  <c:v>-1.3243580370993005E-3</c:v>
                </c:pt>
                <c:pt idx="82">
                  <c:v>-1.2304344657680932E-3</c:v>
                </c:pt>
                <c:pt idx="83">
                  <c:v>-1.1605378545448703E-3</c:v>
                </c:pt>
                <c:pt idx="84">
                  <c:v>-1.1528929126923305E-3</c:v>
                </c:pt>
                <c:pt idx="85">
                  <c:v>-1.152346845417148E-3</c:v>
                </c:pt>
                <c:pt idx="86">
                  <c:v>-6.7344584508302954E-4</c:v>
                </c:pt>
                <c:pt idx="87">
                  <c:v>-6.7289977780784702E-4</c:v>
                </c:pt>
                <c:pt idx="88">
                  <c:v>-1.3796576663853768E-5</c:v>
                </c:pt>
                <c:pt idx="89">
                  <c:v>-1.3796576663853768E-5</c:v>
                </c:pt>
                <c:pt idx="90">
                  <c:v>6.2106774586364807E-5</c:v>
                </c:pt>
                <c:pt idx="91">
                  <c:v>6.2652841861547334E-5</c:v>
                </c:pt>
                <c:pt idx="92">
                  <c:v>1.1780563665487152E-4</c:v>
                </c:pt>
                <c:pt idx="93">
                  <c:v>1.1835170393005405E-4</c:v>
                </c:pt>
                <c:pt idx="94">
                  <c:v>3.4496962313034993E-4</c:v>
                </c:pt>
                <c:pt idx="95">
                  <c:v>8.5663465997535583E-4</c:v>
                </c:pt>
                <c:pt idx="96">
                  <c:v>1.5195603320456181E-3</c:v>
                </c:pt>
                <c:pt idx="97">
                  <c:v>1.5201063993208006E-3</c:v>
                </c:pt>
                <c:pt idx="98">
                  <c:v>1.5763513286644881E-3</c:v>
                </c:pt>
                <c:pt idx="99">
                  <c:v>1.5763513286644881E-3</c:v>
                </c:pt>
                <c:pt idx="100">
                  <c:v>1.5796277323155763E-3</c:v>
                </c:pt>
                <c:pt idx="101">
                  <c:v>1.5801737995907571E-3</c:v>
                </c:pt>
                <c:pt idx="102">
                  <c:v>2.282416315474085E-3</c:v>
                </c:pt>
                <c:pt idx="103">
                  <c:v>2.9060251437312851E-3</c:v>
                </c:pt>
                <c:pt idx="104">
                  <c:v>2.9060251437312851E-3</c:v>
                </c:pt>
                <c:pt idx="105">
                  <c:v>2.9060251437312851E-3</c:v>
                </c:pt>
                <c:pt idx="106">
                  <c:v>2.9060251437312851E-3</c:v>
                </c:pt>
                <c:pt idx="107">
                  <c:v>3.0136003969420278E-3</c:v>
                </c:pt>
                <c:pt idx="108">
                  <c:v>3.0141464642172103E-3</c:v>
                </c:pt>
                <c:pt idx="109">
                  <c:v>3.0982408245951495E-3</c:v>
                </c:pt>
                <c:pt idx="110">
                  <c:v>3.0982408245951495E-3</c:v>
                </c:pt>
                <c:pt idx="111">
                  <c:v>3.0982408245951495E-3</c:v>
                </c:pt>
                <c:pt idx="112">
                  <c:v>3.0982408245951495E-3</c:v>
                </c:pt>
                <c:pt idx="113">
                  <c:v>3.1255441883542238E-3</c:v>
                </c:pt>
                <c:pt idx="114">
                  <c:v>3.1255441883542238E-3</c:v>
                </c:pt>
                <c:pt idx="115">
                  <c:v>3.1255441883542238E-3</c:v>
                </c:pt>
                <c:pt idx="116">
                  <c:v>3.1255441883542238E-3</c:v>
                </c:pt>
                <c:pt idx="117">
                  <c:v>3.4171441133011102E-3</c:v>
                </c:pt>
                <c:pt idx="118">
                  <c:v>4.2444360352009835E-3</c:v>
                </c:pt>
                <c:pt idx="119">
                  <c:v>4.2444360352009835E-3</c:v>
                </c:pt>
                <c:pt idx="120">
                  <c:v>4.2444360352009835E-3</c:v>
                </c:pt>
                <c:pt idx="121">
                  <c:v>4.4639550798239221E-3</c:v>
                </c:pt>
                <c:pt idx="122">
                  <c:v>4.4639550798239221E-3</c:v>
                </c:pt>
                <c:pt idx="123">
                  <c:v>4.4639550798239221E-3</c:v>
                </c:pt>
                <c:pt idx="124">
                  <c:v>4.5081865291136201E-3</c:v>
                </c:pt>
                <c:pt idx="125">
                  <c:v>4.5081865291136201E-3</c:v>
                </c:pt>
                <c:pt idx="126">
                  <c:v>5.87772325526866E-3</c:v>
                </c:pt>
                <c:pt idx="127">
                  <c:v>5.8782693225438425E-3</c:v>
                </c:pt>
                <c:pt idx="128">
                  <c:v>1.1785625105456618E-2</c:v>
                </c:pt>
                <c:pt idx="129">
                  <c:v>1.1786171172731801E-2</c:v>
                </c:pt>
                <c:pt idx="130">
                  <c:v>1.1809652065564601E-2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1C-4AB8-B8B6-55A91F57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37296"/>
        <c:axId val="1"/>
      </c:scatterChart>
      <c:valAx>
        <c:axId val="61883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837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4285714285712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V1107 Cas - O-C Diagr.</a:t>
            </a:r>
          </a:p>
        </c:rich>
      </c:tx>
      <c:layout>
        <c:manualLayout>
          <c:xMode val="edge"/>
          <c:yMode val="edge"/>
          <c:x val="0.366917293233082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65413533834586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(old)'!$D$21:$D$239</c:f>
                <c:numCache>
                  <c:formatCode>General</c:formatCode>
                  <c:ptCount val="21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(old)'!$D$21:$D$239</c:f>
                <c:numCache>
                  <c:formatCode>General</c:formatCode>
                  <c:ptCount val="21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(old)'!$H$21:$H$999</c:f>
              <c:numCache>
                <c:formatCode>General</c:formatCode>
                <c:ptCount val="979"/>
                <c:pt idx="2">
                  <c:v>0</c:v>
                </c:pt>
                <c:pt idx="3">
                  <c:v>1.9311000003654044E-2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C4-4497-83EF-8EC9030EA1CA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(old)'!$I$21:$I$999</c:f>
              <c:numCache>
                <c:formatCode>General</c:formatCode>
                <c:ptCount val="979"/>
                <c:pt idx="0">
                  <c:v>-4.2429000000993256E-2</c:v>
                </c:pt>
                <c:pt idx="1">
                  <c:v>-3.3011999999871477E-2</c:v>
                </c:pt>
                <c:pt idx="4">
                  <c:v>2.1258000000671018E-2</c:v>
                </c:pt>
                <c:pt idx="5">
                  <c:v>2.035500000056345E-2</c:v>
                </c:pt>
                <c:pt idx="6">
                  <c:v>2.0351999999547843E-2</c:v>
                </c:pt>
                <c:pt idx="7">
                  <c:v>1.6848999999638181E-2</c:v>
                </c:pt>
                <c:pt idx="8">
                  <c:v>2.7115000004414469E-2</c:v>
                </c:pt>
                <c:pt idx="9">
                  <c:v>2.7115000004414469E-2</c:v>
                </c:pt>
                <c:pt idx="10">
                  <c:v>2.7922000001126435E-2</c:v>
                </c:pt>
                <c:pt idx="11">
                  <c:v>2.7922000001126435E-2</c:v>
                </c:pt>
                <c:pt idx="12">
                  <c:v>2.8518999999505468E-2</c:v>
                </c:pt>
                <c:pt idx="13">
                  <c:v>2.8518999999505468E-2</c:v>
                </c:pt>
                <c:pt idx="14">
                  <c:v>2.76159999993979E-2</c:v>
                </c:pt>
                <c:pt idx="15">
                  <c:v>2.76159999993979E-2</c:v>
                </c:pt>
                <c:pt idx="16">
                  <c:v>2.7159999997820705E-2</c:v>
                </c:pt>
                <c:pt idx="17">
                  <c:v>2.7159999997820705E-2</c:v>
                </c:pt>
                <c:pt idx="18">
                  <c:v>2.8057000003173016E-2</c:v>
                </c:pt>
                <c:pt idx="19">
                  <c:v>2.8057000003173016E-2</c:v>
                </c:pt>
                <c:pt idx="20">
                  <c:v>2.7753999995184131E-2</c:v>
                </c:pt>
                <c:pt idx="21">
                  <c:v>2.7753999995184131E-2</c:v>
                </c:pt>
                <c:pt idx="22">
                  <c:v>2.7518000002601184E-2</c:v>
                </c:pt>
                <c:pt idx="23">
                  <c:v>3.5702000001037959E-2</c:v>
                </c:pt>
                <c:pt idx="25">
                  <c:v>3.6646000000473578E-2</c:v>
                </c:pt>
                <c:pt idx="26">
                  <c:v>3.7543000005825888E-2</c:v>
                </c:pt>
                <c:pt idx="27">
                  <c:v>3.8552999998501036E-2</c:v>
                </c:pt>
                <c:pt idx="28">
                  <c:v>3.9189000002807006E-2</c:v>
                </c:pt>
                <c:pt idx="29">
                  <c:v>3.9786000001186039E-2</c:v>
                </c:pt>
                <c:pt idx="30">
                  <c:v>3.8983000005828217E-2</c:v>
                </c:pt>
                <c:pt idx="31">
                  <c:v>5.142100000375649E-2</c:v>
                </c:pt>
                <c:pt idx="32">
                  <c:v>5.0553000000945758E-2</c:v>
                </c:pt>
                <c:pt idx="33">
                  <c:v>5.1420000003417954E-2</c:v>
                </c:pt>
                <c:pt idx="34">
                  <c:v>5.3016999998362735E-2</c:v>
                </c:pt>
                <c:pt idx="35">
                  <c:v>5.2814000002399553E-2</c:v>
                </c:pt>
                <c:pt idx="36">
                  <c:v>5.3356000003986992E-2</c:v>
                </c:pt>
                <c:pt idx="37">
                  <c:v>5.3153000000747852E-2</c:v>
                </c:pt>
                <c:pt idx="38">
                  <c:v>5.1650000001245644E-2</c:v>
                </c:pt>
                <c:pt idx="39">
                  <c:v>5.3649000001314562E-2</c:v>
                </c:pt>
                <c:pt idx="40">
                  <c:v>5.4146000002219807E-2</c:v>
                </c:pt>
                <c:pt idx="63">
                  <c:v>5.9505000004719477E-2</c:v>
                </c:pt>
                <c:pt idx="68">
                  <c:v>5.8363000003737397E-2</c:v>
                </c:pt>
                <c:pt idx="71">
                  <c:v>6.205700000282377E-2</c:v>
                </c:pt>
                <c:pt idx="72">
                  <c:v>6.2941000003775116E-2</c:v>
                </c:pt>
                <c:pt idx="73">
                  <c:v>6.5857000001415145E-2</c:v>
                </c:pt>
                <c:pt idx="74">
                  <c:v>6.541500000457745E-2</c:v>
                </c:pt>
                <c:pt idx="75">
                  <c:v>6.4512000004469883E-2</c:v>
                </c:pt>
                <c:pt idx="76">
                  <c:v>6.6981000003579538E-2</c:v>
                </c:pt>
                <c:pt idx="77">
                  <c:v>6.7377999999735039E-2</c:v>
                </c:pt>
                <c:pt idx="79">
                  <c:v>7.2256999999808613E-2</c:v>
                </c:pt>
                <c:pt idx="80">
                  <c:v>7.1839999996882398E-2</c:v>
                </c:pt>
                <c:pt idx="81">
                  <c:v>7.2337000005063601E-2</c:v>
                </c:pt>
                <c:pt idx="82">
                  <c:v>7.2634000003745314E-2</c:v>
                </c:pt>
                <c:pt idx="83">
                  <c:v>7.2331000003032386E-2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C4-4497-83EF-8EC9030EA1CA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(old)'!$J$21:$J$999</c:f>
              <c:numCache>
                <c:formatCode>General</c:formatCode>
                <c:ptCount val="979"/>
                <c:pt idx="24">
                  <c:v>3.5915000000386499E-2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C4-4497-83EF-8EC9030EA1CA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OEJV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(old)'!$K$21:$K$999</c:f>
              <c:numCache>
                <c:formatCode>General</c:formatCode>
                <c:ptCount val="979"/>
                <c:pt idx="41">
                  <c:v>5.6329999999434222E-2</c:v>
                </c:pt>
                <c:pt idx="42">
                  <c:v>5.695700000069337E-2</c:v>
                </c:pt>
                <c:pt idx="43">
                  <c:v>5.7735000002139714E-2</c:v>
                </c:pt>
                <c:pt idx="44">
                  <c:v>5.7201999996323138E-2</c:v>
                </c:pt>
                <c:pt idx="45">
                  <c:v>5.6809999994584359E-2</c:v>
                </c:pt>
                <c:pt idx="46">
                  <c:v>5.673699999897508E-2</c:v>
                </c:pt>
                <c:pt idx="47">
                  <c:v>5.7389000001421664E-2</c:v>
                </c:pt>
                <c:pt idx="48">
                  <c:v>5.6236000003991649E-2</c:v>
                </c:pt>
                <c:pt idx="49">
                  <c:v>5.762700000195764E-2</c:v>
                </c:pt>
                <c:pt idx="50">
                  <c:v>5.6754000004730187E-2</c:v>
                </c:pt>
                <c:pt idx="51">
                  <c:v>5.692099999578204E-2</c:v>
                </c:pt>
                <c:pt idx="52">
                  <c:v>5.7291000004624948E-2</c:v>
                </c:pt>
                <c:pt idx="53">
                  <c:v>5.6437999999616295E-2</c:v>
                </c:pt>
                <c:pt idx="54">
                  <c:v>5.7554999999410938E-2</c:v>
                </c:pt>
                <c:pt idx="55">
                  <c:v>5.6462000007741153E-2</c:v>
                </c:pt>
                <c:pt idx="56">
                  <c:v>5.7009000003745314E-2</c:v>
                </c:pt>
                <c:pt idx="57">
                  <c:v>5.7275999999546912E-2</c:v>
                </c:pt>
                <c:pt idx="58">
                  <c:v>5.8222999999998137E-2</c:v>
                </c:pt>
                <c:pt idx="59">
                  <c:v>5.7106000000203494E-2</c:v>
                </c:pt>
                <c:pt idx="60">
                  <c:v>5.9762999997474253E-2</c:v>
                </c:pt>
                <c:pt idx="61">
                  <c:v>5.8895000001939479E-2</c:v>
                </c:pt>
                <c:pt idx="62">
                  <c:v>5.7661999999254476E-2</c:v>
                </c:pt>
                <c:pt idx="64">
                  <c:v>5.8312000001023989E-2</c:v>
                </c:pt>
                <c:pt idx="65">
                  <c:v>5.885899999702815E-2</c:v>
                </c:pt>
                <c:pt idx="66">
                  <c:v>5.8656000001064967E-2</c:v>
                </c:pt>
                <c:pt idx="67">
                  <c:v>5.944900000031339E-2</c:v>
                </c:pt>
                <c:pt idx="69">
                  <c:v>6.4405999997688923E-2</c:v>
                </c:pt>
                <c:pt idx="70">
                  <c:v>6.4322999998694286E-2</c:v>
                </c:pt>
                <c:pt idx="78">
                  <c:v>7.0976999995764345E-2</c:v>
                </c:pt>
                <c:pt idx="84">
                  <c:v>7.3466000001644716E-2</c:v>
                </c:pt>
                <c:pt idx="85">
                  <c:v>7.8355000005103648E-2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C4-4497-83EF-8EC9030EA1CA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C4-4497-83EF-8EC9030EA1CA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C4-4497-83EF-8EC9030EA1CA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2.0000000000000001E-4</c:v>
                  </c:pt>
                  <c:pt idx="1">
                    <c:v>2.9999999999999997E-4</c:v>
                  </c:pt>
                  <c:pt idx="2">
                    <c:v>0</c:v>
                  </c:pt>
                  <c:pt idx="3">
                    <c:v>1.5E-3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1.1999999999999999E-3</c:v>
                  </c:pt>
                  <c:pt idx="8">
                    <c:v>1.2999999999999999E-3</c:v>
                  </c:pt>
                  <c:pt idx="9">
                    <c:v>1.2999999999999999E-3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5.0000000000000001E-4</c:v>
                  </c:pt>
                  <c:pt idx="14">
                    <c:v>5.0000000000000001E-4</c:v>
                  </c:pt>
                  <c:pt idx="15">
                    <c:v>5.0000000000000001E-4</c:v>
                  </c:pt>
                  <c:pt idx="16">
                    <c:v>1.1999999999999999E-3</c:v>
                  </c:pt>
                  <c:pt idx="17">
                    <c:v>1.1999999999999999E-3</c:v>
                  </c:pt>
                  <c:pt idx="18">
                    <c:v>8.9999999999999998E-4</c:v>
                  </c:pt>
                  <c:pt idx="19">
                    <c:v>8.9999999999999998E-4</c:v>
                  </c:pt>
                  <c:pt idx="20">
                    <c:v>1.1000000000000001E-3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6.9999999999999999E-4</c:v>
                  </c:pt>
                  <c:pt idx="28">
                    <c:v>4.0000000000000002E-4</c:v>
                  </c:pt>
                  <c:pt idx="29">
                    <c:v>1E-4</c:v>
                  </c:pt>
                  <c:pt idx="30">
                    <c:v>4.0000000000000002E-4</c:v>
                  </c:pt>
                  <c:pt idx="31">
                    <c:v>3.0999999999999999E-3</c:v>
                  </c:pt>
                  <c:pt idx="32">
                    <c:v>1.1999999999999999E-3</c:v>
                  </c:pt>
                  <c:pt idx="33">
                    <c:v>1.2999999999999999E-3</c:v>
                  </c:pt>
                  <c:pt idx="34">
                    <c:v>1.8E-3</c:v>
                  </c:pt>
                  <c:pt idx="35">
                    <c:v>5.0000000000000001E-4</c:v>
                  </c:pt>
                  <c:pt idx="36">
                    <c:v>3.7000000000000002E-3</c:v>
                  </c:pt>
                  <c:pt idx="37">
                    <c:v>1.6000000000000001E-3</c:v>
                  </c:pt>
                  <c:pt idx="38">
                    <c:v>1.8E-3</c:v>
                  </c:pt>
                  <c:pt idx="39">
                    <c:v>6.9999999999999999E-4</c:v>
                  </c:pt>
                  <c:pt idx="40">
                    <c:v>8.9999999999999998E-4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5.0000000000000001E-4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2.0000000000000001E-4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2.0000000000000001E-4</c:v>
                  </c:pt>
                  <c:pt idx="56">
                    <c:v>2.0000000000000001E-4</c:v>
                  </c:pt>
                  <c:pt idx="57">
                    <c:v>2.0000000000000001E-4</c:v>
                  </c:pt>
                  <c:pt idx="58">
                    <c:v>2.9999999999999997E-4</c:v>
                  </c:pt>
                  <c:pt idx="59">
                    <c:v>2.9999999999999997E-4</c:v>
                  </c:pt>
                  <c:pt idx="60">
                    <c:v>4.0000000000000002E-4</c:v>
                  </c:pt>
                  <c:pt idx="61">
                    <c:v>2.9999999999999997E-4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2.9999999999999997E-4</c:v>
                  </c:pt>
                  <c:pt idx="66">
                    <c:v>4.0000000000000002E-4</c:v>
                  </c:pt>
                  <c:pt idx="67">
                    <c:v>2.9999999999999997E-4</c:v>
                  </c:pt>
                  <c:pt idx="68">
                    <c:v>5.9999999999999995E-4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8.9999999999999998E-4</c:v>
                  </c:pt>
                  <c:pt idx="72">
                    <c:v>6.0000000000000006E-4</c:v>
                  </c:pt>
                  <c:pt idx="73">
                    <c:v>1.2999999999999999E-3</c:v>
                  </c:pt>
                  <c:pt idx="74">
                    <c:v>5.9999999999999995E-4</c:v>
                  </c:pt>
                  <c:pt idx="75">
                    <c:v>5.9999999999999995E-4</c:v>
                  </c:pt>
                  <c:pt idx="76">
                    <c:v>1.5E-3</c:v>
                  </c:pt>
                  <c:pt idx="77">
                    <c:v>1.5E-3</c:v>
                  </c:pt>
                  <c:pt idx="78">
                    <c:v>2.0000000000000001E-4</c:v>
                  </c:pt>
                  <c:pt idx="79">
                    <c:v>2.3999999999999998E-3</c:v>
                  </c:pt>
                  <c:pt idx="80">
                    <c:v>1.4E-3</c:v>
                  </c:pt>
                  <c:pt idx="81">
                    <c:v>1.5E-3</c:v>
                  </c:pt>
                  <c:pt idx="82">
                    <c:v>1E-3</c:v>
                  </c:pt>
                  <c:pt idx="83">
                    <c:v>2.8E-3</c:v>
                  </c:pt>
                  <c:pt idx="84">
                    <c:v>2.0000000000000001E-4</c:v>
                  </c:pt>
                  <c:pt idx="8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C4-4497-83EF-8EC9030EA1CA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-6528.5</c:v>
                </c:pt>
                <c:pt idx="1">
                  <c:v>-5248</c:v>
                </c:pt>
                <c:pt idx="2">
                  <c:v>0</c:v>
                </c:pt>
                <c:pt idx="3">
                  <c:v>3181.5</c:v>
                </c:pt>
                <c:pt idx="4">
                  <c:v>3207</c:v>
                </c:pt>
                <c:pt idx="5">
                  <c:v>3207.5</c:v>
                </c:pt>
                <c:pt idx="6">
                  <c:v>3208</c:v>
                </c:pt>
                <c:pt idx="7">
                  <c:v>3208.5</c:v>
                </c:pt>
                <c:pt idx="8">
                  <c:v>3997.5</c:v>
                </c:pt>
                <c:pt idx="9">
                  <c:v>3997.5</c:v>
                </c:pt>
                <c:pt idx="10">
                  <c:v>4213</c:v>
                </c:pt>
                <c:pt idx="11">
                  <c:v>4213</c:v>
                </c:pt>
                <c:pt idx="12">
                  <c:v>4213.5</c:v>
                </c:pt>
                <c:pt idx="13">
                  <c:v>4213.5</c:v>
                </c:pt>
                <c:pt idx="14">
                  <c:v>4214</c:v>
                </c:pt>
                <c:pt idx="15">
                  <c:v>4214</c:v>
                </c:pt>
                <c:pt idx="16">
                  <c:v>4290</c:v>
                </c:pt>
                <c:pt idx="17">
                  <c:v>4290</c:v>
                </c:pt>
                <c:pt idx="18">
                  <c:v>4290.5</c:v>
                </c:pt>
                <c:pt idx="19">
                  <c:v>4290.5</c:v>
                </c:pt>
                <c:pt idx="20">
                  <c:v>4291</c:v>
                </c:pt>
                <c:pt idx="21">
                  <c:v>4291</c:v>
                </c:pt>
                <c:pt idx="22">
                  <c:v>4297</c:v>
                </c:pt>
                <c:pt idx="23">
                  <c:v>5333</c:v>
                </c:pt>
                <c:pt idx="24">
                  <c:v>5447.5</c:v>
                </c:pt>
                <c:pt idx="25">
                  <c:v>5709</c:v>
                </c:pt>
                <c:pt idx="26">
                  <c:v>5709.5</c:v>
                </c:pt>
                <c:pt idx="27">
                  <c:v>5924.5</c:v>
                </c:pt>
                <c:pt idx="28">
                  <c:v>5968.5</c:v>
                </c:pt>
                <c:pt idx="29">
                  <c:v>5969</c:v>
                </c:pt>
                <c:pt idx="30">
                  <c:v>5969.5</c:v>
                </c:pt>
                <c:pt idx="31">
                  <c:v>7896.5</c:v>
                </c:pt>
                <c:pt idx="32">
                  <c:v>8024.5</c:v>
                </c:pt>
                <c:pt idx="33">
                  <c:v>8280</c:v>
                </c:pt>
                <c:pt idx="34">
                  <c:v>8280.5</c:v>
                </c:pt>
                <c:pt idx="35">
                  <c:v>8281</c:v>
                </c:pt>
                <c:pt idx="36">
                  <c:v>8324</c:v>
                </c:pt>
                <c:pt idx="37">
                  <c:v>8324.5</c:v>
                </c:pt>
                <c:pt idx="38">
                  <c:v>8325</c:v>
                </c:pt>
                <c:pt idx="39">
                  <c:v>8408.5</c:v>
                </c:pt>
                <c:pt idx="40">
                  <c:v>8409</c:v>
                </c:pt>
                <c:pt idx="41">
                  <c:v>9425</c:v>
                </c:pt>
                <c:pt idx="42">
                  <c:v>9425.5</c:v>
                </c:pt>
                <c:pt idx="43">
                  <c:v>9432.5</c:v>
                </c:pt>
                <c:pt idx="44">
                  <c:v>9433</c:v>
                </c:pt>
                <c:pt idx="45">
                  <c:v>9440</c:v>
                </c:pt>
                <c:pt idx="46">
                  <c:v>9440.5</c:v>
                </c:pt>
                <c:pt idx="47">
                  <c:v>9443.5</c:v>
                </c:pt>
                <c:pt idx="48">
                  <c:v>9444</c:v>
                </c:pt>
                <c:pt idx="49">
                  <c:v>9450.5</c:v>
                </c:pt>
                <c:pt idx="50">
                  <c:v>9451</c:v>
                </c:pt>
                <c:pt idx="51">
                  <c:v>9451.5</c:v>
                </c:pt>
                <c:pt idx="52">
                  <c:v>9461.5</c:v>
                </c:pt>
                <c:pt idx="53">
                  <c:v>9462</c:v>
                </c:pt>
                <c:pt idx="54">
                  <c:v>9472.5</c:v>
                </c:pt>
                <c:pt idx="55">
                  <c:v>9473</c:v>
                </c:pt>
                <c:pt idx="56">
                  <c:v>9473.5</c:v>
                </c:pt>
                <c:pt idx="57">
                  <c:v>9509</c:v>
                </c:pt>
                <c:pt idx="58">
                  <c:v>9509.5</c:v>
                </c:pt>
                <c:pt idx="59">
                  <c:v>9564</c:v>
                </c:pt>
                <c:pt idx="60">
                  <c:v>9564.5</c:v>
                </c:pt>
                <c:pt idx="61">
                  <c:v>9567.5</c:v>
                </c:pt>
                <c:pt idx="62">
                  <c:v>9568</c:v>
                </c:pt>
                <c:pt idx="63">
                  <c:v>9582.5</c:v>
                </c:pt>
                <c:pt idx="64">
                  <c:v>9593</c:v>
                </c:pt>
                <c:pt idx="65">
                  <c:v>9593.5</c:v>
                </c:pt>
                <c:pt idx="66">
                  <c:v>9644</c:v>
                </c:pt>
                <c:pt idx="67">
                  <c:v>9728.5</c:v>
                </c:pt>
                <c:pt idx="68">
                  <c:v>9839.5</c:v>
                </c:pt>
                <c:pt idx="69">
                  <c:v>10749</c:v>
                </c:pt>
                <c:pt idx="70">
                  <c:v>10749.5</c:v>
                </c:pt>
                <c:pt idx="71">
                  <c:v>10840.5</c:v>
                </c:pt>
                <c:pt idx="72">
                  <c:v>10926.5</c:v>
                </c:pt>
                <c:pt idx="73">
                  <c:v>10990.5</c:v>
                </c:pt>
                <c:pt idx="74">
                  <c:v>10997.5</c:v>
                </c:pt>
                <c:pt idx="75">
                  <c:v>10998</c:v>
                </c:pt>
                <c:pt idx="76">
                  <c:v>11436.5</c:v>
                </c:pt>
                <c:pt idx="77">
                  <c:v>11437</c:v>
                </c:pt>
                <c:pt idx="78">
                  <c:v>12040.5</c:v>
                </c:pt>
                <c:pt idx="79">
                  <c:v>12040.5</c:v>
                </c:pt>
                <c:pt idx="80">
                  <c:v>12110</c:v>
                </c:pt>
                <c:pt idx="81">
                  <c:v>12110.5</c:v>
                </c:pt>
                <c:pt idx="82">
                  <c:v>12161</c:v>
                </c:pt>
                <c:pt idx="83">
                  <c:v>12161.5</c:v>
                </c:pt>
                <c:pt idx="84">
                  <c:v>12369</c:v>
                </c:pt>
                <c:pt idx="85">
                  <c:v>12837.5</c:v>
                </c:pt>
              </c:numCache>
            </c:numRef>
          </c:xVal>
          <c:yVal>
            <c:numRef>
              <c:f>'A (old)'!$O$21:$O$999</c:f>
              <c:numCache>
                <c:formatCode>General</c:formatCode>
                <c:ptCount val="979"/>
                <c:pt idx="0">
                  <c:v>-3.6563054781193198E-2</c:v>
                </c:pt>
                <c:pt idx="1">
                  <c:v>-2.9020499600738086E-2</c:v>
                </c:pt>
                <c:pt idx="2">
                  <c:v>1.891901482454772E-3</c:v>
                </c:pt>
                <c:pt idx="3">
                  <c:v>2.0631955607107604E-2</c:v>
                </c:pt>
                <c:pt idx="4">
                  <c:v>2.0782158775480588E-2</c:v>
                </c:pt>
                <c:pt idx="5">
                  <c:v>2.0785103935644766E-2</c:v>
                </c:pt>
                <c:pt idx="6">
                  <c:v>2.078804909580894E-2</c:v>
                </c:pt>
                <c:pt idx="7">
                  <c:v>2.0790994255973118E-2</c:v>
                </c:pt>
                <c:pt idx="8">
                  <c:v>2.5438456995043081E-2</c:v>
                </c:pt>
                <c:pt idx="9">
                  <c:v>2.5438456995043081E-2</c:v>
                </c:pt>
                <c:pt idx="10">
                  <c:v>2.6707821025803002E-2</c:v>
                </c:pt>
                <c:pt idx="11">
                  <c:v>2.6707821025803002E-2</c:v>
                </c:pt>
                <c:pt idx="12">
                  <c:v>2.6710766185967176E-2</c:v>
                </c:pt>
                <c:pt idx="13">
                  <c:v>2.6710766185967176E-2</c:v>
                </c:pt>
                <c:pt idx="14">
                  <c:v>2.6713711346131354E-2</c:v>
                </c:pt>
                <c:pt idx="15">
                  <c:v>2.6713711346131354E-2</c:v>
                </c:pt>
                <c:pt idx="16">
                  <c:v>2.7161375691086127E-2</c:v>
                </c:pt>
                <c:pt idx="17">
                  <c:v>2.7161375691086127E-2</c:v>
                </c:pt>
                <c:pt idx="18">
                  <c:v>2.7164320851250305E-2</c:v>
                </c:pt>
                <c:pt idx="19">
                  <c:v>2.7164320851250305E-2</c:v>
                </c:pt>
                <c:pt idx="20">
                  <c:v>2.7167266011414479E-2</c:v>
                </c:pt>
                <c:pt idx="21">
                  <c:v>2.7167266011414479E-2</c:v>
                </c:pt>
                <c:pt idx="22">
                  <c:v>2.7202607933384592E-2</c:v>
                </c:pt>
                <c:pt idx="23">
                  <c:v>3.3304979793557572E-2</c:v>
                </c:pt>
                <c:pt idx="24">
                  <c:v>3.397942147115391E-2</c:v>
                </c:pt>
                <c:pt idx="25">
                  <c:v>3.5519740237018038E-2</c:v>
                </c:pt>
                <c:pt idx="26">
                  <c:v>3.5522685397182216E-2</c:v>
                </c:pt>
                <c:pt idx="27">
                  <c:v>3.6789104267777956E-2</c:v>
                </c:pt>
                <c:pt idx="28">
                  <c:v>3.7048278362225462E-2</c:v>
                </c:pt>
                <c:pt idx="29">
                  <c:v>3.7051223522389633E-2</c:v>
                </c:pt>
                <c:pt idx="30">
                  <c:v>3.7054168682553811E-2</c:v>
                </c:pt>
                <c:pt idx="31">
                  <c:v>4.8404815955288685E-2</c:v>
                </c:pt>
                <c:pt idx="32">
                  <c:v>4.9158776957317782E-2</c:v>
                </c:pt>
                <c:pt idx="33">
                  <c:v>5.0663753801211797E-2</c:v>
                </c:pt>
                <c:pt idx="34">
                  <c:v>5.0666698961375968E-2</c:v>
                </c:pt>
                <c:pt idx="35">
                  <c:v>5.0669644121540146E-2</c:v>
                </c:pt>
                <c:pt idx="36">
                  <c:v>5.0922927895659297E-2</c:v>
                </c:pt>
                <c:pt idx="37">
                  <c:v>5.0925873055823474E-2</c:v>
                </c:pt>
                <c:pt idx="38">
                  <c:v>5.0928818215987645E-2</c:v>
                </c:pt>
                <c:pt idx="39">
                  <c:v>5.1420659963405065E-2</c:v>
                </c:pt>
                <c:pt idx="40">
                  <c:v>5.1423605123569242E-2</c:v>
                </c:pt>
                <c:pt idx="41">
                  <c:v>5.7408170577175177E-2</c:v>
                </c:pt>
                <c:pt idx="42">
                  <c:v>5.7411115737339348E-2</c:v>
                </c:pt>
                <c:pt idx="43">
                  <c:v>5.7452347979637816E-2</c:v>
                </c:pt>
                <c:pt idx="44">
                  <c:v>5.7455293139801994E-2</c:v>
                </c:pt>
                <c:pt idx="45">
                  <c:v>5.7496525382100455E-2</c:v>
                </c:pt>
                <c:pt idx="46">
                  <c:v>5.7499470542264633E-2</c:v>
                </c:pt>
                <c:pt idx="47">
                  <c:v>5.7517141503249693E-2</c:v>
                </c:pt>
                <c:pt idx="48">
                  <c:v>5.752008666341387E-2</c:v>
                </c:pt>
                <c:pt idx="49">
                  <c:v>5.7558373745548161E-2</c:v>
                </c:pt>
                <c:pt idx="50">
                  <c:v>5.7561318905712332E-2</c:v>
                </c:pt>
                <c:pt idx="51">
                  <c:v>5.756426406587651E-2</c:v>
                </c:pt>
                <c:pt idx="52">
                  <c:v>5.7623167269160031E-2</c:v>
                </c:pt>
                <c:pt idx="53">
                  <c:v>5.7626112429324208E-2</c:v>
                </c:pt>
                <c:pt idx="54">
                  <c:v>5.7687960792771907E-2</c:v>
                </c:pt>
                <c:pt idx="55">
                  <c:v>5.7690905952936085E-2</c:v>
                </c:pt>
                <c:pt idx="56">
                  <c:v>5.7693851113100263E-2</c:v>
                </c:pt>
                <c:pt idx="57">
                  <c:v>5.7902957484756767E-2</c:v>
                </c:pt>
                <c:pt idx="58">
                  <c:v>5.7905902644920945E-2</c:v>
                </c:pt>
                <c:pt idx="59">
                  <c:v>5.8226925102816143E-2</c:v>
                </c:pt>
                <c:pt idx="60">
                  <c:v>5.8229870262980321E-2</c:v>
                </c:pt>
                <c:pt idx="61">
                  <c:v>5.8247541223965374E-2</c:v>
                </c:pt>
                <c:pt idx="62">
                  <c:v>5.8250486384129552E-2</c:v>
                </c:pt>
                <c:pt idx="63">
                  <c:v>5.8335896028890659E-2</c:v>
                </c:pt>
                <c:pt idx="64">
                  <c:v>5.8397744392338358E-2</c:v>
                </c:pt>
                <c:pt idx="65">
                  <c:v>5.8400689552502535E-2</c:v>
                </c:pt>
                <c:pt idx="66">
                  <c:v>5.8698150729084325E-2</c:v>
                </c:pt>
                <c:pt idx="67">
                  <c:v>5.9195882796830093E-2</c:v>
                </c:pt>
                <c:pt idx="68">
                  <c:v>5.9849708353277201E-2</c:v>
                </c:pt>
                <c:pt idx="69">
                  <c:v>6.5206954691913621E-2</c:v>
                </c:pt>
                <c:pt idx="70">
                  <c:v>6.5209899852077785E-2</c:v>
                </c:pt>
                <c:pt idx="71">
                  <c:v>6.574591900195785E-2</c:v>
                </c:pt>
                <c:pt idx="72">
                  <c:v>6.6252486550196152E-2</c:v>
                </c:pt>
                <c:pt idx="73">
                  <c:v>6.66294670512107E-2</c:v>
                </c:pt>
                <c:pt idx="74">
                  <c:v>6.6670699293509161E-2</c:v>
                </c:pt>
                <c:pt idx="75">
                  <c:v>6.6673644453673339E-2</c:v>
                </c:pt>
                <c:pt idx="76">
                  <c:v>6.9256549917655827E-2</c:v>
                </c:pt>
                <c:pt idx="77">
                  <c:v>6.9259495077819991E-2</c:v>
                </c:pt>
                <c:pt idx="78">
                  <c:v>7.2814303395980606E-2</c:v>
                </c:pt>
                <c:pt idx="79">
                  <c:v>7.2814303395980606E-2</c:v>
                </c:pt>
                <c:pt idx="80">
                  <c:v>7.3223680658801096E-2</c:v>
                </c:pt>
                <c:pt idx="81">
                  <c:v>7.3226625818965274E-2</c:v>
                </c:pt>
                <c:pt idx="82">
                  <c:v>7.3524086995547064E-2</c:v>
                </c:pt>
                <c:pt idx="83">
                  <c:v>7.3527032155711242E-2</c:v>
                </c:pt>
                <c:pt idx="84">
                  <c:v>7.4749273623844342E-2</c:v>
                </c:pt>
                <c:pt idx="85">
                  <c:v>7.7508888697677386E-2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C4-4497-83EF-8EC9030EA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40248"/>
        <c:axId val="1"/>
      </c:scatterChart>
      <c:valAx>
        <c:axId val="618840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840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203007518796993"/>
          <c:y val="0.92375366568914952"/>
          <c:w val="0.92330827067669174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4D080617-58A5-1F34-7910-1EB309AA7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5ACBFB20-4221-0DA6-72F1-6C2501969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var.astro.cz/oejv/issues/oejv0160.pdf" TargetMode="External"/><Relationship Id="rId18" Type="http://schemas.openxmlformats.org/officeDocument/2006/relationships/hyperlink" Target="http://var.astro.cz/oejv/issues/oejv0160.pdf" TargetMode="External"/><Relationship Id="rId26" Type="http://schemas.openxmlformats.org/officeDocument/2006/relationships/hyperlink" Target="http://var.astro.cz/oejv/issues/oejv0160.pdf" TargetMode="External"/><Relationship Id="rId39" Type="http://schemas.openxmlformats.org/officeDocument/2006/relationships/hyperlink" Target="http://www.bav-astro.de/sfs/BAVM_link.php?BAVMnr=231" TargetMode="External"/><Relationship Id="rId3" Type="http://schemas.openxmlformats.org/officeDocument/2006/relationships/hyperlink" Target="http://var.astro.cz/oejv/issues/oejv0160.pdf" TargetMode="External"/><Relationship Id="rId21" Type="http://schemas.openxmlformats.org/officeDocument/2006/relationships/hyperlink" Target="http://var.astro.cz/oejv/issues/oejv0160.pdf" TargetMode="External"/><Relationship Id="rId34" Type="http://schemas.openxmlformats.org/officeDocument/2006/relationships/hyperlink" Target="http://var.astro.cz/oejv/issues/oejv0160.pdf" TargetMode="External"/><Relationship Id="rId42" Type="http://schemas.openxmlformats.org/officeDocument/2006/relationships/hyperlink" Target="http://www.bav-astro.de/sfs/BAVM_link.php?BAVMnr=234" TargetMode="External"/><Relationship Id="rId47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var.astro.cz/oejv/issues/oejv0160.pdf" TargetMode="External"/><Relationship Id="rId12" Type="http://schemas.openxmlformats.org/officeDocument/2006/relationships/hyperlink" Target="http://var.astro.cz/oejv/issues/oejv0160.pdf" TargetMode="External"/><Relationship Id="rId17" Type="http://schemas.openxmlformats.org/officeDocument/2006/relationships/hyperlink" Target="http://var.astro.cz/oejv/issues/oejv0160.pdf" TargetMode="External"/><Relationship Id="rId25" Type="http://schemas.openxmlformats.org/officeDocument/2006/relationships/hyperlink" Target="http://var.astro.cz/oejv/issues/oejv0160.pdf" TargetMode="External"/><Relationship Id="rId33" Type="http://schemas.openxmlformats.org/officeDocument/2006/relationships/hyperlink" Target="http://www.konkoly.hu/cgi-bin/IBVS?6011" TargetMode="External"/><Relationship Id="rId38" Type="http://schemas.openxmlformats.org/officeDocument/2006/relationships/hyperlink" Target="http://www.bav-astro.de/sfs/BAVM_link.php?BAVMnr=231" TargetMode="External"/><Relationship Id="rId46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var.astro.cz/oejv/issues/oejv0160.pdf" TargetMode="External"/><Relationship Id="rId16" Type="http://schemas.openxmlformats.org/officeDocument/2006/relationships/hyperlink" Target="http://var.astro.cz/oejv/issues/oejv0160.pdf" TargetMode="External"/><Relationship Id="rId20" Type="http://schemas.openxmlformats.org/officeDocument/2006/relationships/hyperlink" Target="http://var.astro.cz/oejv/issues/oejv0160.pdf" TargetMode="External"/><Relationship Id="rId29" Type="http://schemas.openxmlformats.org/officeDocument/2006/relationships/hyperlink" Target="http://www.bav-astro.de/sfs/BAVM_link.php?BAVMnr=225" TargetMode="External"/><Relationship Id="rId41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bav-astro.de/sfs/BAVM_link.php?BAVMnr=231" TargetMode="External"/><Relationship Id="rId6" Type="http://schemas.openxmlformats.org/officeDocument/2006/relationships/hyperlink" Target="http://var.astro.cz/oejv/issues/oejv0160.pdf" TargetMode="External"/><Relationship Id="rId11" Type="http://schemas.openxmlformats.org/officeDocument/2006/relationships/hyperlink" Target="http://var.astro.cz/oejv/issues/oejv0160.pdf" TargetMode="External"/><Relationship Id="rId24" Type="http://schemas.openxmlformats.org/officeDocument/2006/relationships/hyperlink" Target="http://www.bav-astro.de/sfs/BAVM_link.php?BAVMnr=231" TargetMode="External"/><Relationship Id="rId32" Type="http://schemas.openxmlformats.org/officeDocument/2006/relationships/hyperlink" Target="http://www.bav-astro.de/sfs/BAVM_link.php?BAVMnr=225" TargetMode="External"/><Relationship Id="rId37" Type="http://schemas.openxmlformats.org/officeDocument/2006/relationships/hyperlink" Target="http://www.konkoly.hu/cgi-bin/IBVS?6042" TargetMode="External"/><Relationship Id="rId40" Type="http://schemas.openxmlformats.org/officeDocument/2006/relationships/hyperlink" Target="http://www.bav-astro.de/sfs/BAVM_link.php?BAVMnr=231" TargetMode="External"/><Relationship Id="rId45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var.astro.cz/oejv/issues/oejv0160.pdf" TargetMode="External"/><Relationship Id="rId15" Type="http://schemas.openxmlformats.org/officeDocument/2006/relationships/hyperlink" Target="http://var.astro.cz/oejv/issues/oejv0160.pdf" TargetMode="External"/><Relationship Id="rId23" Type="http://schemas.openxmlformats.org/officeDocument/2006/relationships/hyperlink" Target="http://var.astro.cz/oejv/issues/oejv0160.pdf" TargetMode="External"/><Relationship Id="rId28" Type="http://schemas.openxmlformats.org/officeDocument/2006/relationships/hyperlink" Target="http://www.bav-astro.de/sfs/BAVM_link.php?BAVMnr=225" TargetMode="External"/><Relationship Id="rId36" Type="http://schemas.openxmlformats.org/officeDocument/2006/relationships/hyperlink" Target="http://www.bav-astro.de/sfs/BAVM_link.php?BAVMnr=231" TargetMode="External"/><Relationship Id="rId10" Type="http://schemas.openxmlformats.org/officeDocument/2006/relationships/hyperlink" Target="http://var.astro.cz/oejv/issues/oejv0160.pdf" TargetMode="External"/><Relationship Id="rId19" Type="http://schemas.openxmlformats.org/officeDocument/2006/relationships/hyperlink" Target="http://var.astro.cz/oejv/issues/oejv0160.pdf" TargetMode="External"/><Relationship Id="rId31" Type="http://schemas.openxmlformats.org/officeDocument/2006/relationships/hyperlink" Target="http://var.astro.cz/oejv/issues/oejv0160.pdf" TargetMode="External"/><Relationship Id="rId44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var.astro.cz/oejv/issues/oejv0160.pdf" TargetMode="External"/><Relationship Id="rId9" Type="http://schemas.openxmlformats.org/officeDocument/2006/relationships/hyperlink" Target="http://var.astro.cz/oejv/issues/oejv0160.pdf" TargetMode="External"/><Relationship Id="rId14" Type="http://schemas.openxmlformats.org/officeDocument/2006/relationships/hyperlink" Target="http://var.astro.cz/oejv/issues/oejv0160.pdf" TargetMode="External"/><Relationship Id="rId22" Type="http://schemas.openxmlformats.org/officeDocument/2006/relationships/hyperlink" Target="http://var.astro.cz/oejv/issues/oejv0160.pdf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www.bav-astro.de/sfs/BAVM_link.php?BAVMnr=225" TargetMode="External"/><Relationship Id="rId35" Type="http://schemas.openxmlformats.org/officeDocument/2006/relationships/hyperlink" Target="http://var.astro.cz/oejv/issues/oejv0160.pdf" TargetMode="External"/><Relationship Id="rId43" Type="http://schemas.openxmlformats.org/officeDocument/2006/relationships/hyperlink" Target="http://www.bav-astro.de/sfs/BAVM_link.php?BAVMnr=234" TargetMode="External"/><Relationship Id="rId48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6940"/>
  <sheetViews>
    <sheetView tabSelected="1" workbookViewId="0">
      <pane xSplit="14" ySplit="21" topLeftCell="O138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41</v>
      </c>
    </row>
    <row r="2" spans="1:6">
      <c r="A2" t="s">
        <v>26</v>
      </c>
      <c r="B2" t="s">
        <v>42</v>
      </c>
      <c r="D2" s="3"/>
    </row>
    <row r="3" spans="1:6" ht="13.5" thickBot="1"/>
    <row r="4" spans="1:6" ht="14.25" thickTop="1" thickBot="1">
      <c r="A4" s="5" t="s">
        <v>2</v>
      </c>
      <c r="C4" s="8">
        <v>53215.440999999999</v>
      </c>
      <c r="D4" s="9">
        <v>0.27340599999999998</v>
      </c>
    </row>
    <row r="5" spans="1:6" ht="13.5" thickTop="1">
      <c r="A5" s="11" t="s">
        <v>32</v>
      </c>
      <c r="B5" s="12"/>
      <c r="C5" s="13">
        <v>-9.5</v>
      </c>
      <c r="D5" s="12" t="s">
        <v>33</v>
      </c>
    </row>
    <row r="6" spans="1:6">
      <c r="A6" s="5" t="s">
        <v>3</v>
      </c>
    </row>
    <row r="7" spans="1:6">
      <c r="A7" t="s">
        <v>4</v>
      </c>
      <c r="C7">
        <f>+C4</f>
        <v>53215.440999999999</v>
      </c>
    </row>
    <row r="8" spans="1:6">
      <c r="A8" t="s">
        <v>5</v>
      </c>
      <c r="C8">
        <v>0.27341189032032831</v>
      </c>
    </row>
    <row r="9" spans="1:6">
      <c r="A9" s="27" t="s">
        <v>37</v>
      </c>
      <c r="B9" s="28">
        <v>106</v>
      </c>
      <c r="C9" s="25" t="str">
        <f>"F"&amp;B9</f>
        <v>F106</v>
      </c>
      <c r="D9" s="26" t="str">
        <f>"G"&amp;B9</f>
        <v>G106</v>
      </c>
    </row>
    <row r="10" spans="1:6" ht="13.5" thickBot="1">
      <c r="A10" s="12"/>
      <c r="B10" s="12"/>
      <c r="C10" s="4" t="s">
        <v>22</v>
      </c>
      <c r="D10" s="4" t="s">
        <v>23</v>
      </c>
      <c r="E10" s="12"/>
    </row>
    <row r="11" spans="1:6">
      <c r="A11" s="12" t="s">
        <v>18</v>
      </c>
      <c r="B11" s="12"/>
      <c r="C11" s="24">
        <f ca="1">INTERCEPT(INDIRECT($D$9):G992,INDIRECT($C$9):F992)</f>
        <v>-1.3163642630308019E-2</v>
      </c>
      <c r="D11" s="3"/>
      <c r="E11" s="12"/>
    </row>
    <row r="12" spans="1:6">
      <c r="A12" s="12" t="s">
        <v>19</v>
      </c>
      <c r="B12" s="12"/>
      <c r="C12" s="24">
        <f ca="1">SLOPE(INDIRECT($D$9):G992,INDIRECT($C$9):F992)</f>
        <v>1.0921345503628724E-6</v>
      </c>
      <c r="D12" s="3"/>
      <c r="E12" s="12"/>
    </row>
    <row r="13" spans="1:6">
      <c r="A13" s="12" t="s">
        <v>21</v>
      </c>
      <c r="B13" s="12"/>
      <c r="C13" s="3" t="s">
        <v>16</v>
      </c>
    </row>
    <row r="14" spans="1:6">
      <c r="A14" s="12"/>
      <c r="B14" s="12"/>
      <c r="C14" s="12"/>
    </row>
    <row r="15" spans="1:6">
      <c r="A15" s="14" t="s">
        <v>20</v>
      </c>
      <c r="B15" s="12"/>
      <c r="C15" s="15">
        <f ca="1">(C7+C11)+(C8+C12)*INT(MAX(F21:F3533))</f>
        <v>59467.289093170621</v>
      </c>
      <c r="E15" s="16" t="s">
        <v>38</v>
      </c>
      <c r="F15" s="13">
        <v>1</v>
      </c>
    </row>
    <row r="16" spans="1:6">
      <c r="A16" s="18" t="s">
        <v>6</v>
      </c>
      <c r="B16" s="12"/>
      <c r="C16" s="19">
        <f ca="1">+C8+C12</f>
        <v>0.27341298245487866</v>
      </c>
      <c r="E16" s="16" t="s">
        <v>34</v>
      </c>
      <c r="F16" s="17">
        <f ca="1">NOW()+15018.5+$C$5/24</f>
        <v>60329.768740162035</v>
      </c>
    </row>
    <row r="17" spans="1:17" ht="13.5" thickBot="1">
      <c r="A17" s="16" t="s">
        <v>31</v>
      </c>
      <c r="B17" s="12"/>
      <c r="C17" s="12">
        <f>COUNT(C21:C2191)</f>
        <v>131</v>
      </c>
      <c r="E17" s="16" t="s">
        <v>39</v>
      </c>
      <c r="F17" s="17">
        <f ca="1">ROUND(2*(F16-$C$7)/$C$8,0)/2+F15</f>
        <v>26021.5</v>
      </c>
    </row>
    <row r="18" spans="1:17" ht="14.25" thickTop="1" thickBot="1">
      <c r="A18" s="18" t="s">
        <v>7</v>
      </c>
      <c r="B18" s="12"/>
      <c r="C18" s="21">
        <f ca="1">+C15</f>
        <v>59467.289093170621</v>
      </c>
      <c r="D18" s="22">
        <f ca="1">+C16</f>
        <v>0.27341298245487866</v>
      </c>
      <c r="E18" s="16" t="s">
        <v>40</v>
      </c>
      <c r="F18" s="26">
        <f ca="1">ROUND(2*(F16-$C$15)/$C$16,0)/2+F15</f>
        <v>3155.5</v>
      </c>
    </row>
    <row r="19" spans="1:17" ht="13.5" thickTop="1">
      <c r="E19" s="16" t="s">
        <v>35</v>
      </c>
      <c r="F19" s="20">
        <f ca="1">+$C$15+$C$16*F18-15018.5-$C$5/24</f>
        <v>45311.939592640323</v>
      </c>
    </row>
    <row r="20" spans="1:17" ht="13.5" thickBot="1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4" t="s">
        <v>13</v>
      </c>
      <c r="H20" s="7" t="s">
        <v>67</v>
      </c>
      <c r="I20" s="7" t="s">
        <v>70</v>
      </c>
      <c r="J20" s="7" t="s">
        <v>64</v>
      </c>
      <c r="K20" s="7" t="s">
        <v>62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</row>
    <row r="21" spans="1:17">
      <c r="A21" s="29" t="s">
        <v>50</v>
      </c>
      <c r="B21" s="30" t="s">
        <v>44</v>
      </c>
      <c r="C21" s="29">
        <v>51430.467499999999</v>
      </c>
      <c r="D21" s="29">
        <v>2.0000000000000001E-4</v>
      </c>
      <c r="E21">
        <f t="shared" ref="E21:E52" si="0">+(C21-C$7)/C$8</f>
        <v>-6528.5145350069888</v>
      </c>
      <c r="F21">
        <f t="shared" ref="F21:F52" si="1">ROUND(2*E21,0)/2</f>
        <v>-6528.5</v>
      </c>
      <c r="G21">
        <f t="shared" ref="G21:G52" si="2">+C21-(C$7+F21*C$8)</f>
        <v>-3.9740437350701541E-3</v>
      </c>
      <c r="J21">
        <f>+G21</f>
        <v>-3.9740437350701541E-3</v>
      </c>
      <c r="Q21" s="2">
        <f t="shared" ref="Q21:Q52" si="3">+C21-15018.5</f>
        <v>36411.967499999999</v>
      </c>
    </row>
    <row r="22" spans="1:17">
      <c r="A22" s="29" t="s">
        <v>50</v>
      </c>
      <c r="B22" s="30" t="s">
        <v>44</v>
      </c>
      <c r="C22" s="29">
        <v>51780.573299999996</v>
      </c>
      <c r="D22" s="29">
        <v>2.9999999999999997E-4</v>
      </c>
      <c r="E22">
        <f t="shared" si="0"/>
        <v>-5248.0076792524169</v>
      </c>
      <c r="F22">
        <f t="shared" si="1"/>
        <v>-5248</v>
      </c>
      <c r="G22">
        <f t="shared" si="2"/>
        <v>-2.0995989179937169E-3</v>
      </c>
      <c r="J22">
        <f>+G22</f>
        <v>-2.0995989179937169E-3</v>
      </c>
      <c r="Q22" s="2">
        <f t="shared" si="3"/>
        <v>36762.073299999996</v>
      </c>
    </row>
    <row r="23" spans="1:17">
      <c r="A23" s="31" t="s">
        <v>14</v>
      </c>
      <c r="B23" s="31"/>
      <c r="C23" s="32">
        <v>53215.440999999999</v>
      </c>
      <c r="D23" s="32" t="s">
        <v>16</v>
      </c>
      <c r="E23">
        <f t="shared" si="0"/>
        <v>0</v>
      </c>
      <c r="F23">
        <f t="shared" si="1"/>
        <v>0</v>
      </c>
      <c r="G23">
        <f t="shared" si="2"/>
        <v>0</v>
      </c>
      <c r="H23">
        <f>+G23</f>
        <v>0</v>
      </c>
      <c r="Q23" s="2">
        <f t="shared" si="3"/>
        <v>38196.940999999999</v>
      </c>
    </row>
    <row r="24" spans="1:17">
      <c r="A24" s="29" t="s">
        <v>43</v>
      </c>
      <c r="B24" s="30" t="s">
        <v>44</v>
      </c>
      <c r="C24" s="29">
        <v>54085.301500000001</v>
      </c>
      <c r="D24" s="29">
        <v>1.5E-3</v>
      </c>
      <c r="E24">
        <f t="shared" si="0"/>
        <v>3181.5020882262193</v>
      </c>
      <c r="F24">
        <f t="shared" si="1"/>
        <v>3181.5</v>
      </c>
      <c r="G24">
        <f t="shared" si="2"/>
        <v>5.7094587828032672E-4</v>
      </c>
      <c r="J24">
        <f t="shared" ref="J24:J44" si="4">+G24</f>
        <v>5.7094587828032672E-4</v>
      </c>
      <c r="Q24" s="2">
        <f t="shared" si="3"/>
        <v>39066.801500000001</v>
      </c>
    </row>
    <row r="25" spans="1:17">
      <c r="A25" s="29" t="s">
        <v>45</v>
      </c>
      <c r="B25" s="30" t="s">
        <v>44</v>
      </c>
      <c r="C25" s="29">
        <v>54092.275300000001</v>
      </c>
      <c r="D25" s="29">
        <v>4.0000000000000002E-4</v>
      </c>
      <c r="E25">
        <f t="shared" si="0"/>
        <v>3207.0086599844162</v>
      </c>
      <c r="F25">
        <f t="shared" si="1"/>
        <v>3207</v>
      </c>
      <c r="G25">
        <f t="shared" si="2"/>
        <v>2.3677427088841796E-3</v>
      </c>
      <c r="J25">
        <f t="shared" si="4"/>
        <v>2.3677427088841796E-3</v>
      </c>
      <c r="Q25" s="2">
        <f t="shared" si="3"/>
        <v>39073.775300000001</v>
      </c>
    </row>
    <row r="26" spans="1:17">
      <c r="A26" s="29" t="s">
        <v>45</v>
      </c>
      <c r="B26" s="30" t="s">
        <v>44</v>
      </c>
      <c r="C26" s="29">
        <v>54092.411099999998</v>
      </c>
      <c r="D26" s="29">
        <v>4.0000000000000002E-4</v>
      </c>
      <c r="E26">
        <f t="shared" si="0"/>
        <v>3207.5053465031965</v>
      </c>
      <c r="F26">
        <f t="shared" si="1"/>
        <v>3207.5</v>
      </c>
      <c r="G26">
        <f t="shared" si="2"/>
        <v>1.4617975466535427E-3</v>
      </c>
      <c r="J26">
        <f t="shared" si="4"/>
        <v>1.4617975466535427E-3</v>
      </c>
      <c r="Q26" s="2">
        <f t="shared" si="3"/>
        <v>39073.911099999998</v>
      </c>
    </row>
    <row r="27" spans="1:17">
      <c r="A27" s="29" t="s">
        <v>45</v>
      </c>
      <c r="B27" s="30" t="s">
        <v>44</v>
      </c>
      <c r="C27" s="29">
        <v>54092.5478</v>
      </c>
      <c r="D27" s="29">
        <v>2.0000000000000001E-4</v>
      </c>
      <c r="E27">
        <f t="shared" si="0"/>
        <v>3208.0053247588698</v>
      </c>
      <c r="F27">
        <f t="shared" si="1"/>
        <v>3208</v>
      </c>
      <c r="G27">
        <f t="shared" si="2"/>
        <v>1.4558523907908238E-3</v>
      </c>
      <c r="J27">
        <f t="shared" si="4"/>
        <v>1.4558523907908238E-3</v>
      </c>
      <c r="Q27" s="2">
        <f t="shared" si="3"/>
        <v>39074.0478</v>
      </c>
    </row>
    <row r="28" spans="1:17">
      <c r="A28" s="29" t="s">
        <v>45</v>
      </c>
      <c r="B28" s="30" t="s">
        <v>44</v>
      </c>
      <c r="C28" s="29">
        <v>54092.680999999997</v>
      </c>
      <c r="D28" s="29">
        <v>1.1999999999999999E-3</v>
      </c>
      <c r="E28">
        <f t="shared" si="0"/>
        <v>3208.4925018155832</v>
      </c>
      <c r="F28">
        <f t="shared" si="1"/>
        <v>3208.5</v>
      </c>
      <c r="G28">
        <f t="shared" si="2"/>
        <v>-2.0500927785178646E-3</v>
      </c>
      <c r="J28">
        <f t="shared" si="4"/>
        <v>-2.0500927785178646E-3</v>
      </c>
      <c r="Q28" s="2">
        <f t="shared" si="3"/>
        <v>39074.180999999997</v>
      </c>
    </row>
    <row r="29" spans="1:17">
      <c r="A29" s="29" t="s">
        <v>45</v>
      </c>
      <c r="B29" s="30" t="s">
        <v>44</v>
      </c>
      <c r="C29" s="29">
        <v>54308.408600000002</v>
      </c>
      <c r="D29" s="29">
        <v>1.2999999999999999E-3</v>
      </c>
      <c r="E29">
        <f t="shared" si="0"/>
        <v>3997.5130515336659</v>
      </c>
      <c r="F29">
        <f t="shared" si="1"/>
        <v>3997.5</v>
      </c>
      <c r="G29">
        <f t="shared" si="2"/>
        <v>3.5684444883372635E-3</v>
      </c>
      <c r="J29">
        <f t="shared" si="4"/>
        <v>3.5684444883372635E-3</v>
      </c>
      <c r="Q29" s="2">
        <f t="shared" si="3"/>
        <v>39289.908600000002</v>
      </c>
    </row>
    <row r="30" spans="1:17">
      <c r="A30" s="29" t="s">
        <v>45</v>
      </c>
      <c r="B30" s="30" t="s">
        <v>44</v>
      </c>
      <c r="C30" s="29">
        <v>54308.408600000002</v>
      </c>
      <c r="D30" s="29">
        <v>1.2999999999999999E-3</v>
      </c>
      <c r="E30">
        <f t="shared" si="0"/>
        <v>3997.5130515336659</v>
      </c>
      <c r="F30">
        <f t="shared" si="1"/>
        <v>3997.5</v>
      </c>
      <c r="G30">
        <f t="shared" si="2"/>
        <v>3.5684444883372635E-3</v>
      </c>
      <c r="J30">
        <f t="shared" si="4"/>
        <v>3.5684444883372635E-3</v>
      </c>
      <c r="Q30" s="2">
        <f t="shared" si="3"/>
        <v>39289.908600000002</v>
      </c>
    </row>
    <row r="31" spans="1:17">
      <c r="A31" s="29" t="s">
        <v>45</v>
      </c>
      <c r="B31" s="30" t="s">
        <v>44</v>
      </c>
      <c r="C31" s="29">
        <v>54367.328399999999</v>
      </c>
      <c r="D31" s="29">
        <v>5.0000000000000001E-4</v>
      </c>
      <c r="E31">
        <f t="shared" si="0"/>
        <v>4213.0113604439548</v>
      </c>
      <c r="F31">
        <f t="shared" si="1"/>
        <v>4213</v>
      </c>
      <c r="G31">
        <f t="shared" si="2"/>
        <v>3.1060804540175013E-3</v>
      </c>
      <c r="J31">
        <f t="shared" si="4"/>
        <v>3.1060804540175013E-3</v>
      </c>
      <c r="Q31" s="2">
        <f t="shared" si="3"/>
        <v>39348.828399999999</v>
      </c>
    </row>
    <row r="32" spans="1:17">
      <c r="A32" s="29" t="s">
        <v>45</v>
      </c>
      <c r="B32" s="30" t="s">
        <v>44</v>
      </c>
      <c r="C32" s="29">
        <v>54367.328399999999</v>
      </c>
      <c r="D32" s="29">
        <v>5.0000000000000001E-4</v>
      </c>
      <c r="E32">
        <f t="shared" si="0"/>
        <v>4213.0113604439548</v>
      </c>
      <c r="F32">
        <f t="shared" si="1"/>
        <v>4213</v>
      </c>
      <c r="G32">
        <f t="shared" si="2"/>
        <v>3.1060804540175013E-3</v>
      </c>
      <c r="J32">
        <f t="shared" si="4"/>
        <v>3.1060804540175013E-3</v>
      </c>
      <c r="Q32" s="2">
        <f t="shared" si="3"/>
        <v>39348.828399999999</v>
      </c>
    </row>
    <row r="33" spans="1:17">
      <c r="A33" s="29" t="s">
        <v>45</v>
      </c>
      <c r="B33" s="30" t="s">
        <v>44</v>
      </c>
      <c r="C33" s="29">
        <v>54367.465700000001</v>
      </c>
      <c r="D33" s="29">
        <v>5.0000000000000001E-4</v>
      </c>
      <c r="E33">
        <f t="shared" si="0"/>
        <v>4213.5135331908723</v>
      </c>
      <c r="F33">
        <f t="shared" si="1"/>
        <v>4213.5</v>
      </c>
      <c r="G33">
        <f t="shared" si="2"/>
        <v>3.7001352975494228E-3</v>
      </c>
      <c r="J33">
        <f t="shared" si="4"/>
        <v>3.7001352975494228E-3</v>
      </c>
      <c r="Q33" s="2">
        <f t="shared" si="3"/>
        <v>39348.965700000001</v>
      </c>
    </row>
    <row r="34" spans="1:17">
      <c r="A34" s="29" t="s">
        <v>45</v>
      </c>
      <c r="B34" s="30" t="s">
        <v>44</v>
      </c>
      <c r="C34" s="29">
        <v>54367.465700000001</v>
      </c>
      <c r="D34" s="29">
        <v>5.0000000000000001E-4</v>
      </c>
      <c r="E34">
        <f t="shared" si="0"/>
        <v>4213.5135331908723</v>
      </c>
      <c r="F34">
        <f t="shared" si="1"/>
        <v>4213.5</v>
      </c>
      <c r="G34">
        <f t="shared" si="2"/>
        <v>3.7001352975494228E-3</v>
      </c>
      <c r="J34">
        <f t="shared" si="4"/>
        <v>3.7001352975494228E-3</v>
      </c>
      <c r="Q34" s="2">
        <f t="shared" si="3"/>
        <v>39348.965700000001</v>
      </c>
    </row>
    <row r="35" spans="1:17">
      <c r="A35" s="29" t="s">
        <v>45</v>
      </c>
      <c r="B35" s="30" t="s">
        <v>44</v>
      </c>
      <c r="C35" s="29">
        <v>54367.601499999997</v>
      </c>
      <c r="D35" s="29">
        <v>5.0000000000000001E-4</v>
      </c>
      <c r="E35">
        <f t="shared" si="0"/>
        <v>4214.010219709653</v>
      </c>
      <c r="F35">
        <f t="shared" si="1"/>
        <v>4214</v>
      </c>
      <c r="G35">
        <f t="shared" si="2"/>
        <v>2.7941901353187859E-3</v>
      </c>
      <c r="J35">
        <f t="shared" si="4"/>
        <v>2.7941901353187859E-3</v>
      </c>
      <c r="Q35" s="2">
        <f t="shared" si="3"/>
        <v>39349.101499999997</v>
      </c>
    </row>
    <row r="36" spans="1:17">
      <c r="A36" s="29" t="s">
        <v>45</v>
      </c>
      <c r="B36" s="30" t="s">
        <v>44</v>
      </c>
      <c r="C36" s="29">
        <v>54367.601499999997</v>
      </c>
      <c r="D36" s="29">
        <v>5.0000000000000001E-4</v>
      </c>
      <c r="E36">
        <f t="shared" si="0"/>
        <v>4214.010219709653</v>
      </c>
      <c r="F36">
        <f t="shared" si="1"/>
        <v>4214</v>
      </c>
      <c r="G36">
        <f t="shared" si="2"/>
        <v>2.7941901353187859E-3</v>
      </c>
      <c r="J36">
        <f t="shared" si="4"/>
        <v>2.7941901353187859E-3</v>
      </c>
      <c r="Q36" s="2">
        <f t="shared" si="3"/>
        <v>39349.101499999997</v>
      </c>
    </row>
    <row r="37" spans="1:17">
      <c r="A37" s="29" t="s">
        <v>45</v>
      </c>
      <c r="B37" s="30" t="s">
        <v>44</v>
      </c>
      <c r="C37" s="29">
        <v>54388.3799</v>
      </c>
      <c r="D37" s="29">
        <v>1.1999999999999999E-3</v>
      </c>
      <c r="E37">
        <f t="shared" si="0"/>
        <v>4290.0069145705047</v>
      </c>
      <c r="F37">
        <f t="shared" si="1"/>
        <v>4290</v>
      </c>
      <c r="G37">
        <f t="shared" si="2"/>
        <v>1.8905257893493399E-3</v>
      </c>
      <c r="J37">
        <f t="shared" si="4"/>
        <v>1.8905257893493399E-3</v>
      </c>
      <c r="Q37" s="2">
        <f t="shared" si="3"/>
        <v>39369.8799</v>
      </c>
    </row>
    <row r="38" spans="1:17">
      <c r="A38" s="29" t="s">
        <v>45</v>
      </c>
      <c r="B38" s="30" t="s">
        <v>44</v>
      </c>
      <c r="C38" s="29">
        <v>54388.3799</v>
      </c>
      <c r="D38" s="29">
        <v>1.1999999999999999E-3</v>
      </c>
      <c r="E38" s="31">
        <f t="shared" si="0"/>
        <v>4290.0069145705047</v>
      </c>
      <c r="F38">
        <f t="shared" si="1"/>
        <v>4290</v>
      </c>
      <c r="G38">
        <f t="shared" si="2"/>
        <v>1.8905257893493399E-3</v>
      </c>
      <c r="J38">
        <f t="shared" si="4"/>
        <v>1.8905257893493399E-3</v>
      </c>
      <c r="Q38" s="2">
        <f t="shared" si="3"/>
        <v>39369.8799</v>
      </c>
    </row>
    <row r="39" spans="1:17">
      <c r="A39" s="29" t="s">
        <v>45</v>
      </c>
      <c r="B39" s="30" t="s">
        <v>44</v>
      </c>
      <c r="C39" s="29">
        <v>54388.517500000002</v>
      </c>
      <c r="D39" s="29">
        <v>8.9999999999999998E-4</v>
      </c>
      <c r="E39" s="31">
        <f t="shared" si="0"/>
        <v>4290.5101845630452</v>
      </c>
      <c r="F39">
        <f t="shared" si="1"/>
        <v>4290.5</v>
      </c>
      <c r="G39">
        <f t="shared" si="2"/>
        <v>2.7845806325785816E-3</v>
      </c>
      <c r="J39">
        <f t="shared" si="4"/>
        <v>2.7845806325785816E-3</v>
      </c>
      <c r="Q39" s="2">
        <f t="shared" si="3"/>
        <v>39370.017500000002</v>
      </c>
    </row>
    <row r="40" spans="1:17">
      <c r="A40" s="29" t="s">
        <v>45</v>
      </c>
      <c r="B40" s="30" t="s">
        <v>44</v>
      </c>
      <c r="C40" s="29">
        <v>54388.517500000002</v>
      </c>
      <c r="D40" s="29">
        <v>8.9999999999999998E-4</v>
      </c>
      <c r="E40" s="31">
        <f t="shared" si="0"/>
        <v>4290.5101845630452</v>
      </c>
      <c r="F40">
        <f t="shared" si="1"/>
        <v>4290.5</v>
      </c>
      <c r="G40">
        <f t="shared" si="2"/>
        <v>2.7845806325785816E-3</v>
      </c>
      <c r="J40">
        <f t="shared" si="4"/>
        <v>2.7845806325785816E-3</v>
      </c>
      <c r="Q40" s="2">
        <f t="shared" si="3"/>
        <v>39370.017500000002</v>
      </c>
    </row>
    <row r="41" spans="1:17">
      <c r="A41" s="29" t="s">
        <v>45</v>
      </c>
      <c r="B41" s="30" t="s">
        <v>44</v>
      </c>
      <c r="C41" s="29">
        <v>54388.653899999998</v>
      </c>
      <c r="D41" s="29">
        <v>1.1000000000000001E-3</v>
      </c>
      <c r="E41" s="31">
        <f t="shared" si="0"/>
        <v>4291.0090655730701</v>
      </c>
      <c r="F41">
        <f t="shared" si="1"/>
        <v>4291</v>
      </c>
      <c r="G41">
        <f t="shared" si="2"/>
        <v>2.478635469742585E-3</v>
      </c>
      <c r="J41">
        <f t="shared" si="4"/>
        <v>2.478635469742585E-3</v>
      </c>
      <c r="Q41" s="2">
        <f t="shared" si="3"/>
        <v>39370.153899999998</v>
      </c>
    </row>
    <row r="42" spans="1:17">
      <c r="A42" s="29" t="s">
        <v>45</v>
      </c>
      <c r="B42" s="30" t="s">
        <v>44</v>
      </c>
      <c r="C42" s="29">
        <v>54388.653899999998</v>
      </c>
      <c r="D42" s="29">
        <v>1.1000000000000001E-3</v>
      </c>
      <c r="E42" s="31">
        <f t="shared" si="0"/>
        <v>4291.0090655730701</v>
      </c>
      <c r="F42">
        <f t="shared" si="1"/>
        <v>4291</v>
      </c>
      <c r="G42">
        <f t="shared" si="2"/>
        <v>2.478635469742585E-3</v>
      </c>
      <c r="J42">
        <f t="shared" si="4"/>
        <v>2.478635469742585E-3</v>
      </c>
      <c r="Q42" s="2">
        <f t="shared" si="3"/>
        <v>39370.153899999998</v>
      </c>
    </row>
    <row r="43" spans="1:17">
      <c r="A43" s="33" t="s">
        <v>54</v>
      </c>
      <c r="B43" s="34" t="s">
        <v>47</v>
      </c>
      <c r="C43" s="32">
        <v>54390.294099999999</v>
      </c>
      <c r="D43" s="32">
        <v>5.9999999999999995E-4</v>
      </c>
      <c r="E43" s="31">
        <f t="shared" si="0"/>
        <v>4297.0080731439548</v>
      </c>
      <c r="F43">
        <f t="shared" si="1"/>
        <v>4297</v>
      </c>
      <c r="G43">
        <f t="shared" si="2"/>
        <v>2.2072935462347232E-3</v>
      </c>
      <c r="J43">
        <f t="shared" si="4"/>
        <v>2.2072935462347232E-3</v>
      </c>
      <c r="Q43" s="2">
        <f t="shared" si="3"/>
        <v>39371.794099999999</v>
      </c>
    </row>
    <row r="44" spans="1:17">
      <c r="A44" s="29" t="s">
        <v>46</v>
      </c>
      <c r="B44" s="30" t="s">
        <v>44</v>
      </c>
      <c r="C44" s="29">
        <v>54673.550900000002</v>
      </c>
      <c r="D44" s="29">
        <v>4.0000000000000002E-4</v>
      </c>
      <c r="E44" s="31">
        <f t="shared" si="0"/>
        <v>5333.0156866685174</v>
      </c>
      <c r="F44">
        <f t="shared" si="1"/>
        <v>5333</v>
      </c>
      <c r="G44">
        <f t="shared" si="2"/>
        <v>4.2889216929324903E-3</v>
      </c>
      <c r="J44">
        <f t="shared" si="4"/>
        <v>4.2889216929324903E-3</v>
      </c>
      <c r="Q44" s="2">
        <f t="shared" si="3"/>
        <v>39655.050900000002</v>
      </c>
    </row>
    <row r="45" spans="1:17">
      <c r="A45" s="29" t="s">
        <v>51</v>
      </c>
      <c r="B45" s="30" t="s">
        <v>47</v>
      </c>
      <c r="C45" s="29">
        <v>54704.856099999997</v>
      </c>
      <c r="D45" s="29">
        <v>2.0000000000000001E-4</v>
      </c>
      <c r="E45" s="31">
        <f t="shared" si="0"/>
        <v>5447.5139989522968</v>
      </c>
      <c r="F45">
        <f t="shared" si="1"/>
        <v>5447.5</v>
      </c>
      <c r="G45">
        <f t="shared" si="2"/>
        <v>3.8274800099316053E-3</v>
      </c>
      <c r="K45">
        <f>+G45</f>
        <v>3.8274800099316053E-3</v>
      </c>
      <c r="Q45" s="2">
        <f t="shared" si="3"/>
        <v>39686.356099999997</v>
      </c>
    </row>
    <row r="46" spans="1:17">
      <c r="A46" s="29" t="s">
        <v>46</v>
      </c>
      <c r="B46" s="30" t="s">
        <v>44</v>
      </c>
      <c r="C46" s="29">
        <v>54776.352500000001</v>
      </c>
      <c r="D46" s="29">
        <v>4.0000000000000002E-4</v>
      </c>
      <c r="E46" s="31">
        <f t="shared" si="0"/>
        <v>5709.0110388807307</v>
      </c>
      <c r="F46">
        <f t="shared" si="1"/>
        <v>5709</v>
      </c>
      <c r="G46">
        <f t="shared" si="2"/>
        <v>3.0181612455635332E-3</v>
      </c>
      <c r="J46">
        <f t="shared" ref="J46:J53" si="5">+G46</f>
        <v>3.0181612455635332E-3</v>
      </c>
      <c r="Q46" s="2">
        <f t="shared" si="3"/>
        <v>39757.852500000001</v>
      </c>
    </row>
    <row r="47" spans="1:17">
      <c r="A47" s="29" t="s">
        <v>46</v>
      </c>
      <c r="B47" s="30" t="s">
        <v>47</v>
      </c>
      <c r="C47" s="29">
        <v>54776.490100000003</v>
      </c>
      <c r="D47" s="29">
        <v>6.9999999999999999E-4</v>
      </c>
      <c r="E47" s="31">
        <f t="shared" si="0"/>
        <v>5709.5143088732711</v>
      </c>
      <c r="F47">
        <f t="shared" si="1"/>
        <v>5709.5</v>
      </c>
      <c r="G47">
        <f t="shared" si="2"/>
        <v>3.9122160887927748E-3</v>
      </c>
      <c r="J47">
        <f t="shared" si="5"/>
        <v>3.9122160887927748E-3</v>
      </c>
      <c r="Q47" s="2">
        <f t="shared" si="3"/>
        <v>39757.990100000003</v>
      </c>
    </row>
    <row r="48" spans="1:17">
      <c r="A48" s="29" t="s">
        <v>46</v>
      </c>
      <c r="B48" s="30" t="s">
        <v>44</v>
      </c>
      <c r="C48" s="29">
        <v>54835.273399999998</v>
      </c>
      <c r="D48" s="29">
        <v>6.9999999999999999E-4</v>
      </c>
      <c r="E48" s="31">
        <f t="shared" si="0"/>
        <v>5924.5133710249765</v>
      </c>
      <c r="F48">
        <f t="shared" si="1"/>
        <v>5924.5</v>
      </c>
      <c r="G48">
        <f t="shared" si="2"/>
        <v>3.6557972125592642E-3</v>
      </c>
      <c r="J48">
        <f t="shared" si="5"/>
        <v>3.6557972125592642E-3</v>
      </c>
      <c r="Q48" s="2">
        <f t="shared" si="3"/>
        <v>39816.773399999998</v>
      </c>
    </row>
    <row r="49" spans="1:17">
      <c r="A49" s="29" t="s">
        <v>46</v>
      </c>
      <c r="B49" s="30" t="s">
        <v>44</v>
      </c>
      <c r="C49" s="29">
        <v>54847.303899999999</v>
      </c>
      <c r="D49" s="29">
        <v>4.0000000000000002E-4</v>
      </c>
      <c r="E49" s="31">
        <f t="shared" si="0"/>
        <v>5968.5147492602309</v>
      </c>
      <c r="F49">
        <f t="shared" si="1"/>
        <v>5968.5</v>
      </c>
      <c r="G49">
        <f t="shared" si="2"/>
        <v>4.0326231173821725E-3</v>
      </c>
      <c r="J49">
        <f t="shared" si="5"/>
        <v>4.0326231173821725E-3</v>
      </c>
      <c r="Q49" s="2">
        <f t="shared" si="3"/>
        <v>39828.803899999999</v>
      </c>
    </row>
    <row r="50" spans="1:17">
      <c r="A50" s="29" t="s">
        <v>46</v>
      </c>
      <c r="B50" s="30" t="s">
        <v>44</v>
      </c>
      <c r="C50" s="29">
        <v>54847.441200000001</v>
      </c>
      <c r="D50" s="29">
        <v>1E-4</v>
      </c>
      <c r="E50" s="31">
        <f t="shared" si="0"/>
        <v>5969.0169220071484</v>
      </c>
      <c r="F50">
        <f t="shared" si="1"/>
        <v>5969</v>
      </c>
      <c r="G50">
        <f t="shared" si="2"/>
        <v>4.626677960914094E-3</v>
      </c>
      <c r="J50">
        <f t="shared" si="5"/>
        <v>4.626677960914094E-3</v>
      </c>
      <c r="Q50" s="2">
        <f t="shared" si="3"/>
        <v>39828.941200000001</v>
      </c>
    </row>
    <row r="51" spans="1:17">
      <c r="A51" s="29" t="s">
        <v>46</v>
      </c>
      <c r="B51" s="30" t="s">
        <v>44</v>
      </c>
      <c r="C51" s="29">
        <v>54847.577100000002</v>
      </c>
      <c r="D51" s="29">
        <v>4.0000000000000002E-4</v>
      </c>
      <c r="E51" s="31">
        <f t="shared" si="0"/>
        <v>5969.5139742744877</v>
      </c>
      <c r="F51">
        <f t="shared" si="1"/>
        <v>5969.5</v>
      </c>
      <c r="G51">
        <f t="shared" si="2"/>
        <v>3.8207328034332022E-3</v>
      </c>
      <c r="J51">
        <f t="shared" si="5"/>
        <v>3.8207328034332022E-3</v>
      </c>
      <c r="Q51" s="2">
        <f t="shared" si="3"/>
        <v>39829.077100000002</v>
      </c>
    </row>
    <row r="52" spans="1:17">
      <c r="A52" s="41" t="s">
        <v>59</v>
      </c>
      <c r="B52" s="41"/>
      <c r="C52" s="35">
        <v>55374.442900000002</v>
      </c>
      <c r="D52" s="35">
        <v>3.0999999999999999E-3</v>
      </c>
      <c r="E52" s="31">
        <f t="shared" si="0"/>
        <v>7896.5179512512232</v>
      </c>
      <c r="F52">
        <f t="shared" si="1"/>
        <v>7896.5</v>
      </c>
      <c r="G52">
        <f t="shared" si="2"/>
        <v>4.9080855314969085E-3</v>
      </c>
      <c r="J52">
        <f t="shared" si="5"/>
        <v>4.9080855314969085E-3</v>
      </c>
      <c r="O52">
        <f t="shared" ref="O52:O83" ca="1" si="6">+C$11+C$12*$F52</f>
        <v>-4.5396021533675966E-3</v>
      </c>
      <c r="Q52" s="2">
        <f t="shared" si="3"/>
        <v>40355.942900000002</v>
      </c>
    </row>
    <row r="53" spans="1:17">
      <c r="A53" s="41" t="s">
        <v>59</v>
      </c>
      <c r="B53" s="41"/>
      <c r="C53" s="35">
        <v>55409.438000000002</v>
      </c>
      <c r="D53" s="35">
        <v>1.1999999999999999E-3</v>
      </c>
      <c r="E53" s="31">
        <f t="shared" ref="E53:E84" si="7">+(C53-C$7)/C$8</f>
        <v>8024.5120189525214</v>
      </c>
      <c r="F53">
        <f t="shared" ref="F53:F84" si="8">ROUND(2*E53,0)/2</f>
        <v>8024.5</v>
      </c>
      <c r="G53">
        <f t="shared" ref="G53:G84" si="9">+C53-(C$7+F53*C$8)</f>
        <v>3.2861245272215456E-3</v>
      </c>
      <c r="J53">
        <f t="shared" si="5"/>
        <v>3.2861245272215456E-3</v>
      </c>
      <c r="O53">
        <f t="shared" ca="1" si="6"/>
        <v>-4.399808930921149E-3</v>
      </c>
      <c r="Q53" s="2">
        <f t="shared" ref="Q53:Q84" si="10">+C53-15018.5</f>
        <v>40390.938000000002</v>
      </c>
    </row>
    <row r="54" spans="1:17">
      <c r="A54" s="59" t="s">
        <v>1</v>
      </c>
      <c r="B54" s="60" t="s">
        <v>44</v>
      </c>
      <c r="C54" s="61">
        <v>55473.2788</v>
      </c>
      <c r="D54" s="61">
        <v>4.0000000000000002E-4</v>
      </c>
      <c r="E54" s="31">
        <f t="shared" si="7"/>
        <v>8258.0088135696187</v>
      </c>
      <c r="F54">
        <f t="shared" si="8"/>
        <v>8258</v>
      </c>
      <c r="G54">
        <f t="shared" si="9"/>
        <v>2.4097347268252634E-3</v>
      </c>
      <c r="K54">
        <f>+G54</f>
        <v>2.4097347268252634E-3</v>
      </c>
      <c r="O54">
        <f t="shared" ca="1" si="6"/>
        <v>-4.144795513411419E-3</v>
      </c>
      <c r="Q54" s="2">
        <f t="shared" si="10"/>
        <v>40454.7788</v>
      </c>
    </row>
    <row r="55" spans="1:17">
      <c r="A55" s="59" t="s">
        <v>1</v>
      </c>
      <c r="B55" s="60" t="s">
        <v>44</v>
      </c>
      <c r="C55" s="61">
        <v>55473.4162</v>
      </c>
      <c r="D55" s="61">
        <v>2.9999999999999997E-4</v>
      </c>
      <c r="E55" s="31">
        <f t="shared" si="7"/>
        <v>8258.5113520650684</v>
      </c>
      <c r="F55">
        <f t="shared" si="8"/>
        <v>8258.5</v>
      </c>
      <c r="G55">
        <f t="shared" si="9"/>
        <v>3.1037895678309724E-3</v>
      </c>
      <c r="K55">
        <f>+G55</f>
        <v>3.1037895678309724E-3</v>
      </c>
      <c r="O55">
        <f t="shared" ca="1" si="6"/>
        <v>-4.1442494461362382E-3</v>
      </c>
      <c r="Q55" s="2">
        <f t="shared" si="10"/>
        <v>40454.9162</v>
      </c>
    </row>
    <row r="56" spans="1:17">
      <c r="A56" s="41" t="s">
        <v>59</v>
      </c>
      <c r="B56" s="41"/>
      <c r="C56" s="35">
        <v>55479.294099999999</v>
      </c>
      <c r="D56" s="35">
        <v>1.2999999999999999E-3</v>
      </c>
      <c r="E56" s="31">
        <f t="shared" si="7"/>
        <v>8280.009685561512</v>
      </c>
      <c r="F56">
        <f t="shared" si="8"/>
        <v>8280</v>
      </c>
      <c r="G56">
        <f t="shared" si="9"/>
        <v>2.6481476816115901E-3</v>
      </c>
      <c r="J56">
        <f t="shared" ref="J56:J63" si="11">+G56</f>
        <v>2.6481476816115901E-3</v>
      </c>
      <c r="O56">
        <f t="shared" ca="1" si="6"/>
        <v>-4.1207685533034364E-3</v>
      </c>
      <c r="Q56" s="2">
        <f t="shared" si="10"/>
        <v>40460.794099999999</v>
      </c>
    </row>
    <row r="57" spans="1:17">
      <c r="A57" s="41" t="s">
        <v>59</v>
      </c>
      <c r="B57" s="41"/>
      <c r="C57" s="35">
        <v>55479.432399999998</v>
      </c>
      <c r="D57" s="35">
        <v>1.8E-3</v>
      </c>
      <c r="E57" s="31">
        <f t="shared" si="7"/>
        <v>8280.5155157938279</v>
      </c>
      <c r="F57">
        <f t="shared" si="8"/>
        <v>8280.5</v>
      </c>
      <c r="G57">
        <f t="shared" si="9"/>
        <v>4.2422025217092596E-3</v>
      </c>
      <c r="J57">
        <f t="shared" si="11"/>
        <v>4.2422025217092596E-3</v>
      </c>
      <c r="O57">
        <f t="shared" ca="1" si="6"/>
        <v>-4.1202224860282539E-3</v>
      </c>
      <c r="Q57" s="2">
        <f t="shared" si="10"/>
        <v>40460.932399999998</v>
      </c>
    </row>
    <row r="58" spans="1:17">
      <c r="A58" s="41" t="s">
        <v>59</v>
      </c>
      <c r="B58" s="41"/>
      <c r="C58" s="35">
        <v>55479.568899999998</v>
      </c>
      <c r="D58" s="35">
        <v>5.0000000000000001E-4</v>
      </c>
      <c r="E58" s="31">
        <f t="shared" si="7"/>
        <v>8281.0147625524114</v>
      </c>
      <c r="F58">
        <f t="shared" si="8"/>
        <v>8281</v>
      </c>
      <c r="G58">
        <f t="shared" si="9"/>
        <v>4.0362573636230081E-3</v>
      </c>
      <c r="J58">
        <f t="shared" si="11"/>
        <v>4.0362573636230081E-3</v>
      </c>
      <c r="O58">
        <f t="shared" ca="1" si="6"/>
        <v>-4.1196764187530731E-3</v>
      </c>
      <c r="Q58" s="2">
        <f t="shared" si="10"/>
        <v>40461.068899999998</v>
      </c>
    </row>
    <row r="59" spans="1:17">
      <c r="A59" s="41" t="s">
        <v>59</v>
      </c>
      <c r="B59" s="41"/>
      <c r="C59" s="35">
        <v>55491.325900000003</v>
      </c>
      <c r="D59" s="35">
        <v>3.7000000000000002E-3</v>
      </c>
      <c r="E59" s="31">
        <f t="shared" si="7"/>
        <v>8324.0158185278142</v>
      </c>
      <c r="F59">
        <f t="shared" si="8"/>
        <v>8324</v>
      </c>
      <c r="G59">
        <f t="shared" si="9"/>
        <v>4.3249735899735242E-3</v>
      </c>
      <c r="J59">
        <f t="shared" si="11"/>
        <v>4.3249735899735242E-3</v>
      </c>
      <c r="O59">
        <f t="shared" ca="1" si="6"/>
        <v>-4.0727146330874694E-3</v>
      </c>
      <c r="Q59" s="2">
        <f t="shared" si="10"/>
        <v>40472.825900000003</v>
      </c>
    </row>
    <row r="60" spans="1:17">
      <c r="A60" s="41" t="s">
        <v>59</v>
      </c>
      <c r="B60" s="41"/>
      <c r="C60" s="35">
        <v>55491.462399999997</v>
      </c>
      <c r="D60" s="35">
        <v>1.6000000000000001E-3</v>
      </c>
      <c r="E60" s="31">
        <f t="shared" si="7"/>
        <v>8324.5150652863704</v>
      </c>
      <c r="F60">
        <f t="shared" si="8"/>
        <v>8324.5</v>
      </c>
      <c r="G60">
        <f t="shared" si="9"/>
        <v>4.1190284246113151E-3</v>
      </c>
      <c r="J60">
        <f t="shared" si="11"/>
        <v>4.1190284246113151E-3</v>
      </c>
      <c r="O60">
        <f t="shared" ca="1" si="6"/>
        <v>-4.0721685658122887E-3</v>
      </c>
      <c r="Q60" s="2">
        <f t="shared" si="10"/>
        <v>40472.962399999997</v>
      </c>
    </row>
    <row r="61" spans="1:17">
      <c r="A61" s="41" t="s">
        <v>59</v>
      </c>
      <c r="B61" s="41"/>
      <c r="C61" s="35">
        <v>55491.597600000001</v>
      </c>
      <c r="D61" s="35">
        <v>1.8E-3</v>
      </c>
      <c r="E61" s="31">
        <f t="shared" si="7"/>
        <v>8325.0095573139333</v>
      </c>
      <c r="F61">
        <f t="shared" si="8"/>
        <v>8325</v>
      </c>
      <c r="G61">
        <f t="shared" si="9"/>
        <v>2.6130832702619955E-3</v>
      </c>
      <c r="J61">
        <f t="shared" si="11"/>
        <v>2.6130832702619955E-3</v>
      </c>
      <c r="O61">
        <f t="shared" ca="1" si="6"/>
        <v>-4.0716224985371061E-3</v>
      </c>
      <c r="Q61" s="2">
        <f t="shared" si="10"/>
        <v>40473.097600000001</v>
      </c>
    </row>
    <row r="62" spans="1:17">
      <c r="A62" s="41" t="s">
        <v>59</v>
      </c>
      <c r="B62" s="41"/>
      <c r="C62" s="35">
        <v>55514.428999999996</v>
      </c>
      <c r="D62" s="35">
        <v>6.9999999999999999E-4</v>
      </c>
      <c r="E62" s="31">
        <f t="shared" si="7"/>
        <v>8408.5150697232366</v>
      </c>
      <c r="F62">
        <f t="shared" si="8"/>
        <v>8408.5</v>
      </c>
      <c r="G62">
        <f t="shared" si="9"/>
        <v>4.1202415159204975E-3</v>
      </c>
      <c r="J62">
        <f t="shared" si="11"/>
        <v>4.1202415159204975E-3</v>
      </c>
      <c r="O62">
        <f t="shared" ca="1" si="6"/>
        <v>-3.9804292635818063E-3</v>
      </c>
      <c r="Q62" s="2">
        <f t="shared" si="10"/>
        <v>40495.928999999996</v>
      </c>
    </row>
    <row r="63" spans="1:17">
      <c r="A63" s="41" t="s">
        <v>59</v>
      </c>
      <c r="B63" s="41"/>
      <c r="C63" s="35">
        <v>55514.566200000001</v>
      </c>
      <c r="D63" s="35">
        <v>8.9999999999999998E-4</v>
      </c>
      <c r="E63" s="31">
        <f t="shared" si="7"/>
        <v>8409.0168767216237</v>
      </c>
      <c r="F63">
        <f t="shared" si="8"/>
        <v>8409</v>
      </c>
      <c r="G63">
        <f t="shared" si="9"/>
        <v>4.6142963619786315E-3</v>
      </c>
      <c r="J63">
        <f t="shared" si="11"/>
        <v>4.6142963619786315E-3</v>
      </c>
      <c r="O63">
        <f t="shared" ca="1" si="6"/>
        <v>-3.9798831963066255E-3</v>
      </c>
      <c r="Q63" s="2">
        <f t="shared" si="10"/>
        <v>40496.066200000001</v>
      </c>
    </row>
    <row r="64" spans="1:17">
      <c r="A64" s="33" t="s">
        <v>55</v>
      </c>
      <c r="B64" s="34" t="s">
        <v>44</v>
      </c>
      <c r="C64" s="32">
        <v>55792.348879999998</v>
      </c>
      <c r="D64" s="32">
        <v>2.9999999999999997E-4</v>
      </c>
      <c r="E64" s="31">
        <f t="shared" si="7"/>
        <v>9425.0029762089125</v>
      </c>
      <c r="F64">
        <f t="shared" si="8"/>
        <v>9425</v>
      </c>
      <c r="G64">
        <f t="shared" si="9"/>
        <v>8.1373090506531298E-4</v>
      </c>
      <c r="K64">
        <f t="shared" ref="K64:K86" si="12">+G64</f>
        <v>8.1373090506531298E-4</v>
      </c>
      <c r="O64">
        <f t="shared" ca="1" si="6"/>
        <v>-2.8702744931379462E-3</v>
      </c>
      <c r="Q64" s="2">
        <f t="shared" si="10"/>
        <v>40773.848879999998</v>
      </c>
    </row>
    <row r="65" spans="1:17">
      <c r="A65" s="33" t="s">
        <v>55</v>
      </c>
      <c r="B65" s="34" t="s">
        <v>47</v>
      </c>
      <c r="C65" s="32">
        <v>55792.486210000003</v>
      </c>
      <c r="D65" s="32">
        <v>2.0000000000000001E-4</v>
      </c>
      <c r="E65" s="31">
        <f t="shared" si="7"/>
        <v>9425.5052586804031</v>
      </c>
      <c r="F65">
        <f t="shared" si="8"/>
        <v>9425.5</v>
      </c>
      <c r="G65">
        <f t="shared" si="9"/>
        <v>1.4377857514773495E-3</v>
      </c>
      <c r="K65">
        <f t="shared" si="12"/>
        <v>1.4377857514773495E-3</v>
      </c>
      <c r="O65">
        <f t="shared" ca="1" si="6"/>
        <v>-2.8697284258627654E-3</v>
      </c>
      <c r="Q65" s="2">
        <f t="shared" si="10"/>
        <v>40773.986210000003</v>
      </c>
    </row>
    <row r="66" spans="1:17">
      <c r="A66" s="33" t="s">
        <v>55</v>
      </c>
      <c r="B66" s="34" t="s">
        <v>47</v>
      </c>
      <c r="C66" s="32">
        <v>55794.400829999999</v>
      </c>
      <c r="D66" s="32">
        <v>2.9999999999999997E-4</v>
      </c>
      <c r="E66" s="31">
        <f t="shared" si="7"/>
        <v>9432.5079533977132</v>
      </c>
      <c r="F66">
        <f t="shared" si="8"/>
        <v>9432.5</v>
      </c>
      <c r="G66">
        <f t="shared" si="9"/>
        <v>2.174553505028598E-3</v>
      </c>
      <c r="K66">
        <f t="shared" si="12"/>
        <v>2.174553505028598E-3</v>
      </c>
      <c r="O66">
        <f t="shared" ca="1" si="6"/>
        <v>-2.8620834840102256E-3</v>
      </c>
      <c r="Q66" s="2">
        <f t="shared" si="10"/>
        <v>40775.900829999999</v>
      </c>
    </row>
    <row r="67" spans="1:17">
      <c r="A67" s="33" t="s">
        <v>55</v>
      </c>
      <c r="B67" s="34" t="s">
        <v>44</v>
      </c>
      <c r="C67" s="32">
        <v>55794.536999999997</v>
      </c>
      <c r="D67" s="32">
        <v>2.0000000000000001E-4</v>
      </c>
      <c r="E67" s="31">
        <f t="shared" si="7"/>
        <v>9433.0059931860997</v>
      </c>
      <c r="F67">
        <f t="shared" si="8"/>
        <v>9433</v>
      </c>
      <c r="G67">
        <f t="shared" si="9"/>
        <v>1.6386083443649113E-3</v>
      </c>
      <c r="K67">
        <f t="shared" si="12"/>
        <v>1.6386083443649113E-3</v>
      </c>
      <c r="O67">
        <f t="shared" ca="1" si="6"/>
        <v>-2.8615374167350431E-3</v>
      </c>
      <c r="Q67" s="2">
        <f t="shared" si="10"/>
        <v>40776.036999999997</v>
      </c>
    </row>
    <row r="68" spans="1:17">
      <c r="A68" s="33" t="s">
        <v>55</v>
      </c>
      <c r="B68" s="34" t="s">
        <v>44</v>
      </c>
      <c r="C68" s="32">
        <v>55796.450449999997</v>
      </c>
      <c r="D68" s="32">
        <v>2.9999999999999997E-4</v>
      </c>
      <c r="E68" s="31">
        <f t="shared" si="7"/>
        <v>9440.0044086454946</v>
      </c>
      <c r="F68">
        <f t="shared" si="8"/>
        <v>9440</v>
      </c>
      <c r="G68">
        <f t="shared" si="9"/>
        <v>1.2053760947310366E-3</v>
      </c>
      <c r="K68">
        <f t="shared" si="12"/>
        <v>1.2053760947310366E-3</v>
      </c>
      <c r="O68">
        <f t="shared" ca="1" si="6"/>
        <v>-2.8538924748825033E-3</v>
      </c>
      <c r="Q68" s="2">
        <f t="shared" si="10"/>
        <v>40777.950449999997</v>
      </c>
    </row>
    <row r="69" spans="1:17">
      <c r="A69" s="33" t="s">
        <v>55</v>
      </c>
      <c r="B69" s="34" t="s">
        <v>47</v>
      </c>
      <c r="C69" s="32">
        <v>55796.587079999998</v>
      </c>
      <c r="D69" s="32">
        <v>5.0000000000000001E-4</v>
      </c>
      <c r="E69" s="31">
        <f t="shared" si="7"/>
        <v>9440.5041308771833</v>
      </c>
      <c r="F69">
        <f t="shared" si="8"/>
        <v>9440.5</v>
      </c>
      <c r="G69">
        <f t="shared" si="9"/>
        <v>1.1294309369986877E-3</v>
      </c>
      <c r="K69">
        <f t="shared" si="12"/>
        <v>1.1294309369986877E-3</v>
      </c>
      <c r="O69">
        <f t="shared" ca="1" si="6"/>
        <v>-2.8533464076073226E-3</v>
      </c>
      <c r="Q69" s="2">
        <f t="shared" si="10"/>
        <v>40778.087079999998</v>
      </c>
    </row>
    <row r="70" spans="1:17">
      <c r="A70" s="33" t="s">
        <v>55</v>
      </c>
      <c r="B70" s="34" t="s">
        <v>47</v>
      </c>
      <c r="C70" s="32">
        <v>55797.407950000001</v>
      </c>
      <c r="D70" s="32">
        <v>2.9999999999999997E-4</v>
      </c>
      <c r="E70" s="31">
        <f t="shared" si="7"/>
        <v>9443.5064509264012</v>
      </c>
      <c r="F70">
        <f t="shared" si="8"/>
        <v>9443.5</v>
      </c>
      <c r="G70">
        <f t="shared" si="9"/>
        <v>1.7637599812587723E-3</v>
      </c>
      <c r="K70">
        <f t="shared" si="12"/>
        <v>1.7637599812587723E-3</v>
      </c>
      <c r="O70">
        <f t="shared" ca="1" si="6"/>
        <v>-2.8500700039562343E-3</v>
      </c>
      <c r="Q70" s="2">
        <f t="shared" si="10"/>
        <v>40778.907950000001</v>
      </c>
    </row>
    <row r="71" spans="1:17">
      <c r="A71" s="33" t="s">
        <v>55</v>
      </c>
      <c r="B71" s="34" t="s">
        <v>44</v>
      </c>
      <c r="C71" s="32">
        <v>55797.5435</v>
      </c>
      <c r="D71" s="32">
        <v>2.9999999999999997E-4</v>
      </c>
      <c r="E71" s="31">
        <f t="shared" si="7"/>
        <v>9444.0022230738377</v>
      </c>
      <c r="F71">
        <f t="shared" si="8"/>
        <v>9444</v>
      </c>
      <c r="G71">
        <f t="shared" si="9"/>
        <v>6.0781482170568779E-4</v>
      </c>
      <c r="K71">
        <f t="shared" si="12"/>
        <v>6.0781482170568779E-4</v>
      </c>
      <c r="O71">
        <f t="shared" ca="1" si="6"/>
        <v>-2.8495239366810518E-3</v>
      </c>
      <c r="Q71" s="2">
        <f t="shared" si="10"/>
        <v>40779.0435</v>
      </c>
    </row>
    <row r="72" spans="1:17">
      <c r="A72" s="33" t="s">
        <v>55</v>
      </c>
      <c r="B72" s="34" t="s">
        <v>47</v>
      </c>
      <c r="C72" s="32">
        <v>55799.322030000003</v>
      </c>
      <c r="D72" s="32">
        <v>2.9999999999999997E-4</v>
      </c>
      <c r="E72" s="31">
        <f t="shared" si="7"/>
        <v>9450.5071706016115</v>
      </c>
      <c r="F72">
        <f t="shared" si="8"/>
        <v>9450.5</v>
      </c>
      <c r="G72">
        <f t="shared" si="9"/>
        <v>1.9605277411756106E-3</v>
      </c>
      <c r="K72">
        <f t="shared" si="12"/>
        <v>1.9605277411756106E-3</v>
      </c>
      <c r="O72">
        <f t="shared" ca="1" si="6"/>
        <v>-2.8424250621036928E-3</v>
      </c>
      <c r="Q72" s="2">
        <f t="shared" si="10"/>
        <v>40780.822030000003</v>
      </c>
    </row>
    <row r="73" spans="1:17">
      <c r="A73" s="33" t="s">
        <v>55</v>
      </c>
      <c r="B73" s="34" t="s">
        <v>44</v>
      </c>
      <c r="C73" s="32">
        <v>55799.457860000002</v>
      </c>
      <c r="D73" s="32">
        <v>2.0000000000000001E-4</v>
      </c>
      <c r="E73" s="31">
        <f t="shared" si="7"/>
        <v>9451.0039668449645</v>
      </c>
      <c r="F73">
        <f t="shared" si="8"/>
        <v>9451</v>
      </c>
      <c r="G73">
        <f t="shared" si="9"/>
        <v>1.0845825818250887E-3</v>
      </c>
      <c r="K73">
        <f t="shared" si="12"/>
        <v>1.0845825818250887E-3</v>
      </c>
      <c r="O73">
        <f t="shared" ca="1" si="6"/>
        <v>-2.841878994828512E-3</v>
      </c>
      <c r="Q73" s="2">
        <f t="shared" si="10"/>
        <v>40780.957860000002</v>
      </c>
    </row>
    <row r="74" spans="1:17">
      <c r="A74" s="33" t="s">
        <v>55</v>
      </c>
      <c r="B74" s="34" t="s">
        <v>47</v>
      </c>
      <c r="C74" s="32">
        <v>55799.594729999997</v>
      </c>
      <c r="D74" s="32">
        <v>2.9999999999999997E-4</v>
      </c>
      <c r="E74" s="31">
        <f t="shared" si="7"/>
        <v>9451.5045668731291</v>
      </c>
      <c r="F74">
        <f t="shared" si="8"/>
        <v>9451.5</v>
      </c>
      <c r="G74">
        <f t="shared" si="9"/>
        <v>1.2486374180298299E-3</v>
      </c>
      <c r="K74">
        <f t="shared" si="12"/>
        <v>1.2486374180298299E-3</v>
      </c>
      <c r="O74">
        <f t="shared" ca="1" si="6"/>
        <v>-2.8413329275533313E-3</v>
      </c>
      <c r="Q74" s="2">
        <f t="shared" si="10"/>
        <v>40781.094729999997</v>
      </c>
    </row>
    <row r="75" spans="1:17">
      <c r="A75" s="33" t="s">
        <v>55</v>
      </c>
      <c r="B75" s="34" t="s">
        <v>47</v>
      </c>
      <c r="C75" s="32">
        <v>55802.329160000001</v>
      </c>
      <c r="D75" s="32">
        <v>2.0000000000000001E-4</v>
      </c>
      <c r="E75" s="31">
        <f t="shared" si="7"/>
        <v>9461.5057047051396</v>
      </c>
      <c r="F75">
        <f t="shared" si="8"/>
        <v>9461.5</v>
      </c>
      <c r="G75">
        <f t="shared" si="9"/>
        <v>1.5597342135151848E-3</v>
      </c>
      <c r="K75">
        <f t="shared" si="12"/>
        <v>1.5597342135151848E-3</v>
      </c>
      <c r="O75">
        <f t="shared" ca="1" si="6"/>
        <v>-2.8304115820497015E-3</v>
      </c>
      <c r="Q75" s="2">
        <f t="shared" si="10"/>
        <v>40783.829160000001</v>
      </c>
    </row>
    <row r="76" spans="1:17">
      <c r="A76" s="33" t="s">
        <v>55</v>
      </c>
      <c r="B76" s="34" t="s">
        <v>44</v>
      </c>
      <c r="C76" s="32">
        <v>55802.46501</v>
      </c>
      <c r="D76" s="32">
        <v>2.0000000000000001E-4</v>
      </c>
      <c r="E76" s="31">
        <f t="shared" si="7"/>
        <v>9462.0025740982001</v>
      </c>
      <c r="F76">
        <f t="shared" si="8"/>
        <v>9462</v>
      </c>
      <c r="G76">
        <f t="shared" si="9"/>
        <v>7.0378905365942046E-4</v>
      </c>
      <c r="K76">
        <f t="shared" si="12"/>
        <v>7.0378905365942046E-4</v>
      </c>
      <c r="O76">
        <f t="shared" ca="1" si="6"/>
        <v>-2.8298655147745207E-3</v>
      </c>
      <c r="Q76" s="2">
        <f t="shared" si="10"/>
        <v>40783.96501</v>
      </c>
    </row>
    <row r="77" spans="1:17">
      <c r="A77" s="33" t="s">
        <v>55</v>
      </c>
      <c r="B77" s="34" t="s">
        <v>47</v>
      </c>
      <c r="C77" s="32">
        <v>55805.336889999999</v>
      </c>
      <c r="D77" s="32">
        <v>2.0000000000000001E-4</v>
      </c>
      <c r="E77" s="31">
        <f t="shared" si="7"/>
        <v>9472.5064332999118</v>
      </c>
      <c r="F77">
        <f t="shared" si="8"/>
        <v>9472.5</v>
      </c>
      <c r="G77">
        <f t="shared" si="9"/>
        <v>1.758940692525357E-3</v>
      </c>
      <c r="K77">
        <f t="shared" si="12"/>
        <v>1.758940692525357E-3</v>
      </c>
      <c r="O77">
        <f t="shared" ca="1" si="6"/>
        <v>-2.8183981019957102E-3</v>
      </c>
      <c r="Q77" s="2">
        <f t="shared" si="10"/>
        <v>40786.836889999999</v>
      </c>
    </row>
    <row r="78" spans="1:17">
      <c r="A78" s="33" t="s">
        <v>55</v>
      </c>
      <c r="B78" s="34" t="s">
        <v>44</v>
      </c>
      <c r="C78" s="32">
        <v>55805.472500000003</v>
      </c>
      <c r="D78" s="32">
        <v>2.0000000000000001E-4</v>
      </c>
      <c r="E78" s="31">
        <f t="shared" si="7"/>
        <v>9473.0024248964946</v>
      </c>
      <c r="F78">
        <f t="shared" si="8"/>
        <v>9473</v>
      </c>
      <c r="G78">
        <f t="shared" si="9"/>
        <v>6.62995531456545E-4</v>
      </c>
      <c r="K78">
        <f t="shared" si="12"/>
        <v>6.62995531456545E-4</v>
      </c>
      <c r="O78">
        <f t="shared" ca="1" si="6"/>
        <v>-2.8178520347205294E-3</v>
      </c>
      <c r="Q78" s="2">
        <f t="shared" si="10"/>
        <v>40786.972500000003</v>
      </c>
    </row>
    <row r="79" spans="1:17">
      <c r="A79" s="33" t="s">
        <v>55</v>
      </c>
      <c r="B79" s="34" t="s">
        <v>47</v>
      </c>
      <c r="C79" s="32">
        <v>55805.609750000003</v>
      </c>
      <c r="D79" s="32">
        <v>2.0000000000000001E-4</v>
      </c>
      <c r="E79" s="31">
        <f t="shared" si="7"/>
        <v>9473.5044147691333</v>
      </c>
      <c r="F79">
        <f t="shared" si="8"/>
        <v>9473.5</v>
      </c>
      <c r="G79">
        <f t="shared" si="9"/>
        <v>1.2070503726135939E-3</v>
      </c>
      <c r="K79">
        <f t="shared" si="12"/>
        <v>1.2070503726135939E-3</v>
      </c>
      <c r="O79">
        <f t="shared" ca="1" si="6"/>
        <v>-2.8173059674453469E-3</v>
      </c>
      <c r="Q79" s="2">
        <f t="shared" si="10"/>
        <v>40787.109750000003</v>
      </c>
    </row>
    <row r="80" spans="1:17">
      <c r="A80" s="33" t="s">
        <v>55</v>
      </c>
      <c r="B80" s="34" t="s">
        <v>44</v>
      </c>
      <c r="C80" s="32">
        <v>55815.315929999997</v>
      </c>
      <c r="D80" s="32">
        <v>2.0000000000000001E-4</v>
      </c>
      <c r="E80" s="31">
        <f t="shared" si="7"/>
        <v>9509.0046265142119</v>
      </c>
      <c r="F80">
        <f t="shared" si="8"/>
        <v>9509</v>
      </c>
      <c r="G80">
        <f t="shared" si="9"/>
        <v>1.2649439959204756E-3</v>
      </c>
      <c r="K80">
        <f t="shared" si="12"/>
        <v>1.2649439959204756E-3</v>
      </c>
      <c r="O80">
        <f t="shared" ca="1" si="6"/>
        <v>-2.7785351909074656E-3</v>
      </c>
      <c r="Q80" s="2">
        <f t="shared" si="10"/>
        <v>40796.815929999997</v>
      </c>
    </row>
    <row r="81" spans="1:17">
      <c r="A81" s="33" t="s">
        <v>55</v>
      </c>
      <c r="B81" s="34" t="s">
        <v>47</v>
      </c>
      <c r="C81" s="32">
        <v>55815.453580000001</v>
      </c>
      <c r="D81" s="32">
        <v>2.9999999999999997E-4</v>
      </c>
      <c r="E81" s="31">
        <f t="shared" si="7"/>
        <v>9509.5080793810303</v>
      </c>
      <c r="F81">
        <f t="shared" si="8"/>
        <v>9509.5</v>
      </c>
      <c r="G81">
        <f t="shared" si="9"/>
        <v>2.2089988415245898E-3</v>
      </c>
      <c r="K81">
        <f t="shared" si="12"/>
        <v>2.2089988415245898E-3</v>
      </c>
      <c r="O81">
        <f t="shared" ca="1" si="6"/>
        <v>-2.7779891236322848E-3</v>
      </c>
      <c r="Q81" s="2">
        <f t="shared" si="10"/>
        <v>40796.953580000001</v>
      </c>
    </row>
    <row r="82" spans="1:17">
      <c r="A82" s="59" t="s">
        <v>1</v>
      </c>
      <c r="B82" s="60" t="s">
        <v>44</v>
      </c>
      <c r="C82" s="61">
        <v>55820.375699999997</v>
      </c>
      <c r="D82" s="61">
        <v>4.0000000000000002E-4</v>
      </c>
      <c r="E82" s="31">
        <f t="shared" si="7"/>
        <v>9527.5106614714769</v>
      </c>
      <c r="F82">
        <f t="shared" si="8"/>
        <v>9527.5</v>
      </c>
      <c r="G82">
        <f t="shared" si="9"/>
        <v>2.9149730689823627E-3</v>
      </c>
      <c r="K82">
        <f t="shared" si="12"/>
        <v>2.9149730689823627E-3</v>
      </c>
      <c r="O82">
        <f t="shared" ca="1" si="6"/>
        <v>-2.758330701725752E-3</v>
      </c>
      <c r="Q82" s="2">
        <f t="shared" si="10"/>
        <v>40801.875699999997</v>
      </c>
    </row>
    <row r="83" spans="1:17">
      <c r="A83" s="33" t="s">
        <v>55</v>
      </c>
      <c r="B83" s="34" t="s">
        <v>44</v>
      </c>
      <c r="C83" s="32">
        <v>55830.353089999997</v>
      </c>
      <c r="D83" s="32">
        <v>2.9999999999999997E-4</v>
      </c>
      <c r="E83" s="31">
        <f t="shared" si="7"/>
        <v>9564.0028198348555</v>
      </c>
      <c r="F83">
        <f t="shared" si="8"/>
        <v>9564</v>
      </c>
      <c r="G83">
        <f t="shared" si="9"/>
        <v>7.7097638131817803E-4</v>
      </c>
      <c r="K83">
        <f t="shared" si="12"/>
        <v>7.7097638131817803E-4</v>
      </c>
      <c r="O83">
        <f t="shared" ca="1" si="6"/>
        <v>-2.7184677906375073E-3</v>
      </c>
      <c r="Q83" s="2">
        <f t="shared" si="10"/>
        <v>40811.853089999997</v>
      </c>
    </row>
    <row r="84" spans="1:17">
      <c r="A84" s="33" t="s">
        <v>55</v>
      </c>
      <c r="B84" s="34" t="s">
        <v>47</v>
      </c>
      <c r="C84" s="32">
        <v>55830.492449999998</v>
      </c>
      <c r="D84" s="32">
        <v>4.0000000000000002E-4</v>
      </c>
      <c r="E84" s="31">
        <f t="shared" si="7"/>
        <v>9564.5125270017143</v>
      </c>
      <c r="F84">
        <f t="shared" si="8"/>
        <v>9564.5</v>
      </c>
      <c r="G84">
        <f t="shared" si="9"/>
        <v>3.4250312164658681E-3</v>
      </c>
      <c r="K84">
        <f t="shared" si="12"/>
        <v>3.4250312164658681E-3</v>
      </c>
      <c r="O84">
        <f t="shared" ref="O84:O115" ca="1" si="13">+C$11+C$12*$F84</f>
        <v>-2.7179217233623265E-3</v>
      </c>
      <c r="Q84" s="2">
        <f t="shared" si="10"/>
        <v>40811.992449999998</v>
      </c>
    </row>
    <row r="85" spans="1:17">
      <c r="A85" s="33" t="s">
        <v>55</v>
      </c>
      <c r="B85" s="34" t="s">
        <v>47</v>
      </c>
      <c r="C85" s="32">
        <v>55831.311800000003</v>
      </c>
      <c r="D85" s="32">
        <v>2.9999999999999997E-4</v>
      </c>
      <c r="E85" s="31">
        <f t="shared" ref="E85:E116" si="14">+(C85-C$7)/C$8</f>
        <v>9567.509287673116</v>
      </c>
      <c r="F85">
        <f t="shared" ref="F85:F116" si="15">ROUND(2*E85,0)/2</f>
        <v>9567.5</v>
      </c>
      <c r="G85">
        <f t="shared" ref="G85:G116" si="16">+C85-(C$7+F85*C$8)</f>
        <v>2.5393602627445944E-3</v>
      </c>
      <c r="K85">
        <f t="shared" si="12"/>
        <v>2.5393602627445944E-3</v>
      </c>
      <c r="O85">
        <f t="shared" ca="1" si="13"/>
        <v>-2.7146453197112383E-3</v>
      </c>
      <c r="Q85" s="2">
        <f t="shared" ref="Q85:Q116" si="17">+C85-15018.5</f>
        <v>40812.811800000003</v>
      </c>
    </row>
    <row r="86" spans="1:17">
      <c r="A86" s="33" t="s">
        <v>55</v>
      </c>
      <c r="B86" s="34" t="s">
        <v>44</v>
      </c>
      <c r="C86" s="32">
        <v>55831.447269999997</v>
      </c>
      <c r="D86" s="32">
        <v>2.0000000000000001E-4</v>
      </c>
      <c r="E86" s="31">
        <f t="shared" si="14"/>
        <v>9568.0047672217006</v>
      </c>
      <c r="F86">
        <f t="shared" si="15"/>
        <v>9568</v>
      </c>
      <c r="G86">
        <f t="shared" si="16"/>
        <v>1.3034150979365222E-3</v>
      </c>
      <c r="K86">
        <f t="shared" si="12"/>
        <v>1.3034150979365222E-3</v>
      </c>
      <c r="O86">
        <f t="shared" ca="1" si="13"/>
        <v>-2.7140992524360558E-3</v>
      </c>
      <c r="Q86" s="2">
        <f t="shared" si="17"/>
        <v>40812.947269999997</v>
      </c>
    </row>
    <row r="87" spans="1:17">
      <c r="A87" s="33" t="s">
        <v>54</v>
      </c>
      <c r="B87" s="34" t="s">
        <v>44</v>
      </c>
      <c r="C87" s="32">
        <v>55835.413500000002</v>
      </c>
      <c r="D87" s="32">
        <v>4.0000000000000002E-4</v>
      </c>
      <c r="E87" s="31">
        <f t="shared" si="14"/>
        <v>9582.5111955828033</v>
      </c>
      <c r="F87">
        <f t="shared" si="15"/>
        <v>9582.5</v>
      </c>
      <c r="G87">
        <f t="shared" si="16"/>
        <v>3.0610054600401781E-3</v>
      </c>
      <c r="J87">
        <f>+G87</f>
        <v>3.0610054600401781E-3</v>
      </c>
      <c r="O87">
        <f t="shared" ca="1" si="13"/>
        <v>-2.6982633014557937E-3</v>
      </c>
      <c r="Q87" s="2">
        <f t="shared" si="17"/>
        <v>40816.913500000002</v>
      </c>
    </row>
    <row r="88" spans="1:17">
      <c r="A88" s="33" t="s">
        <v>55</v>
      </c>
      <c r="B88" s="34" t="s">
        <v>44</v>
      </c>
      <c r="C88" s="32">
        <v>55838.283069999998</v>
      </c>
      <c r="D88" s="32">
        <v>2.0000000000000001E-4</v>
      </c>
      <c r="E88" s="31">
        <f t="shared" si="14"/>
        <v>9593.0066059932033</v>
      </c>
      <c r="F88">
        <f t="shared" si="15"/>
        <v>9593</v>
      </c>
      <c r="G88">
        <f t="shared" si="16"/>
        <v>1.8061570881400257E-3</v>
      </c>
      <c r="K88">
        <f t="shared" ref="K88:K101" si="18">+G88</f>
        <v>1.8061570881400257E-3</v>
      </c>
      <c r="O88">
        <f t="shared" ca="1" si="13"/>
        <v>-2.6867958886769849E-3</v>
      </c>
      <c r="Q88" s="2">
        <f t="shared" si="17"/>
        <v>40819.783069999998</v>
      </c>
    </row>
    <row r="89" spans="1:17">
      <c r="A89" s="33" t="s">
        <v>55</v>
      </c>
      <c r="B89" s="34" t="s">
        <v>47</v>
      </c>
      <c r="C89" s="32">
        <v>55838.420319999997</v>
      </c>
      <c r="D89" s="32">
        <v>2.9999999999999997E-4</v>
      </c>
      <c r="E89" s="31">
        <f t="shared" si="14"/>
        <v>9593.5085958658419</v>
      </c>
      <c r="F89">
        <f t="shared" si="15"/>
        <v>9593.5</v>
      </c>
      <c r="G89">
        <f t="shared" si="16"/>
        <v>2.3502119292970747E-3</v>
      </c>
      <c r="K89">
        <f t="shared" si="18"/>
        <v>2.3502119292970747E-3</v>
      </c>
      <c r="O89">
        <f t="shared" ca="1" si="13"/>
        <v>-2.6862498214018024E-3</v>
      </c>
      <c r="Q89" s="2">
        <f t="shared" si="17"/>
        <v>40819.920319999997</v>
      </c>
    </row>
    <row r="90" spans="1:17">
      <c r="A90" s="33" t="s">
        <v>55</v>
      </c>
      <c r="B90" s="34" t="s">
        <v>44</v>
      </c>
      <c r="C90" s="32">
        <v>55852.227120000003</v>
      </c>
      <c r="D90" s="32">
        <v>4.0000000000000002E-4</v>
      </c>
      <c r="E90" s="31">
        <f t="shared" si="14"/>
        <v>9644.006765436412</v>
      </c>
      <c r="F90">
        <f t="shared" si="15"/>
        <v>9644</v>
      </c>
      <c r="G90">
        <f t="shared" si="16"/>
        <v>1.8497507553547621E-3</v>
      </c>
      <c r="K90">
        <f t="shared" si="18"/>
        <v>1.8497507553547621E-3</v>
      </c>
      <c r="O90">
        <f t="shared" ca="1" si="13"/>
        <v>-2.6310970266084782E-3</v>
      </c>
      <c r="Q90" s="2">
        <f t="shared" si="17"/>
        <v>40833.727120000003</v>
      </c>
    </row>
    <row r="91" spans="1:17">
      <c r="A91" s="57" t="s">
        <v>164</v>
      </c>
      <c r="B91" s="58" t="s">
        <v>44</v>
      </c>
      <c r="C91" s="57">
        <v>55858.243199999997</v>
      </c>
      <c r="D91" s="57" t="s">
        <v>70</v>
      </c>
      <c r="E91" s="31">
        <f t="shared" si="14"/>
        <v>9666.0104902669063</v>
      </c>
      <c r="F91">
        <f t="shared" si="15"/>
        <v>9666</v>
      </c>
      <c r="G91">
        <f t="shared" si="16"/>
        <v>2.8681637049885467E-3</v>
      </c>
      <c r="K91">
        <f t="shared" si="18"/>
        <v>2.8681637049885467E-3</v>
      </c>
      <c r="O91">
        <f t="shared" ca="1" si="13"/>
        <v>-2.6070700665004939E-3</v>
      </c>
      <c r="Q91" s="2">
        <f t="shared" si="17"/>
        <v>40839.743199999997</v>
      </c>
    </row>
    <row r="92" spans="1:17">
      <c r="A92" s="57" t="s">
        <v>164</v>
      </c>
      <c r="B92" s="58" t="s">
        <v>47</v>
      </c>
      <c r="C92" s="57">
        <v>55858.380400000002</v>
      </c>
      <c r="D92" s="57" t="s">
        <v>70</v>
      </c>
      <c r="E92" s="31">
        <f t="shared" si="14"/>
        <v>9666.5122972652916</v>
      </c>
      <c r="F92">
        <f t="shared" si="15"/>
        <v>9666.5</v>
      </c>
      <c r="G92">
        <f t="shared" si="16"/>
        <v>3.3622185510466807E-3</v>
      </c>
      <c r="K92">
        <f t="shared" si="18"/>
        <v>3.3622185510466807E-3</v>
      </c>
      <c r="O92">
        <f t="shared" ca="1" si="13"/>
        <v>-2.6065239992253131E-3</v>
      </c>
      <c r="Q92" s="2">
        <f t="shared" si="17"/>
        <v>40839.880400000002</v>
      </c>
    </row>
    <row r="93" spans="1:17">
      <c r="A93" s="57" t="s">
        <v>164</v>
      </c>
      <c r="B93" s="58" t="s">
        <v>44</v>
      </c>
      <c r="C93" s="57">
        <v>55858.515599999999</v>
      </c>
      <c r="D93" s="57" t="s">
        <v>70</v>
      </c>
      <c r="E93" s="31">
        <f t="shared" si="14"/>
        <v>9667.0067892928291</v>
      </c>
      <c r="F93">
        <f t="shared" si="15"/>
        <v>9667</v>
      </c>
      <c r="G93">
        <f t="shared" si="16"/>
        <v>1.8562733894214034E-3</v>
      </c>
      <c r="K93">
        <f t="shared" si="18"/>
        <v>1.8562733894214034E-3</v>
      </c>
      <c r="O93">
        <f t="shared" ca="1" si="13"/>
        <v>-2.6059779319501323E-3</v>
      </c>
      <c r="Q93" s="2">
        <f t="shared" si="17"/>
        <v>40840.015599999999</v>
      </c>
    </row>
    <row r="94" spans="1:17">
      <c r="A94" s="33" t="s">
        <v>55</v>
      </c>
      <c r="B94" s="34" t="s">
        <v>47</v>
      </c>
      <c r="C94" s="32">
        <v>55875.330719999998</v>
      </c>
      <c r="D94" s="32">
        <v>2.9999999999999997E-4</v>
      </c>
      <c r="E94" s="31">
        <f t="shared" si="14"/>
        <v>9728.5078453745482</v>
      </c>
      <c r="F94">
        <f t="shared" si="15"/>
        <v>9728.5</v>
      </c>
      <c r="G94">
        <f t="shared" si="16"/>
        <v>2.1450186832225882E-3</v>
      </c>
      <c r="K94">
        <f t="shared" si="18"/>
        <v>2.1450186832225882E-3</v>
      </c>
      <c r="O94">
        <f t="shared" ca="1" si="13"/>
        <v>-2.5388116571028151E-3</v>
      </c>
      <c r="Q94" s="2">
        <f t="shared" si="17"/>
        <v>40856.830719999998</v>
      </c>
    </row>
    <row r="95" spans="1:17">
      <c r="A95" s="57" t="s">
        <v>164</v>
      </c>
      <c r="B95" s="58" t="s">
        <v>44</v>
      </c>
      <c r="C95" s="57">
        <v>55893.2382</v>
      </c>
      <c r="D95" s="57" t="s">
        <v>70</v>
      </c>
      <c r="E95" s="31">
        <f t="shared" si="14"/>
        <v>9794.0041922196724</v>
      </c>
      <c r="F95">
        <f t="shared" si="15"/>
        <v>9794</v>
      </c>
      <c r="G95">
        <f t="shared" si="16"/>
        <v>1.1462027032393962E-3</v>
      </c>
      <c r="K95">
        <f t="shared" si="18"/>
        <v>1.1462027032393962E-3</v>
      </c>
      <c r="O95">
        <f t="shared" ca="1" si="13"/>
        <v>-2.4672768440540463E-3</v>
      </c>
      <c r="Q95" s="2">
        <f t="shared" si="17"/>
        <v>40874.7382</v>
      </c>
    </row>
    <row r="96" spans="1:17">
      <c r="A96" s="29" t="s">
        <v>48</v>
      </c>
      <c r="B96" s="30" t="s">
        <v>47</v>
      </c>
      <c r="C96" s="29">
        <v>55905.6777</v>
      </c>
      <c r="D96" s="29">
        <v>5.9999999999999995E-4</v>
      </c>
      <c r="E96" s="31">
        <f t="shared" si="14"/>
        <v>9839.5014819879652</v>
      </c>
      <c r="F96">
        <f t="shared" si="15"/>
        <v>9839.5</v>
      </c>
      <c r="G96">
        <f t="shared" si="16"/>
        <v>4.0519313188269734E-4</v>
      </c>
      <c r="K96">
        <f t="shared" si="18"/>
        <v>4.0519313188269734E-4</v>
      </c>
      <c r="O96">
        <f t="shared" ca="1" si="13"/>
        <v>-2.417584722012537E-3</v>
      </c>
      <c r="Q96" s="2">
        <f t="shared" si="17"/>
        <v>40887.1777</v>
      </c>
    </row>
    <row r="97" spans="1:17">
      <c r="A97" s="33" t="s">
        <v>55</v>
      </c>
      <c r="B97" s="34" t="s">
        <v>44</v>
      </c>
      <c r="C97" s="32">
        <v>56154.3465</v>
      </c>
      <c r="D97" s="32">
        <v>2.0000000000000001E-4</v>
      </c>
      <c r="E97" s="31">
        <f t="shared" si="14"/>
        <v>10749.003990121975</v>
      </c>
      <c r="F97">
        <f t="shared" si="15"/>
        <v>10749</v>
      </c>
      <c r="G97">
        <f t="shared" si="16"/>
        <v>1.0909467891906388E-3</v>
      </c>
      <c r="K97">
        <f t="shared" si="18"/>
        <v>1.0909467891906388E-3</v>
      </c>
      <c r="O97">
        <f t="shared" ca="1" si="13"/>
        <v>-1.4242883484575034E-3</v>
      </c>
      <c r="Q97" s="2">
        <f t="shared" si="17"/>
        <v>41135.8465</v>
      </c>
    </row>
    <row r="98" spans="1:17">
      <c r="A98" s="33" t="s">
        <v>55</v>
      </c>
      <c r="B98" s="34" t="s">
        <v>47</v>
      </c>
      <c r="C98" s="32">
        <v>56154.483119999997</v>
      </c>
      <c r="D98" s="32">
        <v>2.9999999999999997E-4</v>
      </c>
      <c r="E98" s="31">
        <f t="shared" si="14"/>
        <v>10749.503675778797</v>
      </c>
      <c r="F98">
        <f t="shared" si="15"/>
        <v>10749.5</v>
      </c>
      <c r="G98">
        <f t="shared" si="16"/>
        <v>1.0050016280729324E-3</v>
      </c>
      <c r="K98">
        <f t="shared" si="18"/>
        <v>1.0050016280729324E-3</v>
      </c>
      <c r="O98">
        <f t="shared" ca="1" si="13"/>
        <v>-1.4237422811823226E-3</v>
      </c>
      <c r="Q98" s="2">
        <f t="shared" si="17"/>
        <v>41135.983119999997</v>
      </c>
    </row>
    <row r="99" spans="1:17">
      <c r="A99" s="71" t="s">
        <v>249</v>
      </c>
      <c r="B99" s="72" t="s">
        <v>44</v>
      </c>
      <c r="C99" s="73">
        <v>56168.289900000003</v>
      </c>
      <c r="D99" s="73">
        <v>2.9999999999999997E-4</v>
      </c>
      <c r="E99" s="31">
        <f t="shared" si="14"/>
        <v>10800.001772199659</v>
      </c>
      <c r="F99">
        <f t="shared" si="15"/>
        <v>10800</v>
      </c>
      <c r="G99">
        <f t="shared" si="16"/>
        <v>4.8454046191181988E-4</v>
      </c>
      <c r="K99">
        <f t="shared" si="18"/>
        <v>4.8454046191181988E-4</v>
      </c>
      <c r="O99">
        <f t="shared" ca="1" si="13"/>
        <v>-1.3685894863889967E-3</v>
      </c>
      <c r="Q99" s="2">
        <f t="shared" si="17"/>
        <v>41149.789900000003</v>
      </c>
    </row>
    <row r="100" spans="1:17">
      <c r="A100" s="71" t="s">
        <v>249</v>
      </c>
      <c r="B100" s="72" t="s">
        <v>47</v>
      </c>
      <c r="C100" s="73">
        <v>56168.426200000002</v>
      </c>
      <c r="D100" s="73">
        <v>2.9999999999999997E-4</v>
      </c>
      <c r="E100" s="31">
        <f t="shared" si="14"/>
        <v>10800.500287461151</v>
      </c>
      <c r="F100">
        <f t="shared" si="15"/>
        <v>10800.5</v>
      </c>
      <c r="G100">
        <f t="shared" si="16"/>
        <v>7.8595294326078147E-5</v>
      </c>
      <c r="K100">
        <f t="shared" si="18"/>
        <v>7.8595294326078147E-5</v>
      </c>
      <c r="O100">
        <f t="shared" ca="1" si="13"/>
        <v>-1.3680434191138159E-3</v>
      </c>
      <c r="Q100" s="2">
        <f t="shared" si="17"/>
        <v>41149.926200000002</v>
      </c>
    </row>
    <row r="101" spans="1:17">
      <c r="A101" s="71" t="s">
        <v>249</v>
      </c>
      <c r="B101" s="72" t="s">
        <v>44</v>
      </c>
      <c r="C101" s="73">
        <v>56168.563900000001</v>
      </c>
      <c r="D101" s="73">
        <v>1E-4</v>
      </c>
      <c r="E101" s="31">
        <f t="shared" si="14"/>
        <v>10801.003923202223</v>
      </c>
      <c r="F101">
        <f t="shared" si="15"/>
        <v>10801</v>
      </c>
      <c r="G101">
        <f t="shared" si="16"/>
        <v>1.0726501350291073E-3</v>
      </c>
      <c r="K101">
        <f t="shared" si="18"/>
        <v>1.0726501350291073E-3</v>
      </c>
      <c r="O101">
        <f t="shared" ca="1" si="13"/>
        <v>-1.3674973518386351E-3</v>
      </c>
      <c r="Q101" s="2">
        <f t="shared" si="17"/>
        <v>41150.063900000001</v>
      </c>
    </row>
    <row r="102" spans="1:17">
      <c r="A102" s="33" t="s">
        <v>54</v>
      </c>
      <c r="B102" s="34" t="s">
        <v>47</v>
      </c>
      <c r="C102" s="32">
        <v>56179.360800000002</v>
      </c>
      <c r="D102" s="32">
        <v>8.9999999999999998E-4</v>
      </c>
      <c r="E102" s="31">
        <f t="shared" si="14"/>
        <v>10840.493427434652</v>
      </c>
      <c r="F102">
        <f t="shared" si="15"/>
        <v>10840.5</v>
      </c>
      <c r="G102">
        <f t="shared" si="16"/>
        <v>-1.7970175176742487E-3</v>
      </c>
      <c r="J102">
        <f>+G102</f>
        <v>-1.7970175176742487E-3</v>
      </c>
      <c r="O102">
        <f t="shared" ca="1" si="13"/>
        <v>-1.3243580370993005E-3</v>
      </c>
      <c r="Q102" s="2">
        <f t="shared" si="17"/>
        <v>41160.860800000002</v>
      </c>
    </row>
    <row r="103" spans="1:17">
      <c r="A103" s="33" t="s">
        <v>53</v>
      </c>
      <c r="B103" s="34" t="s">
        <v>47</v>
      </c>
      <c r="C103" s="32">
        <v>56202.874600000003</v>
      </c>
      <c r="D103" s="32">
        <v>6.0000000000000006E-4</v>
      </c>
      <c r="E103" s="31">
        <f t="shared" si="14"/>
        <v>10926.494807888341</v>
      </c>
      <c r="F103">
        <f t="shared" si="15"/>
        <v>10926.5</v>
      </c>
      <c r="G103">
        <f t="shared" si="16"/>
        <v>-1.4195850599207915E-3</v>
      </c>
      <c r="K103">
        <f>+G103</f>
        <v>-1.4195850599207915E-3</v>
      </c>
      <c r="O103">
        <f t="shared" ca="1" si="13"/>
        <v>-1.2304344657680932E-3</v>
      </c>
      <c r="Q103" s="2">
        <f t="shared" si="17"/>
        <v>41184.374600000003</v>
      </c>
    </row>
    <row r="104" spans="1:17">
      <c r="A104" s="33" t="s">
        <v>54</v>
      </c>
      <c r="B104" s="34" t="s">
        <v>47</v>
      </c>
      <c r="C104" s="32">
        <v>56220.375500000002</v>
      </c>
      <c r="D104" s="32">
        <v>1.2999999999999999E-3</v>
      </c>
      <c r="E104" s="31">
        <f t="shared" si="14"/>
        <v>10990.504094315114</v>
      </c>
      <c r="F104">
        <f t="shared" si="15"/>
        <v>10990.5</v>
      </c>
      <c r="G104">
        <f t="shared" si="16"/>
        <v>1.1194344333489425E-3</v>
      </c>
      <c r="J104">
        <f>+G104</f>
        <v>1.1194344333489425E-3</v>
      </c>
      <c r="O104">
        <f t="shared" ca="1" si="13"/>
        <v>-1.1605378545448703E-3</v>
      </c>
      <c r="Q104" s="2">
        <f t="shared" si="17"/>
        <v>41201.875500000002</v>
      </c>
    </row>
    <row r="105" spans="1:17">
      <c r="A105" s="33" t="s">
        <v>54</v>
      </c>
      <c r="B105" s="34" t="s">
        <v>47</v>
      </c>
      <c r="C105" s="32">
        <v>56222.2889</v>
      </c>
      <c r="D105" s="32">
        <v>5.9999999999999995E-4</v>
      </c>
      <c r="E105" s="31">
        <f t="shared" si="14"/>
        <v>10997.502326900229</v>
      </c>
      <c r="F105">
        <f t="shared" si="15"/>
        <v>10997.5</v>
      </c>
      <c r="G105">
        <f t="shared" si="16"/>
        <v>6.3620218861615285E-4</v>
      </c>
      <c r="J105">
        <f>+G105</f>
        <v>6.3620218861615285E-4</v>
      </c>
      <c r="O105">
        <f t="shared" ca="1" si="13"/>
        <v>-1.1528929126923305E-3</v>
      </c>
      <c r="Q105" s="2">
        <f t="shared" si="17"/>
        <v>41203.7889</v>
      </c>
    </row>
    <row r="106" spans="1:17">
      <c r="A106" s="33" t="s">
        <v>54</v>
      </c>
      <c r="B106" s="34" t="s">
        <v>44</v>
      </c>
      <c r="C106" s="32">
        <v>56222.424700000003</v>
      </c>
      <c r="D106" s="32">
        <v>5.9999999999999995E-4</v>
      </c>
      <c r="E106" s="31">
        <f t="shared" si="14"/>
        <v>10997.999013419036</v>
      </c>
      <c r="F106">
        <f t="shared" si="15"/>
        <v>10998</v>
      </c>
      <c r="G106">
        <f t="shared" si="16"/>
        <v>-2.6974296633852646E-4</v>
      </c>
      <c r="J106">
        <f>+G106</f>
        <v>-2.6974296633852646E-4</v>
      </c>
      <c r="O106">
        <f t="shared" ca="1" si="13"/>
        <v>-1.152346845417148E-3</v>
      </c>
      <c r="Q106" s="2">
        <f t="shared" si="17"/>
        <v>41203.924700000003</v>
      </c>
    </row>
    <row r="107" spans="1:17">
      <c r="A107" s="37" t="s">
        <v>57</v>
      </c>
      <c r="B107" s="38" t="s">
        <v>44</v>
      </c>
      <c r="C107" s="39">
        <v>56342.315699999999</v>
      </c>
      <c r="D107" s="40">
        <v>1.5E-3</v>
      </c>
      <c r="E107" s="31">
        <f t="shared" si="14"/>
        <v>11436.498596811449</v>
      </c>
      <c r="F107">
        <f t="shared" si="15"/>
        <v>11436.5</v>
      </c>
      <c r="G107">
        <f t="shared" si="16"/>
        <v>-3.8364843203453347E-4</v>
      </c>
      <c r="J107">
        <f>+G107</f>
        <v>-3.8364843203453347E-4</v>
      </c>
      <c r="O107">
        <f t="shared" ca="1" si="13"/>
        <v>-6.7344584508302954E-4</v>
      </c>
      <c r="Q107" s="2">
        <f t="shared" si="17"/>
        <v>41323.815699999999</v>
      </c>
    </row>
    <row r="108" spans="1:17">
      <c r="A108" s="37" t="s">
        <v>57</v>
      </c>
      <c r="B108" s="38" t="s">
        <v>44</v>
      </c>
      <c r="C108" s="39">
        <v>56342.452799999999</v>
      </c>
      <c r="D108" s="40">
        <v>1.5E-3</v>
      </c>
      <c r="E108" s="31">
        <f t="shared" si="14"/>
        <v>11437.000038061276</v>
      </c>
      <c r="F108">
        <f t="shared" si="15"/>
        <v>11437</v>
      </c>
      <c r="G108">
        <f t="shared" si="16"/>
        <v>1.0406401997897774E-5</v>
      </c>
      <c r="J108">
        <f>+G108</f>
        <v>1.0406401997897774E-5</v>
      </c>
      <c r="O108">
        <f t="shared" ca="1" si="13"/>
        <v>-6.7289977780784702E-4</v>
      </c>
      <c r="Q108" s="2">
        <f t="shared" si="17"/>
        <v>41323.952799999999</v>
      </c>
    </row>
    <row r="109" spans="1:17">
      <c r="A109" s="39" t="s">
        <v>58</v>
      </c>
      <c r="B109" s="42" t="s">
        <v>47</v>
      </c>
      <c r="C109" s="43">
        <v>56507.456919999997</v>
      </c>
      <c r="D109" s="39">
        <v>2.0000000000000001E-4</v>
      </c>
      <c r="E109" s="31">
        <f t="shared" si="14"/>
        <v>12040.5001996917</v>
      </c>
      <c r="F109">
        <f t="shared" si="15"/>
        <v>12040.5</v>
      </c>
      <c r="G109">
        <f t="shared" si="16"/>
        <v>5.4598087444901466E-5</v>
      </c>
      <c r="K109">
        <f>+G109</f>
        <v>5.4598087444901466E-5</v>
      </c>
      <c r="O109">
        <f t="shared" ca="1" si="13"/>
        <v>-1.3796576663853768E-5</v>
      </c>
      <c r="Q109" s="2">
        <f t="shared" si="17"/>
        <v>41488.956919999997</v>
      </c>
    </row>
    <row r="110" spans="1:17">
      <c r="A110" s="37" t="s">
        <v>57</v>
      </c>
      <c r="B110" s="38" t="s">
        <v>44</v>
      </c>
      <c r="C110" s="39">
        <v>56507.458200000001</v>
      </c>
      <c r="D110" s="40">
        <v>2.3999999999999998E-3</v>
      </c>
      <c r="E110" s="31">
        <f t="shared" si="14"/>
        <v>12040.50488127304</v>
      </c>
      <c r="F110">
        <f t="shared" si="15"/>
        <v>12040.5</v>
      </c>
      <c r="G110">
        <f t="shared" si="16"/>
        <v>1.3345980914891697E-3</v>
      </c>
      <c r="J110">
        <f>+G110</f>
        <v>1.3345980914891697E-3</v>
      </c>
      <c r="O110">
        <f t="shared" ca="1" si="13"/>
        <v>-1.3796576663853768E-5</v>
      </c>
      <c r="Q110" s="2">
        <f t="shared" si="17"/>
        <v>41488.958200000001</v>
      </c>
    </row>
    <row r="111" spans="1:17">
      <c r="A111" s="37" t="s">
        <v>57</v>
      </c>
      <c r="B111" s="38" t="s">
        <v>44</v>
      </c>
      <c r="C111" s="39">
        <v>56526.459499999997</v>
      </c>
      <c r="D111" s="40">
        <v>1.4E-3</v>
      </c>
      <c r="E111" s="31">
        <f t="shared" si="14"/>
        <v>12110.001858810243</v>
      </c>
      <c r="F111">
        <f t="shared" si="15"/>
        <v>12110</v>
      </c>
      <c r="G111">
        <f t="shared" si="16"/>
        <v>5.0822082266677171E-4</v>
      </c>
      <c r="J111">
        <f>+G111</f>
        <v>5.0822082266677171E-4</v>
      </c>
      <c r="O111">
        <f t="shared" ca="1" si="13"/>
        <v>6.2106774586364807E-5</v>
      </c>
      <c r="Q111" s="2">
        <f t="shared" si="17"/>
        <v>41507.959499999997</v>
      </c>
    </row>
    <row r="112" spans="1:17">
      <c r="A112" s="37" t="s">
        <v>57</v>
      </c>
      <c r="B112" s="38" t="s">
        <v>44</v>
      </c>
      <c r="C112" s="39">
        <v>56526.596700000002</v>
      </c>
      <c r="D112" s="40">
        <v>1.5E-3</v>
      </c>
      <c r="E112" s="31">
        <f t="shared" si="14"/>
        <v>12110.50366580863</v>
      </c>
      <c r="F112">
        <f t="shared" si="15"/>
        <v>12110.5</v>
      </c>
      <c r="G112">
        <f t="shared" si="16"/>
        <v>1.0022756687249057E-3</v>
      </c>
      <c r="J112">
        <f>+G112</f>
        <v>1.0022756687249057E-3</v>
      </c>
      <c r="O112">
        <f t="shared" ca="1" si="13"/>
        <v>6.2652841861547334E-5</v>
      </c>
      <c r="Q112" s="2">
        <f t="shared" si="17"/>
        <v>41508.096700000002</v>
      </c>
    </row>
    <row r="113" spans="1:17">
      <c r="A113" s="37" t="s">
        <v>57</v>
      </c>
      <c r="B113" s="38" t="s">
        <v>44</v>
      </c>
      <c r="C113" s="39">
        <v>56540.404000000002</v>
      </c>
      <c r="D113" s="40">
        <v>1E-3</v>
      </c>
      <c r="E113" s="31">
        <f t="shared" si="14"/>
        <v>12161.003664121885</v>
      </c>
      <c r="F113">
        <f t="shared" si="15"/>
        <v>12161</v>
      </c>
      <c r="G113">
        <f t="shared" si="16"/>
        <v>1.0018144894274883E-3</v>
      </c>
      <c r="J113">
        <f>+G113</f>
        <v>1.0018144894274883E-3</v>
      </c>
      <c r="O113">
        <f t="shared" ca="1" si="13"/>
        <v>1.1780563665487152E-4</v>
      </c>
      <c r="Q113" s="2">
        <f t="shared" si="17"/>
        <v>41521.904000000002</v>
      </c>
    </row>
    <row r="114" spans="1:17">
      <c r="A114" s="37" t="s">
        <v>57</v>
      </c>
      <c r="B114" s="38" t="s">
        <v>44</v>
      </c>
      <c r="C114" s="39">
        <v>56540.540399999998</v>
      </c>
      <c r="D114" s="40">
        <v>2.8E-3</v>
      </c>
      <c r="E114" s="31">
        <f t="shared" si="14"/>
        <v>12161.502545131909</v>
      </c>
      <c r="F114">
        <f t="shared" si="15"/>
        <v>12161.5</v>
      </c>
      <c r="G114">
        <f t="shared" si="16"/>
        <v>6.958693265914917E-4</v>
      </c>
      <c r="J114">
        <f>+G114</f>
        <v>6.958693265914917E-4</v>
      </c>
      <c r="O114">
        <f t="shared" ca="1" si="13"/>
        <v>1.1835170393005405E-4</v>
      </c>
      <c r="Q114" s="2">
        <f t="shared" si="17"/>
        <v>41522.040399999998</v>
      </c>
    </row>
    <row r="115" spans="1:17">
      <c r="A115" s="39" t="s">
        <v>58</v>
      </c>
      <c r="B115" s="42" t="s">
        <v>44</v>
      </c>
      <c r="C115" s="43">
        <v>56597.273280000001</v>
      </c>
      <c r="D115" s="39">
        <v>2.0000000000000001E-4</v>
      </c>
      <c r="E115" s="31">
        <f t="shared" si="14"/>
        <v>12369.002226047523</v>
      </c>
      <c r="F115">
        <f t="shared" si="15"/>
        <v>12369</v>
      </c>
      <c r="G115">
        <f t="shared" si="16"/>
        <v>6.0862785903736949E-4</v>
      </c>
      <c r="K115">
        <f t="shared" ref="K115:K122" si="19">+G115</f>
        <v>6.0862785903736949E-4</v>
      </c>
      <c r="O115">
        <f t="shared" ca="1" si="13"/>
        <v>3.4496962313034993E-4</v>
      </c>
      <c r="Q115" s="2">
        <f t="shared" si="17"/>
        <v>41578.773280000001</v>
      </c>
    </row>
    <row r="116" spans="1:17">
      <c r="A116" s="62" t="s">
        <v>58</v>
      </c>
      <c r="B116" s="63" t="s">
        <v>47</v>
      </c>
      <c r="C116" s="64">
        <v>56725.368880000002</v>
      </c>
      <c r="D116" s="62">
        <v>4.0000000000000002E-4</v>
      </c>
      <c r="E116" s="31">
        <f t="shared" si="14"/>
        <v>12837.510014241827</v>
      </c>
      <c r="F116">
        <f t="shared" si="15"/>
        <v>12837.5</v>
      </c>
      <c r="G116">
        <f t="shared" si="16"/>
        <v>2.7380127867218107E-3</v>
      </c>
      <c r="K116">
        <f t="shared" si="19"/>
        <v>2.7380127867218107E-3</v>
      </c>
      <c r="O116">
        <f t="shared" ref="O116:O146" ca="1" si="20">+C$11+C$12*$F116</f>
        <v>8.5663465997535583E-4</v>
      </c>
      <c r="Q116" s="2">
        <f t="shared" si="17"/>
        <v>41706.868880000002</v>
      </c>
    </row>
    <row r="117" spans="1:17">
      <c r="A117" s="65" t="s">
        <v>248</v>
      </c>
      <c r="B117" s="66" t="s">
        <v>47</v>
      </c>
      <c r="C117" s="67">
        <v>56891.330040000001</v>
      </c>
      <c r="D117" s="67">
        <v>4.0000000000000002E-4</v>
      </c>
      <c r="E117" s="31">
        <f t="shared" ref="E117:E146" si="21">+(C117-C$7)/C$8</f>
        <v>13444.510535709856</v>
      </c>
      <c r="F117">
        <f t="shared" ref="F117:F148" si="22">ROUND(2*E117,0)/2</f>
        <v>13444.5</v>
      </c>
      <c r="G117">
        <f t="shared" ref="G117:G146" si="23">+C117-(C$7+F117*C$8)</f>
        <v>2.8805883484892547E-3</v>
      </c>
      <c r="K117">
        <f t="shared" si="19"/>
        <v>2.8805883484892547E-3</v>
      </c>
      <c r="O117">
        <f t="shared" ca="1" si="20"/>
        <v>1.5195603320456181E-3</v>
      </c>
      <c r="Q117" s="2">
        <f t="shared" ref="Q117:Q146" si="24">+C117-15018.5</f>
        <v>41872.830040000001</v>
      </c>
    </row>
    <row r="118" spans="1:17">
      <c r="A118" s="65" t="s">
        <v>248</v>
      </c>
      <c r="B118" s="66" t="s">
        <v>44</v>
      </c>
      <c r="C118" s="67">
        <v>56891.46572</v>
      </c>
      <c r="D118" s="67">
        <v>2.9999999999999997E-4</v>
      </c>
      <c r="E118" s="31">
        <f t="shared" si="21"/>
        <v>13445.0067833304</v>
      </c>
      <c r="F118">
        <f t="shared" si="22"/>
        <v>13445</v>
      </c>
      <c r="G118">
        <f t="shared" si="23"/>
        <v>1.8546431892900728E-3</v>
      </c>
      <c r="K118">
        <f t="shared" si="19"/>
        <v>1.8546431892900728E-3</v>
      </c>
      <c r="O118">
        <f t="shared" ca="1" si="20"/>
        <v>1.5201063993208006E-3</v>
      </c>
      <c r="Q118" s="2">
        <f t="shared" si="24"/>
        <v>41872.96572</v>
      </c>
    </row>
    <row r="119" spans="1:17">
      <c r="A119" s="65" t="s">
        <v>248</v>
      </c>
      <c r="B119" s="66" t="s">
        <v>47</v>
      </c>
      <c r="C119" s="67">
        <v>56905.547200000001</v>
      </c>
      <c r="D119" s="67">
        <v>2.0000000000000001E-4</v>
      </c>
      <c r="E119" s="31">
        <f t="shared" si="21"/>
        <v>13496.509590993603</v>
      </c>
      <c r="F119">
        <f t="shared" si="22"/>
        <v>13496.5</v>
      </c>
      <c r="G119">
        <f t="shared" si="23"/>
        <v>2.6222916931146756E-3</v>
      </c>
      <c r="K119">
        <f t="shared" si="19"/>
        <v>2.6222916931146756E-3</v>
      </c>
      <c r="O119">
        <f t="shared" ca="1" si="20"/>
        <v>1.5763513286644881E-3</v>
      </c>
      <c r="Q119" s="2">
        <f t="shared" si="24"/>
        <v>41887.047200000001</v>
      </c>
    </row>
    <row r="120" spans="1:17">
      <c r="A120" s="65" t="s">
        <v>248</v>
      </c>
      <c r="B120" s="66" t="s">
        <v>47</v>
      </c>
      <c r="C120" s="67">
        <v>56905.547279999999</v>
      </c>
      <c r="D120" s="67">
        <v>2.0000000000000001E-4</v>
      </c>
      <c r="E120" s="31">
        <f t="shared" si="21"/>
        <v>13496.509883592427</v>
      </c>
      <c r="F120">
        <f t="shared" si="22"/>
        <v>13496.5</v>
      </c>
      <c r="G120">
        <f t="shared" si="23"/>
        <v>2.7022916910937056E-3</v>
      </c>
      <c r="K120">
        <f t="shared" si="19"/>
        <v>2.7022916910937056E-3</v>
      </c>
      <c r="O120">
        <f t="shared" ca="1" si="20"/>
        <v>1.5763513286644881E-3</v>
      </c>
      <c r="Q120" s="2">
        <f t="shared" si="24"/>
        <v>41887.047279999999</v>
      </c>
    </row>
    <row r="121" spans="1:17">
      <c r="A121" s="65" t="s">
        <v>248</v>
      </c>
      <c r="B121" s="66" t="s">
        <v>47</v>
      </c>
      <c r="C121" s="67">
        <v>56906.366569999998</v>
      </c>
      <c r="D121" s="67">
        <v>2.9999999999999997E-4</v>
      </c>
      <c r="E121" s="31">
        <f t="shared" si="21"/>
        <v>13499.506424814683</v>
      </c>
      <c r="F121">
        <f t="shared" si="22"/>
        <v>13499.5</v>
      </c>
      <c r="G121">
        <f t="shared" si="23"/>
        <v>1.7566207243362442E-3</v>
      </c>
      <c r="K121">
        <f t="shared" si="19"/>
        <v>1.7566207243362442E-3</v>
      </c>
      <c r="O121">
        <f t="shared" ca="1" si="20"/>
        <v>1.5796277323155763E-3</v>
      </c>
      <c r="Q121" s="2">
        <f t="shared" si="24"/>
        <v>41887.866569999998</v>
      </c>
    </row>
    <row r="122" spans="1:17">
      <c r="A122" s="65" t="s">
        <v>248</v>
      </c>
      <c r="B122" s="66" t="s">
        <v>44</v>
      </c>
      <c r="C122" s="67">
        <v>56906.50245</v>
      </c>
      <c r="D122" s="67">
        <v>2.0000000000000001E-4</v>
      </c>
      <c r="E122" s="31">
        <f t="shared" si="21"/>
        <v>13500.003403932315</v>
      </c>
      <c r="F122">
        <f t="shared" si="22"/>
        <v>13500</v>
      </c>
      <c r="G122">
        <f t="shared" si="23"/>
        <v>9.3067556736059487E-4</v>
      </c>
      <c r="K122">
        <f t="shared" si="19"/>
        <v>9.3067556736059487E-4</v>
      </c>
      <c r="O122">
        <f t="shared" ca="1" si="20"/>
        <v>1.5801737995907571E-3</v>
      </c>
      <c r="Q122" s="2">
        <f t="shared" si="24"/>
        <v>41888.00245</v>
      </c>
    </row>
    <row r="123" spans="1:17">
      <c r="A123" s="62" t="s">
        <v>247</v>
      </c>
      <c r="B123" s="63"/>
      <c r="C123" s="62">
        <v>57082.309000000001</v>
      </c>
      <c r="D123" s="62">
        <v>6.9999999999999999E-4</v>
      </c>
      <c r="E123" s="31">
        <f t="shared" si="21"/>
        <v>14143.013295689498</v>
      </c>
      <c r="F123">
        <f t="shared" si="22"/>
        <v>14143</v>
      </c>
      <c r="G123">
        <f t="shared" si="23"/>
        <v>3.6351996022858657E-3</v>
      </c>
      <c r="J123">
        <f>+G123</f>
        <v>3.6351996022858657E-3</v>
      </c>
      <c r="O123">
        <f t="shared" ca="1" si="20"/>
        <v>2.282416315474085E-3</v>
      </c>
      <c r="Q123" s="2">
        <f t="shared" si="24"/>
        <v>42063.809000000001</v>
      </c>
    </row>
    <row r="124" spans="1:17">
      <c r="A124" s="65" t="s">
        <v>248</v>
      </c>
      <c r="B124" s="66" t="s">
        <v>44</v>
      </c>
      <c r="C124" s="67">
        <v>57238.425620000002</v>
      </c>
      <c r="D124" s="67">
        <v>2.0000000000000001E-4</v>
      </c>
      <c r="E124" s="31">
        <f t="shared" si="21"/>
        <v>14714.007555730988</v>
      </c>
      <c r="F124">
        <f t="shared" si="22"/>
        <v>14714</v>
      </c>
      <c r="G124">
        <f t="shared" si="23"/>
        <v>2.0658266948885284E-3</v>
      </c>
      <c r="K124">
        <f t="shared" ref="K124:K146" si="25">+G124</f>
        <v>2.0658266948885284E-3</v>
      </c>
      <c r="O124">
        <f t="shared" ca="1" si="20"/>
        <v>2.9060251437312851E-3</v>
      </c>
      <c r="Q124" s="2">
        <f t="shared" si="24"/>
        <v>42219.925620000002</v>
      </c>
    </row>
    <row r="125" spans="1:17">
      <c r="A125" s="65" t="s">
        <v>248</v>
      </c>
      <c r="B125" s="66" t="s">
        <v>44</v>
      </c>
      <c r="C125" s="67">
        <v>57238.42585</v>
      </c>
      <c r="D125" s="67">
        <v>4.0000000000000002E-4</v>
      </c>
      <c r="E125" s="31">
        <f t="shared" si="21"/>
        <v>14714.008396952624</v>
      </c>
      <c r="F125">
        <f t="shared" si="22"/>
        <v>14714</v>
      </c>
      <c r="G125">
        <f t="shared" si="23"/>
        <v>2.2958266927162185E-3</v>
      </c>
      <c r="K125">
        <f t="shared" si="25"/>
        <v>2.2958266927162185E-3</v>
      </c>
      <c r="O125">
        <f t="shared" ca="1" si="20"/>
        <v>2.9060251437312851E-3</v>
      </c>
      <c r="Q125" s="2">
        <f t="shared" si="24"/>
        <v>42219.92585</v>
      </c>
    </row>
    <row r="126" spans="1:17">
      <c r="A126" s="65" t="s">
        <v>248</v>
      </c>
      <c r="B126" s="66" t="s">
        <v>44</v>
      </c>
      <c r="C126" s="67">
        <v>57238.425920000001</v>
      </c>
      <c r="D126" s="67">
        <v>2.9999999999999997E-4</v>
      </c>
      <c r="E126" s="31">
        <f t="shared" si="21"/>
        <v>14714.00865297661</v>
      </c>
      <c r="F126">
        <f t="shared" si="22"/>
        <v>14714</v>
      </c>
      <c r="G126">
        <f t="shared" si="23"/>
        <v>2.3658266945858486E-3</v>
      </c>
      <c r="K126">
        <f t="shared" si="25"/>
        <v>2.3658266945858486E-3</v>
      </c>
      <c r="O126">
        <f t="shared" ca="1" si="20"/>
        <v>2.9060251437312851E-3</v>
      </c>
      <c r="Q126" s="2">
        <f t="shared" si="24"/>
        <v>42219.925920000001</v>
      </c>
    </row>
    <row r="127" spans="1:17">
      <c r="A127" s="65" t="s">
        <v>248</v>
      </c>
      <c r="B127" s="66" t="s">
        <v>44</v>
      </c>
      <c r="C127" s="67">
        <v>57238.426270000004</v>
      </c>
      <c r="D127" s="67">
        <v>2.0000000000000001E-4</v>
      </c>
      <c r="E127" s="31">
        <f t="shared" si="21"/>
        <v>14714.009933096511</v>
      </c>
      <c r="F127">
        <f t="shared" si="22"/>
        <v>14714</v>
      </c>
      <c r="G127">
        <f t="shared" si="23"/>
        <v>2.7158266966580413E-3</v>
      </c>
      <c r="K127">
        <f t="shared" si="25"/>
        <v>2.7158266966580413E-3</v>
      </c>
      <c r="O127">
        <f t="shared" ca="1" si="20"/>
        <v>2.9060251437312851E-3</v>
      </c>
      <c r="Q127" s="2">
        <f t="shared" si="24"/>
        <v>42219.926270000004</v>
      </c>
    </row>
    <row r="128" spans="1:17">
      <c r="A128" s="68" t="s">
        <v>1</v>
      </c>
      <c r="B128" s="69" t="s">
        <v>44</v>
      </c>
      <c r="C128" s="70">
        <v>57265.360099999998</v>
      </c>
      <c r="D128" s="70">
        <v>3.3999999999999998E-3</v>
      </c>
      <c r="E128" s="31">
        <f t="shared" si="21"/>
        <v>14812.520023379853</v>
      </c>
      <c r="F128">
        <f t="shared" si="22"/>
        <v>14812.5</v>
      </c>
      <c r="G128">
        <f t="shared" si="23"/>
        <v>5.47463013936067E-3</v>
      </c>
      <c r="K128">
        <f t="shared" si="25"/>
        <v>5.47463013936067E-3</v>
      </c>
      <c r="O128">
        <f t="shared" ca="1" si="20"/>
        <v>3.0136003969420278E-3</v>
      </c>
      <c r="Q128" s="2">
        <f t="shared" si="24"/>
        <v>42246.860099999998</v>
      </c>
    </row>
    <row r="129" spans="1:17">
      <c r="A129" s="68" t="s">
        <v>1</v>
      </c>
      <c r="B129" s="69" t="s">
        <v>44</v>
      </c>
      <c r="C129" s="70">
        <v>57265.493999999999</v>
      </c>
      <c r="D129" s="70">
        <v>5.9999999999999995E-4</v>
      </c>
      <c r="E129" s="31">
        <f t="shared" si="21"/>
        <v>14813.009760676368</v>
      </c>
      <c r="F129">
        <f t="shared" si="22"/>
        <v>14813</v>
      </c>
      <c r="G129">
        <f t="shared" si="23"/>
        <v>2.668684974196367E-3</v>
      </c>
      <c r="K129">
        <f t="shared" si="25"/>
        <v>2.668684974196367E-3</v>
      </c>
      <c r="O129">
        <f t="shared" ca="1" si="20"/>
        <v>3.0141464642172103E-3</v>
      </c>
      <c r="Q129" s="2">
        <f t="shared" si="24"/>
        <v>42246.993999999999</v>
      </c>
    </row>
    <row r="130" spans="1:17">
      <c r="A130" s="65" t="s">
        <v>248</v>
      </c>
      <c r="B130" s="66" t="s">
        <v>44</v>
      </c>
      <c r="C130" s="67">
        <v>57286.546430000002</v>
      </c>
      <c r="D130" s="67">
        <v>2.0000000000000001E-4</v>
      </c>
      <c r="E130" s="31">
        <f t="shared" si="21"/>
        <v>14890.008716264358</v>
      </c>
      <c r="F130">
        <f t="shared" si="22"/>
        <v>14890</v>
      </c>
      <c r="G130">
        <f t="shared" si="23"/>
        <v>2.3831303115002811E-3</v>
      </c>
      <c r="K130">
        <f t="shared" si="25"/>
        <v>2.3831303115002811E-3</v>
      </c>
      <c r="O130">
        <f t="shared" ca="1" si="20"/>
        <v>3.0982408245951495E-3</v>
      </c>
      <c r="Q130" s="2">
        <f t="shared" si="24"/>
        <v>42268.046430000002</v>
      </c>
    </row>
    <row r="131" spans="1:17">
      <c r="A131" s="65" t="s">
        <v>248</v>
      </c>
      <c r="B131" s="66" t="s">
        <v>44</v>
      </c>
      <c r="C131" s="67">
        <v>57286.546540000003</v>
      </c>
      <c r="D131" s="67">
        <v>2.0000000000000001E-4</v>
      </c>
      <c r="E131" s="31">
        <f t="shared" si="21"/>
        <v>14890.009118587757</v>
      </c>
      <c r="F131">
        <f t="shared" si="22"/>
        <v>14890</v>
      </c>
      <c r="G131">
        <f t="shared" si="23"/>
        <v>2.4931303123594262E-3</v>
      </c>
      <c r="K131">
        <f t="shared" si="25"/>
        <v>2.4931303123594262E-3</v>
      </c>
      <c r="O131">
        <f t="shared" ca="1" si="20"/>
        <v>3.0982408245951495E-3</v>
      </c>
      <c r="Q131" s="2">
        <f t="shared" si="24"/>
        <v>42268.046540000003</v>
      </c>
    </row>
    <row r="132" spans="1:17">
      <c r="A132" s="65" t="s">
        <v>248</v>
      </c>
      <c r="B132" s="66" t="s">
        <v>44</v>
      </c>
      <c r="C132" s="67">
        <v>57286.546679999999</v>
      </c>
      <c r="D132" s="67">
        <v>1E-4</v>
      </c>
      <c r="E132" s="31">
        <f t="shared" si="21"/>
        <v>14890.009630635701</v>
      </c>
      <c r="F132">
        <f t="shared" si="22"/>
        <v>14890</v>
      </c>
      <c r="G132">
        <f t="shared" si="23"/>
        <v>2.6331303088227287E-3</v>
      </c>
      <c r="K132">
        <f t="shared" si="25"/>
        <v>2.6331303088227287E-3</v>
      </c>
      <c r="O132">
        <f t="shared" ca="1" si="20"/>
        <v>3.0982408245951495E-3</v>
      </c>
      <c r="Q132" s="2">
        <f t="shared" si="24"/>
        <v>42268.046679999999</v>
      </c>
    </row>
    <row r="133" spans="1:17">
      <c r="A133" s="65" t="s">
        <v>248</v>
      </c>
      <c r="B133" s="66" t="s">
        <v>44</v>
      </c>
      <c r="C133" s="67">
        <v>57286.546799999996</v>
      </c>
      <c r="D133" s="67">
        <v>2.9999999999999997E-4</v>
      </c>
      <c r="E133" s="31">
        <f t="shared" si="21"/>
        <v>14890.010069533939</v>
      </c>
      <c r="F133">
        <f t="shared" si="22"/>
        <v>14890</v>
      </c>
      <c r="G133">
        <f t="shared" si="23"/>
        <v>2.7531303057912737E-3</v>
      </c>
      <c r="K133">
        <f t="shared" si="25"/>
        <v>2.7531303057912737E-3</v>
      </c>
      <c r="O133">
        <f t="shared" ca="1" si="20"/>
        <v>3.0982408245951495E-3</v>
      </c>
      <c r="Q133" s="2">
        <f t="shared" si="24"/>
        <v>42268.046799999996</v>
      </c>
    </row>
    <row r="134" spans="1:17">
      <c r="A134" s="65" t="s">
        <v>248</v>
      </c>
      <c r="B134" s="66" t="s">
        <v>44</v>
      </c>
      <c r="C134" s="67">
        <v>57293.381350000003</v>
      </c>
      <c r="D134" s="67">
        <v>2.9999999999999997E-4</v>
      </c>
      <c r="E134" s="31">
        <f t="shared" si="21"/>
        <v>14915.007336448702</v>
      </c>
      <c r="F134">
        <f t="shared" si="22"/>
        <v>14915</v>
      </c>
      <c r="G134">
        <f t="shared" si="23"/>
        <v>2.0058723093825392E-3</v>
      </c>
      <c r="K134">
        <f t="shared" si="25"/>
        <v>2.0058723093825392E-3</v>
      </c>
      <c r="O134">
        <f t="shared" ca="1" si="20"/>
        <v>3.1255441883542238E-3</v>
      </c>
      <c r="Q134" s="2">
        <f t="shared" si="24"/>
        <v>42274.881350000003</v>
      </c>
    </row>
    <row r="135" spans="1:17">
      <c r="A135" s="65" t="s">
        <v>248</v>
      </c>
      <c r="B135" s="66" t="s">
        <v>44</v>
      </c>
      <c r="C135" s="67">
        <v>57293.381609999997</v>
      </c>
      <c r="D135" s="67">
        <v>5.0000000000000001E-4</v>
      </c>
      <c r="E135" s="31">
        <f t="shared" si="21"/>
        <v>14915.008287394885</v>
      </c>
      <c r="F135">
        <f t="shared" si="22"/>
        <v>14915</v>
      </c>
      <c r="G135">
        <f t="shared" si="23"/>
        <v>2.2658723028143868E-3</v>
      </c>
      <c r="K135">
        <f t="shared" si="25"/>
        <v>2.2658723028143868E-3</v>
      </c>
      <c r="O135">
        <f t="shared" ca="1" si="20"/>
        <v>3.1255441883542238E-3</v>
      </c>
      <c r="Q135" s="2">
        <f t="shared" si="24"/>
        <v>42274.881609999997</v>
      </c>
    </row>
    <row r="136" spans="1:17">
      <c r="A136" s="65" t="s">
        <v>248</v>
      </c>
      <c r="B136" s="66" t="s">
        <v>44</v>
      </c>
      <c r="C136" s="67">
        <v>57293.381829999998</v>
      </c>
      <c r="D136" s="67">
        <v>2.9999999999999997E-4</v>
      </c>
      <c r="E136" s="31">
        <f t="shared" si="21"/>
        <v>14915.009092041681</v>
      </c>
      <c r="F136">
        <f t="shared" si="22"/>
        <v>14915</v>
      </c>
      <c r="G136">
        <f t="shared" si="23"/>
        <v>2.4858723045326769E-3</v>
      </c>
      <c r="K136">
        <f t="shared" si="25"/>
        <v>2.4858723045326769E-3</v>
      </c>
      <c r="O136">
        <f t="shared" ca="1" si="20"/>
        <v>3.1255441883542238E-3</v>
      </c>
      <c r="Q136" s="2">
        <f t="shared" si="24"/>
        <v>42274.881829999998</v>
      </c>
    </row>
    <row r="137" spans="1:17">
      <c r="A137" s="65" t="s">
        <v>248</v>
      </c>
      <c r="B137" s="66" t="s">
        <v>44</v>
      </c>
      <c r="C137" s="67">
        <v>57293.38192</v>
      </c>
      <c r="D137" s="67">
        <v>2.0000000000000001E-4</v>
      </c>
      <c r="E137" s="31">
        <f t="shared" si="21"/>
        <v>14915.009421215373</v>
      </c>
      <c r="F137">
        <f t="shared" si="22"/>
        <v>14915</v>
      </c>
      <c r="G137">
        <f t="shared" si="23"/>
        <v>2.5758723058970645E-3</v>
      </c>
      <c r="K137">
        <f t="shared" si="25"/>
        <v>2.5758723058970645E-3</v>
      </c>
      <c r="O137">
        <f t="shared" ca="1" si="20"/>
        <v>3.1255441883542238E-3</v>
      </c>
      <c r="Q137" s="2">
        <f t="shared" si="24"/>
        <v>42274.88192</v>
      </c>
    </row>
    <row r="138" spans="1:17">
      <c r="A138" s="68" t="s">
        <v>1</v>
      </c>
      <c r="B138" s="69" t="s">
        <v>44</v>
      </c>
      <c r="C138" s="70">
        <v>57366.382100000003</v>
      </c>
      <c r="D138" s="70">
        <v>8.0000000000000004E-4</v>
      </c>
      <c r="E138" s="31">
        <f t="shared" si="21"/>
        <v>15182.006514554934</v>
      </c>
      <c r="F138">
        <f t="shared" si="22"/>
        <v>15182</v>
      </c>
      <c r="G138">
        <f t="shared" si="23"/>
        <v>1.7811567813623697E-3</v>
      </c>
      <c r="K138">
        <f t="shared" si="25"/>
        <v>1.7811567813623697E-3</v>
      </c>
      <c r="O138">
        <f t="shared" ca="1" si="20"/>
        <v>3.4171441133011102E-3</v>
      </c>
      <c r="Q138" s="2">
        <f t="shared" si="24"/>
        <v>42347.882100000003</v>
      </c>
    </row>
    <row r="139" spans="1:17">
      <c r="A139" s="65" t="s">
        <v>248</v>
      </c>
      <c r="B139" s="66" t="s">
        <v>47</v>
      </c>
      <c r="C139" s="67">
        <v>57573.493349999997</v>
      </c>
      <c r="D139" s="67">
        <v>1E-4</v>
      </c>
      <c r="E139" s="31">
        <f t="shared" si="21"/>
        <v>15939.512889853184</v>
      </c>
      <c r="F139">
        <f t="shared" si="22"/>
        <v>15939.5</v>
      </c>
      <c r="G139">
        <f t="shared" si="23"/>
        <v>3.5242391240899451E-3</v>
      </c>
      <c r="K139">
        <f t="shared" si="25"/>
        <v>3.5242391240899451E-3</v>
      </c>
      <c r="O139">
        <f t="shared" ca="1" si="20"/>
        <v>4.2444360352009835E-3</v>
      </c>
      <c r="Q139" s="2">
        <f t="shared" si="24"/>
        <v>42554.993349999997</v>
      </c>
    </row>
    <row r="140" spans="1:17">
      <c r="A140" s="65" t="s">
        <v>248</v>
      </c>
      <c r="B140" s="66" t="s">
        <v>47</v>
      </c>
      <c r="C140" s="67">
        <v>57573.493419999999</v>
      </c>
      <c r="D140" s="67">
        <v>1E-4</v>
      </c>
      <c r="E140" s="31">
        <f t="shared" si="21"/>
        <v>15939.51314587717</v>
      </c>
      <c r="F140">
        <f t="shared" si="22"/>
        <v>15939.5</v>
      </c>
      <c r="G140">
        <f t="shared" si="23"/>
        <v>3.5942391259595752E-3</v>
      </c>
      <c r="K140">
        <f t="shared" si="25"/>
        <v>3.5942391259595752E-3</v>
      </c>
      <c r="O140">
        <f t="shared" ca="1" si="20"/>
        <v>4.2444360352009835E-3</v>
      </c>
      <c r="Q140" s="2">
        <f t="shared" si="24"/>
        <v>42554.993419999999</v>
      </c>
    </row>
    <row r="141" spans="1:17">
      <c r="A141" s="65" t="s">
        <v>248</v>
      </c>
      <c r="B141" s="66" t="s">
        <v>47</v>
      </c>
      <c r="C141" s="67">
        <v>57573.493699999999</v>
      </c>
      <c r="D141" s="67">
        <v>1E-4</v>
      </c>
      <c r="E141" s="31">
        <f t="shared" si="21"/>
        <v>15939.514169973085</v>
      </c>
      <c r="F141">
        <f t="shared" si="22"/>
        <v>15939.5</v>
      </c>
      <c r="G141">
        <f t="shared" si="23"/>
        <v>3.8742391261621378E-3</v>
      </c>
      <c r="K141">
        <f t="shared" si="25"/>
        <v>3.8742391261621378E-3</v>
      </c>
      <c r="O141">
        <f t="shared" ca="1" si="20"/>
        <v>4.2444360352009835E-3</v>
      </c>
      <c r="Q141" s="2">
        <f t="shared" si="24"/>
        <v>42554.993699999999</v>
      </c>
    </row>
    <row r="142" spans="1:17">
      <c r="A142" s="65" t="s">
        <v>248</v>
      </c>
      <c r="B142" s="66" t="s">
        <v>47</v>
      </c>
      <c r="C142" s="67">
        <v>57628.448609999999</v>
      </c>
      <c r="D142" s="67">
        <v>2.9999999999999997E-4</v>
      </c>
      <c r="E142" s="31">
        <f t="shared" si="21"/>
        <v>16140.510951552758</v>
      </c>
      <c r="F142">
        <f t="shared" si="22"/>
        <v>16140.5</v>
      </c>
      <c r="G142">
        <f t="shared" si="23"/>
        <v>2.9942847395432182E-3</v>
      </c>
      <c r="K142">
        <f t="shared" si="25"/>
        <v>2.9942847395432182E-3</v>
      </c>
      <c r="O142">
        <f t="shared" ca="1" si="20"/>
        <v>4.4639550798239221E-3</v>
      </c>
      <c r="Q142" s="2">
        <f t="shared" si="24"/>
        <v>42609.948609999999</v>
      </c>
    </row>
    <row r="143" spans="1:17">
      <c r="A143" s="65" t="s">
        <v>248</v>
      </c>
      <c r="B143" s="66" t="s">
        <v>47</v>
      </c>
      <c r="C143" s="67">
        <v>57628.449119999997</v>
      </c>
      <c r="D143" s="67">
        <v>2.9999999999999997E-4</v>
      </c>
      <c r="E143" s="31">
        <f t="shared" si="21"/>
        <v>16140.51281687031</v>
      </c>
      <c r="F143">
        <f t="shared" si="22"/>
        <v>16140.5</v>
      </c>
      <c r="G143">
        <f t="shared" si="23"/>
        <v>3.5042847375734709E-3</v>
      </c>
      <c r="K143">
        <f t="shared" si="25"/>
        <v>3.5042847375734709E-3</v>
      </c>
      <c r="O143">
        <f t="shared" ca="1" si="20"/>
        <v>4.4639550798239221E-3</v>
      </c>
      <c r="Q143" s="2">
        <f t="shared" si="24"/>
        <v>42609.949119999997</v>
      </c>
    </row>
    <row r="144" spans="1:17">
      <c r="A144" s="65" t="s">
        <v>248</v>
      </c>
      <c r="B144" s="66" t="s">
        <v>47</v>
      </c>
      <c r="C144" s="67">
        <v>57628.449480000003</v>
      </c>
      <c r="D144" s="67">
        <v>2.0000000000000001E-4</v>
      </c>
      <c r="E144" s="31">
        <f t="shared" si="21"/>
        <v>16140.514133565079</v>
      </c>
      <c r="F144">
        <f t="shared" si="22"/>
        <v>16140.5</v>
      </c>
      <c r="G144">
        <f t="shared" si="23"/>
        <v>3.8642847430310212E-3</v>
      </c>
      <c r="K144">
        <f t="shared" si="25"/>
        <v>3.8642847430310212E-3</v>
      </c>
      <c r="O144">
        <f t="shared" ca="1" si="20"/>
        <v>4.4639550798239221E-3</v>
      </c>
      <c r="Q144" s="2">
        <f t="shared" si="24"/>
        <v>42609.949480000003</v>
      </c>
    </row>
    <row r="145" spans="1:17">
      <c r="A145" s="65" t="s">
        <v>248</v>
      </c>
      <c r="B145" s="66" t="s">
        <v>44</v>
      </c>
      <c r="C145" s="67">
        <v>57639.521390000002</v>
      </c>
      <c r="D145" s="67">
        <v>4.0000000000000002E-4</v>
      </c>
      <c r="E145" s="31">
        <f t="shared" si="21"/>
        <v>16181.009482860338</v>
      </c>
      <c r="F145">
        <f t="shared" si="22"/>
        <v>16181</v>
      </c>
      <c r="G145">
        <f t="shared" si="23"/>
        <v>2.5927267706720158E-3</v>
      </c>
      <c r="K145">
        <f t="shared" si="25"/>
        <v>2.5927267706720158E-3</v>
      </c>
      <c r="O145">
        <f t="shared" ca="1" si="20"/>
        <v>4.5081865291136201E-3</v>
      </c>
      <c r="Q145" s="2">
        <f t="shared" si="24"/>
        <v>42621.021390000002</v>
      </c>
    </row>
    <row r="146" spans="1:17">
      <c r="A146" s="65" t="s">
        <v>248</v>
      </c>
      <c r="B146" s="66" t="s">
        <v>44</v>
      </c>
      <c r="C146" s="67">
        <v>57639.522290000001</v>
      </c>
      <c r="D146" s="67">
        <v>1E-4</v>
      </c>
      <c r="E146" s="31">
        <f t="shared" si="21"/>
        <v>16181.012774597204</v>
      </c>
      <c r="F146">
        <f t="shared" si="22"/>
        <v>16181</v>
      </c>
      <c r="G146">
        <f t="shared" si="23"/>
        <v>3.4927267697639763E-3</v>
      </c>
      <c r="K146">
        <f t="shared" si="25"/>
        <v>3.4927267697639763E-3</v>
      </c>
      <c r="O146">
        <f t="shared" ca="1" si="20"/>
        <v>4.5081865291136201E-3</v>
      </c>
      <c r="Q146" s="2">
        <f t="shared" si="24"/>
        <v>42621.022290000001</v>
      </c>
    </row>
    <row r="147" spans="1:17">
      <c r="A147" s="74" t="s">
        <v>0</v>
      </c>
      <c r="B147" s="60" t="s">
        <v>44</v>
      </c>
      <c r="C147" s="61">
        <v>57982.380700000002</v>
      </c>
      <c r="D147" s="61">
        <v>1.8E-3</v>
      </c>
      <c r="E147" s="31">
        <f>+(C147-C$7)/C$8</f>
        <v>17435.012407160033</v>
      </c>
      <c r="F147">
        <f t="shared" si="22"/>
        <v>17435</v>
      </c>
      <c r="G147">
        <f>+C147-(C$7+F147*C$8)</f>
        <v>3.3922650763997808E-3</v>
      </c>
      <c r="K147">
        <f>+G147</f>
        <v>3.3922650763997808E-3</v>
      </c>
      <c r="O147">
        <f ca="1">+C$11+C$12*$F147</f>
        <v>5.87772325526866E-3</v>
      </c>
      <c r="Q147" s="2">
        <f>+C147-15018.5</f>
        <v>42963.880700000002</v>
      </c>
    </row>
    <row r="148" spans="1:17">
      <c r="A148" s="74" t="s">
        <v>0</v>
      </c>
      <c r="B148" s="60" t="s">
        <v>44</v>
      </c>
      <c r="C148" s="61">
        <v>57982.517699999997</v>
      </c>
      <c r="D148" s="61">
        <v>2.7000000000000001E-3</v>
      </c>
      <c r="E148" s="31">
        <f>+(C148-C$7)/C$8</f>
        <v>17435.513482661303</v>
      </c>
      <c r="F148">
        <f t="shared" si="22"/>
        <v>17435.5</v>
      </c>
      <c r="G148">
        <f>+C148-(C$7+F148*C$8)</f>
        <v>3.6863199129584245E-3</v>
      </c>
      <c r="K148">
        <f>+G148</f>
        <v>3.6863199129584245E-3</v>
      </c>
      <c r="O148">
        <f ca="1">+C$11+C$12*$F148</f>
        <v>5.8782693225438425E-3</v>
      </c>
      <c r="Q148" s="2">
        <f>+C148-15018.5</f>
        <v>42964.017699999997</v>
      </c>
    </row>
    <row r="149" spans="1:17">
      <c r="A149" s="75" t="s">
        <v>250</v>
      </c>
      <c r="B149" s="76" t="s">
        <v>44</v>
      </c>
      <c r="C149" s="77">
        <v>59461.413099999998</v>
      </c>
      <c r="D149" s="78">
        <v>2E-3</v>
      </c>
      <c r="E149" s="31">
        <f t="shared" ref="E149:E151" si="26">+(C149-C$7)/C$8</f>
        <v>22844.551832337074</v>
      </c>
      <c r="F149">
        <f t="shared" ref="F149:F151" si="27">ROUND(2*E149,0)/2</f>
        <v>22844.5</v>
      </c>
      <c r="G149">
        <f t="shared" ref="G149:G151" si="28">+C149-(C$7+F149*C$8)</f>
        <v>1.4171577255183365E-2</v>
      </c>
      <c r="K149">
        <f t="shared" ref="K149:K151" si="29">+G149</f>
        <v>1.4171577255183365E-2</v>
      </c>
      <c r="O149">
        <f t="shared" ref="O149:O151" ca="1" si="30">+C$11+C$12*$F149</f>
        <v>1.1785625105456618E-2</v>
      </c>
      <c r="Q149" s="2">
        <f t="shared" ref="Q149:Q151" si="31">+C149-15018.5</f>
        <v>44442.913099999998</v>
      </c>
    </row>
    <row r="150" spans="1:17">
      <c r="A150" s="75" t="s">
        <v>250</v>
      </c>
      <c r="B150" s="76" t="s">
        <v>44</v>
      </c>
      <c r="C150" s="77">
        <v>59461.549899999998</v>
      </c>
      <c r="D150" s="78">
        <v>1.1999999999999999E-3</v>
      </c>
      <c r="E150" s="31">
        <f t="shared" si="26"/>
        <v>22845.05217634128</v>
      </c>
      <c r="F150">
        <f t="shared" si="27"/>
        <v>22845</v>
      </c>
      <c r="G150">
        <f t="shared" si="28"/>
        <v>1.4265632096794434E-2</v>
      </c>
      <c r="K150">
        <f t="shared" si="29"/>
        <v>1.4265632096794434E-2</v>
      </c>
      <c r="O150">
        <f t="shared" ca="1" si="30"/>
        <v>1.1786171172731801E-2</v>
      </c>
      <c r="Q150" s="2">
        <f t="shared" si="31"/>
        <v>44443.049899999998</v>
      </c>
    </row>
    <row r="151" spans="1:17">
      <c r="A151" s="75" t="s">
        <v>250</v>
      </c>
      <c r="B151" s="76" t="s">
        <v>44</v>
      </c>
      <c r="C151" s="77">
        <v>59467.427300000003</v>
      </c>
      <c r="D151" s="78">
        <v>1.6999999999999999E-3</v>
      </c>
      <c r="E151" s="31">
        <f t="shared" si="26"/>
        <v>22866.548681095035</v>
      </c>
      <c r="F151">
        <f t="shared" si="27"/>
        <v>22866.5</v>
      </c>
      <c r="G151">
        <f t="shared" si="28"/>
        <v>1.3309990215930156E-2</v>
      </c>
      <c r="K151">
        <f t="shared" si="29"/>
        <v>1.3309990215930156E-2</v>
      </c>
      <c r="O151">
        <f t="shared" ca="1" si="30"/>
        <v>1.1809652065564601E-2</v>
      </c>
      <c r="Q151" s="2">
        <f t="shared" si="31"/>
        <v>44448.927300000003</v>
      </c>
    </row>
    <row r="152" spans="1:17">
      <c r="A152" s="31"/>
      <c r="B152" s="31"/>
      <c r="C152" s="32"/>
      <c r="D152" s="32"/>
      <c r="E152" s="31"/>
    </row>
    <row r="153" spans="1:17">
      <c r="A153" s="31"/>
      <c r="B153" s="31"/>
      <c r="C153" s="32"/>
      <c r="D153" s="32"/>
      <c r="E153" s="31"/>
    </row>
    <row r="154" spans="1:17">
      <c r="A154" s="31"/>
      <c r="B154" s="31"/>
      <c r="C154" s="32"/>
      <c r="D154" s="32"/>
      <c r="E154" s="31"/>
    </row>
    <row r="155" spans="1:17">
      <c r="A155" s="31"/>
      <c r="B155" s="31"/>
      <c r="C155" s="32"/>
      <c r="D155" s="32"/>
      <c r="E155" s="31"/>
    </row>
    <row r="156" spans="1:17">
      <c r="A156" s="31"/>
      <c r="B156" s="31"/>
      <c r="C156" s="32"/>
      <c r="D156" s="32"/>
      <c r="E156" s="31"/>
    </row>
    <row r="157" spans="1:17">
      <c r="A157" s="31"/>
      <c r="B157" s="31"/>
      <c r="C157" s="32"/>
      <c r="D157" s="32"/>
      <c r="E157" s="31"/>
    </row>
    <row r="158" spans="1:17">
      <c r="A158" s="31"/>
      <c r="B158" s="31"/>
      <c r="C158" s="32"/>
      <c r="D158" s="32"/>
      <c r="E158" s="31"/>
    </row>
    <row r="159" spans="1:17">
      <c r="A159" s="31"/>
      <c r="B159" s="31"/>
      <c r="C159" s="32"/>
      <c r="D159" s="32"/>
      <c r="E159" s="31"/>
    </row>
    <row r="160" spans="1:17">
      <c r="A160" s="31"/>
      <c r="B160" s="31"/>
      <c r="C160" s="32"/>
      <c r="D160" s="32"/>
      <c r="E160" s="31"/>
    </row>
    <row r="161" spans="1:5">
      <c r="A161" s="31"/>
      <c r="B161" s="31"/>
      <c r="C161" s="32"/>
      <c r="D161" s="32"/>
      <c r="E161" s="31"/>
    </row>
    <row r="162" spans="1:5">
      <c r="A162" s="31"/>
      <c r="B162" s="31"/>
      <c r="C162" s="32"/>
      <c r="D162" s="32"/>
      <c r="E162" s="31"/>
    </row>
    <row r="163" spans="1:5">
      <c r="A163" s="31"/>
      <c r="B163" s="31"/>
      <c r="C163" s="32"/>
      <c r="D163" s="32"/>
      <c r="E163" s="31"/>
    </row>
    <row r="164" spans="1:5">
      <c r="A164" s="31"/>
      <c r="B164" s="31"/>
      <c r="C164" s="32"/>
      <c r="D164" s="32"/>
      <c r="E164" s="31"/>
    </row>
    <row r="165" spans="1:5">
      <c r="A165" s="31"/>
      <c r="B165" s="31"/>
      <c r="C165" s="32"/>
      <c r="D165" s="32"/>
      <c r="E165" s="31"/>
    </row>
    <row r="166" spans="1:5">
      <c r="A166" s="31"/>
      <c r="B166" s="31"/>
      <c r="C166" s="32"/>
      <c r="D166" s="32"/>
      <c r="E166" s="31"/>
    </row>
    <row r="167" spans="1:5">
      <c r="A167" s="31"/>
      <c r="B167" s="31"/>
      <c r="C167" s="32"/>
      <c r="D167" s="32"/>
      <c r="E167" s="31"/>
    </row>
    <row r="168" spans="1:5">
      <c r="A168" s="31"/>
      <c r="B168" s="31"/>
      <c r="C168" s="32"/>
      <c r="D168" s="32"/>
      <c r="E168" s="31"/>
    </row>
    <row r="169" spans="1:5">
      <c r="A169" s="31"/>
      <c r="B169" s="31"/>
      <c r="C169" s="32"/>
      <c r="D169" s="32"/>
      <c r="E169" s="31"/>
    </row>
    <row r="170" spans="1:5">
      <c r="A170" s="31"/>
      <c r="B170" s="31"/>
      <c r="C170" s="32"/>
      <c r="D170" s="32"/>
      <c r="E170" s="31"/>
    </row>
    <row r="171" spans="1:5">
      <c r="A171" s="31"/>
      <c r="B171" s="31"/>
      <c r="C171" s="32"/>
      <c r="D171" s="32"/>
      <c r="E171" s="31"/>
    </row>
    <row r="172" spans="1:5">
      <c r="A172" s="31"/>
      <c r="B172" s="31"/>
      <c r="C172" s="32"/>
      <c r="D172" s="32"/>
      <c r="E172" s="31"/>
    </row>
    <row r="173" spans="1:5">
      <c r="A173" s="31"/>
      <c r="B173" s="31"/>
      <c r="C173" s="32"/>
      <c r="D173" s="32"/>
      <c r="E173" s="31"/>
    </row>
    <row r="174" spans="1:5">
      <c r="A174" s="31"/>
      <c r="B174" s="31"/>
      <c r="C174" s="32"/>
      <c r="D174" s="32"/>
      <c r="E174" s="31"/>
    </row>
    <row r="175" spans="1:5">
      <c r="A175" s="31"/>
      <c r="B175" s="31"/>
      <c r="C175" s="32"/>
      <c r="D175" s="32"/>
      <c r="E175" s="31"/>
    </row>
    <row r="176" spans="1:5">
      <c r="A176" s="31"/>
      <c r="B176" s="31"/>
      <c r="C176" s="32"/>
      <c r="D176" s="32"/>
      <c r="E176" s="31"/>
    </row>
    <row r="177" spans="1:5">
      <c r="A177" s="31"/>
      <c r="B177" s="31"/>
      <c r="C177" s="32"/>
      <c r="D177" s="32"/>
      <c r="E177" s="31"/>
    </row>
    <row r="178" spans="1:5">
      <c r="A178" s="31"/>
      <c r="B178" s="31"/>
      <c r="C178" s="32"/>
      <c r="D178" s="32"/>
      <c r="E178" s="31"/>
    </row>
    <row r="179" spans="1:5">
      <c r="A179" s="31"/>
      <c r="B179" s="31"/>
      <c r="C179" s="32"/>
      <c r="D179" s="32"/>
      <c r="E179" s="31"/>
    </row>
    <row r="180" spans="1:5">
      <c r="A180" s="31"/>
      <c r="B180" s="31"/>
      <c r="C180" s="32"/>
      <c r="D180" s="32"/>
      <c r="E180" s="31"/>
    </row>
    <row r="181" spans="1:5">
      <c r="A181" s="31"/>
      <c r="B181" s="31"/>
      <c r="C181" s="32"/>
      <c r="D181" s="32"/>
      <c r="E181" s="31"/>
    </row>
    <row r="182" spans="1:5">
      <c r="A182" s="31"/>
      <c r="B182" s="31"/>
      <c r="C182" s="32"/>
      <c r="D182" s="32"/>
      <c r="E182" s="31"/>
    </row>
    <row r="183" spans="1:5">
      <c r="A183" s="31"/>
      <c r="B183" s="31"/>
      <c r="C183" s="32"/>
      <c r="D183" s="32"/>
      <c r="E183" s="31"/>
    </row>
    <row r="184" spans="1:5">
      <c r="A184" s="31"/>
      <c r="B184" s="31"/>
      <c r="C184" s="32"/>
      <c r="D184" s="32"/>
      <c r="E184" s="31"/>
    </row>
    <row r="185" spans="1:5">
      <c r="A185" s="31"/>
      <c r="B185" s="31"/>
      <c r="C185" s="32"/>
      <c r="D185" s="32"/>
      <c r="E185" s="31"/>
    </row>
    <row r="186" spans="1:5">
      <c r="A186" s="31"/>
      <c r="B186" s="31"/>
      <c r="C186" s="32"/>
      <c r="D186" s="32"/>
      <c r="E186" s="31"/>
    </row>
    <row r="187" spans="1:5">
      <c r="A187" s="31"/>
      <c r="B187" s="31"/>
      <c r="C187" s="32"/>
      <c r="D187" s="32"/>
      <c r="E187" s="31"/>
    </row>
    <row r="188" spans="1:5">
      <c r="A188" s="31"/>
      <c r="B188" s="31"/>
      <c r="C188" s="32"/>
      <c r="D188" s="32"/>
      <c r="E188" s="31"/>
    </row>
    <row r="189" spans="1:5">
      <c r="A189" s="31"/>
      <c r="B189" s="31"/>
      <c r="C189" s="32"/>
      <c r="D189" s="32"/>
      <c r="E189" s="31"/>
    </row>
    <row r="190" spans="1:5">
      <c r="A190" s="31"/>
      <c r="B190" s="31"/>
      <c r="C190" s="32"/>
      <c r="D190" s="32"/>
      <c r="E190" s="31"/>
    </row>
    <row r="191" spans="1:5">
      <c r="A191" s="31"/>
      <c r="B191" s="31"/>
      <c r="C191" s="32"/>
      <c r="D191" s="32"/>
      <c r="E191" s="31"/>
    </row>
    <row r="192" spans="1:5">
      <c r="A192" s="31"/>
      <c r="B192" s="31"/>
      <c r="C192" s="32"/>
      <c r="D192" s="32"/>
      <c r="E192" s="31"/>
    </row>
    <row r="193" spans="1:5">
      <c r="A193" s="31"/>
      <c r="B193" s="31"/>
      <c r="C193" s="32"/>
      <c r="D193" s="32"/>
      <c r="E193" s="31"/>
    </row>
    <row r="194" spans="1:5">
      <c r="A194" s="31"/>
      <c r="B194" s="31"/>
      <c r="C194" s="32"/>
      <c r="D194" s="32"/>
      <c r="E194" s="31"/>
    </row>
    <row r="195" spans="1:5">
      <c r="A195" s="31"/>
      <c r="B195" s="31"/>
      <c r="C195" s="32"/>
      <c r="D195" s="32"/>
      <c r="E195" s="31"/>
    </row>
    <row r="196" spans="1:5">
      <c r="A196" s="31"/>
      <c r="B196" s="31"/>
      <c r="C196" s="32"/>
      <c r="D196" s="32"/>
      <c r="E196" s="31"/>
    </row>
    <row r="197" spans="1:5">
      <c r="A197" s="31"/>
      <c r="B197" s="31"/>
      <c r="C197" s="32"/>
      <c r="D197" s="32"/>
      <c r="E197" s="31"/>
    </row>
    <row r="198" spans="1:5">
      <c r="A198" s="31"/>
      <c r="B198" s="31"/>
      <c r="C198" s="32"/>
      <c r="D198" s="32"/>
      <c r="E198" s="31"/>
    </row>
    <row r="199" spans="1:5">
      <c r="A199" s="31"/>
      <c r="B199" s="31"/>
      <c r="C199" s="32"/>
      <c r="D199" s="32"/>
      <c r="E199" s="31"/>
    </row>
    <row r="200" spans="1:5">
      <c r="A200" s="31"/>
      <c r="B200" s="31"/>
      <c r="C200" s="32"/>
      <c r="D200" s="32"/>
      <c r="E200" s="31"/>
    </row>
    <row r="201" spans="1:5">
      <c r="A201" s="31"/>
      <c r="B201" s="31"/>
      <c r="C201" s="32"/>
      <c r="D201" s="32"/>
      <c r="E201" s="31"/>
    </row>
    <row r="202" spans="1:5">
      <c r="A202" s="31"/>
      <c r="B202" s="31"/>
      <c r="C202" s="32"/>
      <c r="D202" s="32"/>
      <c r="E202" s="31"/>
    </row>
    <row r="203" spans="1:5">
      <c r="A203" s="31"/>
      <c r="B203" s="31"/>
      <c r="C203" s="32"/>
      <c r="D203" s="32"/>
      <c r="E203" s="31"/>
    </row>
    <row r="204" spans="1:5">
      <c r="A204" s="31"/>
      <c r="B204" s="31"/>
      <c r="C204" s="32"/>
      <c r="D204" s="32"/>
      <c r="E204" s="31"/>
    </row>
    <row r="205" spans="1:5">
      <c r="A205" s="31"/>
      <c r="B205" s="31"/>
      <c r="C205" s="32"/>
      <c r="D205" s="32"/>
      <c r="E205" s="31"/>
    </row>
    <row r="206" spans="1:5">
      <c r="A206" s="31"/>
      <c r="B206" s="31"/>
      <c r="C206" s="32"/>
      <c r="D206" s="32"/>
      <c r="E206" s="31"/>
    </row>
    <row r="207" spans="1:5">
      <c r="A207" s="31"/>
      <c r="B207" s="31"/>
      <c r="C207" s="32"/>
      <c r="D207" s="32"/>
      <c r="E207" s="31"/>
    </row>
    <row r="208" spans="1:5">
      <c r="A208" s="31"/>
      <c r="B208" s="31"/>
      <c r="C208" s="32"/>
      <c r="D208" s="32"/>
      <c r="E208" s="31"/>
    </row>
    <row r="209" spans="1:5">
      <c r="A209" s="31"/>
      <c r="B209" s="31"/>
      <c r="C209" s="32"/>
      <c r="D209" s="32"/>
      <c r="E209" s="31"/>
    </row>
    <row r="210" spans="1:5">
      <c r="A210" s="31"/>
      <c r="B210" s="31"/>
      <c r="C210" s="32"/>
      <c r="D210" s="32"/>
      <c r="E210" s="31"/>
    </row>
    <row r="211" spans="1:5">
      <c r="A211" s="31"/>
      <c r="B211" s="31"/>
      <c r="C211" s="32"/>
      <c r="D211" s="32"/>
      <c r="E211" s="31"/>
    </row>
    <row r="212" spans="1:5">
      <c r="A212" s="31"/>
      <c r="B212" s="31"/>
      <c r="C212" s="32"/>
      <c r="D212" s="32"/>
      <c r="E212" s="31"/>
    </row>
    <row r="213" spans="1:5">
      <c r="A213" s="31"/>
      <c r="B213" s="31"/>
      <c r="C213" s="32"/>
      <c r="D213" s="32"/>
      <c r="E213" s="31"/>
    </row>
    <row r="214" spans="1:5">
      <c r="A214" s="31"/>
      <c r="B214" s="31"/>
      <c r="C214" s="32"/>
      <c r="D214" s="32"/>
      <c r="E214" s="31"/>
    </row>
    <row r="215" spans="1:5">
      <c r="A215" s="31"/>
      <c r="B215" s="31"/>
      <c r="C215" s="32"/>
      <c r="D215" s="32"/>
      <c r="E215" s="31"/>
    </row>
    <row r="216" spans="1:5">
      <c r="A216" s="31"/>
      <c r="B216" s="31"/>
      <c r="C216" s="32"/>
      <c r="D216" s="32"/>
      <c r="E216" s="31"/>
    </row>
    <row r="217" spans="1:5">
      <c r="A217" s="31"/>
      <c r="B217" s="31"/>
      <c r="C217" s="32"/>
      <c r="D217" s="32"/>
      <c r="E217" s="31"/>
    </row>
    <row r="218" spans="1:5">
      <c r="A218" s="31"/>
      <c r="B218" s="31"/>
      <c r="C218" s="32"/>
      <c r="D218" s="32"/>
      <c r="E218" s="31"/>
    </row>
    <row r="219" spans="1:5">
      <c r="A219" s="31"/>
      <c r="B219" s="31"/>
      <c r="C219" s="32"/>
      <c r="D219" s="32"/>
      <c r="E219" s="31"/>
    </row>
    <row r="220" spans="1:5">
      <c r="A220" s="31"/>
      <c r="B220" s="31"/>
      <c r="C220" s="32"/>
      <c r="D220" s="32"/>
      <c r="E220" s="31"/>
    </row>
    <row r="221" spans="1:5">
      <c r="A221" s="31"/>
      <c r="B221" s="31"/>
      <c r="C221" s="32"/>
      <c r="D221" s="32"/>
      <c r="E221" s="31"/>
    </row>
    <row r="222" spans="1:5">
      <c r="A222" s="31"/>
      <c r="B222" s="31"/>
      <c r="C222" s="32"/>
      <c r="D222" s="32"/>
      <c r="E222" s="31"/>
    </row>
    <row r="223" spans="1:5">
      <c r="A223" s="31"/>
      <c r="B223" s="31"/>
      <c r="C223" s="32"/>
      <c r="D223" s="32"/>
      <c r="E223" s="31"/>
    </row>
    <row r="224" spans="1:5">
      <c r="A224" s="31"/>
      <c r="B224" s="31"/>
      <c r="C224" s="32"/>
      <c r="D224" s="32"/>
      <c r="E224" s="31"/>
    </row>
    <row r="225" spans="1:5">
      <c r="A225" s="31"/>
      <c r="B225" s="31"/>
      <c r="C225" s="32"/>
      <c r="D225" s="32"/>
      <c r="E225" s="31"/>
    </row>
    <row r="226" spans="1:5">
      <c r="A226" s="31"/>
      <c r="B226" s="31"/>
      <c r="C226" s="32"/>
      <c r="D226" s="32"/>
      <c r="E226" s="31"/>
    </row>
    <row r="227" spans="1:5">
      <c r="A227" s="31"/>
      <c r="B227" s="31"/>
      <c r="C227" s="32"/>
      <c r="D227" s="32"/>
      <c r="E227" s="31"/>
    </row>
    <row r="228" spans="1:5">
      <c r="A228" s="31"/>
      <c r="B228" s="31"/>
      <c r="C228" s="32"/>
      <c r="D228" s="32"/>
      <c r="E228" s="31"/>
    </row>
    <row r="229" spans="1:5">
      <c r="A229" s="31"/>
      <c r="B229" s="31"/>
      <c r="C229" s="32"/>
      <c r="D229" s="32"/>
      <c r="E229" s="31"/>
    </row>
    <row r="230" spans="1:5">
      <c r="A230" s="31"/>
      <c r="B230" s="31"/>
      <c r="C230" s="32"/>
      <c r="D230" s="32"/>
      <c r="E230" s="31"/>
    </row>
    <row r="231" spans="1:5">
      <c r="A231" s="31"/>
      <c r="B231" s="31"/>
      <c r="C231" s="32"/>
      <c r="D231" s="32"/>
      <c r="E231" s="31"/>
    </row>
    <row r="232" spans="1:5">
      <c r="A232" s="31"/>
      <c r="B232" s="31"/>
      <c r="C232" s="32"/>
      <c r="D232" s="32"/>
      <c r="E232" s="31"/>
    </row>
    <row r="233" spans="1:5">
      <c r="A233" s="31"/>
      <c r="B233" s="31"/>
      <c r="C233" s="32"/>
      <c r="D233" s="32"/>
      <c r="E233" s="31"/>
    </row>
    <row r="234" spans="1:5">
      <c r="A234" s="31"/>
      <c r="B234" s="31"/>
      <c r="C234" s="32"/>
      <c r="D234" s="32"/>
      <c r="E234" s="31"/>
    </row>
    <row r="235" spans="1:5">
      <c r="A235" s="31"/>
      <c r="B235" s="31"/>
      <c r="C235" s="32"/>
      <c r="D235" s="32"/>
      <c r="E235" s="31"/>
    </row>
    <row r="236" spans="1:5">
      <c r="A236" s="31"/>
      <c r="B236" s="31"/>
      <c r="C236" s="32"/>
      <c r="D236" s="32"/>
      <c r="E236" s="31"/>
    </row>
    <row r="237" spans="1:5">
      <c r="A237" s="31"/>
      <c r="B237" s="31"/>
      <c r="C237" s="32"/>
      <c r="D237" s="32"/>
      <c r="E237" s="31"/>
    </row>
    <row r="238" spans="1:5">
      <c r="A238" s="31"/>
      <c r="B238" s="31"/>
      <c r="C238" s="32"/>
      <c r="D238" s="32"/>
      <c r="E238" s="31"/>
    </row>
    <row r="239" spans="1:5">
      <c r="A239" s="31"/>
      <c r="B239" s="31"/>
      <c r="C239" s="32"/>
      <c r="D239" s="32"/>
      <c r="E239" s="31"/>
    </row>
    <row r="240" spans="1:5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honeticPr fontId="8" type="noConversion"/>
  <hyperlinks>
    <hyperlink ref="H2178" r:id="rId1" display="http://vsolj.cetus-net.org/bulletin.html" xr:uid="{00000000-0004-0000-0000-000000000000}"/>
    <hyperlink ref="H64677" r:id="rId2" display="http://vsolj.cetus-net.org/bulletin.html" xr:uid="{00000000-0004-0000-0000-000001000000}"/>
    <hyperlink ref="H64670" r:id="rId3" display="https://www.aavso.org/ejaavso" xr:uid="{00000000-0004-0000-0000-000002000000}"/>
    <hyperlink ref="AP1528" r:id="rId4" display="http://cdsbib.u-strasbg.fr/cgi-bin/cdsbib?1990RMxAA..21..381G" xr:uid="{00000000-0004-0000-0000-000003000000}"/>
    <hyperlink ref="AP1525" r:id="rId5" display="http://cdsbib.u-strasbg.fr/cgi-bin/cdsbib?1990RMxAA..21..381G" xr:uid="{00000000-0004-0000-0000-000004000000}"/>
    <hyperlink ref="AP1527" r:id="rId6" display="http://cdsbib.u-strasbg.fr/cgi-bin/cdsbib?1990RMxAA..21..381G" xr:uid="{00000000-0004-0000-0000-000005000000}"/>
    <hyperlink ref="AP1503" r:id="rId7" display="http://cdsbib.u-strasbg.fr/cgi-bin/cdsbib?1990RMxAA..21..381G" xr:uid="{00000000-0004-0000-0000-000006000000}"/>
    <hyperlink ref="I64677" r:id="rId8" display="http://vsolj.cetus-net.org/bulletin.html" xr:uid="{00000000-0004-0000-0000-000007000000}"/>
    <hyperlink ref="AQ1664" r:id="rId9" display="http://cdsbib.u-strasbg.fr/cgi-bin/cdsbib?1990RMxAA..21..381G" xr:uid="{00000000-0004-0000-0000-000008000000}"/>
    <hyperlink ref="AQ3308" r:id="rId10" display="http://cdsbib.u-strasbg.fr/cgi-bin/cdsbib?1990RMxAA..21..381G" xr:uid="{00000000-0004-0000-0000-000009000000}"/>
    <hyperlink ref="AQ1665" r:id="rId11" display="http://cdsbib.u-strasbg.fr/cgi-bin/cdsbib?1990RMxAA..21..381G" xr:uid="{00000000-0004-0000-0000-00000A000000}"/>
    <hyperlink ref="H64674" r:id="rId12" display="https://www.aavso.org/ejaavso" xr:uid="{00000000-0004-0000-0000-00000B000000}"/>
    <hyperlink ref="H2515" r:id="rId13" display="http://vsolj.cetus-net.org/bulletin.html" xr:uid="{00000000-0004-0000-0000-00000C000000}"/>
    <hyperlink ref="AP5753" r:id="rId14" display="http://cdsbib.u-strasbg.fr/cgi-bin/cdsbib?1990RMxAA..21..381G" xr:uid="{00000000-0004-0000-0000-00000D000000}"/>
    <hyperlink ref="AP5756" r:id="rId15" display="http://cdsbib.u-strasbg.fr/cgi-bin/cdsbib?1990RMxAA..21..381G" xr:uid="{00000000-0004-0000-0000-00000E000000}"/>
    <hyperlink ref="AP5754" r:id="rId16" display="http://cdsbib.u-strasbg.fr/cgi-bin/cdsbib?1990RMxAA..21..381G" xr:uid="{00000000-0004-0000-0000-00000F000000}"/>
    <hyperlink ref="AP5732" r:id="rId17" display="http://cdsbib.u-strasbg.fr/cgi-bin/cdsbib?1990RMxAA..21..381G" xr:uid="{00000000-0004-0000-0000-000010000000}"/>
    <hyperlink ref="I2515" r:id="rId18" display="http://vsolj.cetus-net.org/bulletin.html" xr:uid="{00000000-0004-0000-0000-000011000000}"/>
    <hyperlink ref="AQ5866" r:id="rId19" display="http://cdsbib.u-strasbg.fr/cgi-bin/cdsbib?1990RMxAA..21..381G" xr:uid="{00000000-0004-0000-0000-000012000000}"/>
    <hyperlink ref="AQ418" r:id="rId20" display="http://cdsbib.u-strasbg.fr/cgi-bin/cdsbib?1990RMxAA..21..381G" xr:uid="{00000000-0004-0000-0000-000013000000}"/>
    <hyperlink ref="AQ5867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40"/>
  <sheetViews>
    <sheetView workbookViewId="0">
      <pane ySplit="20" topLeftCell="A50" activePane="bottomLeft" state="frozen"/>
      <selection pane="bottomLeft" activeCell="G50" sqref="G50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41</v>
      </c>
    </row>
    <row r="2" spans="1:7">
      <c r="A2" t="s">
        <v>26</v>
      </c>
      <c r="B2" t="s">
        <v>42</v>
      </c>
      <c r="D2" s="3"/>
    </row>
    <row r="3" spans="1:7" ht="13.5" thickBot="1"/>
    <row r="4" spans="1:7" ht="14.25" thickTop="1" thickBot="1">
      <c r="A4" s="5" t="s">
        <v>2</v>
      </c>
      <c r="C4" s="8">
        <v>53215.440999999999</v>
      </c>
      <c r="D4" s="9">
        <v>0.27340599999999998</v>
      </c>
    </row>
    <row r="6" spans="1:7">
      <c r="A6" s="5" t="s">
        <v>3</v>
      </c>
    </row>
    <row r="7" spans="1:7">
      <c r="A7" t="s">
        <v>4</v>
      </c>
      <c r="C7">
        <f>+C4</f>
        <v>53215.440999999999</v>
      </c>
    </row>
    <row r="8" spans="1:7">
      <c r="A8" t="s">
        <v>5</v>
      </c>
      <c r="C8">
        <f>+D4</f>
        <v>0.27340599999999998</v>
      </c>
    </row>
    <row r="9" spans="1:7">
      <c r="A9" s="11" t="s">
        <v>32</v>
      </c>
      <c r="B9" s="12"/>
      <c r="C9" s="13">
        <v>8</v>
      </c>
      <c r="D9" s="12" t="s">
        <v>33</v>
      </c>
      <c r="E9" s="12"/>
    </row>
    <row r="10" spans="1:7" ht="13.5" thickBot="1">
      <c r="A10" s="12"/>
      <c r="B10" s="12"/>
      <c r="C10" s="4" t="s">
        <v>22</v>
      </c>
      <c r="D10" s="4" t="s">
        <v>23</v>
      </c>
      <c r="E10" s="12"/>
    </row>
    <row r="11" spans="1:7">
      <c r="A11" s="12" t="s">
        <v>18</v>
      </c>
      <c r="B11" s="12"/>
      <c r="C11" s="24">
        <f ca="1">INTERCEPT(INDIRECT($G$11):G992,INDIRECT($F$11):F992)</f>
        <v>1.891901482454772E-3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>
      <c r="A12" s="12" t="s">
        <v>19</v>
      </c>
      <c r="B12" s="12"/>
      <c r="C12" s="24">
        <f ca="1">SLOPE(INDIRECT($G$11):G992,INDIRECT($F$11):F992)</f>
        <v>5.8903203283522973E-6</v>
      </c>
      <c r="D12" s="3"/>
      <c r="E12" s="12"/>
    </row>
    <row r="13" spans="1:7">
      <c r="A13" s="12" t="s">
        <v>21</v>
      </c>
      <c r="B13" s="12"/>
      <c r="C13" s="3" t="s">
        <v>16</v>
      </c>
      <c r="D13" s="16" t="s">
        <v>38</v>
      </c>
      <c r="E13" s="13">
        <v>1</v>
      </c>
    </row>
    <row r="14" spans="1:7">
      <c r="A14" s="12"/>
      <c r="B14" s="12"/>
      <c r="C14" s="12"/>
      <c r="D14" s="16" t="s">
        <v>34</v>
      </c>
      <c r="E14" s="17">
        <f ca="1">NOW()+15018.5+$C$9/24</f>
        <v>60330.497906828707</v>
      </c>
    </row>
    <row r="15" spans="1:7">
      <c r="A15" s="14" t="s">
        <v>20</v>
      </c>
      <c r="B15" s="12"/>
      <c r="C15" s="15">
        <f ca="1">(C7+C11)+(C8+C12)*INT(MAX(F21:F3533))</f>
        <v>56725.23132794354</v>
      </c>
      <c r="D15" s="16" t="s">
        <v>39</v>
      </c>
      <c r="E15" s="17">
        <f ca="1">ROUND(2*(E14-$C$7)/$C$8,0)/2+E13</f>
        <v>26025</v>
      </c>
    </row>
    <row r="16" spans="1:7">
      <c r="A16" s="18" t="s">
        <v>6</v>
      </c>
      <c r="B16" s="12"/>
      <c r="C16" s="19">
        <f ca="1">+C8+C12</f>
        <v>0.27341189032032831</v>
      </c>
      <c r="D16" s="16" t="s">
        <v>40</v>
      </c>
      <c r="E16" s="26">
        <f ca="1">ROUND(2*(E14-$C$15)/$C$16,0)/2+E13</f>
        <v>13187</v>
      </c>
    </row>
    <row r="17" spans="1:17" ht="13.5" thickBot="1">
      <c r="A17" s="16" t="s">
        <v>31</v>
      </c>
      <c r="B17" s="12"/>
      <c r="C17" s="12">
        <f>COUNT(C21:C2191)</f>
        <v>86</v>
      </c>
      <c r="D17" s="16" t="s">
        <v>35</v>
      </c>
      <c r="E17" s="20">
        <f ca="1">+$C$15+$C$16*E16-15018.5-$C$9/24</f>
        <v>45311.880592264373</v>
      </c>
    </row>
    <row r="18" spans="1:17" ht="14.25" thickTop="1" thickBot="1">
      <c r="A18" s="18" t="s">
        <v>7</v>
      </c>
      <c r="B18" s="12"/>
      <c r="C18" s="21">
        <f ca="1">+C15</f>
        <v>56725.23132794354</v>
      </c>
      <c r="D18" s="22">
        <f ca="1">+C16</f>
        <v>0.27341189032032831</v>
      </c>
      <c r="E18" s="23" t="s">
        <v>36</v>
      </c>
    </row>
    <row r="19" spans="1:17" ht="13.5" thickTop="1">
      <c r="A19" s="27" t="s">
        <v>37</v>
      </c>
      <c r="E19" s="28">
        <v>21</v>
      </c>
    </row>
    <row r="20" spans="1:17" ht="13.5" thickBot="1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4" t="s">
        <v>13</v>
      </c>
      <c r="H20" s="7" t="s">
        <v>49</v>
      </c>
      <c r="I20" s="7" t="s">
        <v>30</v>
      </c>
      <c r="J20" s="7" t="s">
        <v>52</v>
      </c>
      <c r="K20" s="7" t="s">
        <v>56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</row>
    <row r="21" spans="1:17">
      <c r="A21" s="29" t="s">
        <v>50</v>
      </c>
      <c r="B21" s="30" t="s">
        <v>44</v>
      </c>
      <c r="C21" s="29">
        <v>51430.467499999999</v>
      </c>
      <c r="D21" s="29">
        <v>2.0000000000000001E-4</v>
      </c>
      <c r="E21">
        <f t="shared" ref="E21:E52" si="0">+(C21-C$7)/C$8</f>
        <v>-6528.6551867918051</v>
      </c>
      <c r="F21">
        <f t="shared" ref="F21:F50" si="1">ROUND(2*E21,0)/2</f>
        <v>-6528.5</v>
      </c>
      <c r="G21">
        <f t="shared" ref="G21:G52" si="2">+C21-(C$7+F21*C$8)</f>
        <v>-4.2429000000993256E-2</v>
      </c>
      <c r="I21">
        <f>+G21</f>
        <v>-4.2429000000993256E-2</v>
      </c>
      <c r="O21">
        <f t="shared" ref="O21:O52" ca="1" si="3">+C$11+C$12*$F21</f>
        <v>-3.6563054781193198E-2</v>
      </c>
      <c r="Q21" s="2">
        <f t="shared" ref="Q21:Q52" si="4">+C21-15018.5</f>
        <v>36411.967499999999</v>
      </c>
    </row>
    <row r="22" spans="1:17">
      <c r="A22" s="29" t="s">
        <v>50</v>
      </c>
      <c r="B22" s="30" t="s">
        <v>44</v>
      </c>
      <c r="C22" s="29">
        <v>51780.573299999996</v>
      </c>
      <c r="D22" s="29">
        <v>2.9999999999999997E-4</v>
      </c>
      <c r="E22">
        <f t="shared" si="0"/>
        <v>-5248.1207435096621</v>
      </c>
      <c r="F22">
        <f t="shared" si="1"/>
        <v>-5248</v>
      </c>
      <c r="G22">
        <f t="shared" si="2"/>
        <v>-3.3011999999871477E-2</v>
      </c>
      <c r="I22">
        <f>+G22</f>
        <v>-3.3011999999871477E-2</v>
      </c>
      <c r="O22">
        <f t="shared" ca="1" si="3"/>
        <v>-2.9020499600738086E-2</v>
      </c>
      <c r="Q22" s="2">
        <f t="shared" si="4"/>
        <v>36762.073299999996</v>
      </c>
    </row>
    <row r="23" spans="1:17">
      <c r="A23" s="31" t="s">
        <v>14</v>
      </c>
      <c r="B23" s="31"/>
      <c r="C23" s="32">
        <v>53215.440999999999</v>
      </c>
      <c r="D23" s="32" t="s">
        <v>16</v>
      </c>
      <c r="E23">
        <f t="shared" si="0"/>
        <v>0</v>
      </c>
      <c r="F23">
        <f t="shared" si="1"/>
        <v>0</v>
      </c>
      <c r="G23">
        <f t="shared" si="2"/>
        <v>0</v>
      </c>
      <c r="H23">
        <f>+G23</f>
        <v>0</v>
      </c>
      <c r="O23">
        <f t="shared" ca="1" si="3"/>
        <v>1.891901482454772E-3</v>
      </c>
      <c r="Q23" s="2">
        <f t="shared" si="4"/>
        <v>38196.940999999999</v>
      </c>
    </row>
    <row r="24" spans="1:17">
      <c r="A24" s="29" t="s">
        <v>43</v>
      </c>
      <c r="B24" s="30" t="s">
        <v>44</v>
      </c>
      <c r="C24" s="29">
        <v>54085.301500000001</v>
      </c>
      <c r="D24" s="29">
        <v>1.5E-3</v>
      </c>
      <c r="E24">
        <f t="shared" si="0"/>
        <v>3181.5706312224406</v>
      </c>
      <c r="F24">
        <f t="shared" si="1"/>
        <v>3181.5</v>
      </c>
      <c r="G24">
        <f t="shared" si="2"/>
        <v>1.9311000003654044E-2</v>
      </c>
      <c r="H24">
        <f>+G24</f>
        <v>1.9311000003654044E-2</v>
      </c>
      <c r="O24">
        <f t="shared" ca="1" si="3"/>
        <v>2.0631955607107604E-2</v>
      </c>
      <c r="Q24" s="2">
        <f t="shared" si="4"/>
        <v>39066.801500000001</v>
      </c>
    </row>
    <row r="25" spans="1:17">
      <c r="A25" s="29" t="s">
        <v>45</v>
      </c>
      <c r="B25" s="30" t="s">
        <v>44</v>
      </c>
      <c r="C25" s="29">
        <v>54092.275300000001</v>
      </c>
      <c r="D25" s="29">
        <v>4.0000000000000002E-4</v>
      </c>
      <c r="E25">
        <f t="shared" si="0"/>
        <v>3207.0777524999535</v>
      </c>
      <c r="F25">
        <f t="shared" si="1"/>
        <v>3207</v>
      </c>
      <c r="G25">
        <f t="shared" si="2"/>
        <v>2.1258000000671018E-2</v>
      </c>
      <c r="I25">
        <f t="shared" ref="I25:I44" si="5">+G25</f>
        <v>2.1258000000671018E-2</v>
      </c>
      <c r="O25">
        <f t="shared" ca="1" si="3"/>
        <v>2.0782158775480588E-2</v>
      </c>
      <c r="Q25" s="2">
        <f t="shared" si="4"/>
        <v>39073.775300000001</v>
      </c>
    </row>
    <row r="26" spans="1:17">
      <c r="A26" s="29" t="s">
        <v>45</v>
      </c>
      <c r="B26" s="30" t="s">
        <v>44</v>
      </c>
      <c r="C26" s="29">
        <v>54092.411099999998</v>
      </c>
      <c r="D26" s="29">
        <v>4.0000000000000002E-4</v>
      </c>
      <c r="E26">
        <f t="shared" si="0"/>
        <v>3207.5744497194601</v>
      </c>
      <c r="F26">
        <f t="shared" si="1"/>
        <v>3207.5</v>
      </c>
      <c r="G26">
        <f t="shared" si="2"/>
        <v>2.035500000056345E-2</v>
      </c>
      <c r="I26">
        <f t="shared" si="5"/>
        <v>2.035500000056345E-2</v>
      </c>
      <c r="O26">
        <f t="shared" ca="1" si="3"/>
        <v>2.0785103935644766E-2</v>
      </c>
      <c r="Q26" s="2">
        <f t="shared" si="4"/>
        <v>39073.911099999998</v>
      </c>
    </row>
    <row r="27" spans="1:17">
      <c r="A27" s="29" t="s">
        <v>45</v>
      </c>
      <c r="B27" s="30" t="s">
        <v>44</v>
      </c>
      <c r="C27" s="29">
        <v>54092.5478</v>
      </c>
      <c r="D27" s="29">
        <v>2.0000000000000001E-4</v>
      </c>
      <c r="E27">
        <f t="shared" si="0"/>
        <v>3208.0744387467776</v>
      </c>
      <c r="F27">
        <f t="shared" si="1"/>
        <v>3208</v>
      </c>
      <c r="G27">
        <f t="shared" si="2"/>
        <v>2.0351999999547843E-2</v>
      </c>
      <c r="I27">
        <f t="shared" si="5"/>
        <v>2.0351999999547843E-2</v>
      </c>
      <c r="O27">
        <f t="shared" ca="1" si="3"/>
        <v>2.078804909580894E-2</v>
      </c>
      <c r="Q27" s="2">
        <f t="shared" si="4"/>
        <v>39074.0478</v>
      </c>
    </row>
    <row r="28" spans="1:17">
      <c r="A28" s="29" t="s">
        <v>45</v>
      </c>
      <c r="B28" s="30" t="s">
        <v>44</v>
      </c>
      <c r="C28" s="29">
        <v>54092.680999999997</v>
      </c>
      <c r="D28" s="29">
        <v>1.1999999999999999E-3</v>
      </c>
      <c r="E28">
        <f t="shared" si="0"/>
        <v>3208.5616262993426</v>
      </c>
      <c r="F28">
        <f t="shared" si="1"/>
        <v>3208.5</v>
      </c>
      <c r="G28">
        <f t="shared" si="2"/>
        <v>1.6848999999638181E-2</v>
      </c>
      <c r="I28">
        <f t="shared" si="5"/>
        <v>1.6848999999638181E-2</v>
      </c>
      <c r="O28">
        <f t="shared" ca="1" si="3"/>
        <v>2.0790994255973118E-2</v>
      </c>
      <c r="Q28" s="2">
        <f t="shared" si="4"/>
        <v>39074.180999999997</v>
      </c>
    </row>
    <row r="29" spans="1:17">
      <c r="A29" s="29" t="s">
        <v>45</v>
      </c>
      <c r="B29" s="30" t="s">
        <v>44</v>
      </c>
      <c r="C29" s="29">
        <v>54308.408600000002</v>
      </c>
      <c r="D29" s="29">
        <v>1.2999999999999999E-3</v>
      </c>
      <c r="E29">
        <f t="shared" si="0"/>
        <v>3997.599174853528</v>
      </c>
      <c r="F29">
        <f t="shared" si="1"/>
        <v>3997.5</v>
      </c>
      <c r="G29">
        <f t="shared" si="2"/>
        <v>2.7115000004414469E-2</v>
      </c>
      <c r="I29">
        <f t="shared" si="5"/>
        <v>2.7115000004414469E-2</v>
      </c>
      <c r="O29">
        <f t="shared" ca="1" si="3"/>
        <v>2.5438456995043081E-2</v>
      </c>
      <c r="Q29" s="2">
        <f t="shared" si="4"/>
        <v>39289.908600000002</v>
      </c>
    </row>
    <row r="30" spans="1:17">
      <c r="A30" s="29" t="s">
        <v>45</v>
      </c>
      <c r="B30" s="30" t="s">
        <v>44</v>
      </c>
      <c r="C30" s="29">
        <v>54308.408600000002</v>
      </c>
      <c r="D30" s="29">
        <v>1.2999999999999999E-3</v>
      </c>
      <c r="E30">
        <f t="shared" si="0"/>
        <v>3997.599174853528</v>
      </c>
      <c r="F30">
        <f t="shared" si="1"/>
        <v>3997.5</v>
      </c>
      <c r="G30">
        <f t="shared" si="2"/>
        <v>2.7115000004414469E-2</v>
      </c>
      <c r="I30">
        <f t="shared" si="5"/>
        <v>2.7115000004414469E-2</v>
      </c>
      <c r="O30">
        <f t="shared" ca="1" si="3"/>
        <v>2.5438456995043081E-2</v>
      </c>
      <c r="Q30" s="2">
        <f t="shared" si="4"/>
        <v>39289.908600000002</v>
      </c>
    </row>
    <row r="31" spans="1:17">
      <c r="A31" s="29" t="s">
        <v>45</v>
      </c>
      <c r="B31" s="30" t="s">
        <v>44</v>
      </c>
      <c r="C31" s="29">
        <v>54367.328399999999</v>
      </c>
      <c r="D31" s="29">
        <v>5.0000000000000001E-4</v>
      </c>
      <c r="E31">
        <f t="shared" si="0"/>
        <v>4213.1021265078298</v>
      </c>
      <c r="F31">
        <f t="shared" si="1"/>
        <v>4213</v>
      </c>
      <c r="G31">
        <f t="shared" si="2"/>
        <v>2.7922000001126435E-2</v>
      </c>
      <c r="I31">
        <f t="shared" si="5"/>
        <v>2.7922000001126435E-2</v>
      </c>
      <c r="O31">
        <f t="shared" ca="1" si="3"/>
        <v>2.6707821025803002E-2</v>
      </c>
      <c r="Q31" s="2">
        <f t="shared" si="4"/>
        <v>39348.828399999999</v>
      </c>
    </row>
    <row r="32" spans="1:17">
      <c r="A32" s="29" t="s">
        <v>45</v>
      </c>
      <c r="B32" s="30" t="s">
        <v>44</v>
      </c>
      <c r="C32" s="29">
        <v>54367.328399999999</v>
      </c>
      <c r="D32" s="29">
        <v>5.0000000000000001E-4</v>
      </c>
      <c r="E32">
        <f t="shared" si="0"/>
        <v>4213.1021265078298</v>
      </c>
      <c r="F32">
        <f t="shared" si="1"/>
        <v>4213</v>
      </c>
      <c r="G32">
        <f t="shared" si="2"/>
        <v>2.7922000001126435E-2</v>
      </c>
      <c r="I32">
        <f t="shared" si="5"/>
        <v>2.7922000001126435E-2</v>
      </c>
      <c r="O32">
        <f t="shared" ca="1" si="3"/>
        <v>2.6707821025803002E-2</v>
      </c>
      <c r="Q32" s="2">
        <f t="shared" si="4"/>
        <v>39348.828399999999</v>
      </c>
    </row>
    <row r="33" spans="1:17">
      <c r="A33" s="29" t="s">
        <v>45</v>
      </c>
      <c r="B33" s="30" t="s">
        <v>44</v>
      </c>
      <c r="C33" s="29">
        <v>54367.465700000001</v>
      </c>
      <c r="D33" s="29">
        <v>5.0000000000000001E-4</v>
      </c>
      <c r="E33">
        <f t="shared" si="0"/>
        <v>4213.6043100736697</v>
      </c>
      <c r="F33">
        <f t="shared" si="1"/>
        <v>4213.5</v>
      </c>
      <c r="G33">
        <f t="shared" si="2"/>
        <v>2.8518999999505468E-2</v>
      </c>
      <c r="I33">
        <f t="shared" si="5"/>
        <v>2.8518999999505468E-2</v>
      </c>
      <c r="O33">
        <f t="shared" ca="1" si="3"/>
        <v>2.6710766185967176E-2</v>
      </c>
      <c r="Q33" s="2">
        <f t="shared" si="4"/>
        <v>39348.965700000001</v>
      </c>
    </row>
    <row r="34" spans="1:17">
      <c r="A34" s="29" t="s">
        <v>45</v>
      </c>
      <c r="B34" s="30" t="s">
        <v>44</v>
      </c>
      <c r="C34" s="29">
        <v>54367.465700000001</v>
      </c>
      <c r="D34" s="29">
        <v>5.0000000000000001E-4</v>
      </c>
      <c r="E34">
        <f t="shared" si="0"/>
        <v>4213.6043100736697</v>
      </c>
      <c r="F34">
        <f t="shared" si="1"/>
        <v>4213.5</v>
      </c>
      <c r="G34">
        <f t="shared" si="2"/>
        <v>2.8518999999505468E-2</v>
      </c>
      <c r="I34">
        <f t="shared" si="5"/>
        <v>2.8518999999505468E-2</v>
      </c>
      <c r="O34">
        <f t="shared" ca="1" si="3"/>
        <v>2.6710766185967176E-2</v>
      </c>
      <c r="Q34" s="2">
        <f t="shared" si="4"/>
        <v>39348.965700000001</v>
      </c>
    </row>
    <row r="35" spans="1:17">
      <c r="A35" s="29" t="s">
        <v>45</v>
      </c>
      <c r="B35" s="30" t="s">
        <v>44</v>
      </c>
      <c r="C35" s="29">
        <v>54367.601499999997</v>
      </c>
      <c r="D35" s="29">
        <v>5.0000000000000001E-4</v>
      </c>
      <c r="E35">
        <f t="shared" si="0"/>
        <v>4214.1010072931767</v>
      </c>
      <c r="F35">
        <f t="shared" si="1"/>
        <v>4214</v>
      </c>
      <c r="G35">
        <f t="shared" si="2"/>
        <v>2.76159999993979E-2</v>
      </c>
      <c r="I35">
        <f t="shared" si="5"/>
        <v>2.76159999993979E-2</v>
      </c>
      <c r="O35">
        <f t="shared" ca="1" si="3"/>
        <v>2.6713711346131354E-2</v>
      </c>
      <c r="Q35" s="2">
        <f t="shared" si="4"/>
        <v>39349.101499999997</v>
      </c>
    </row>
    <row r="36" spans="1:17">
      <c r="A36" s="29" t="s">
        <v>45</v>
      </c>
      <c r="B36" s="30" t="s">
        <v>44</v>
      </c>
      <c r="C36" s="29">
        <v>54367.601499999997</v>
      </c>
      <c r="D36" s="29">
        <v>5.0000000000000001E-4</v>
      </c>
      <c r="E36">
        <f t="shared" si="0"/>
        <v>4214.1010072931767</v>
      </c>
      <c r="F36">
        <f t="shared" si="1"/>
        <v>4214</v>
      </c>
      <c r="G36">
        <f t="shared" si="2"/>
        <v>2.76159999993979E-2</v>
      </c>
      <c r="I36">
        <f t="shared" si="5"/>
        <v>2.76159999993979E-2</v>
      </c>
      <c r="O36">
        <f t="shared" ca="1" si="3"/>
        <v>2.6713711346131354E-2</v>
      </c>
      <c r="Q36" s="2">
        <f t="shared" si="4"/>
        <v>39349.101499999997</v>
      </c>
    </row>
    <row r="37" spans="1:17">
      <c r="A37" s="29" t="s">
        <v>45</v>
      </c>
      <c r="B37" s="30" t="s">
        <v>44</v>
      </c>
      <c r="C37" s="29">
        <v>54388.3799</v>
      </c>
      <c r="D37" s="29">
        <v>1.1999999999999999E-3</v>
      </c>
      <c r="E37">
        <f t="shared" si="0"/>
        <v>4290.0993394439083</v>
      </c>
      <c r="F37">
        <f t="shared" si="1"/>
        <v>4290</v>
      </c>
      <c r="G37">
        <f t="shared" si="2"/>
        <v>2.7159999997820705E-2</v>
      </c>
      <c r="I37">
        <f t="shared" si="5"/>
        <v>2.7159999997820705E-2</v>
      </c>
      <c r="O37">
        <f t="shared" ca="1" si="3"/>
        <v>2.7161375691086127E-2</v>
      </c>
      <c r="Q37" s="2">
        <f t="shared" si="4"/>
        <v>39369.8799</v>
      </c>
    </row>
    <row r="38" spans="1:17">
      <c r="A38" s="29" t="s">
        <v>45</v>
      </c>
      <c r="B38" s="30" t="s">
        <v>44</v>
      </c>
      <c r="C38" s="29">
        <v>54388.3799</v>
      </c>
      <c r="D38" s="29">
        <v>1.1999999999999999E-3</v>
      </c>
      <c r="E38" s="31">
        <f t="shared" si="0"/>
        <v>4290.0993394439083</v>
      </c>
      <c r="F38">
        <f t="shared" si="1"/>
        <v>4290</v>
      </c>
      <c r="G38">
        <f t="shared" si="2"/>
        <v>2.7159999997820705E-2</v>
      </c>
      <c r="I38">
        <f t="shared" si="5"/>
        <v>2.7159999997820705E-2</v>
      </c>
      <c r="O38">
        <f t="shared" ca="1" si="3"/>
        <v>2.7161375691086127E-2</v>
      </c>
      <c r="Q38" s="2">
        <f t="shared" si="4"/>
        <v>39369.8799</v>
      </c>
    </row>
    <row r="39" spans="1:17">
      <c r="A39" s="29" t="s">
        <v>45</v>
      </c>
      <c r="B39" s="30" t="s">
        <v>44</v>
      </c>
      <c r="C39" s="29">
        <v>54388.517500000002</v>
      </c>
      <c r="D39" s="29">
        <v>8.9999999999999998E-4</v>
      </c>
      <c r="E39" s="31">
        <f t="shared" si="0"/>
        <v>4290.6026202790099</v>
      </c>
      <c r="F39">
        <f t="shared" si="1"/>
        <v>4290.5</v>
      </c>
      <c r="G39">
        <f t="shared" si="2"/>
        <v>2.8057000003173016E-2</v>
      </c>
      <c r="I39">
        <f t="shared" si="5"/>
        <v>2.8057000003173016E-2</v>
      </c>
      <c r="O39">
        <f t="shared" ca="1" si="3"/>
        <v>2.7164320851250305E-2</v>
      </c>
      <c r="Q39" s="2">
        <f t="shared" si="4"/>
        <v>39370.017500000002</v>
      </c>
    </row>
    <row r="40" spans="1:17">
      <c r="A40" s="29" t="s">
        <v>45</v>
      </c>
      <c r="B40" s="30" t="s">
        <v>44</v>
      </c>
      <c r="C40" s="29">
        <v>54388.517500000002</v>
      </c>
      <c r="D40" s="29">
        <v>8.9999999999999998E-4</v>
      </c>
      <c r="E40" s="31">
        <f t="shared" si="0"/>
        <v>4290.6026202790099</v>
      </c>
      <c r="F40">
        <f t="shared" si="1"/>
        <v>4290.5</v>
      </c>
      <c r="G40">
        <f t="shared" si="2"/>
        <v>2.8057000003173016E-2</v>
      </c>
      <c r="I40">
        <f t="shared" si="5"/>
        <v>2.8057000003173016E-2</v>
      </c>
      <c r="O40">
        <f t="shared" ca="1" si="3"/>
        <v>2.7164320851250305E-2</v>
      </c>
      <c r="Q40" s="2">
        <f t="shared" si="4"/>
        <v>39370.017500000002</v>
      </c>
    </row>
    <row r="41" spans="1:17">
      <c r="A41" s="29" t="s">
        <v>45</v>
      </c>
      <c r="B41" s="30" t="s">
        <v>44</v>
      </c>
      <c r="C41" s="29">
        <v>54388.653899999998</v>
      </c>
      <c r="D41" s="29">
        <v>1.1000000000000001E-3</v>
      </c>
      <c r="E41" s="31">
        <f t="shared" si="0"/>
        <v>4291.1015120370394</v>
      </c>
      <c r="F41">
        <f t="shared" si="1"/>
        <v>4291</v>
      </c>
      <c r="G41">
        <f t="shared" si="2"/>
        <v>2.7753999995184131E-2</v>
      </c>
      <c r="I41">
        <f t="shared" si="5"/>
        <v>2.7753999995184131E-2</v>
      </c>
      <c r="O41">
        <f t="shared" ca="1" si="3"/>
        <v>2.7167266011414479E-2</v>
      </c>
      <c r="Q41" s="2">
        <f t="shared" si="4"/>
        <v>39370.153899999998</v>
      </c>
    </row>
    <row r="42" spans="1:17">
      <c r="A42" s="29" t="s">
        <v>45</v>
      </c>
      <c r="B42" s="30" t="s">
        <v>44</v>
      </c>
      <c r="C42" s="29">
        <v>54388.653899999998</v>
      </c>
      <c r="D42" s="29">
        <v>1.1000000000000001E-3</v>
      </c>
      <c r="E42" s="31">
        <f t="shared" si="0"/>
        <v>4291.1015120370394</v>
      </c>
      <c r="F42">
        <f t="shared" si="1"/>
        <v>4291</v>
      </c>
      <c r="G42">
        <f t="shared" si="2"/>
        <v>2.7753999995184131E-2</v>
      </c>
      <c r="I42">
        <f t="shared" si="5"/>
        <v>2.7753999995184131E-2</v>
      </c>
      <c r="O42">
        <f t="shared" ca="1" si="3"/>
        <v>2.7167266011414479E-2</v>
      </c>
      <c r="Q42" s="2">
        <f t="shared" si="4"/>
        <v>39370.153899999998</v>
      </c>
    </row>
    <row r="43" spans="1:17">
      <c r="A43" s="33" t="s">
        <v>54</v>
      </c>
      <c r="B43" s="34" t="s">
        <v>47</v>
      </c>
      <c r="C43" s="32">
        <v>54390.294099999999</v>
      </c>
      <c r="D43" s="32">
        <v>5.9999999999999995E-4</v>
      </c>
      <c r="E43" s="31">
        <f t="shared" si="0"/>
        <v>4297.1006488518915</v>
      </c>
      <c r="F43">
        <f t="shared" si="1"/>
        <v>4297</v>
      </c>
      <c r="G43">
        <f t="shared" si="2"/>
        <v>2.7518000002601184E-2</v>
      </c>
      <c r="I43">
        <f t="shared" si="5"/>
        <v>2.7518000002601184E-2</v>
      </c>
      <c r="O43">
        <f t="shared" ca="1" si="3"/>
        <v>2.7202607933384592E-2</v>
      </c>
      <c r="Q43" s="2">
        <f t="shared" si="4"/>
        <v>39371.794099999999</v>
      </c>
    </row>
    <row r="44" spans="1:17">
      <c r="A44" s="29" t="s">
        <v>46</v>
      </c>
      <c r="B44" s="30" t="s">
        <v>44</v>
      </c>
      <c r="C44" s="29">
        <v>54673.550900000002</v>
      </c>
      <c r="D44" s="29">
        <v>4.0000000000000002E-4</v>
      </c>
      <c r="E44" s="31">
        <f t="shared" si="0"/>
        <v>5333.1305823573848</v>
      </c>
      <c r="F44">
        <f t="shared" si="1"/>
        <v>5333</v>
      </c>
      <c r="G44">
        <f t="shared" si="2"/>
        <v>3.5702000001037959E-2</v>
      </c>
      <c r="I44">
        <f t="shared" si="5"/>
        <v>3.5702000001037959E-2</v>
      </c>
      <c r="O44">
        <f t="shared" ca="1" si="3"/>
        <v>3.3304979793557572E-2</v>
      </c>
      <c r="Q44" s="2">
        <f t="shared" si="4"/>
        <v>39655.050900000002</v>
      </c>
    </row>
    <row r="45" spans="1:17">
      <c r="A45" s="29" t="s">
        <v>51</v>
      </c>
      <c r="B45" s="30" t="s">
        <v>47</v>
      </c>
      <c r="C45" s="29">
        <v>54704.856099999997</v>
      </c>
      <c r="D45" s="29">
        <v>2.0000000000000001E-4</v>
      </c>
      <c r="E45" s="31">
        <f t="shared" si="0"/>
        <v>5447.6313614185437</v>
      </c>
      <c r="F45">
        <f t="shared" si="1"/>
        <v>5447.5</v>
      </c>
      <c r="G45">
        <f t="shared" si="2"/>
        <v>3.5915000000386499E-2</v>
      </c>
      <c r="J45">
        <f>+G45</f>
        <v>3.5915000000386499E-2</v>
      </c>
      <c r="O45">
        <f t="shared" ca="1" si="3"/>
        <v>3.397942147115391E-2</v>
      </c>
      <c r="Q45" s="2">
        <f t="shared" si="4"/>
        <v>39686.356099999997</v>
      </c>
    </row>
    <row r="46" spans="1:17">
      <c r="A46" s="29" t="s">
        <v>46</v>
      </c>
      <c r="B46" s="30" t="s">
        <v>44</v>
      </c>
      <c r="C46" s="29">
        <v>54776.352500000001</v>
      </c>
      <c r="D46" s="29">
        <v>4.0000000000000002E-4</v>
      </c>
      <c r="E46" s="31">
        <f t="shared" si="0"/>
        <v>5709.1340350979935</v>
      </c>
      <c r="F46">
        <f t="shared" si="1"/>
        <v>5709</v>
      </c>
      <c r="G46">
        <f t="shared" si="2"/>
        <v>3.6646000000473578E-2</v>
      </c>
      <c r="I46">
        <f t="shared" ref="I46:I61" si="6">+G46</f>
        <v>3.6646000000473578E-2</v>
      </c>
      <c r="O46">
        <f t="shared" ca="1" si="3"/>
        <v>3.5519740237018038E-2</v>
      </c>
      <c r="Q46" s="2">
        <f t="shared" si="4"/>
        <v>39757.852500000001</v>
      </c>
    </row>
    <row r="47" spans="1:17">
      <c r="A47" s="29" t="s">
        <v>46</v>
      </c>
      <c r="B47" s="30" t="s">
        <v>47</v>
      </c>
      <c r="C47" s="29">
        <v>54776.490100000003</v>
      </c>
      <c r="D47" s="29">
        <v>6.9999999999999999E-4</v>
      </c>
      <c r="E47" s="31">
        <f t="shared" si="0"/>
        <v>5709.6373159330951</v>
      </c>
      <c r="F47">
        <f t="shared" si="1"/>
        <v>5709.5</v>
      </c>
      <c r="G47">
        <f t="shared" si="2"/>
        <v>3.7543000005825888E-2</v>
      </c>
      <c r="I47">
        <f t="shared" si="6"/>
        <v>3.7543000005825888E-2</v>
      </c>
      <c r="O47">
        <f t="shared" ca="1" si="3"/>
        <v>3.5522685397182216E-2</v>
      </c>
      <c r="Q47" s="2">
        <f t="shared" si="4"/>
        <v>39757.990100000003</v>
      </c>
    </row>
    <row r="48" spans="1:17">
      <c r="A48" s="29" t="s">
        <v>46</v>
      </c>
      <c r="B48" s="30" t="s">
        <v>44</v>
      </c>
      <c r="C48" s="29">
        <v>54835.273399999998</v>
      </c>
      <c r="D48" s="29">
        <v>6.9999999999999999E-4</v>
      </c>
      <c r="E48" s="31">
        <f t="shared" si="0"/>
        <v>5924.6410100729299</v>
      </c>
      <c r="F48">
        <f t="shared" si="1"/>
        <v>5924.5</v>
      </c>
      <c r="G48">
        <f t="shared" si="2"/>
        <v>3.8552999998501036E-2</v>
      </c>
      <c r="I48">
        <f t="shared" si="6"/>
        <v>3.8552999998501036E-2</v>
      </c>
      <c r="O48">
        <f t="shared" ca="1" si="3"/>
        <v>3.6789104267777956E-2</v>
      </c>
      <c r="Q48" s="2">
        <f t="shared" si="4"/>
        <v>39816.773399999998</v>
      </c>
    </row>
    <row r="49" spans="1:17">
      <c r="A49" s="29" t="s">
        <v>46</v>
      </c>
      <c r="B49" s="30" t="s">
        <v>44</v>
      </c>
      <c r="C49" s="29">
        <v>54847.303899999999</v>
      </c>
      <c r="D49" s="29">
        <v>4.0000000000000002E-4</v>
      </c>
      <c r="E49" s="31">
        <f t="shared" si="0"/>
        <v>5968.6433362837688</v>
      </c>
      <c r="F49">
        <f t="shared" si="1"/>
        <v>5968.5</v>
      </c>
      <c r="G49">
        <f t="shared" si="2"/>
        <v>3.9189000002807006E-2</v>
      </c>
      <c r="I49">
        <f t="shared" si="6"/>
        <v>3.9189000002807006E-2</v>
      </c>
      <c r="O49">
        <f t="shared" ca="1" si="3"/>
        <v>3.7048278362225462E-2</v>
      </c>
      <c r="Q49" s="2">
        <f t="shared" si="4"/>
        <v>39828.803899999999</v>
      </c>
    </row>
    <row r="50" spans="1:17">
      <c r="A50" s="29" t="s">
        <v>46</v>
      </c>
      <c r="B50" s="30" t="s">
        <v>44</v>
      </c>
      <c r="C50" s="29">
        <v>54847.441200000001</v>
      </c>
      <c r="D50" s="29">
        <v>1E-4</v>
      </c>
      <c r="E50" s="31">
        <f t="shared" si="0"/>
        <v>5969.1455198496096</v>
      </c>
      <c r="F50">
        <f t="shared" si="1"/>
        <v>5969</v>
      </c>
      <c r="G50">
        <f t="shared" si="2"/>
        <v>3.9786000001186039E-2</v>
      </c>
      <c r="I50">
        <f t="shared" si="6"/>
        <v>3.9786000001186039E-2</v>
      </c>
      <c r="O50">
        <f t="shared" ca="1" si="3"/>
        <v>3.7051223522389633E-2</v>
      </c>
      <c r="Q50" s="2">
        <f t="shared" si="4"/>
        <v>39828.941200000001</v>
      </c>
    </row>
    <row r="51" spans="1:17">
      <c r="A51" s="29" t="s">
        <v>46</v>
      </c>
      <c r="B51" s="30" t="s">
        <v>44</v>
      </c>
      <c r="C51" s="29">
        <v>54847.577100000002</v>
      </c>
      <c r="D51" s="29">
        <v>4.0000000000000002E-4</v>
      </c>
      <c r="E51" s="31">
        <f t="shared" si="0"/>
        <v>5969.6425828255542</v>
      </c>
      <c r="F51">
        <f t="shared" ref="F51:F62" si="7">ROUND(2*E51,0)/2</f>
        <v>5969.5</v>
      </c>
      <c r="G51">
        <f t="shared" si="2"/>
        <v>3.8983000005828217E-2</v>
      </c>
      <c r="I51">
        <f t="shared" si="6"/>
        <v>3.8983000005828217E-2</v>
      </c>
      <c r="O51">
        <f t="shared" ca="1" si="3"/>
        <v>3.7054168682553811E-2</v>
      </c>
      <c r="Q51" s="2">
        <f t="shared" si="4"/>
        <v>39829.077100000002</v>
      </c>
    </row>
    <row r="52" spans="1:17">
      <c r="A52" s="41" t="s">
        <v>59</v>
      </c>
      <c r="B52" s="41"/>
      <c r="C52" s="35">
        <v>55374.442900000002</v>
      </c>
      <c r="D52" s="35">
        <v>3.0999999999999999E-3</v>
      </c>
      <c r="E52" s="31">
        <f t="shared" si="0"/>
        <v>7896.6880756091787</v>
      </c>
      <c r="F52">
        <f t="shared" si="7"/>
        <v>7896.5</v>
      </c>
      <c r="G52">
        <f t="shared" si="2"/>
        <v>5.142100000375649E-2</v>
      </c>
      <c r="I52">
        <f t="shared" si="6"/>
        <v>5.142100000375649E-2</v>
      </c>
      <c r="O52">
        <f t="shared" ca="1" si="3"/>
        <v>4.8404815955288685E-2</v>
      </c>
      <c r="Q52" s="2">
        <f t="shared" si="4"/>
        <v>40355.942900000002</v>
      </c>
    </row>
    <row r="53" spans="1:17">
      <c r="A53" s="41" t="s">
        <v>59</v>
      </c>
      <c r="B53" s="41"/>
      <c r="C53" s="35">
        <v>55409.438000000002</v>
      </c>
      <c r="D53" s="35">
        <v>1.1999999999999999E-3</v>
      </c>
      <c r="E53" s="31">
        <f t="shared" ref="E53:E84" si="8">+(C53-C$7)/C$8</f>
        <v>8024.6849008434456</v>
      </c>
      <c r="F53">
        <f t="shared" si="7"/>
        <v>8024.5</v>
      </c>
      <c r="G53">
        <f t="shared" ref="G53:G84" si="9">+C53-(C$7+F53*C$8)</f>
        <v>5.0553000000945758E-2</v>
      </c>
      <c r="I53">
        <f t="shared" si="6"/>
        <v>5.0553000000945758E-2</v>
      </c>
      <c r="O53">
        <f t="shared" ref="O53:O84" ca="1" si="10">+C$11+C$12*$F53</f>
        <v>4.9158776957317782E-2</v>
      </c>
      <c r="Q53" s="2">
        <f t="shared" ref="Q53:Q84" si="11">+C53-15018.5</f>
        <v>40390.938000000002</v>
      </c>
    </row>
    <row r="54" spans="1:17">
      <c r="A54" s="41" t="s">
        <v>59</v>
      </c>
      <c r="B54" s="41"/>
      <c r="C54" s="35">
        <v>55479.294099999999</v>
      </c>
      <c r="D54" s="35">
        <v>1.2999999999999999E-3</v>
      </c>
      <c r="E54" s="31">
        <f t="shared" si="8"/>
        <v>8280.1880719516048</v>
      </c>
      <c r="F54">
        <f t="shared" si="7"/>
        <v>8280</v>
      </c>
      <c r="G54">
        <f t="shared" si="9"/>
        <v>5.1420000003417954E-2</v>
      </c>
      <c r="I54">
        <f t="shared" si="6"/>
        <v>5.1420000003417954E-2</v>
      </c>
      <c r="O54">
        <f t="shared" ca="1" si="10"/>
        <v>5.0663753801211797E-2</v>
      </c>
      <c r="Q54" s="2">
        <f t="shared" si="11"/>
        <v>40460.794099999999</v>
      </c>
    </row>
    <row r="55" spans="1:17">
      <c r="A55" s="41" t="s">
        <v>59</v>
      </c>
      <c r="B55" s="41"/>
      <c r="C55" s="35">
        <v>55479.432399999998</v>
      </c>
      <c r="D55" s="35">
        <v>1.8E-3</v>
      </c>
      <c r="E55" s="31">
        <f t="shared" si="8"/>
        <v>8280.6939130816409</v>
      </c>
      <c r="F55">
        <f t="shared" si="7"/>
        <v>8280.5</v>
      </c>
      <c r="G55">
        <f t="shared" si="9"/>
        <v>5.3016999998362735E-2</v>
      </c>
      <c r="I55">
        <f t="shared" si="6"/>
        <v>5.3016999998362735E-2</v>
      </c>
      <c r="O55">
        <f t="shared" ca="1" si="10"/>
        <v>5.0666698961375968E-2</v>
      </c>
      <c r="Q55" s="2">
        <f t="shared" si="11"/>
        <v>40460.932399999998</v>
      </c>
    </row>
    <row r="56" spans="1:17">
      <c r="A56" s="41" t="s">
        <v>59</v>
      </c>
      <c r="B56" s="41"/>
      <c r="C56" s="35">
        <v>55479.568899999998</v>
      </c>
      <c r="D56" s="35">
        <v>5.0000000000000001E-4</v>
      </c>
      <c r="E56" s="31">
        <f t="shared" si="8"/>
        <v>8281.1931705961088</v>
      </c>
      <c r="F56">
        <f t="shared" si="7"/>
        <v>8281</v>
      </c>
      <c r="G56">
        <f t="shared" si="9"/>
        <v>5.2814000002399553E-2</v>
      </c>
      <c r="I56">
        <f t="shared" si="6"/>
        <v>5.2814000002399553E-2</v>
      </c>
      <c r="O56">
        <f t="shared" ca="1" si="10"/>
        <v>5.0669644121540146E-2</v>
      </c>
      <c r="Q56" s="2">
        <f t="shared" si="11"/>
        <v>40461.068899999998</v>
      </c>
    </row>
    <row r="57" spans="1:17">
      <c r="A57" s="41" t="s">
        <v>59</v>
      </c>
      <c r="B57" s="41"/>
      <c r="C57" s="35">
        <v>55491.325900000003</v>
      </c>
      <c r="D57" s="35">
        <v>3.7000000000000002E-3</v>
      </c>
      <c r="E57" s="31">
        <f t="shared" si="8"/>
        <v>8324.1951529959279</v>
      </c>
      <c r="F57">
        <f t="shared" si="7"/>
        <v>8324</v>
      </c>
      <c r="G57">
        <f t="shared" si="9"/>
        <v>5.3356000003986992E-2</v>
      </c>
      <c r="I57">
        <f t="shared" si="6"/>
        <v>5.3356000003986992E-2</v>
      </c>
      <c r="O57">
        <f t="shared" ca="1" si="10"/>
        <v>5.0922927895659297E-2</v>
      </c>
      <c r="Q57" s="2">
        <f t="shared" si="11"/>
        <v>40472.825900000003</v>
      </c>
    </row>
    <row r="58" spans="1:17">
      <c r="A58" s="41" t="s">
        <v>59</v>
      </c>
      <c r="B58" s="41"/>
      <c r="C58" s="35">
        <v>55491.462399999997</v>
      </c>
      <c r="D58" s="35">
        <v>1.6000000000000001E-3</v>
      </c>
      <c r="E58" s="31">
        <f t="shared" si="8"/>
        <v>8324.6944105103685</v>
      </c>
      <c r="F58">
        <f t="shared" si="7"/>
        <v>8324.5</v>
      </c>
      <c r="G58">
        <f t="shared" si="9"/>
        <v>5.3153000000747852E-2</v>
      </c>
      <c r="I58">
        <f t="shared" si="6"/>
        <v>5.3153000000747852E-2</v>
      </c>
      <c r="O58">
        <f t="shared" ca="1" si="10"/>
        <v>5.0925873055823474E-2</v>
      </c>
      <c r="Q58" s="2">
        <f t="shared" si="11"/>
        <v>40472.962399999997</v>
      </c>
    </row>
    <row r="59" spans="1:17">
      <c r="A59" s="41" t="s">
        <v>59</v>
      </c>
      <c r="B59" s="41"/>
      <c r="C59" s="35">
        <v>55491.597600000001</v>
      </c>
      <c r="D59" s="35">
        <v>1.8E-3</v>
      </c>
      <c r="E59" s="31">
        <f t="shared" si="8"/>
        <v>8325.1889131913795</v>
      </c>
      <c r="F59">
        <f t="shared" si="7"/>
        <v>8325</v>
      </c>
      <c r="G59">
        <f t="shared" si="9"/>
        <v>5.1650000001245644E-2</v>
      </c>
      <c r="I59">
        <f t="shared" si="6"/>
        <v>5.1650000001245644E-2</v>
      </c>
      <c r="O59">
        <f t="shared" ca="1" si="10"/>
        <v>5.0928818215987645E-2</v>
      </c>
      <c r="Q59" s="2">
        <f t="shared" si="11"/>
        <v>40473.097600000001</v>
      </c>
    </row>
    <row r="60" spans="1:17">
      <c r="A60" s="41" t="s">
        <v>59</v>
      </c>
      <c r="B60" s="41"/>
      <c r="C60" s="35">
        <v>55514.428999999996</v>
      </c>
      <c r="D60" s="35">
        <v>6.9999999999999999E-4</v>
      </c>
      <c r="E60" s="31">
        <f t="shared" si="8"/>
        <v>8408.6962246622152</v>
      </c>
      <c r="F60">
        <f t="shared" si="7"/>
        <v>8408.5</v>
      </c>
      <c r="G60">
        <f t="shared" si="9"/>
        <v>5.3649000001314562E-2</v>
      </c>
      <c r="I60">
        <f t="shared" si="6"/>
        <v>5.3649000001314562E-2</v>
      </c>
      <c r="O60">
        <f t="shared" ca="1" si="10"/>
        <v>5.1420659963405065E-2</v>
      </c>
      <c r="Q60" s="2">
        <f t="shared" si="11"/>
        <v>40495.928999999996</v>
      </c>
    </row>
    <row r="61" spans="1:17">
      <c r="A61" s="41" t="s">
        <v>59</v>
      </c>
      <c r="B61" s="41"/>
      <c r="C61" s="35">
        <v>55514.566200000001</v>
      </c>
      <c r="D61" s="35">
        <v>8.9999999999999998E-4</v>
      </c>
      <c r="E61" s="31">
        <f t="shared" si="8"/>
        <v>8409.1980424716439</v>
      </c>
      <c r="F61">
        <f t="shared" si="7"/>
        <v>8409</v>
      </c>
      <c r="G61">
        <f t="shared" si="9"/>
        <v>5.4146000002219807E-2</v>
      </c>
      <c r="I61">
        <f t="shared" si="6"/>
        <v>5.4146000002219807E-2</v>
      </c>
      <c r="O61">
        <f t="shared" ca="1" si="10"/>
        <v>5.1423605123569242E-2</v>
      </c>
      <c r="Q61" s="2">
        <f t="shared" si="11"/>
        <v>40496.066200000001</v>
      </c>
    </row>
    <row r="62" spans="1:17">
      <c r="A62" s="33" t="s">
        <v>55</v>
      </c>
      <c r="B62" s="34" t="s">
        <v>44</v>
      </c>
      <c r="C62" s="32">
        <v>55792.348879999998</v>
      </c>
      <c r="D62" s="32">
        <v>2.9999999999999997E-4</v>
      </c>
      <c r="E62" s="31">
        <f t="shared" si="8"/>
        <v>9425.206030591864</v>
      </c>
      <c r="F62">
        <f t="shared" si="7"/>
        <v>9425</v>
      </c>
      <c r="G62">
        <f t="shared" si="9"/>
        <v>5.6329999999434222E-2</v>
      </c>
      <c r="K62">
        <f t="shared" ref="K62:K83" si="12">+G62</f>
        <v>5.6329999999434222E-2</v>
      </c>
      <c r="O62">
        <f t="shared" ca="1" si="10"/>
        <v>5.7408170577175177E-2</v>
      </c>
      <c r="Q62" s="2">
        <f t="shared" si="11"/>
        <v>40773.848879999998</v>
      </c>
    </row>
    <row r="63" spans="1:17">
      <c r="A63" s="33" t="s">
        <v>55</v>
      </c>
      <c r="B63" s="34" t="s">
        <v>47</v>
      </c>
      <c r="C63" s="32">
        <v>55792.486210000003</v>
      </c>
      <c r="D63" s="32">
        <v>2.0000000000000001E-4</v>
      </c>
      <c r="E63" s="31">
        <f t="shared" si="8"/>
        <v>9425.7083238846408</v>
      </c>
      <c r="F63">
        <f t="shared" ref="F63:F98" si="13">ROUND(2*E63,0)/2</f>
        <v>9425.5</v>
      </c>
      <c r="G63">
        <f t="shared" si="9"/>
        <v>5.695700000069337E-2</v>
      </c>
      <c r="K63">
        <f t="shared" si="12"/>
        <v>5.695700000069337E-2</v>
      </c>
      <c r="O63">
        <f t="shared" ca="1" si="10"/>
        <v>5.7411115737339348E-2</v>
      </c>
      <c r="Q63" s="2">
        <f t="shared" si="11"/>
        <v>40773.986210000003</v>
      </c>
    </row>
    <row r="64" spans="1:17">
      <c r="A64" s="33" t="s">
        <v>55</v>
      </c>
      <c r="B64" s="34" t="s">
        <v>47</v>
      </c>
      <c r="C64" s="32">
        <v>55794.400829999999</v>
      </c>
      <c r="D64" s="32">
        <v>2.9999999999999997E-4</v>
      </c>
      <c r="E64" s="31">
        <f t="shared" si="8"/>
        <v>9432.7111694695795</v>
      </c>
      <c r="F64">
        <f t="shared" si="13"/>
        <v>9432.5</v>
      </c>
      <c r="G64">
        <f t="shared" si="9"/>
        <v>5.7735000002139714E-2</v>
      </c>
      <c r="K64">
        <f t="shared" si="12"/>
        <v>5.7735000002139714E-2</v>
      </c>
      <c r="O64">
        <f t="shared" ca="1" si="10"/>
        <v>5.7452347979637816E-2</v>
      </c>
      <c r="Q64" s="2">
        <f t="shared" si="11"/>
        <v>40775.900829999999</v>
      </c>
    </row>
    <row r="65" spans="1:17">
      <c r="A65" s="33" t="s">
        <v>55</v>
      </c>
      <c r="B65" s="34" t="s">
        <v>44</v>
      </c>
      <c r="C65" s="32">
        <v>55794.536999999997</v>
      </c>
      <c r="D65" s="32">
        <v>2.0000000000000001E-4</v>
      </c>
      <c r="E65" s="31">
        <f t="shared" si="8"/>
        <v>9433.2092199878498</v>
      </c>
      <c r="F65">
        <f t="shared" si="13"/>
        <v>9433</v>
      </c>
      <c r="G65">
        <f t="shared" si="9"/>
        <v>5.7201999996323138E-2</v>
      </c>
      <c r="K65">
        <f t="shared" si="12"/>
        <v>5.7201999996323138E-2</v>
      </c>
      <c r="O65">
        <f t="shared" ca="1" si="10"/>
        <v>5.7455293139801994E-2</v>
      </c>
      <c r="Q65" s="2">
        <f t="shared" si="11"/>
        <v>40776.036999999997</v>
      </c>
    </row>
    <row r="66" spans="1:17">
      <c r="A66" s="33" t="s">
        <v>55</v>
      </c>
      <c r="B66" s="34" t="s">
        <v>44</v>
      </c>
      <c r="C66" s="32">
        <v>55796.450449999997</v>
      </c>
      <c r="D66" s="32">
        <v>2.9999999999999997E-4</v>
      </c>
      <c r="E66" s="31">
        <f t="shared" si="8"/>
        <v>9440.2077862226797</v>
      </c>
      <c r="F66">
        <f t="shared" si="13"/>
        <v>9440</v>
      </c>
      <c r="G66">
        <f t="shared" si="9"/>
        <v>5.6809999994584359E-2</v>
      </c>
      <c r="K66">
        <f t="shared" si="12"/>
        <v>5.6809999994584359E-2</v>
      </c>
      <c r="O66">
        <f t="shared" ca="1" si="10"/>
        <v>5.7496525382100455E-2</v>
      </c>
      <c r="Q66" s="2">
        <f t="shared" si="11"/>
        <v>40777.950449999997</v>
      </c>
    </row>
    <row r="67" spans="1:17">
      <c r="A67" s="33" t="s">
        <v>55</v>
      </c>
      <c r="B67" s="34" t="s">
        <v>47</v>
      </c>
      <c r="C67" s="32">
        <v>55796.587079999998</v>
      </c>
      <c r="D67" s="32">
        <v>5.0000000000000001E-4</v>
      </c>
      <c r="E67" s="31">
        <f t="shared" si="8"/>
        <v>9440.7075192204957</v>
      </c>
      <c r="F67">
        <f t="shared" si="13"/>
        <v>9440.5</v>
      </c>
      <c r="G67">
        <f t="shared" si="9"/>
        <v>5.673699999897508E-2</v>
      </c>
      <c r="K67">
        <f t="shared" si="12"/>
        <v>5.673699999897508E-2</v>
      </c>
      <c r="O67">
        <f t="shared" ca="1" si="10"/>
        <v>5.7499470542264633E-2</v>
      </c>
      <c r="Q67" s="2">
        <f t="shared" si="11"/>
        <v>40778.087079999998</v>
      </c>
    </row>
    <row r="68" spans="1:17">
      <c r="A68" s="33" t="s">
        <v>55</v>
      </c>
      <c r="B68" s="34" t="s">
        <v>47</v>
      </c>
      <c r="C68" s="32">
        <v>55797.407950000001</v>
      </c>
      <c r="D68" s="32">
        <v>2.9999999999999997E-4</v>
      </c>
      <c r="E68" s="31">
        <f t="shared" si="8"/>
        <v>9443.709903952371</v>
      </c>
      <c r="F68">
        <f t="shared" si="13"/>
        <v>9443.5</v>
      </c>
      <c r="G68">
        <f t="shared" si="9"/>
        <v>5.7389000001421664E-2</v>
      </c>
      <c r="K68">
        <f t="shared" si="12"/>
        <v>5.7389000001421664E-2</v>
      </c>
      <c r="O68">
        <f t="shared" ca="1" si="10"/>
        <v>5.7517141503249693E-2</v>
      </c>
      <c r="Q68" s="2">
        <f t="shared" si="11"/>
        <v>40778.907950000001</v>
      </c>
    </row>
    <row r="69" spans="1:17">
      <c r="A69" s="33" t="s">
        <v>55</v>
      </c>
      <c r="B69" s="34" t="s">
        <v>44</v>
      </c>
      <c r="C69" s="32">
        <v>55797.5435</v>
      </c>
      <c r="D69" s="32">
        <v>2.9999999999999997E-4</v>
      </c>
      <c r="E69" s="31">
        <f t="shared" si="8"/>
        <v>9444.2056867808351</v>
      </c>
      <c r="F69">
        <f t="shared" si="13"/>
        <v>9444</v>
      </c>
      <c r="G69">
        <f t="shared" si="9"/>
        <v>5.6236000003991649E-2</v>
      </c>
      <c r="K69">
        <f t="shared" si="12"/>
        <v>5.6236000003991649E-2</v>
      </c>
      <c r="O69">
        <f t="shared" ca="1" si="10"/>
        <v>5.752008666341387E-2</v>
      </c>
      <c r="Q69" s="2">
        <f t="shared" si="11"/>
        <v>40779.0435</v>
      </c>
    </row>
    <row r="70" spans="1:17">
      <c r="A70" s="33" t="s">
        <v>55</v>
      </c>
      <c r="B70" s="34" t="s">
        <v>47</v>
      </c>
      <c r="C70" s="32">
        <v>55799.322030000003</v>
      </c>
      <c r="D70" s="32">
        <v>2.9999999999999997E-4</v>
      </c>
      <c r="E70" s="31">
        <f t="shared" si="8"/>
        <v>9450.710774452662</v>
      </c>
      <c r="F70">
        <f t="shared" si="13"/>
        <v>9450.5</v>
      </c>
      <c r="G70">
        <f t="shared" si="9"/>
        <v>5.762700000195764E-2</v>
      </c>
      <c r="K70">
        <f t="shared" si="12"/>
        <v>5.762700000195764E-2</v>
      </c>
      <c r="O70">
        <f t="shared" ca="1" si="10"/>
        <v>5.7558373745548161E-2</v>
      </c>
      <c r="Q70" s="2">
        <f t="shared" si="11"/>
        <v>40780.822030000003</v>
      </c>
    </row>
    <row r="71" spans="1:17">
      <c r="A71" s="33" t="s">
        <v>55</v>
      </c>
      <c r="B71" s="34" t="s">
        <v>44</v>
      </c>
      <c r="C71" s="32">
        <v>55799.457860000002</v>
      </c>
      <c r="D71" s="32">
        <v>2.0000000000000001E-4</v>
      </c>
      <c r="E71" s="31">
        <f t="shared" si="8"/>
        <v>9451.207581399105</v>
      </c>
      <c r="F71">
        <f t="shared" si="13"/>
        <v>9451</v>
      </c>
      <c r="G71">
        <f t="shared" si="9"/>
        <v>5.6754000004730187E-2</v>
      </c>
      <c r="K71">
        <f t="shared" si="12"/>
        <v>5.6754000004730187E-2</v>
      </c>
      <c r="O71">
        <f t="shared" ca="1" si="10"/>
        <v>5.7561318905712332E-2</v>
      </c>
      <c r="Q71" s="2">
        <f t="shared" si="11"/>
        <v>40780.957860000002</v>
      </c>
    </row>
    <row r="72" spans="1:17">
      <c r="A72" s="33" t="s">
        <v>55</v>
      </c>
      <c r="B72" s="34" t="s">
        <v>47</v>
      </c>
      <c r="C72" s="32">
        <v>55799.594729999997</v>
      </c>
      <c r="D72" s="32">
        <v>2.9999999999999997E-4</v>
      </c>
      <c r="E72" s="31">
        <f t="shared" si="8"/>
        <v>9451.7081922123089</v>
      </c>
      <c r="F72">
        <f t="shared" si="13"/>
        <v>9451.5</v>
      </c>
      <c r="G72">
        <f t="shared" si="9"/>
        <v>5.692099999578204E-2</v>
      </c>
      <c r="K72">
        <f t="shared" si="12"/>
        <v>5.692099999578204E-2</v>
      </c>
      <c r="O72">
        <f t="shared" ca="1" si="10"/>
        <v>5.756426406587651E-2</v>
      </c>
      <c r="Q72" s="2">
        <f t="shared" si="11"/>
        <v>40781.094729999997</v>
      </c>
    </row>
    <row r="73" spans="1:17">
      <c r="A73" s="33" t="s">
        <v>55</v>
      </c>
      <c r="B73" s="34" t="s">
        <v>47</v>
      </c>
      <c r="C73" s="32">
        <v>55802.329160000001</v>
      </c>
      <c r="D73" s="32">
        <v>2.0000000000000001E-4</v>
      </c>
      <c r="E73" s="31">
        <f t="shared" si="8"/>
        <v>9461.7095455110812</v>
      </c>
      <c r="F73">
        <f t="shared" si="13"/>
        <v>9461.5</v>
      </c>
      <c r="G73">
        <f t="shared" si="9"/>
        <v>5.7291000004624948E-2</v>
      </c>
      <c r="K73">
        <f t="shared" si="12"/>
        <v>5.7291000004624948E-2</v>
      </c>
      <c r="O73">
        <f t="shared" ca="1" si="10"/>
        <v>5.7623167269160031E-2</v>
      </c>
      <c r="Q73" s="2">
        <f t="shared" si="11"/>
        <v>40783.829160000001</v>
      </c>
    </row>
    <row r="74" spans="1:17">
      <c r="A74" s="33" t="s">
        <v>55</v>
      </c>
      <c r="B74" s="34" t="s">
        <v>44</v>
      </c>
      <c r="C74" s="32">
        <v>55802.46501</v>
      </c>
      <c r="D74" s="32">
        <v>2.0000000000000001E-4</v>
      </c>
      <c r="E74" s="31">
        <f t="shared" si="8"/>
        <v>9462.2064256088051</v>
      </c>
      <c r="F74">
        <f t="shared" si="13"/>
        <v>9462</v>
      </c>
      <c r="G74">
        <f t="shared" si="9"/>
        <v>5.6437999999616295E-2</v>
      </c>
      <c r="K74">
        <f t="shared" si="12"/>
        <v>5.6437999999616295E-2</v>
      </c>
      <c r="O74">
        <f t="shared" ca="1" si="10"/>
        <v>5.7626112429324208E-2</v>
      </c>
      <c r="Q74" s="2">
        <f t="shared" si="11"/>
        <v>40783.96501</v>
      </c>
    </row>
    <row r="75" spans="1:17">
      <c r="A75" s="33" t="s">
        <v>55</v>
      </c>
      <c r="B75" s="34" t="s">
        <v>47</v>
      </c>
      <c r="C75" s="32">
        <v>55805.336889999999</v>
      </c>
      <c r="D75" s="32">
        <v>2.0000000000000001E-4</v>
      </c>
      <c r="E75" s="31">
        <f t="shared" si="8"/>
        <v>9472.7105111080218</v>
      </c>
      <c r="F75">
        <f t="shared" si="13"/>
        <v>9472.5</v>
      </c>
      <c r="G75">
        <f t="shared" si="9"/>
        <v>5.7554999999410938E-2</v>
      </c>
      <c r="K75">
        <f t="shared" si="12"/>
        <v>5.7554999999410938E-2</v>
      </c>
      <c r="O75">
        <f t="shared" ca="1" si="10"/>
        <v>5.7687960792771907E-2</v>
      </c>
      <c r="Q75" s="2">
        <f t="shared" si="11"/>
        <v>40786.836889999999</v>
      </c>
    </row>
    <row r="76" spans="1:17">
      <c r="A76" s="33" t="s">
        <v>55</v>
      </c>
      <c r="B76" s="34" t="s">
        <v>44</v>
      </c>
      <c r="C76" s="32">
        <v>55805.472500000003</v>
      </c>
      <c r="D76" s="32">
        <v>2.0000000000000001E-4</v>
      </c>
      <c r="E76" s="31">
        <f t="shared" si="8"/>
        <v>9473.2065133903598</v>
      </c>
      <c r="F76">
        <f t="shared" si="13"/>
        <v>9473</v>
      </c>
      <c r="G76">
        <f t="shared" si="9"/>
        <v>5.6462000007741153E-2</v>
      </c>
      <c r="K76">
        <f t="shared" si="12"/>
        <v>5.6462000007741153E-2</v>
      </c>
      <c r="O76">
        <f t="shared" ca="1" si="10"/>
        <v>5.7690905952936085E-2</v>
      </c>
      <c r="Q76" s="2">
        <f t="shared" si="11"/>
        <v>40786.972500000003</v>
      </c>
    </row>
    <row r="77" spans="1:17">
      <c r="A77" s="33" t="s">
        <v>55</v>
      </c>
      <c r="B77" s="34" t="s">
        <v>47</v>
      </c>
      <c r="C77" s="32">
        <v>55805.609750000003</v>
      </c>
      <c r="D77" s="32">
        <v>2.0000000000000001E-4</v>
      </c>
      <c r="E77" s="31">
        <f t="shared" si="8"/>
        <v>9473.7085140779818</v>
      </c>
      <c r="F77">
        <f t="shared" si="13"/>
        <v>9473.5</v>
      </c>
      <c r="G77">
        <f t="shared" si="9"/>
        <v>5.7009000003745314E-2</v>
      </c>
      <c r="K77">
        <f t="shared" si="12"/>
        <v>5.7009000003745314E-2</v>
      </c>
      <c r="O77">
        <f t="shared" ca="1" si="10"/>
        <v>5.7693851113100263E-2</v>
      </c>
      <c r="Q77" s="2">
        <f t="shared" si="11"/>
        <v>40787.109750000003</v>
      </c>
    </row>
    <row r="78" spans="1:17">
      <c r="A78" s="33" t="s">
        <v>55</v>
      </c>
      <c r="B78" s="34" t="s">
        <v>44</v>
      </c>
      <c r="C78" s="32">
        <v>55815.315929999997</v>
      </c>
      <c r="D78" s="32">
        <v>2.0000000000000001E-4</v>
      </c>
      <c r="E78" s="31">
        <f t="shared" si="8"/>
        <v>9509.2094906476013</v>
      </c>
      <c r="F78">
        <f t="shared" si="13"/>
        <v>9509</v>
      </c>
      <c r="G78">
        <f t="shared" si="9"/>
        <v>5.7275999999546912E-2</v>
      </c>
      <c r="K78">
        <f t="shared" si="12"/>
        <v>5.7275999999546912E-2</v>
      </c>
      <c r="O78">
        <f t="shared" ca="1" si="10"/>
        <v>5.7902957484756767E-2</v>
      </c>
      <c r="Q78" s="2">
        <f t="shared" si="11"/>
        <v>40796.815929999997</v>
      </c>
    </row>
    <row r="79" spans="1:17">
      <c r="A79" s="33" t="s">
        <v>55</v>
      </c>
      <c r="B79" s="34" t="s">
        <v>47</v>
      </c>
      <c r="C79" s="32">
        <v>55815.453580000001</v>
      </c>
      <c r="D79" s="32">
        <v>2.9999999999999997E-4</v>
      </c>
      <c r="E79" s="31">
        <f t="shared" si="8"/>
        <v>9509.7129543609226</v>
      </c>
      <c r="F79">
        <f t="shared" si="13"/>
        <v>9509.5</v>
      </c>
      <c r="G79">
        <f t="shared" si="9"/>
        <v>5.8222999999998137E-2</v>
      </c>
      <c r="K79">
        <f t="shared" si="12"/>
        <v>5.8222999999998137E-2</v>
      </c>
      <c r="O79">
        <f t="shared" ca="1" si="10"/>
        <v>5.7905902644920945E-2</v>
      </c>
      <c r="Q79" s="2">
        <f t="shared" si="11"/>
        <v>40796.953580000001</v>
      </c>
    </row>
    <row r="80" spans="1:17">
      <c r="A80" s="33" t="s">
        <v>55</v>
      </c>
      <c r="B80" s="34" t="s">
        <v>44</v>
      </c>
      <c r="C80" s="32">
        <v>55830.353089999997</v>
      </c>
      <c r="D80" s="32">
        <v>2.9999999999999997E-4</v>
      </c>
      <c r="E80" s="31">
        <f t="shared" si="8"/>
        <v>9564.2088688616859</v>
      </c>
      <c r="F80">
        <f t="shared" si="13"/>
        <v>9564</v>
      </c>
      <c r="G80">
        <f t="shared" si="9"/>
        <v>5.7106000000203494E-2</v>
      </c>
      <c r="K80">
        <f t="shared" si="12"/>
        <v>5.7106000000203494E-2</v>
      </c>
      <c r="O80">
        <f t="shared" ca="1" si="10"/>
        <v>5.8226925102816143E-2</v>
      </c>
      <c r="Q80" s="2">
        <f t="shared" si="11"/>
        <v>40811.853089999997</v>
      </c>
    </row>
    <row r="81" spans="1:17">
      <c r="A81" s="33" t="s">
        <v>55</v>
      </c>
      <c r="B81" s="34" t="s">
        <v>47</v>
      </c>
      <c r="C81" s="32">
        <v>55830.492449999998</v>
      </c>
      <c r="D81" s="32">
        <v>4.0000000000000002E-4</v>
      </c>
      <c r="E81" s="31">
        <f t="shared" si="8"/>
        <v>9564.7185870097928</v>
      </c>
      <c r="F81">
        <f t="shared" si="13"/>
        <v>9564.5</v>
      </c>
      <c r="G81">
        <f t="shared" si="9"/>
        <v>5.9762999997474253E-2</v>
      </c>
      <c r="K81">
        <f t="shared" si="12"/>
        <v>5.9762999997474253E-2</v>
      </c>
      <c r="O81">
        <f t="shared" ca="1" si="10"/>
        <v>5.8229870262980321E-2</v>
      </c>
      <c r="Q81" s="2">
        <f t="shared" si="11"/>
        <v>40811.992449999998</v>
      </c>
    </row>
    <row r="82" spans="1:17">
      <c r="A82" s="33" t="s">
        <v>55</v>
      </c>
      <c r="B82" s="34" t="s">
        <v>47</v>
      </c>
      <c r="C82" s="32">
        <v>55831.311800000003</v>
      </c>
      <c r="D82" s="32">
        <v>2.9999999999999997E-4</v>
      </c>
      <c r="E82" s="31">
        <f t="shared" si="8"/>
        <v>9567.7154122440788</v>
      </c>
      <c r="F82">
        <f t="shared" si="13"/>
        <v>9567.5</v>
      </c>
      <c r="G82">
        <f t="shared" si="9"/>
        <v>5.8895000001939479E-2</v>
      </c>
      <c r="K82">
        <f t="shared" si="12"/>
        <v>5.8895000001939479E-2</v>
      </c>
      <c r="O82">
        <f t="shared" ca="1" si="10"/>
        <v>5.8247541223965374E-2</v>
      </c>
      <c r="Q82" s="2">
        <f t="shared" si="11"/>
        <v>40812.811800000003</v>
      </c>
    </row>
    <row r="83" spans="1:17">
      <c r="A83" s="33" t="s">
        <v>55</v>
      </c>
      <c r="B83" s="34" t="s">
        <v>44</v>
      </c>
      <c r="C83" s="32">
        <v>55831.447269999997</v>
      </c>
      <c r="D83" s="32">
        <v>2.0000000000000001E-4</v>
      </c>
      <c r="E83" s="31">
        <f t="shared" si="8"/>
        <v>9568.2109024673864</v>
      </c>
      <c r="F83">
        <f t="shared" si="13"/>
        <v>9568</v>
      </c>
      <c r="G83">
        <f t="shared" si="9"/>
        <v>5.7661999999254476E-2</v>
      </c>
      <c r="K83">
        <f t="shared" si="12"/>
        <v>5.7661999999254476E-2</v>
      </c>
      <c r="O83">
        <f t="shared" ca="1" si="10"/>
        <v>5.8250486384129552E-2</v>
      </c>
      <c r="Q83" s="2">
        <f t="shared" si="11"/>
        <v>40812.947269999997</v>
      </c>
    </row>
    <row r="84" spans="1:17">
      <c r="A84" s="33" t="s">
        <v>54</v>
      </c>
      <c r="B84" s="34" t="s">
        <v>44</v>
      </c>
      <c r="C84" s="32">
        <v>55835.413500000002</v>
      </c>
      <c r="D84" s="32">
        <v>4.0000000000000002E-4</v>
      </c>
      <c r="E84" s="31">
        <f t="shared" si="8"/>
        <v>9582.7176433582426</v>
      </c>
      <c r="F84">
        <f t="shared" si="13"/>
        <v>9582.5</v>
      </c>
      <c r="G84">
        <f t="shared" si="9"/>
        <v>5.9505000004719477E-2</v>
      </c>
      <c r="I84">
        <f>+G84</f>
        <v>5.9505000004719477E-2</v>
      </c>
      <c r="O84">
        <f t="shared" ca="1" si="10"/>
        <v>5.8335896028890659E-2</v>
      </c>
      <c r="Q84" s="2">
        <f t="shared" si="11"/>
        <v>40816.913500000002</v>
      </c>
    </row>
    <row r="85" spans="1:17">
      <c r="A85" s="33" t="s">
        <v>55</v>
      </c>
      <c r="B85" s="34" t="s">
        <v>44</v>
      </c>
      <c r="C85" s="32">
        <v>55838.283069999998</v>
      </c>
      <c r="D85" s="32">
        <v>2.0000000000000001E-4</v>
      </c>
      <c r="E85" s="31">
        <f t="shared" ref="E85:E106" si="14">+(C85-C$7)/C$8</f>
        <v>9593.2132798841249</v>
      </c>
      <c r="F85">
        <f t="shared" si="13"/>
        <v>9593</v>
      </c>
      <c r="G85">
        <f t="shared" ref="G85:G106" si="15">+C85-(C$7+F85*C$8)</f>
        <v>5.8312000001023989E-2</v>
      </c>
      <c r="K85">
        <f>+G85</f>
        <v>5.8312000001023989E-2</v>
      </c>
      <c r="O85">
        <f t="shared" ref="O85:O106" ca="1" si="16">+C$11+C$12*$F85</f>
        <v>5.8397744392338358E-2</v>
      </c>
      <c r="Q85" s="2">
        <f t="shared" ref="Q85:Q106" si="17">+C85-15018.5</f>
        <v>40819.783069999998</v>
      </c>
    </row>
    <row r="86" spans="1:17">
      <c r="A86" s="33" t="s">
        <v>55</v>
      </c>
      <c r="B86" s="34" t="s">
        <v>47</v>
      </c>
      <c r="C86" s="32">
        <v>55838.420319999997</v>
      </c>
      <c r="D86" s="32">
        <v>2.9999999999999997E-4</v>
      </c>
      <c r="E86" s="31">
        <f t="shared" si="14"/>
        <v>9593.7152805717451</v>
      </c>
      <c r="F86">
        <f t="shared" si="13"/>
        <v>9593.5</v>
      </c>
      <c r="G86">
        <f t="shared" si="15"/>
        <v>5.885899999702815E-2</v>
      </c>
      <c r="K86">
        <f>+G86</f>
        <v>5.885899999702815E-2</v>
      </c>
      <c r="O86">
        <f t="shared" ca="1" si="16"/>
        <v>5.8400689552502535E-2</v>
      </c>
      <c r="Q86" s="2">
        <f t="shared" si="17"/>
        <v>40819.920319999997</v>
      </c>
    </row>
    <row r="87" spans="1:17">
      <c r="A87" s="33" t="s">
        <v>55</v>
      </c>
      <c r="B87" s="34" t="s">
        <v>44</v>
      </c>
      <c r="C87" s="32">
        <v>55852.227120000003</v>
      </c>
      <c r="D87" s="32">
        <v>4.0000000000000002E-4</v>
      </c>
      <c r="E87" s="31">
        <f t="shared" si="14"/>
        <v>9644.214538086233</v>
      </c>
      <c r="F87">
        <f t="shared" si="13"/>
        <v>9644</v>
      </c>
      <c r="G87">
        <f t="shared" si="15"/>
        <v>5.8656000001064967E-2</v>
      </c>
      <c r="K87">
        <f>+G87</f>
        <v>5.8656000001064967E-2</v>
      </c>
      <c r="O87">
        <f t="shared" ca="1" si="16"/>
        <v>5.8698150729084325E-2</v>
      </c>
      <c r="Q87" s="2">
        <f t="shared" si="17"/>
        <v>40833.727120000003</v>
      </c>
    </row>
    <row r="88" spans="1:17">
      <c r="A88" s="33" t="s">
        <v>55</v>
      </c>
      <c r="B88" s="34" t="s">
        <v>47</v>
      </c>
      <c r="C88" s="32">
        <v>55875.330719999998</v>
      </c>
      <c r="D88" s="32">
        <v>2.9999999999999997E-4</v>
      </c>
      <c r="E88" s="31">
        <f t="shared" si="14"/>
        <v>9728.7174385346316</v>
      </c>
      <c r="F88">
        <f t="shared" si="13"/>
        <v>9728.5</v>
      </c>
      <c r="G88">
        <f t="shared" si="15"/>
        <v>5.944900000031339E-2</v>
      </c>
      <c r="K88">
        <f>+G88</f>
        <v>5.944900000031339E-2</v>
      </c>
      <c r="O88">
        <f t="shared" ca="1" si="16"/>
        <v>5.9195882796830093E-2</v>
      </c>
      <c r="Q88" s="2">
        <f t="shared" si="17"/>
        <v>40856.830719999998</v>
      </c>
    </row>
    <row r="89" spans="1:17">
      <c r="A89" s="29" t="s">
        <v>48</v>
      </c>
      <c r="B89" s="30" t="s">
        <v>47</v>
      </c>
      <c r="C89" s="29">
        <v>55905.6777</v>
      </c>
      <c r="D89" s="29">
        <v>5.9999999999999995E-4</v>
      </c>
      <c r="E89" s="31">
        <f t="shared" si="14"/>
        <v>9839.7134664199075</v>
      </c>
      <c r="F89">
        <f t="shared" si="13"/>
        <v>9839.5</v>
      </c>
      <c r="G89">
        <f t="shared" si="15"/>
        <v>5.8363000003737397E-2</v>
      </c>
      <c r="I89">
        <f>+G89</f>
        <v>5.8363000003737397E-2</v>
      </c>
      <c r="O89">
        <f t="shared" ca="1" si="16"/>
        <v>5.9849708353277201E-2</v>
      </c>
      <c r="Q89" s="2">
        <f t="shared" si="17"/>
        <v>40887.1777</v>
      </c>
    </row>
    <row r="90" spans="1:17">
      <c r="A90" s="33" t="s">
        <v>55</v>
      </c>
      <c r="B90" s="34" t="s">
        <v>44</v>
      </c>
      <c r="C90" s="32">
        <v>56154.3465</v>
      </c>
      <c r="D90" s="32">
        <v>2.0000000000000001E-4</v>
      </c>
      <c r="E90" s="31">
        <f t="shared" si="14"/>
        <v>10749.235569080418</v>
      </c>
      <c r="F90">
        <f t="shared" si="13"/>
        <v>10749</v>
      </c>
      <c r="G90">
        <f t="shared" si="15"/>
        <v>6.4405999997688923E-2</v>
      </c>
      <c r="K90">
        <f>+G90</f>
        <v>6.4405999997688923E-2</v>
      </c>
      <c r="O90">
        <f t="shared" ca="1" si="16"/>
        <v>6.5206954691913621E-2</v>
      </c>
      <c r="Q90" s="2">
        <f t="shared" si="17"/>
        <v>41135.8465</v>
      </c>
    </row>
    <row r="91" spans="1:17">
      <c r="A91" s="33" t="s">
        <v>55</v>
      </c>
      <c r="B91" s="34" t="s">
        <v>47</v>
      </c>
      <c r="C91" s="32">
        <v>56154.483119999997</v>
      </c>
      <c r="D91" s="32">
        <v>2.9999999999999997E-4</v>
      </c>
      <c r="E91" s="31">
        <f t="shared" si="14"/>
        <v>10749.735265502581</v>
      </c>
      <c r="F91">
        <f t="shared" si="13"/>
        <v>10749.5</v>
      </c>
      <c r="G91">
        <f t="shared" si="15"/>
        <v>6.4322999998694286E-2</v>
      </c>
      <c r="K91">
        <f>+G91</f>
        <v>6.4322999998694286E-2</v>
      </c>
      <c r="O91">
        <f t="shared" ca="1" si="16"/>
        <v>6.5209899852077785E-2</v>
      </c>
      <c r="Q91" s="2">
        <f t="shared" si="17"/>
        <v>41135.983119999997</v>
      </c>
    </row>
    <row r="92" spans="1:17">
      <c r="A92" s="33" t="s">
        <v>54</v>
      </c>
      <c r="B92" s="34" t="s">
        <v>47</v>
      </c>
      <c r="C92" s="32">
        <v>56179.360800000002</v>
      </c>
      <c r="D92" s="32">
        <v>8.9999999999999998E-4</v>
      </c>
      <c r="E92" s="31">
        <f t="shared" si="14"/>
        <v>10840.726977462102</v>
      </c>
      <c r="F92">
        <f t="shared" si="13"/>
        <v>10840.5</v>
      </c>
      <c r="G92">
        <f t="shared" si="15"/>
        <v>6.205700000282377E-2</v>
      </c>
      <c r="I92">
        <f t="shared" ref="I92:I98" si="18">+G92</f>
        <v>6.205700000282377E-2</v>
      </c>
      <c r="O92">
        <f t="shared" ca="1" si="16"/>
        <v>6.574591900195785E-2</v>
      </c>
      <c r="Q92" s="2">
        <f t="shared" si="17"/>
        <v>41160.860800000002</v>
      </c>
    </row>
    <row r="93" spans="1:17">
      <c r="A93" s="33" t="s">
        <v>53</v>
      </c>
      <c r="B93" s="34" t="s">
        <v>47</v>
      </c>
      <c r="C93" s="32">
        <v>56202.874600000003</v>
      </c>
      <c r="D93" s="32">
        <v>6.0000000000000006E-4</v>
      </c>
      <c r="E93" s="31">
        <f t="shared" si="14"/>
        <v>10926.730210748865</v>
      </c>
      <c r="F93">
        <f t="shared" si="13"/>
        <v>10926.5</v>
      </c>
      <c r="G93">
        <f t="shared" si="15"/>
        <v>6.2941000003775116E-2</v>
      </c>
      <c r="I93">
        <f t="shared" si="18"/>
        <v>6.2941000003775116E-2</v>
      </c>
      <c r="O93">
        <f t="shared" ca="1" si="16"/>
        <v>6.6252486550196152E-2</v>
      </c>
      <c r="Q93" s="2">
        <f t="shared" si="17"/>
        <v>41184.374600000003</v>
      </c>
    </row>
    <row r="94" spans="1:17">
      <c r="A94" s="33" t="s">
        <v>54</v>
      </c>
      <c r="B94" s="34" t="s">
        <v>47</v>
      </c>
      <c r="C94" s="32">
        <v>56220.375500000002</v>
      </c>
      <c r="D94" s="32">
        <v>1.2999999999999999E-3</v>
      </c>
      <c r="E94" s="31">
        <f t="shared" si="14"/>
        <v>10990.740876206093</v>
      </c>
      <c r="F94">
        <f t="shared" si="13"/>
        <v>10990.5</v>
      </c>
      <c r="G94">
        <f t="shared" si="15"/>
        <v>6.5857000001415145E-2</v>
      </c>
      <c r="I94">
        <f t="shared" si="18"/>
        <v>6.5857000001415145E-2</v>
      </c>
      <c r="O94">
        <f t="shared" ca="1" si="16"/>
        <v>6.66294670512107E-2</v>
      </c>
      <c r="Q94" s="2">
        <f t="shared" si="17"/>
        <v>41201.875500000002</v>
      </c>
    </row>
    <row r="95" spans="1:17">
      <c r="A95" s="33" t="s">
        <v>54</v>
      </c>
      <c r="B95" s="34" t="s">
        <v>47</v>
      </c>
      <c r="C95" s="32">
        <v>56222.2889</v>
      </c>
      <c r="D95" s="32">
        <v>5.9999999999999995E-4</v>
      </c>
      <c r="E95" s="31">
        <f t="shared" si="14"/>
        <v>10997.739259562704</v>
      </c>
      <c r="F95">
        <f t="shared" si="13"/>
        <v>10997.5</v>
      </c>
      <c r="G95">
        <f t="shared" si="15"/>
        <v>6.541500000457745E-2</v>
      </c>
      <c r="I95">
        <f t="shared" si="18"/>
        <v>6.541500000457745E-2</v>
      </c>
      <c r="O95">
        <f t="shared" ca="1" si="16"/>
        <v>6.6670699293509161E-2</v>
      </c>
      <c r="Q95" s="2">
        <f t="shared" si="17"/>
        <v>41203.7889</v>
      </c>
    </row>
    <row r="96" spans="1:17">
      <c r="A96" s="33" t="s">
        <v>54</v>
      </c>
      <c r="B96" s="34" t="s">
        <v>44</v>
      </c>
      <c r="C96" s="32">
        <v>56222.424700000003</v>
      </c>
      <c r="D96" s="32">
        <v>5.9999999999999995E-4</v>
      </c>
      <c r="E96" s="31">
        <f t="shared" si="14"/>
        <v>10998.235956782239</v>
      </c>
      <c r="F96">
        <f t="shared" si="13"/>
        <v>10998</v>
      </c>
      <c r="G96">
        <f t="shared" si="15"/>
        <v>6.4512000004469883E-2</v>
      </c>
      <c r="I96">
        <f t="shared" si="18"/>
        <v>6.4512000004469883E-2</v>
      </c>
      <c r="O96">
        <f t="shared" ca="1" si="16"/>
        <v>6.6673644453673339E-2</v>
      </c>
      <c r="Q96" s="2">
        <f t="shared" si="17"/>
        <v>41203.924700000003</v>
      </c>
    </row>
    <row r="97" spans="1:17">
      <c r="A97" s="37" t="s">
        <v>57</v>
      </c>
      <c r="B97" s="38" t="s">
        <v>44</v>
      </c>
      <c r="C97" s="39">
        <v>56342.315699999999</v>
      </c>
      <c r="D97" s="40">
        <v>1.5E-3</v>
      </c>
      <c r="E97" s="31">
        <f t="shared" si="14"/>
        <v>11436.744987308253</v>
      </c>
      <c r="F97">
        <f t="shared" si="13"/>
        <v>11436.5</v>
      </c>
      <c r="G97">
        <f t="shared" si="15"/>
        <v>6.6981000003579538E-2</v>
      </c>
      <c r="I97">
        <f t="shared" si="18"/>
        <v>6.6981000003579538E-2</v>
      </c>
      <c r="O97">
        <f t="shared" ca="1" si="16"/>
        <v>6.9256549917655827E-2</v>
      </c>
      <c r="Q97" s="2">
        <f t="shared" si="17"/>
        <v>41323.815699999999</v>
      </c>
    </row>
    <row r="98" spans="1:17">
      <c r="A98" s="37" t="s">
        <v>57</v>
      </c>
      <c r="B98" s="38" t="s">
        <v>44</v>
      </c>
      <c r="C98" s="39">
        <v>56342.452799999999</v>
      </c>
      <c r="D98" s="40">
        <v>1.5E-3</v>
      </c>
      <c r="E98" s="31">
        <f t="shared" si="14"/>
        <v>11437.246439361244</v>
      </c>
      <c r="F98">
        <f t="shared" si="13"/>
        <v>11437</v>
      </c>
      <c r="G98">
        <f t="shared" si="15"/>
        <v>6.7377999999735039E-2</v>
      </c>
      <c r="I98">
        <f t="shared" si="18"/>
        <v>6.7377999999735039E-2</v>
      </c>
      <c r="O98">
        <f t="shared" ca="1" si="16"/>
        <v>6.9259495077819991E-2</v>
      </c>
      <c r="Q98" s="2">
        <f t="shared" si="17"/>
        <v>41323.952799999999</v>
      </c>
    </row>
    <row r="99" spans="1:17">
      <c r="A99" s="39" t="s">
        <v>58</v>
      </c>
      <c r="B99" s="42" t="s">
        <v>47</v>
      </c>
      <c r="C99" s="43">
        <v>56507.456919999997</v>
      </c>
      <c r="D99" s="39">
        <v>2.0000000000000001E-4</v>
      </c>
      <c r="E99" s="31">
        <f t="shared" si="14"/>
        <v>12040.759602934822</v>
      </c>
      <c r="F99" s="36">
        <f t="shared" ref="F99:F106" si="19">ROUND(2*E99,0)/2-0.5</f>
        <v>12040.5</v>
      </c>
      <c r="G99">
        <f t="shared" si="15"/>
        <v>7.0976999995764345E-2</v>
      </c>
      <c r="K99">
        <f>+G99</f>
        <v>7.0976999995764345E-2</v>
      </c>
      <c r="O99">
        <f t="shared" ca="1" si="16"/>
        <v>7.2814303395980606E-2</v>
      </c>
      <c r="Q99" s="2">
        <f t="shared" si="17"/>
        <v>41488.956919999997</v>
      </c>
    </row>
    <row r="100" spans="1:17">
      <c r="A100" s="37" t="s">
        <v>57</v>
      </c>
      <c r="B100" s="38" t="s">
        <v>44</v>
      </c>
      <c r="C100" s="39">
        <v>56507.458200000001</v>
      </c>
      <c r="D100" s="40">
        <v>2.3999999999999998E-3</v>
      </c>
      <c r="E100" s="31">
        <f t="shared" si="14"/>
        <v>12040.764284617026</v>
      </c>
      <c r="F100" s="36">
        <f t="shared" si="19"/>
        <v>12040.5</v>
      </c>
      <c r="G100">
        <f t="shared" si="15"/>
        <v>7.2256999999808613E-2</v>
      </c>
      <c r="I100">
        <f>+G100</f>
        <v>7.2256999999808613E-2</v>
      </c>
      <c r="O100">
        <f t="shared" ca="1" si="16"/>
        <v>7.2814303395980606E-2</v>
      </c>
      <c r="Q100" s="2">
        <f t="shared" si="17"/>
        <v>41488.958200000001</v>
      </c>
    </row>
    <row r="101" spans="1:17">
      <c r="A101" s="37" t="s">
        <v>57</v>
      </c>
      <c r="B101" s="38" t="s">
        <v>44</v>
      </c>
      <c r="C101" s="39">
        <v>56526.459499999997</v>
      </c>
      <c r="D101" s="40">
        <v>1.4E-3</v>
      </c>
      <c r="E101" s="31">
        <f t="shared" si="14"/>
        <v>12110.262759412735</v>
      </c>
      <c r="F101" s="36">
        <f t="shared" si="19"/>
        <v>12110</v>
      </c>
      <c r="G101">
        <f t="shared" si="15"/>
        <v>7.1839999996882398E-2</v>
      </c>
      <c r="I101">
        <f>+G101</f>
        <v>7.1839999996882398E-2</v>
      </c>
      <c r="O101">
        <f t="shared" ca="1" si="16"/>
        <v>7.3223680658801096E-2</v>
      </c>
      <c r="Q101" s="2">
        <f t="shared" si="17"/>
        <v>41507.959499999997</v>
      </c>
    </row>
    <row r="102" spans="1:17">
      <c r="A102" s="37" t="s">
        <v>57</v>
      </c>
      <c r="B102" s="38" t="s">
        <v>44</v>
      </c>
      <c r="C102" s="39">
        <v>56526.596700000002</v>
      </c>
      <c r="D102" s="40">
        <v>1.5E-3</v>
      </c>
      <c r="E102" s="31">
        <f t="shared" si="14"/>
        <v>12110.764577222164</v>
      </c>
      <c r="F102" s="36">
        <f t="shared" si="19"/>
        <v>12110.5</v>
      </c>
      <c r="G102">
        <f t="shared" si="15"/>
        <v>7.2337000005063601E-2</v>
      </c>
      <c r="I102">
        <f>+G102</f>
        <v>7.2337000005063601E-2</v>
      </c>
      <c r="O102">
        <f t="shared" ca="1" si="16"/>
        <v>7.3226625818965274E-2</v>
      </c>
      <c r="Q102" s="2">
        <f t="shared" si="17"/>
        <v>41508.096700000002</v>
      </c>
    </row>
    <row r="103" spans="1:17">
      <c r="A103" s="37" t="s">
        <v>57</v>
      </c>
      <c r="B103" s="38" t="s">
        <v>44</v>
      </c>
      <c r="C103" s="39">
        <v>56540.404000000002</v>
      </c>
      <c r="D103" s="40">
        <v>1E-3</v>
      </c>
      <c r="E103" s="31">
        <f t="shared" si="14"/>
        <v>12161.265663518736</v>
      </c>
      <c r="F103" s="36">
        <f t="shared" si="19"/>
        <v>12161</v>
      </c>
      <c r="G103">
        <f t="shared" si="15"/>
        <v>7.2634000003745314E-2</v>
      </c>
      <c r="I103">
        <f>+G103</f>
        <v>7.2634000003745314E-2</v>
      </c>
      <c r="O103">
        <f t="shared" ca="1" si="16"/>
        <v>7.3524086995547064E-2</v>
      </c>
      <c r="Q103" s="2">
        <f t="shared" si="17"/>
        <v>41521.904000000002</v>
      </c>
    </row>
    <row r="104" spans="1:17">
      <c r="A104" s="37" t="s">
        <v>57</v>
      </c>
      <c r="B104" s="38" t="s">
        <v>44</v>
      </c>
      <c r="C104" s="39">
        <v>56540.540399999998</v>
      </c>
      <c r="D104" s="40">
        <v>2.8E-3</v>
      </c>
      <c r="E104" s="31">
        <f t="shared" si="14"/>
        <v>12161.764555276766</v>
      </c>
      <c r="F104" s="36">
        <f t="shared" si="19"/>
        <v>12161.5</v>
      </c>
      <c r="G104">
        <f t="shared" si="15"/>
        <v>7.2331000003032386E-2</v>
      </c>
      <c r="I104">
        <f>+G104</f>
        <v>7.2331000003032386E-2</v>
      </c>
      <c r="O104">
        <f t="shared" ca="1" si="16"/>
        <v>7.3527032155711242E-2</v>
      </c>
      <c r="Q104" s="2">
        <f t="shared" si="17"/>
        <v>41522.040399999998</v>
      </c>
    </row>
    <row r="105" spans="1:17">
      <c r="A105" s="39" t="s">
        <v>58</v>
      </c>
      <c r="B105" s="42" t="s">
        <v>44</v>
      </c>
      <c r="C105" s="43">
        <v>56597.273280000001</v>
      </c>
      <c r="D105" s="39">
        <v>2.0000000000000001E-4</v>
      </c>
      <c r="E105" s="31">
        <f t="shared" si="14"/>
        <v>12369.268706612154</v>
      </c>
      <c r="F105" s="36">
        <f t="shared" si="19"/>
        <v>12369</v>
      </c>
      <c r="G105">
        <f t="shared" si="15"/>
        <v>7.3466000001644716E-2</v>
      </c>
      <c r="K105">
        <f>+G105</f>
        <v>7.3466000001644716E-2</v>
      </c>
      <c r="O105">
        <f t="shared" ca="1" si="16"/>
        <v>7.4749273623844342E-2</v>
      </c>
      <c r="Q105" s="2">
        <f t="shared" si="17"/>
        <v>41578.773280000001</v>
      </c>
    </row>
    <row r="106" spans="1:17">
      <c r="A106" s="39" t="s">
        <v>58</v>
      </c>
      <c r="B106" s="42" t="s">
        <v>47</v>
      </c>
      <c r="C106" s="43">
        <v>56725.368880000002</v>
      </c>
      <c r="D106" s="39">
        <v>4.0000000000000002E-4</v>
      </c>
      <c r="E106" s="31">
        <f t="shared" si="14"/>
        <v>12837.786588443572</v>
      </c>
      <c r="F106" s="36">
        <f t="shared" si="19"/>
        <v>12837.5</v>
      </c>
      <c r="G106">
        <f t="shared" si="15"/>
        <v>7.8355000005103648E-2</v>
      </c>
      <c r="K106">
        <f>+G106</f>
        <v>7.8355000005103648E-2</v>
      </c>
      <c r="O106">
        <f t="shared" ca="1" si="16"/>
        <v>7.7508888697677386E-2</v>
      </c>
      <c r="Q106" s="2">
        <f t="shared" si="17"/>
        <v>41706.868880000002</v>
      </c>
    </row>
    <row r="107" spans="1:17">
      <c r="A107" s="31"/>
      <c r="B107" s="31"/>
      <c r="C107" s="32"/>
      <c r="D107" s="32"/>
      <c r="E107" s="31"/>
    </row>
    <row r="108" spans="1:17">
      <c r="A108" s="31"/>
      <c r="B108" s="31"/>
      <c r="C108" s="32"/>
      <c r="D108" s="32"/>
      <c r="E108" s="31"/>
    </row>
    <row r="109" spans="1:17">
      <c r="A109" s="31"/>
      <c r="B109" s="31"/>
      <c r="C109" s="32"/>
      <c r="D109" s="32"/>
      <c r="E109" s="31"/>
    </row>
    <row r="110" spans="1:17">
      <c r="A110" s="31"/>
      <c r="B110" s="31"/>
      <c r="C110" s="32"/>
      <c r="D110" s="32"/>
      <c r="E110" s="31"/>
    </row>
    <row r="111" spans="1:17">
      <c r="A111" s="31"/>
      <c r="B111" s="31"/>
      <c r="C111" s="32"/>
      <c r="D111" s="32"/>
      <c r="E111" s="31"/>
    </row>
    <row r="112" spans="1:17">
      <c r="A112" s="31"/>
      <c r="B112" s="31"/>
      <c r="C112" s="32"/>
      <c r="D112" s="32"/>
      <c r="E112" s="31"/>
    </row>
    <row r="113" spans="1:5">
      <c r="A113" s="31"/>
      <c r="B113" s="31"/>
      <c r="C113" s="32"/>
      <c r="D113" s="32"/>
      <c r="E113" s="31"/>
    </row>
    <row r="114" spans="1:5">
      <c r="A114" s="31"/>
      <c r="B114" s="31"/>
      <c r="C114" s="32"/>
      <c r="D114" s="32"/>
      <c r="E114" s="31"/>
    </row>
    <row r="115" spans="1:5">
      <c r="A115" s="31"/>
      <c r="B115" s="31"/>
      <c r="C115" s="32"/>
      <c r="D115" s="32"/>
      <c r="E115" s="31"/>
    </row>
    <row r="116" spans="1:5">
      <c r="A116" s="31"/>
      <c r="B116" s="31"/>
      <c r="C116" s="32"/>
      <c r="D116" s="32"/>
      <c r="E116" s="31"/>
    </row>
    <row r="117" spans="1:5">
      <c r="A117" s="31"/>
      <c r="B117" s="31"/>
      <c r="C117" s="32"/>
      <c r="D117" s="32"/>
      <c r="E117" s="31"/>
    </row>
    <row r="118" spans="1:5">
      <c r="A118" s="31"/>
      <c r="B118" s="31"/>
      <c r="C118" s="32"/>
      <c r="D118" s="32"/>
      <c r="E118" s="31"/>
    </row>
    <row r="119" spans="1:5">
      <c r="A119" s="31"/>
      <c r="B119" s="31"/>
      <c r="C119" s="32"/>
      <c r="D119" s="32"/>
      <c r="E119" s="31"/>
    </row>
    <row r="120" spans="1:5">
      <c r="A120" s="31"/>
      <c r="B120" s="31"/>
      <c r="C120" s="32"/>
      <c r="D120" s="32"/>
      <c r="E120" s="31"/>
    </row>
    <row r="121" spans="1:5">
      <c r="A121" s="31"/>
      <c r="B121" s="31"/>
      <c r="C121" s="32"/>
      <c r="D121" s="32"/>
      <c r="E121" s="31"/>
    </row>
    <row r="122" spans="1:5">
      <c r="A122" s="31"/>
      <c r="B122" s="31"/>
      <c r="C122" s="32"/>
      <c r="D122" s="32"/>
      <c r="E122" s="31"/>
    </row>
    <row r="123" spans="1:5">
      <c r="A123" s="31"/>
      <c r="B123" s="31"/>
      <c r="C123" s="32"/>
      <c r="D123" s="32"/>
      <c r="E123" s="31"/>
    </row>
    <row r="124" spans="1:5">
      <c r="A124" s="31"/>
      <c r="B124" s="31"/>
      <c r="C124" s="32"/>
      <c r="D124" s="32"/>
      <c r="E124" s="31"/>
    </row>
    <row r="125" spans="1:5">
      <c r="A125" s="31"/>
      <c r="B125" s="31"/>
      <c r="C125" s="32"/>
      <c r="D125" s="32"/>
      <c r="E125" s="31"/>
    </row>
    <row r="126" spans="1:5">
      <c r="A126" s="31"/>
      <c r="B126" s="31"/>
      <c r="C126" s="32"/>
      <c r="D126" s="32"/>
      <c r="E126" s="31"/>
    </row>
    <row r="127" spans="1:5">
      <c r="A127" s="31"/>
      <c r="B127" s="31"/>
      <c r="C127" s="32"/>
      <c r="D127" s="32"/>
      <c r="E127" s="31"/>
    </row>
    <row r="128" spans="1:5">
      <c r="A128" s="31"/>
      <c r="B128" s="31"/>
      <c r="C128" s="32"/>
      <c r="D128" s="32"/>
      <c r="E128" s="31"/>
    </row>
    <row r="129" spans="1:5">
      <c r="A129" s="31"/>
      <c r="B129" s="31"/>
      <c r="C129" s="32"/>
      <c r="D129" s="32"/>
      <c r="E129" s="31"/>
    </row>
    <row r="130" spans="1:5">
      <c r="A130" s="31"/>
      <c r="B130" s="31"/>
      <c r="C130" s="32"/>
      <c r="D130" s="32"/>
      <c r="E130" s="31"/>
    </row>
    <row r="131" spans="1:5">
      <c r="A131" s="31"/>
      <c r="B131" s="31"/>
      <c r="C131" s="32"/>
      <c r="D131" s="32"/>
      <c r="E131" s="31"/>
    </row>
    <row r="132" spans="1:5">
      <c r="A132" s="31"/>
      <c r="B132" s="31"/>
      <c r="C132" s="32"/>
      <c r="D132" s="32"/>
      <c r="E132" s="31"/>
    </row>
    <row r="133" spans="1:5">
      <c r="A133" s="31"/>
      <c r="B133" s="31"/>
      <c r="C133" s="32"/>
      <c r="D133" s="32"/>
      <c r="E133" s="31"/>
    </row>
    <row r="134" spans="1:5">
      <c r="A134" s="31"/>
      <c r="B134" s="31"/>
      <c r="C134" s="32"/>
      <c r="D134" s="32"/>
      <c r="E134" s="31"/>
    </row>
    <row r="135" spans="1:5">
      <c r="A135" s="31"/>
      <c r="B135" s="31"/>
      <c r="C135" s="32"/>
      <c r="D135" s="32"/>
      <c r="E135" s="31"/>
    </row>
    <row r="136" spans="1:5">
      <c r="A136" s="31"/>
      <c r="B136" s="31"/>
      <c r="C136" s="32"/>
      <c r="D136" s="32"/>
      <c r="E136" s="31"/>
    </row>
    <row r="137" spans="1:5">
      <c r="A137" s="31"/>
      <c r="B137" s="31"/>
      <c r="C137" s="32"/>
      <c r="D137" s="32"/>
      <c r="E137" s="31"/>
    </row>
    <row r="138" spans="1:5">
      <c r="A138" s="31"/>
      <c r="B138" s="31"/>
      <c r="C138" s="32"/>
      <c r="D138" s="32"/>
      <c r="E138" s="31"/>
    </row>
    <row r="139" spans="1:5">
      <c r="A139" s="31"/>
      <c r="B139" s="31"/>
      <c r="C139" s="32"/>
      <c r="D139" s="32"/>
      <c r="E139" s="31"/>
    </row>
    <row r="140" spans="1:5">
      <c r="A140" s="31"/>
      <c r="B140" s="31"/>
      <c r="C140" s="32"/>
      <c r="D140" s="32"/>
      <c r="E140" s="31"/>
    </row>
    <row r="141" spans="1:5">
      <c r="A141" s="31"/>
      <c r="B141" s="31"/>
      <c r="C141" s="32"/>
      <c r="D141" s="32"/>
      <c r="E141" s="31"/>
    </row>
    <row r="142" spans="1:5">
      <c r="A142" s="31"/>
      <c r="B142" s="31"/>
      <c r="C142" s="32"/>
      <c r="D142" s="32"/>
      <c r="E142" s="31"/>
    </row>
    <row r="143" spans="1:5">
      <c r="A143" s="31"/>
      <c r="B143" s="31"/>
      <c r="C143" s="32"/>
      <c r="D143" s="32"/>
      <c r="E143" s="31"/>
    </row>
    <row r="144" spans="1:5">
      <c r="A144" s="31"/>
      <c r="B144" s="31"/>
      <c r="C144" s="32"/>
      <c r="D144" s="32"/>
      <c r="E144" s="31"/>
    </row>
    <row r="145" spans="1:5">
      <c r="A145" s="31"/>
      <c r="B145" s="31"/>
      <c r="C145" s="32"/>
      <c r="D145" s="32"/>
      <c r="E145" s="31"/>
    </row>
    <row r="146" spans="1:5">
      <c r="A146" s="31"/>
      <c r="B146" s="31"/>
      <c r="C146" s="32"/>
      <c r="D146" s="32"/>
      <c r="E146" s="31"/>
    </row>
    <row r="147" spans="1:5">
      <c r="A147" s="31"/>
      <c r="B147" s="31"/>
      <c r="C147" s="32"/>
      <c r="D147" s="32"/>
      <c r="E147" s="31"/>
    </row>
    <row r="148" spans="1:5">
      <c r="A148" s="31"/>
      <c r="B148" s="31"/>
      <c r="C148" s="32"/>
      <c r="D148" s="32"/>
      <c r="E148" s="31"/>
    </row>
    <row r="149" spans="1:5">
      <c r="A149" s="31"/>
      <c r="B149" s="31"/>
      <c r="C149" s="32"/>
      <c r="D149" s="32"/>
      <c r="E149" s="31"/>
    </row>
    <row r="150" spans="1:5">
      <c r="A150" s="31"/>
      <c r="B150" s="31"/>
      <c r="C150" s="32"/>
      <c r="D150" s="32"/>
      <c r="E150" s="31"/>
    </row>
    <row r="151" spans="1:5">
      <c r="A151" s="31"/>
      <c r="B151" s="31"/>
      <c r="C151" s="32"/>
      <c r="D151" s="32"/>
      <c r="E151" s="31"/>
    </row>
    <row r="152" spans="1:5">
      <c r="A152" s="31"/>
      <c r="B152" s="31"/>
      <c r="C152" s="32"/>
      <c r="D152" s="32"/>
      <c r="E152" s="31"/>
    </row>
    <row r="153" spans="1:5">
      <c r="A153" s="31"/>
      <c r="B153" s="31"/>
      <c r="C153" s="32"/>
      <c r="D153" s="32"/>
      <c r="E153" s="31"/>
    </row>
    <row r="154" spans="1:5">
      <c r="A154" s="31"/>
      <c r="B154" s="31"/>
      <c r="C154" s="32"/>
      <c r="D154" s="32"/>
      <c r="E154" s="31"/>
    </row>
    <row r="155" spans="1:5">
      <c r="A155" s="31"/>
      <c r="B155" s="31"/>
      <c r="C155" s="32"/>
      <c r="D155" s="32"/>
      <c r="E155" s="31"/>
    </row>
    <row r="156" spans="1:5">
      <c r="A156" s="31"/>
      <c r="B156" s="31"/>
      <c r="C156" s="32"/>
      <c r="D156" s="32"/>
      <c r="E156" s="31"/>
    </row>
    <row r="157" spans="1:5">
      <c r="A157" s="31"/>
      <c r="B157" s="31"/>
      <c r="C157" s="32"/>
      <c r="D157" s="32"/>
      <c r="E157" s="31"/>
    </row>
    <row r="158" spans="1:5">
      <c r="A158" s="31"/>
      <c r="B158" s="31"/>
      <c r="C158" s="32"/>
      <c r="D158" s="32"/>
      <c r="E158" s="31"/>
    </row>
    <row r="159" spans="1:5">
      <c r="A159" s="31"/>
      <c r="B159" s="31"/>
      <c r="C159" s="32"/>
      <c r="D159" s="32"/>
      <c r="E159" s="31"/>
    </row>
    <row r="160" spans="1:5">
      <c r="A160" s="31"/>
      <c r="B160" s="31"/>
      <c r="C160" s="32"/>
      <c r="D160" s="32"/>
      <c r="E160" s="31"/>
    </row>
    <row r="161" spans="1:5">
      <c r="A161" s="31"/>
      <c r="B161" s="31"/>
      <c r="C161" s="32"/>
      <c r="D161" s="32"/>
      <c r="E161" s="31"/>
    </row>
    <row r="162" spans="1:5">
      <c r="A162" s="31"/>
      <c r="B162" s="31"/>
      <c r="C162" s="32"/>
      <c r="D162" s="32"/>
      <c r="E162" s="31"/>
    </row>
    <row r="163" spans="1:5">
      <c r="A163" s="31"/>
      <c r="B163" s="31"/>
      <c r="C163" s="32"/>
      <c r="D163" s="32"/>
      <c r="E163" s="31"/>
    </row>
    <row r="164" spans="1:5">
      <c r="A164" s="31"/>
      <c r="B164" s="31"/>
      <c r="C164" s="32"/>
      <c r="D164" s="32"/>
      <c r="E164" s="31"/>
    </row>
    <row r="165" spans="1:5">
      <c r="A165" s="31"/>
      <c r="B165" s="31"/>
      <c r="C165" s="32"/>
      <c r="D165" s="32"/>
      <c r="E165" s="31"/>
    </row>
    <row r="166" spans="1:5">
      <c r="A166" s="31"/>
      <c r="B166" s="31"/>
      <c r="C166" s="32"/>
      <c r="D166" s="32"/>
      <c r="E166" s="31"/>
    </row>
    <row r="167" spans="1:5">
      <c r="A167" s="31"/>
      <c r="B167" s="31"/>
      <c r="C167" s="32"/>
      <c r="D167" s="32"/>
      <c r="E167" s="31"/>
    </row>
    <row r="168" spans="1:5">
      <c r="A168" s="31"/>
      <c r="B168" s="31"/>
      <c r="C168" s="32"/>
      <c r="D168" s="32"/>
      <c r="E168" s="31"/>
    </row>
    <row r="169" spans="1:5">
      <c r="A169" s="31"/>
      <c r="B169" s="31"/>
      <c r="C169" s="32"/>
      <c r="D169" s="32"/>
      <c r="E169" s="31"/>
    </row>
    <row r="170" spans="1:5">
      <c r="A170" s="31"/>
      <c r="B170" s="31"/>
      <c r="C170" s="32"/>
      <c r="D170" s="32"/>
      <c r="E170" s="31"/>
    </row>
    <row r="171" spans="1:5">
      <c r="A171" s="31"/>
      <c r="B171" s="31"/>
      <c r="C171" s="32"/>
      <c r="D171" s="32"/>
      <c r="E171" s="31"/>
    </row>
    <row r="172" spans="1:5">
      <c r="A172" s="31"/>
      <c r="B172" s="31"/>
      <c r="C172" s="32"/>
      <c r="D172" s="32"/>
      <c r="E172" s="31"/>
    </row>
    <row r="173" spans="1:5">
      <c r="A173" s="31"/>
      <c r="B173" s="31"/>
      <c r="C173" s="32"/>
      <c r="D173" s="32"/>
      <c r="E173" s="31"/>
    </row>
    <row r="174" spans="1:5">
      <c r="A174" s="31"/>
      <c r="B174" s="31"/>
      <c r="C174" s="32"/>
      <c r="D174" s="32"/>
      <c r="E174" s="31"/>
    </row>
    <row r="175" spans="1:5">
      <c r="A175" s="31"/>
      <c r="B175" s="31"/>
      <c r="C175" s="32"/>
      <c r="D175" s="32"/>
      <c r="E175" s="31"/>
    </row>
    <row r="176" spans="1:5">
      <c r="A176" s="31"/>
      <c r="B176" s="31"/>
      <c r="C176" s="32"/>
      <c r="D176" s="32"/>
      <c r="E176" s="31"/>
    </row>
    <row r="177" spans="1:5">
      <c r="A177" s="31"/>
      <c r="B177" s="31"/>
      <c r="C177" s="32"/>
      <c r="D177" s="32"/>
      <c r="E177" s="31"/>
    </row>
    <row r="178" spans="1:5">
      <c r="A178" s="31"/>
      <c r="B178" s="31"/>
      <c r="C178" s="32"/>
      <c r="D178" s="32"/>
      <c r="E178" s="31"/>
    </row>
    <row r="179" spans="1:5">
      <c r="A179" s="31"/>
      <c r="B179" s="31"/>
      <c r="C179" s="32"/>
      <c r="D179" s="32"/>
      <c r="E179" s="31"/>
    </row>
    <row r="180" spans="1:5">
      <c r="A180" s="31"/>
      <c r="B180" s="31"/>
      <c r="C180" s="32"/>
      <c r="D180" s="32"/>
      <c r="E180" s="31"/>
    </row>
    <row r="181" spans="1:5">
      <c r="A181" s="31"/>
      <c r="B181" s="31"/>
      <c r="C181" s="32"/>
      <c r="D181" s="32"/>
      <c r="E181" s="31"/>
    </row>
    <row r="182" spans="1:5">
      <c r="A182" s="31"/>
      <c r="B182" s="31"/>
      <c r="C182" s="32"/>
      <c r="D182" s="32"/>
      <c r="E182" s="31"/>
    </row>
    <row r="183" spans="1:5">
      <c r="A183" s="31"/>
      <c r="B183" s="31"/>
      <c r="C183" s="32"/>
      <c r="D183" s="32"/>
      <c r="E183" s="31"/>
    </row>
    <row r="184" spans="1:5">
      <c r="A184" s="31"/>
      <c r="B184" s="31"/>
      <c r="C184" s="32"/>
      <c r="D184" s="32"/>
      <c r="E184" s="31"/>
    </row>
    <row r="185" spans="1:5">
      <c r="A185" s="31"/>
      <c r="B185" s="31"/>
      <c r="C185" s="32"/>
      <c r="D185" s="32"/>
      <c r="E185" s="31"/>
    </row>
    <row r="186" spans="1:5">
      <c r="A186" s="31"/>
      <c r="B186" s="31"/>
      <c r="C186" s="32"/>
      <c r="D186" s="32"/>
      <c r="E186" s="31"/>
    </row>
    <row r="187" spans="1:5">
      <c r="A187" s="31"/>
      <c r="B187" s="31"/>
      <c r="C187" s="32"/>
      <c r="D187" s="32"/>
      <c r="E187" s="31"/>
    </row>
    <row r="188" spans="1:5">
      <c r="A188" s="31"/>
      <c r="B188" s="31"/>
      <c r="C188" s="32"/>
      <c r="D188" s="32"/>
      <c r="E188" s="31"/>
    </row>
    <row r="189" spans="1:5">
      <c r="A189" s="31"/>
      <c r="B189" s="31"/>
      <c r="C189" s="32"/>
      <c r="D189" s="32"/>
      <c r="E189" s="31"/>
    </row>
    <row r="190" spans="1:5">
      <c r="A190" s="31"/>
      <c r="B190" s="31"/>
      <c r="C190" s="32"/>
      <c r="D190" s="32"/>
      <c r="E190" s="31"/>
    </row>
    <row r="191" spans="1:5">
      <c r="A191" s="31"/>
      <c r="B191" s="31"/>
      <c r="C191" s="32"/>
      <c r="D191" s="32"/>
      <c r="E191" s="31"/>
    </row>
    <row r="192" spans="1:5">
      <c r="A192" s="31"/>
      <c r="B192" s="31"/>
      <c r="C192" s="32"/>
      <c r="D192" s="32"/>
      <c r="E192" s="31"/>
    </row>
    <row r="193" spans="1:5">
      <c r="A193" s="31"/>
      <c r="B193" s="31"/>
      <c r="C193" s="32"/>
      <c r="D193" s="32"/>
      <c r="E193" s="31"/>
    </row>
    <row r="194" spans="1:5">
      <c r="A194" s="31"/>
      <c r="B194" s="31"/>
      <c r="C194" s="32"/>
      <c r="D194" s="32"/>
      <c r="E194" s="31"/>
    </row>
    <row r="195" spans="1:5">
      <c r="A195" s="31"/>
      <c r="B195" s="31"/>
      <c r="C195" s="32"/>
      <c r="D195" s="32"/>
      <c r="E195" s="31"/>
    </row>
    <row r="196" spans="1:5">
      <c r="A196" s="31"/>
      <c r="B196" s="31"/>
      <c r="C196" s="32"/>
      <c r="D196" s="32"/>
      <c r="E196" s="31"/>
    </row>
    <row r="197" spans="1:5">
      <c r="A197" s="31"/>
      <c r="B197" s="31"/>
      <c r="C197" s="32"/>
      <c r="D197" s="32"/>
      <c r="E197" s="31"/>
    </row>
    <row r="198" spans="1:5">
      <c r="A198" s="31"/>
      <c r="B198" s="31"/>
      <c r="C198" s="32"/>
      <c r="D198" s="32"/>
      <c r="E198" s="31"/>
    </row>
    <row r="199" spans="1:5">
      <c r="A199" s="31"/>
      <c r="B199" s="31"/>
      <c r="C199" s="32"/>
      <c r="D199" s="32"/>
      <c r="E199" s="31"/>
    </row>
    <row r="200" spans="1:5">
      <c r="A200" s="31"/>
      <c r="B200" s="31"/>
      <c r="C200" s="32"/>
      <c r="D200" s="32"/>
      <c r="E200" s="31"/>
    </row>
    <row r="201" spans="1:5">
      <c r="A201" s="31"/>
      <c r="B201" s="31"/>
      <c r="C201" s="32"/>
      <c r="D201" s="32"/>
      <c r="E201" s="31"/>
    </row>
    <row r="202" spans="1:5">
      <c r="A202" s="31"/>
      <c r="B202" s="31"/>
      <c r="C202" s="32"/>
      <c r="D202" s="32"/>
      <c r="E202" s="31"/>
    </row>
    <row r="203" spans="1:5">
      <c r="A203" s="31"/>
      <c r="B203" s="31"/>
      <c r="C203" s="32"/>
      <c r="D203" s="32"/>
      <c r="E203" s="31"/>
    </row>
    <row r="204" spans="1:5">
      <c r="A204" s="31"/>
      <c r="B204" s="31"/>
      <c r="C204" s="32"/>
      <c r="D204" s="32"/>
      <c r="E204" s="31"/>
    </row>
    <row r="205" spans="1:5">
      <c r="A205" s="31"/>
      <c r="B205" s="31"/>
      <c r="C205" s="32"/>
      <c r="D205" s="32"/>
      <c r="E205" s="31"/>
    </row>
    <row r="206" spans="1:5">
      <c r="A206" s="31"/>
      <c r="B206" s="31"/>
      <c r="C206" s="32"/>
      <c r="D206" s="32"/>
      <c r="E206" s="31"/>
    </row>
    <row r="207" spans="1:5">
      <c r="A207" s="31"/>
      <c r="B207" s="31"/>
      <c r="C207" s="32"/>
      <c r="D207" s="32"/>
      <c r="E207" s="31"/>
    </row>
    <row r="208" spans="1:5">
      <c r="A208" s="31"/>
      <c r="B208" s="31"/>
      <c r="C208" s="32"/>
      <c r="D208" s="32"/>
      <c r="E208" s="31"/>
    </row>
    <row r="209" spans="1:5">
      <c r="A209" s="31"/>
      <c r="B209" s="31"/>
      <c r="C209" s="32"/>
      <c r="D209" s="32"/>
      <c r="E209" s="31"/>
    </row>
    <row r="210" spans="1:5">
      <c r="A210" s="31"/>
      <c r="B210" s="31"/>
      <c r="C210" s="32"/>
      <c r="D210" s="32"/>
      <c r="E210" s="31"/>
    </row>
    <row r="211" spans="1:5">
      <c r="A211" s="31"/>
      <c r="B211" s="31"/>
      <c r="C211" s="32"/>
      <c r="D211" s="32"/>
      <c r="E211" s="31"/>
    </row>
    <row r="212" spans="1:5">
      <c r="A212" s="31"/>
      <c r="B212" s="31"/>
      <c r="C212" s="32"/>
      <c r="D212" s="32"/>
      <c r="E212" s="31"/>
    </row>
    <row r="213" spans="1:5">
      <c r="A213" s="31"/>
      <c r="B213" s="31"/>
      <c r="C213" s="32"/>
      <c r="D213" s="32"/>
      <c r="E213" s="31"/>
    </row>
    <row r="214" spans="1:5">
      <c r="A214" s="31"/>
      <c r="B214" s="31"/>
      <c r="C214" s="32"/>
      <c r="D214" s="32"/>
      <c r="E214" s="31"/>
    </row>
    <row r="215" spans="1:5">
      <c r="A215" s="31"/>
      <c r="B215" s="31"/>
      <c r="C215" s="32"/>
      <c r="D215" s="32"/>
      <c r="E215" s="31"/>
    </row>
    <row r="216" spans="1:5">
      <c r="A216" s="31"/>
      <c r="B216" s="31"/>
      <c r="C216" s="32"/>
      <c r="D216" s="32"/>
      <c r="E216" s="31"/>
    </row>
    <row r="217" spans="1:5">
      <c r="A217" s="31"/>
      <c r="B217" s="31"/>
      <c r="C217" s="32"/>
      <c r="D217" s="32"/>
      <c r="E217" s="31"/>
    </row>
    <row r="218" spans="1:5">
      <c r="A218" s="31"/>
      <c r="B218" s="31"/>
      <c r="C218" s="32"/>
      <c r="D218" s="32"/>
      <c r="E218" s="31"/>
    </row>
    <row r="219" spans="1:5">
      <c r="A219" s="31"/>
      <c r="B219" s="31"/>
      <c r="C219" s="32"/>
      <c r="D219" s="32"/>
      <c r="E219" s="31"/>
    </row>
    <row r="220" spans="1:5">
      <c r="A220" s="31"/>
      <c r="B220" s="31"/>
      <c r="C220" s="32"/>
      <c r="D220" s="32"/>
      <c r="E220" s="31"/>
    </row>
    <row r="221" spans="1:5">
      <c r="A221" s="31"/>
      <c r="B221" s="31"/>
      <c r="C221" s="32"/>
      <c r="D221" s="32"/>
      <c r="E221" s="31"/>
    </row>
    <row r="222" spans="1:5">
      <c r="A222" s="31"/>
      <c r="B222" s="31"/>
      <c r="C222" s="32"/>
      <c r="D222" s="32"/>
      <c r="E222" s="31"/>
    </row>
    <row r="223" spans="1:5">
      <c r="A223" s="31"/>
      <c r="B223" s="31"/>
      <c r="C223" s="32"/>
      <c r="D223" s="32"/>
      <c r="E223" s="31"/>
    </row>
    <row r="224" spans="1:5">
      <c r="A224" s="31"/>
      <c r="B224" s="31"/>
      <c r="C224" s="32"/>
      <c r="D224" s="32"/>
      <c r="E224" s="31"/>
    </row>
    <row r="225" spans="1:5">
      <c r="A225" s="31"/>
      <c r="B225" s="31"/>
      <c r="C225" s="32"/>
      <c r="D225" s="32"/>
      <c r="E225" s="31"/>
    </row>
    <row r="226" spans="1:5">
      <c r="A226" s="31"/>
      <c r="B226" s="31"/>
      <c r="C226" s="32"/>
      <c r="D226" s="32"/>
      <c r="E226" s="31"/>
    </row>
    <row r="227" spans="1:5">
      <c r="A227" s="31"/>
      <c r="B227" s="31"/>
      <c r="C227" s="32"/>
      <c r="D227" s="32"/>
      <c r="E227" s="31"/>
    </row>
    <row r="228" spans="1:5">
      <c r="A228" s="31"/>
      <c r="B228" s="31"/>
      <c r="C228" s="32"/>
      <c r="D228" s="32"/>
      <c r="E228" s="31"/>
    </row>
    <row r="229" spans="1:5">
      <c r="A229" s="31"/>
      <c r="B229" s="31"/>
      <c r="C229" s="32"/>
      <c r="D229" s="32"/>
      <c r="E229" s="31"/>
    </row>
    <row r="230" spans="1:5">
      <c r="A230" s="31"/>
      <c r="B230" s="31"/>
      <c r="C230" s="32"/>
      <c r="D230" s="32"/>
      <c r="E230" s="31"/>
    </row>
    <row r="231" spans="1:5">
      <c r="A231" s="31"/>
      <c r="B231" s="31"/>
      <c r="C231" s="32"/>
      <c r="D231" s="32"/>
      <c r="E231" s="31"/>
    </row>
    <row r="232" spans="1:5">
      <c r="A232" s="31"/>
      <c r="B232" s="31"/>
      <c r="C232" s="32"/>
      <c r="D232" s="32"/>
      <c r="E232" s="31"/>
    </row>
    <row r="233" spans="1:5">
      <c r="A233" s="31"/>
      <c r="B233" s="31"/>
      <c r="C233" s="32"/>
      <c r="D233" s="32"/>
      <c r="E233" s="31"/>
    </row>
    <row r="234" spans="1:5">
      <c r="A234" s="31"/>
      <c r="B234" s="31"/>
      <c r="C234" s="32"/>
      <c r="D234" s="32"/>
      <c r="E234" s="31"/>
    </row>
    <row r="235" spans="1:5">
      <c r="A235" s="31"/>
      <c r="B235" s="31"/>
      <c r="C235" s="32"/>
      <c r="D235" s="32"/>
      <c r="E235" s="31"/>
    </row>
    <row r="236" spans="1:5">
      <c r="A236" s="31"/>
      <c r="B236" s="31"/>
      <c r="C236" s="32"/>
      <c r="D236" s="32"/>
      <c r="E236" s="31"/>
    </row>
    <row r="237" spans="1:5">
      <c r="A237" s="31"/>
      <c r="B237" s="31"/>
      <c r="C237" s="32"/>
      <c r="D237" s="32"/>
      <c r="E237" s="31"/>
    </row>
    <row r="238" spans="1:5">
      <c r="A238" s="31"/>
      <c r="B238" s="31"/>
      <c r="C238" s="32"/>
      <c r="D238" s="32"/>
      <c r="E238" s="31"/>
    </row>
    <row r="239" spans="1:5">
      <c r="A239" s="31"/>
      <c r="B239" s="31"/>
      <c r="C239" s="32"/>
      <c r="D239" s="32"/>
      <c r="E239" s="31"/>
    </row>
    <row r="240" spans="1:5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65"/>
  <sheetViews>
    <sheetView topLeftCell="A31" workbookViewId="0">
      <selection activeCell="A54" sqref="A54:D58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44" t="s">
        <v>60</v>
      </c>
      <c r="I1" s="45" t="s">
        <v>61</v>
      </c>
      <c r="J1" s="46" t="s">
        <v>62</v>
      </c>
    </row>
    <row r="2" spans="1:16">
      <c r="I2" s="47" t="s">
        <v>63</v>
      </c>
      <c r="J2" s="48" t="s">
        <v>64</v>
      </c>
    </row>
    <row r="3" spans="1:16">
      <c r="A3" s="49" t="s">
        <v>65</v>
      </c>
      <c r="I3" s="47" t="s">
        <v>66</v>
      </c>
      <c r="J3" s="48" t="s">
        <v>67</v>
      </c>
    </row>
    <row r="4" spans="1:16">
      <c r="I4" s="47" t="s">
        <v>68</v>
      </c>
      <c r="J4" s="48" t="s">
        <v>67</v>
      </c>
    </row>
    <row r="5" spans="1:16" ht="13.5" thickBot="1">
      <c r="I5" s="50" t="s">
        <v>69</v>
      </c>
      <c r="J5" s="51" t="s">
        <v>70</v>
      </c>
    </row>
    <row r="10" spans="1:16" ht="13.5" thickBot="1"/>
    <row r="11" spans="1:16" ht="12.75" customHeight="1" thickBot="1">
      <c r="A11" s="10" t="str">
        <f t="shared" ref="A11:A58" si="0">P11</f>
        <v>BAVM 231 </v>
      </c>
      <c r="B11" s="3" t="str">
        <f t="shared" ref="B11:B58" si="1">IF(H11=INT(H11),"I","II")</f>
        <v>I</v>
      </c>
      <c r="C11" s="10">
        <f t="shared" ref="C11:C58" si="2">1*G11</f>
        <v>54390.294099999999</v>
      </c>
      <c r="D11" s="12" t="str">
        <f t="shared" ref="D11:D58" si="3">VLOOKUP(F11,I$1:J$5,2,FALSE)</f>
        <v>vis</v>
      </c>
      <c r="E11" s="52">
        <f>VLOOKUP(C11,Active!C$21:E$973,3,FALSE)</f>
        <v>4297.0080731439548</v>
      </c>
      <c r="F11" s="3" t="s">
        <v>69</v>
      </c>
      <c r="G11" s="12" t="str">
        <f t="shared" ref="G11:G58" si="4">MID(I11,3,LEN(I11)-3)</f>
        <v>54390.2941</v>
      </c>
      <c r="H11" s="10">
        <f t="shared" ref="H11:H58" si="5">1*K11</f>
        <v>4297</v>
      </c>
      <c r="I11" s="53" t="s">
        <v>71</v>
      </c>
      <c r="J11" s="54" t="s">
        <v>72</v>
      </c>
      <c r="K11" s="53">
        <v>4297</v>
      </c>
      <c r="L11" s="53" t="s">
        <v>73</v>
      </c>
      <c r="M11" s="54" t="s">
        <v>74</v>
      </c>
      <c r="N11" s="54" t="s">
        <v>75</v>
      </c>
      <c r="O11" s="55" t="s">
        <v>76</v>
      </c>
      <c r="P11" s="56" t="s">
        <v>77</v>
      </c>
    </row>
    <row r="12" spans="1:16" ht="12.75" customHeight="1" thickBot="1">
      <c r="A12" s="10" t="str">
        <f t="shared" si="0"/>
        <v>OEJV 0160 </v>
      </c>
      <c r="B12" s="3" t="str">
        <f t="shared" si="1"/>
        <v>I</v>
      </c>
      <c r="C12" s="10">
        <f t="shared" si="2"/>
        <v>55792.348879999998</v>
      </c>
      <c r="D12" s="12" t="str">
        <f t="shared" si="3"/>
        <v>vis</v>
      </c>
      <c r="E12" s="52">
        <f>VLOOKUP(C12,Active!C$21:E$973,3,FALSE)</f>
        <v>9425.0029762089125</v>
      </c>
      <c r="F12" s="3" t="s">
        <v>69</v>
      </c>
      <c r="G12" s="12" t="str">
        <f t="shared" si="4"/>
        <v>55792.34888</v>
      </c>
      <c r="H12" s="10">
        <f t="shared" si="5"/>
        <v>9425</v>
      </c>
      <c r="I12" s="53" t="s">
        <v>78</v>
      </c>
      <c r="J12" s="54" t="s">
        <v>79</v>
      </c>
      <c r="K12" s="53">
        <v>9425</v>
      </c>
      <c r="L12" s="53" t="s">
        <v>80</v>
      </c>
      <c r="M12" s="54" t="s">
        <v>74</v>
      </c>
      <c r="N12" s="54" t="s">
        <v>81</v>
      </c>
      <c r="O12" s="55" t="s">
        <v>82</v>
      </c>
      <c r="P12" s="56" t="s">
        <v>83</v>
      </c>
    </row>
    <row r="13" spans="1:16" ht="12.75" customHeight="1" thickBot="1">
      <c r="A13" s="10" t="str">
        <f t="shared" si="0"/>
        <v>OEJV 0160 </v>
      </c>
      <c r="B13" s="3" t="str">
        <f t="shared" si="1"/>
        <v>II</v>
      </c>
      <c r="C13" s="10">
        <f t="shared" si="2"/>
        <v>55792.486210000003</v>
      </c>
      <c r="D13" s="12" t="str">
        <f t="shared" si="3"/>
        <v>vis</v>
      </c>
      <c r="E13" s="52">
        <f>VLOOKUP(C13,Active!C$21:E$973,3,FALSE)</f>
        <v>9425.5052586804031</v>
      </c>
      <c r="F13" s="3" t="s">
        <v>69</v>
      </c>
      <c r="G13" s="12" t="str">
        <f t="shared" si="4"/>
        <v>55792.48621</v>
      </c>
      <c r="H13" s="10">
        <f t="shared" si="5"/>
        <v>9425.5</v>
      </c>
      <c r="I13" s="53" t="s">
        <v>84</v>
      </c>
      <c r="J13" s="54" t="s">
        <v>85</v>
      </c>
      <c r="K13" s="53">
        <v>9425.5</v>
      </c>
      <c r="L13" s="53" t="s">
        <v>86</v>
      </c>
      <c r="M13" s="54" t="s">
        <v>74</v>
      </c>
      <c r="N13" s="54" t="s">
        <v>81</v>
      </c>
      <c r="O13" s="55" t="s">
        <v>82</v>
      </c>
      <c r="P13" s="56" t="s">
        <v>83</v>
      </c>
    </row>
    <row r="14" spans="1:16" ht="12.75" customHeight="1" thickBot="1">
      <c r="A14" s="10" t="str">
        <f t="shared" si="0"/>
        <v>OEJV 0160 </v>
      </c>
      <c r="B14" s="3" t="str">
        <f t="shared" si="1"/>
        <v>II</v>
      </c>
      <c r="C14" s="10">
        <f t="shared" si="2"/>
        <v>55794.400829999999</v>
      </c>
      <c r="D14" s="12" t="str">
        <f t="shared" si="3"/>
        <v>vis</v>
      </c>
      <c r="E14" s="52">
        <f>VLOOKUP(C14,Active!C$21:E$973,3,FALSE)</f>
        <v>9432.5079533977132</v>
      </c>
      <c r="F14" s="3" t="s">
        <v>69</v>
      </c>
      <c r="G14" s="12" t="str">
        <f t="shared" si="4"/>
        <v>55794.40083</v>
      </c>
      <c r="H14" s="10">
        <f t="shared" si="5"/>
        <v>9432.5</v>
      </c>
      <c r="I14" s="53" t="s">
        <v>87</v>
      </c>
      <c r="J14" s="54" t="s">
        <v>88</v>
      </c>
      <c r="K14" s="53">
        <v>9432.5</v>
      </c>
      <c r="L14" s="53" t="s">
        <v>89</v>
      </c>
      <c r="M14" s="54" t="s">
        <v>74</v>
      </c>
      <c r="N14" s="54" t="s">
        <v>81</v>
      </c>
      <c r="O14" s="55" t="s">
        <v>82</v>
      </c>
      <c r="P14" s="56" t="s">
        <v>83</v>
      </c>
    </row>
    <row r="15" spans="1:16" ht="12.75" customHeight="1" thickBot="1">
      <c r="A15" s="10" t="str">
        <f t="shared" si="0"/>
        <v>OEJV 0160 </v>
      </c>
      <c r="B15" s="3" t="str">
        <f t="shared" si="1"/>
        <v>I</v>
      </c>
      <c r="C15" s="10">
        <f t="shared" si="2"/>
        <v>55794.536999999997</v>
      </c>
      <c r="D15" s="12" t="str">
        <f t="shared" si="3"/>
        <v>vis</v>
      </c>
      <c r="E15" s="52">
        <f>VLOOKUP(C15,Active!C$21:E$973,3,FALSE)</f>
        <v>9433.0059931860997</v>
      </c>
      <c r="F15" s="3" t="s">
        <v>69</v>
      </c>
      <c r="G15" s="12" t="str">
        <f t="shared" si="4"/>
        <v>55794.537</v>
      </c>
      <c r="H15" s="10">
        <f t="shared" si="5"/>
        <v>9433</v>
      </c>
      <c r="I15" s="53" t="s">
        <v>90</v>
      </c>
      <c r="J15" s="54" t="s">
        <v>91</v>
      </c>
      <c r="K15" s="53">
        <v>9433</v>
      </c>
      <c r="L15" s="53" t="s">
        <v>92</v>
      </c>
      <c r="M15" s="54" t="s">
        <v>74</v>
      </c>
      <c r="N15" s="54" t="s">
        <v>81</v>
      </c>
      <c r="O15" s="55" t="s">
        <v>82</v>
      </c>
      <c r="P15" s="56" t="s">
        <v>83</v>
      </c>
    </row>
    <row r="16" spans="1:16" ht="12.75" customHeight="1" thickBot="1">
      <c r="A16" s="10" t="str">
        <f t="shared" si="0"/>
        <v>OEJV 0160 </v>
      </c>
      <c r="B16" s="3" t="str">
        <f t="shared" si="1"/>
        <v>I</v>
      </c>
      <c r="C16" s="10">
        <f t="shared" si="2"/>
        <v>55796.450449999997</v>
      </c>
      <c r="D16" s="12" t="str">
        <f t="shared" si="3"/>
        <v>vis</v>
      </c>
      <c r="E16" s="52">
        <f>VLOOKUP(C16,Active!C$21:E$973,3,FALSE)</f>
        <v>9440.0044086454946</v>
      </c>
      <c r="F16" s="3" t="s">
        <v>69</v>
      </c>
      <c r="G16" s="12" t="str">
        <f t="shared" si="4"/>
        <v>55796.45045</v>
      </c>
      <c r="H16" s="10">
        <f t="shared" si="5"/>
        <v>9440</v>
      </c>
      <c r="I16" s="53" t="s">
        <v>93</v>
      </c>
      <c r="J16" s="54" t="s">
        <v>94</v>
      </c>
      <c r="K16" s="53">
        <v>9440</v>
      </c>
      <c r="L16" s="53" t="s">
        <v>95</v>
      </c>
      <c r="M16" s="54" t="s">
        <v>74</v>
      </c>
      <c r="N16" s="54" t="s">
        <v>81</v>
      </c>
      <c r="O16" s="55" t="s">
        <v>82</v>
      </c>
      <c r="P16" s="56" t="s">
        <v>83</v>
      </c>
    </row>
    <row r="17" spans="1:16" ht="12.75" customHeight="1" thickBot="1">
      <c r="A17" s="10" t="str">
        <f t="shared" si="0"/>
        <v>OEJV 0160 </v>
      </c>
      <c r="B17" s="3" t="str">
        <f t="shared" si="1"/>
        <v>II</v>
      </c>
      <c r="C17" s="10">
        <f t="shared" si="2"/>
        <v>55796.587079999998</v>
      </c>
      <c r="D17" s="12" t="str">
        <f t="shared" si="3"/>
        <v>vis</v>
      </c>
      <c r="E17" s="52">
        <f>VLOOKUP(C17,Active!C$21:E$973,3,FALSE)</f>
        <v>9440.5041308771833</v>
      </c>
      <c r="F17" s="3" t="s">
        <v>69</v>
      </c>
      <c r="G17" s="12" t="str">
        <f t="shared" si="4"/>
        <v>55796.58708</v>
      </c>
      <c r="H17" s="10">
        <f t="shared" si="5"/>
        <v>9440.5</v>
      </c>
      <c r="I17" s="53" t="s">
        <v>96</v>
      </c>
      <c r="J17" s="54" t="s">
        <v>97</v>
      </c>
      <c r="K17" s="53">
        <v>9440.5</v>
      </c>
      <c r="L17" s="53" t="s">
        <v>98</v>
      </c>
      <c r="M17" s="54" t="s">
        <v>74</v>
      </c>
      <c r="N17" s="54" t="s">
        <v>81</v>
      </c>
      <c r="O17" s="55" t="s">
        <v>82</v>
      </c>
      <c r="P17" s="56" t="s">
        <v>83</v>
      </c>
    </row>
    <row r="18" spans="1:16" ht="12.75" customHeight="1" thickBot="1">
      <c r="A18" s="10" t="str">
        <f t="shared" si="0"/>
        <v>OEJV 0160 </v>
      </c>
      <c r="B18" s="3" t="str">
        <f t="shared" si="1"/>
        <v>II</v>
      </c>
      <c r="C18" s="10">
        <f t="shared" si="2"/>
        <v>55797.407950000001</v>
      </c>
      <c r="D18" s="12" t="str">
        <f t="shared" si="3"/>
        <v>vis</v>
      </c>
      <c r="E18" s="52">
        <f>VLOOKUP(C18,Active!C$21:E$973,3,FALSE)</f>
        <v>9443.5064509264012</v>
      </c>
      <c r="F18" s="3" t="s">
        <v>69</v>
      </c>
      <c r="G18" s="12" t="str">
        <f t="shared" si="4"/>
        <v>55797.40795</v>
      </c>
      <c r="H18" s="10">
        <f t="shared" si="5"/>
        <v>9443.5</v>
      </c>
      <c r="I18" s="53" t="s">
        <v>99</v>
      </c>
      <c r="J18" s="54" t="s">
        <v>100</v>
      </c>
      <c r="K18" s="53">
        <v>9443.5</v>
      </c>
      <c r="L18" s="53" t="s">
        <v>101</v>
      </c>
      <c r="M18" s="54" t="s">
        <v>74</v>
      </c>
      <c r="N18" s="54" t="s">
        <v>81</v>
      </c>
      <c r="O18" s="55" t="s">
        <v>82</v>
      </c>
      <c r="P18" s="56" t="s">
        <v>83</v>
      </c>
    </row>
    <row r="19" spans="1:16" ht="12.75" customHeight="1" thickBot="1">
      <c r="A19" s="10" t="str">
        <f t="shared" si="0"/>
        <v>OEJV 0160 </v>
      </c>
      <c r="B19" s="3" t="str">
        <f t="shared" si="1"/>
        <v>I</v>
      </c>
      <c r="C19" s="10">
        <f t="shared" si="2"/>
        <v>55797.5435</v>
      </c>
      <c r="D19" s="12" t="str">
        <f t="shared" si="3"/>
        <v>vis</v>
      </c>
      <c r="E19" s="52">
        <f>VLOOKUP(C19,Active!C$21:E$973,3,FALSE)</f>
        <v>9444.0022230738377</v>
      </c>
      <c r="F19" s="3" t="s">
        <v>69</v>
      </c>
      <c r="G19" s="12" t="str">
        <f t="shared" si="4"/>
        <v>55797.5435</v>
      </c>
      <c r="H19" s="10">
        <f t="shared" si="5"/>
        <v>9444</v>
      </c>
      <c r="I19" s="53" t="s">
        <v>102</v>
      </c>
      <c r="J19" s="54" t="s">
        <v>103</v>
      </c>
      <c r="K19" s="53">
        <v>9444</v>
      </c>
      <c r="L19" s="53" t="s">
        <v>104</v>
      </c>
      <c r="M19" s="54" t="s">
        <v>74</v>
      </c>
      <c r="N19" s="54" t="s">
        <v>81</v>
      </c>
      <c r="O19" s="55" t="s">
        <v>82</v>
      </c>
      <c r="P19" s="56" t="s">
        <v>83</v>
      </c>
    </row>
    <row r="20" spans="1:16" ht="12.75" customHeight="1" thickBot="1">
      <c r="A20" s="10" t="str">
        <f t="shared" si="0"/>
        <v>OEJV 0160 </v>
      </c>
      <c r="B20" s="3" t="str">
        <f t="shared" si="1"/>
        <v>II</v>
      </c>
      <c r="C20" s="10">
        <f t="shared" si="2"/>
        <v>55799.322030000003</v>
      </c>
      <c r="D20" s="12" t="str">
        <f t="shared" si="3"/>
        <v>vis</v>
      </c>
      <c r="E20" s="52">
        <f>VLOOKUP(C20,Active!C$21:E$973,3,FALSE)</f>
        <v>9450.5071706016115</v>
      </c>
      <c r="F20" s="3" t="s">
        <v>69</v>
      </c>
      <c r="G20" s="12" t="str">
        <f t="shared" si="4"/>
        <v>55799.32203</v>
      </c>
      <c r="H20" s="10">
        <f t="shared" si="5"/>
        <v>9450.5</v>
      </c>
      <c r="I20" s="53" t="s">
        <v>105</v>
      </c>
      <c r="J20" s="54" t="s">
        <v>106</v>
      </c>
      <c r="K20" s="53">
        <v>9450.5</v>
      </c>
      <c r="L20" s="53" t="s">
        <v>107</v>
      </c>
      <c r="M20" s="54" t="s">
        <v>74</v>
      </c>
      <c r="N20" s="54" t="s">
        <v>81</v>
      </c>
      <c r="O20" s="55" t="s">
        <v>82</v>
      </c>
      <c r="P20" s="56" t="s">
        <v>83</v>
      </c>
    </row>
    <row r="21" spans="1:16" ht="12.75" customHeight="1" thickBot="1">
      <c r="A21" s="10" t="str">
        <f t="shared" si="0"/>
        <v>OEJV 0160 </v>
      </c>
      <c r="B21" s="3" t="str">
        <f t="shared" si="1"/>
        <v>I</v>
      </c>
      <c r="C21" s="10">
        <f t="shared" si="2"/>
        <v>55799.457860000002</v>
      </c>
      <c r="D21" s="12" t="str">
        <f t="shared" si="3"/>
        <v>vis</v>
      </c>
      <c r="E21" s="52">
        <f>VLOOKUP(C21,Active!C$21:E$973,3,FALSE)</f>
        <v>9451.0039668449645</v>
      </c>
      <c r="F21" s="3" t="s">
        <v>69</v>
      </c>
      <c r="G21" s="12" t="str">
        <f t="shared" si="4"/>
        <v>55799.45786</v>
      </c>
      <c r="H21" s="10">
        <f t="shared" si="5"/>
        <v>9451</v>
      </c>
      <c r="I21" s="53" t="s">
        <v>108</v>
      </c>
      <c r="J21" s="54" t="s">
        <v>109</v>
      </c>
      <c r="K21" s="53">
        <v>9451</v>
      </c>
      <c r="L21" s="53" t="s">
        <v>110</v>
      </c>
      <c r="M21" s="54" t="s">
        <v>74</v>
      </c>
      <c r="N21" s="54" t="s">
        <v>81</v>
      </c>
      <c r="O21" s="55" t="s">
        <v>82</v>
      </c>
      <c r="P21" s="56" t="s">
        <v>83</v>
      </c>
    </row>
    <row r="22" spans="1:16" ht="12.75" customHeight="1" thickBot="1">
      <c r="A22" s="10" t="str">
        <f t="shared" si="0"/>
        <v>OEJV 0160 </v>
      </c>
      <c r="B22" s="3" t="str">
        <f t="shared" si="1"/>
        <v>II</v>
      </c>
      <c r="C22" s="10">
        <f t="shared" si="2"/>
        <v>55799.594729999997</v>
      </c>
      <c r="D22" s="12" t="str">
        <f t="shared" si="3"/>
        <v>vis</v>
      </c>
      <c r="E22" s="52">
        <f>VLOOKUP(C22,Active!C$21:E$973,3,FALSE)</f>
        <v>9451.5045668731291</v>
      </c>
      <c r="F22" s="3" t="s">
        <v>69</v>
      </c>
      <c r="G22" s="12" t="str">
        <f t="shared" si="4"/>
        <v>55799.59473</v>
      </c>
      <c r="H22" s="10">
        <f t="shared" si="5"/>
        <v>9451.5</v>
      </c>
      <c r="I22" s="53" t="s">
        <v>111</v>
      </c>
      <c r="J22" s="54" t="s">
        <v>112</v>
      </c>
      <c r="K22" s="53">
        <v>9451.5</v>
      </c>
      <c r="L22" s="53" t="s">
        <v>113</v>
      </c>
      <c r="M22" s="54" t="s">
        <v>74</v>
      </c>
      <c r="N22" s="54" t="s">
        <v>81</v>
      </c>
      <c r="O22" s="55" t="s">
        <v>82</v>
      </c>
      <c r="P22" s="56" t="s">
        <v>83</v>
      </c>
    </row>
    <row r="23" spans="1:16" ht="12.75" customHeight="1" thickBot="1">
      <c r="A23" s="10" t="str">
        <f t="shared" si="0"/>
        <v>OEJV 0160 </v>
      </c>
      <c r="B23" s="3" t="str">
        <f t="shared" si="1"/>
        <v>II</v>
      </c>
      <c r="C23" s="10">
        <f t="shared" si="2"/>
        <v>55802.329160000001</v>
      </c>
      <c r="D23" s="12" t="str">
        <f t="shared" si="3"/>
        <v>vis</v>
      </c>
      <c r="E23" s="52">
        <f>VLOOKUP(C23,Active!C$21:E$973,3,FALSE)</f>
        <v>9461.5057047051396</v>
      </c>
      <c r="F23" s="3" t="s">
        <v>69</v>
      </c>
      <c r="G23" s="12" t="str">
        <f t="shared" si="4"/>
        <v>55802.32916</v>
      </c>
      <c r="H23" s="10">
        <f t="shared" si="5"/>
        <v>9461.5</v>
      </c>
      <c r="I23" s="53" t="s">
        <v>114</v>
      </c>
      <c r="J23" s="54" t="s">
        <v>115</v>
      </c>
      <c r="K23" s="53">
        <v>9461.5</v>
      </c>
      <c r="L23" s="53" t="s">
        <v>116</v>
      </c>
      <c r="M23" s="54" t="s">
        <v>74</v>
      </c>
      <c r="N23" s="54" t="s">
        <v>81</v>
      </c>
      <c r="O23" s="55" t="s">
        <v>82</v>
      </c>
      <c r="P23" s="56" t="s">
        <v>83</v>
      </c>
    </row>
    <row r="24" spans="1:16" ht="12.75" customHeight="1" thickBot="1">
      <c r="A24" s="10" t="str">
        <f t="shared" si="0"/>
        <v>OEJV 0160 </v>
      </c>
      <c r="B24" s="3" t="str">
        <f t="shared" si="1"/>
        <v>I</v>
      </c>
      <c r="C24" s="10">
        <f t="shared" si="2"/>
        <v>55802.46501</v>
      </c>
      <c r="D24" s="12" t="str">
        <f t="shared" si="3"/>
        <v>vis</v>
      </c>
      <c r="E24" s="52">
        <f>VLOOKUP(C24,Active!C$21:E$973,3,FALSE)</f>
        <v>9462.0025740982001</v>
      </c>
      <c r="F24" s="3" t="s">
        <v>69</v>
      </c>
      <c r="G24" s="12" t="str">
        <f t="shared" si="4"/>
        <v>55802.46501</v>
      </c>
      <c r="H24" s="10">
        <f t="shared" si="5"/>
        <v>9462</v>
      </c>
      <c r="I24" s="53" t="s">
        <v>117</v>
      </c>
      <c r="J24" s="54" t="s">
        <v>118</v>
      </c>
      <c r="K24" s="53">
        <v>9462</v>
      </c>
      <c r="L24" s="53" t="s">
        <v>119</v>
      </c>
      <c r="M24" s="54" t="s">
        <v>74</v>
      </c>
      <c r="N24" s="54" t="s">
        <v>81</v>
      </c>
      <c r="O24" s="55" t="s">
        <v>82</v>
      </c>
      <c r="P24" s="56" t="s">
        <v>83</v>
      </c>
    </row>
    <row r="25" spans="1:16" ht="12.75" customHeight="1" thickBot="1">
      <c r="A25" s="10" t="str">
        <f t="shared" si="0"/>
        <v>OEJV 0160 </v>
      </c>
      <c r="B25" s="3" t="str">
        <f t="shared" si="1"/>
        <v>II</v>
      </c>
      <c r="C25" s="10">
        <f t="shared" si="2"/>
        <v>55805.336889999999</v>
      </c>
      <c r="D25" s="12" t="str">
        <f t="shared" si="3"/>
        <v>vis</v>
      </c>
      <c r="E25" s="52">
        <f>VLOOKUP(C25,Active!C$21:E$973,3,FALSE)</f>
        <v>9472.5064332999118</v>
      </c>
      <c r="F25" s="3" t="s">
        <v>69</v>
      </c>
      <c r="G25" s="12" t="str">
        <f t="shared" si="4"/>
        <v>55805.33689</v>
      </c>
      <c r="H25" s="10">
        <f t="shared" si="5"/>
        <v>9472.5</v>
      </c>
      <c r="I25" s="53" t="s">
        <v>120</v>
      </c>
      <c r="J25" s="54" t="s">
        <v>121</v>
      </c>
      <c r="K25" s="53">
        <v>9472.5</v>
      </c>
      <c r="L25" s="53" t="s">
        <v>122</v>
      </c>
      <c r="M25" s="54" t="s">
        <v>74</v>
      </c>
      <c r="N25" s="54" t="s">
        <v>81</v>
      </c>
      <c r="O25" s="55" t="s">
        <v>82</v>
      </c>
      <c r="P25" s="56" t="s">
        <v>83</v>
      </c>
    </row>
    <row r="26" spans="1:16" ht="12.75" customHeight="1" thickBot="1">
      <c r="A26" s="10" t="str">
        <f t="shared" si="0"/>
        <v>OEJV 0160 </v>
      </c>
      <c r="B26" s="3" t="str">
        <f t="shared" si="1"/>
        <v>I</v>
      </c>
      <c r="C26" s="10">
        <f t="shared" si="2"/>
        <v>55805.472500000003</v>
      </c>
      <c r="D26" s="12" t="str">
        <f t="shared" si="3"/>
        <v>vis</v>
      </c>
      <c r="E26" s="52">
        <f>VLOOKUP(C26,Active!C$21:E$973,3,FALSE)</f>
        <v>9473.0024248964946</v>
      </c>
      <c r="F26" s="3" t="s">
        <v>69</v>
      </c>
      <c r="G26" s="12" t="str">
        <f t="shared" si="4"/>
        <v>55805.4725</v>
      </c>
      <c r="H26" s="10">
        <f t="shared" si="5"/>
        <v>9473</v>
      </c>
      <c r="I26" s="53" t="s">
        <v>123</v>
      </c>
      <c r="J26" s="54" t="s">
        <v>124</v>
      </c>
      <c r="K26" s="53">
        <v>9473</v>
      </c>
      <c r="L26" s="53" t="s">
        <v>125</v>
      </c>
      <c r="M26" s="54" t="s">
        <v>74</v>
      </c>
      <c r="N26" s="54" t="s">
        <v>81</v>
      </c>
      <c r="O26" s="55" t="s">
        <v>82</v>
      </c>
      <c r="P26" s="56" t="s">
        <v>83</v>
      </c>
    </row>
    <row r="27" spans="1:16" ht="12.75" customHeight="1" thickBot="1">
      <c r="A27" s="10" t="str">
        <f t="shared" si="0"/>
        <v>OEJV 0160 </v>
      </c>
      <c r="B27" s="3" t="str">
        <f t="shared" si="1"/>
        <v>II</v>
      </c>
      <c r="C27" s="10">
        <f t="shared" si="2"/>
        <v>55805.609750000003</v>
      </c>
      <c r="D27" s="12" t="str">
        <f t="shared" si="3"/>
        <v>vis</v>
      </c>
      <c r="E27" s="52">
        <f>VLOOKUP(C27,Active!C$21:E$973,3,FALSE)</f>
        <v>9473.5044147691333</v>
      </c>
      <c r="F27" s="3" t="s">
        <v>69</v>
      </c>
      <c r="G27" s="12" t="str">
        <f t="shared" si="4"/>
        <v>55805.60975</v>
      </c>
      <c r="H27" s="10">
        <f t="shared" si="5"/>
        <v>9473.5</v>
      </c>
      <c r="I27" s="53" t="s">
        <v>126</v>
      </c>
      <c r="J27" s="54" t="s">
        <v>127</v>
      </c>
      <c r="K27" s="53">
        <v>9473.5</v>
      </c>
      <c r="L27" s="53" t="s">
        <v>128</v>
      </c>
      <c r="M27" s="54" t="s">
        <v>74</v>
      </c>
      <c r="N27" s="54" t="s">
        <v>81</v>
      </c>
      <c r="O27" s="55" t="s">
        <v>82</v>
      </c>
      <c r="P27" s="56" t="s">
        <v>83</v>
      </c>
    </row>
    <row r="28" spans="1:16" ht="12.75" customHeight="1" thickBot="1">
      <c r="A28" s="10" t="str">
        <f t="shared" si="0"/>
        <v>OEJV 0160 </v>
      </c>
      <c r="B28" s="3" t="str">
        <f t="shared" si="1"/>
        <v>I</v>
      </c>
      <c r="C28" s="10">
        <f t="shared" si="2"/>
        <v>55815.315929999997</v>
      </c>
      <c r="D28" s="12" t="str">
        <f t="shared" si="3"/>
        <v>vis</v>
      </c>
      <c r="E28" s="52">
        <f>VLOOKUP(C28,Active!C$21:E$973,3,FALSE)</f>
        <v>9509.0046265142119</v>
      </c>
      <c r="F28" s="3" t="s">
        <v>69</v>
      </c>
      <c r="G28" s="12" t="str">
        <f t="shared" si="4"/>
        <v>55815.31593</v>
      </c>
      <c r="H28" s="10">
        <f t="shared" si="5"/>
        <v>9509</v>
      </c>
      <c r="I28" s="53" t="s">
        <v>129</v>
      </c>
      <c r="J28" s="54" t="s">
        <v>130</v>
      </c>
      <c r="K28" s="53">
        <v>9509</v>
      </c>
      <c r="L28" s="53" t="s">
        <v>131</v>
      </c>
      <c r="M28" s="54" t="s">
        <v>74</v>
      </c>
      <c r="N28" s="54" t="s">
        <v>81</v>
      </c>
      <c r="O28" s="55" t="s">
        <v>82</v>
      </c>
      <c r="P28" s="56" t="s">
        <v>83</v>
      </c>
    </row>
    <row r="29" spans="1:16" ht="12.75" customHeight="1" thickBot="1">
      <c r="A29" s="10" t="str">
        <f t="shared" si="0"/>
        <v>OEJV 0160 </v>
      </c>
      <c r="B29" s="3" t="str">
        <f t="shared" si="1"/>
        <v>II</v>
      </c>
      <c r="C29" s="10">
        <f t="shared" si="2"/>
        <v>55815.453580000001</v>
      </c>
      <c r="D29" s="12" t="str">
        <f t="shared" si="3"/>
        <v>vis</v>
      </c>
      <c r="E29" s="52">
        <f>VLOOKUP(C29,Active!C$21:E$973,3,FALSE)</f>
        <v>9509.5080793810303</v>
      </c>
      <c r="F29" s="3" t="s">
        <v>69</v>
      </c>
      <c r="G29" s="12" t="str">
        <f t="shared" si="4"/>
        <v>55815.45358</v>
      </c>
      <c r="H29" s="10">
        <f t="shared" si="5"/>
        <v>9509.5</v>
      </c>
      <c r="I29" s="53" t="s">
        <v>132</v>
      </c>
      <c r="J29" s="54" t="s">
        <v>133</v>
      </c>
      <c r="K29" s="53">
        <v>9509.5</v>
      </c>
      <c r="L29" s="53" t="s">
        <v>134</v>
      </c>
      <c r="M29" s="54" t="s">
        <v>74</v>
      </c>
      <c r="N29" s="54" t="s">
        <v>81</v>
      </c>
      <c r="O29" s="55" t="s">
        <v>82</v>
      </c>
      <c r="P29" s="56" t="s">
        <v>83</v>
      </c>
    </row>
    <row r="30" spans="1:16" ht="12.75" customHeight="1" thickBot="1">
      <c r="A30" s="10" t="str">
        <f t="shared" si="0"/>
        <v>OEJV 0160 </v>
      </c>
      <c r="B30" s="3" t="str">
        <f t="shared" si="1"/>
        <v>I</v>
      </c>
      <c r="C30" s="10">
        <f t="shared" si="2"/>
        <v>55830.353089999997</v>
      </c>
      <c r="D30" s="12" t="str">
        <f t="shared" si="3"/>
        <v>vis</v>
      </c>
      <c r="E30" s="52">
        <f>VLOOKUP(C30,Active!C$21:E$973,3,FALSE)</f>
        <v>9564.0028198348555</v>
      </c>
      <c r="F30" s="3" t="s">
        <v>69</v>
      </c>
      <c r="G30" s="12" t="str">
        <f t="shared" si="4"/>
        <v>55830.35309</v>
      </c>
      <c r="H30" s="10">
        <f t="shared" si="5"/>
        <v>9564</v>
      </c>
      <c r="I30" s="53" t="s">
        <v>135</v>
      </c>
      <c r="J30" s="54" t="s">
        <v>136</v>
      </c>
      <c r="K30" s="53">
        <v>9564</v>
      </c>
      <c r="L30" s="53" t="s">
        <v>137</v>
      </c>
      <c r="M30" s="54" t="s">
        <v>74</v>
      </c>
      <c r="N30" s="54" t="s">
        <v>81</v>
      </c>
      <c r="O30" s="55" t="s">
        <v>82</v>
      </c>
      <c r="P30" s="56" t="s">
        <v>83</v>
      </c>
    </row>
    <row r="31" spans="1:16" ht="12.75" customHeight="1" thickBot="1">
      <c r="A31" s="10" t="str">
        <f t="shared" si="0"/>
        <v>OEJV 0160 </v>
      </c>
      <c r="B31" s="3" t="str">
        <f t="shared" si="1"/>
        <v>II</v>
      </c>
      <c r="C31" s="10">
        <f t="shared" si="2"/>
        <v>55830.492449999998</v>
      </c>
      <c r="D31" s="12" t="str">
        <f t="shared" si="3"/>
        <v>vis</v>
      </c>
      <c r="E31" s="52">
        <f>VLOOKUP(C31,Active!C$21:E$973,3,FALSE)</f>
        <v>9564.5125270017143</v>
      </c>
      <c r="F31" s="3" t="s">
        <v>69</v>
      </c>
      <c r="G31" s="12" t="str">
        <f t="shared" si="4"/>
        <v>55830.49245</v>
      </c>
      <c r="H31" s="10">
        <f t="shared" si="5"/>
        <v>9564.5</v>
      </c>
      <c r="I31" s="53" t="s">
        <v>138</v>
      </c>
      <c r="J31" s="54" t="s">
        <v>139</v>
      </c>
      <c r="K31" s="53">
        <v>9564.5</v>
      </c>
      <c r="L31" s="53" t="s">
        <v>140</v>
      </c>
      <c r="M31" s="54" t="s">
        <v>74</v>
      </c>
      <c r="N31" s="54" t="s">
        <v>81</v>
      </c>
      <c r="O31" s="55" t="s">
        <v>82</v>
      </c>
      <c r="P31" s="56" t="s">
        <v>83</v>
      </c>
    </row>
    <row r="32" spans="1:16" ht="12.75" customHeight="1" thickBot="1">
      <c r="A32" s="10" t="str">
        <f t="shared" si="0"/>
        <v>OEJV 0160 </v>
      </c>
      <c r="B32" s="3" t="str">
        <f t="shared" si="1"/>
        <v>II</v>
      </c>
      <c r="C32" s="10">
        <f t="shared" si="2"/>
        <v>55831.311800000003</v>
      </c>
      <c r="D32" s="12" t="str">
        <f t="shared" si="3"/>
        <v>vis</v>
      </c>
      <c r="E32" s="52">
        <f>VLOOKUP(C32,Active!C$21:E$973,3,FALSE)</f>
        <v>9567.509287673116</v>
      </c>
      <c r="F32" s="3" t="s">
        <v>69</v>
      </c>
      <c r="G32" s="12" t="str">
        <f t="shared" si="4"/>
        <v>55831.3118</v>
      </c>
      <c r="H32" s="10">
        <f t="shared" si="5"/>
        <v>9567.5</v>
      </c>
      <c r="I32" s="53" t="s">
        <v>141</v>
      </c>
      <c r="J32" s="54" t="s">
        <v>142</v>
      </c>
      <c r="K32" s="53">
        <v>9567.5</v>
      </c>
      <c r="L32" s="53" t="s">
        <v>143</v>
      </c>
      <c r="M32" s="54" t="s">
        <v>74</v>
      </c>
      <c r="N32" s="54" t="s">
        <v>81</v>
      </c>
      <c r="O32" s="55" t="s">
        <v>82</v>
      </c>
      <c r="P32" s="56" t="s">
        <v>83</v>
      </c>
    </row>
    <row r="33" spans="1:16" ht="12.75" customHeight="1" thickBot="1">
      <c r="A33" s="10" t="str">
        <f t="shared" si="0"/>
        <v>OEJV 0160 </v>
      </c>
      <c r="B33" s="3" t="str">
        <f t="shared" si="1"/>
        <v>I</v>
      </c>
      <c r="C33" s="10">
        <f t="shared" si="2"/>
        <v>55831.447269999997</v>
      </c>
      <c r="D33" s="12" t="str">
        <f t="shared" si="3"/>
        <v>vis</v>
      </c>
      <c r="E33" s="52">
        <f>VLOOKUP(C33,Active!C$21:E$973,3,FALSE)</f>
        <v>9568.0047672217006</v>
      </c>
      <c r="F33" s="3" t="s">
        <v>69</v>
      </c>
      <c r="G33" s="12" t="str">
        <f t="shared" si="4"/>
        <v>55831.44727</v>
      </c>
      <c r="H33" s="10">
        <f t="shared" si="5"/>
        <v>9568</v>
      </c>
      <c r="I33" s="53" t="s">
        <v>144</v>
      </c>
      <c r="J33" s="54" t="s">
        <v>145</v>
      </c>
      <c r="K33" s="53">
        <v>9568</v>
      </c>
      <c r="L33" s="53" t="s">
        <v>146</v>
      </c>
      <c r="M33" s="54" t="s">
        <v>74</v>
      </c>
      <c r="N33" s="54" t="s">
        <v>81</v>
      </c>
      <c r="O33" s="55" t="s">
        <v>82</v>
      </c>
      <c r="P33" s="56" t="s">
        <v>83</v>
      </c>
    </row>
    <row r="34" spans="1:16" ht="12.75" customHeight="1" thickBot="1">
      <c r="A34" s="10" t="str">
        <f t="shared" si="0"/>
        <v>BAVM 231 </v>
      </c>
      <c r="B34" s="3" t="str">
        <f t="shared" si="1"/>
        <v>II</v>
      </c>
      <c r="C34" s="10">
        <f t="shared" si="2"/>
        <v>55835.413500000002</v>
      </c>
      <c r="D34" s="12" t="str">
        <f t="shared" si="3"/>
        <v>vis</v>
      </c>
      <c r="E34" s="52">
        <f>VLOOKUP(C34,Active!C$21:E$973,3,FALSE)</f>
        <v>9582.5111955828033</v>
      </c>
      <c r="F34" s="3" t="s">
        <v>69</v>
      </c>
      <c r="G34" s="12" t="str">
        <f t="shared" si="4"/>
        <v>55835.4135</v>
      </c>
      <c r="H34" s="10">
        <f t="shared" si="5"/>
        <v>9582.5</v>
      </c>
      <c r="I34" s="53" t="s">
        <v>147</v>
      </c>
      <c r="J34" s="54" t="s">
        <v>148</v>
      </c>
      <c r="K34" s="53">
        <v>9582.5</v>
      </c>
      <c r="L34" s="53" t="s">
        <v>149</v>
      </c>
      <c r="M34" s="54" t="s">
        <v>74</v>
      </c>
      <c r="N34" s="54" t="s">
        <v>75</v>
      </c>
      <c r="O34" s="55" t="s">
        <v>76</v>
      </c>
      <c r="P34" s="56" t="s">
        <v>77</v>
      </c>
    </row>
    <row r="35" spans="1:16" ht="12.75" customHeight="1" thickBot="1">
      <c r="A35" s="10" t="str">
        <f t="shared" si="0"/>
        <v>OEJV 0160 </v>
      </c>
      <c r="B35" s="3" t="str">
        <f t="shared" si="1"/>
        <v>I</v>
      </c>
      <c r="C35" s="10">
        <f t="shared" si="2"/>
        <v>55838.283069999998</v>
      </c>
      <c r="D35" s="12" t="str">
        <f t="shared" si="3"/>
        <v>vis</v>
      </c>
      <c r="E35" s="52">
        <f>VLOOKUP(C35,Active!C$21:E$973,3,FALSE)</f>
        <v>9593.0066059932033</v>
      </c>
      <c r="F35" s="3" t="s">
        <v>69</v>
      </c>
      <c r="G35" s="12" t="str">
        <f t="shared" si="4"/>
        <v>55838.28307</v>
      </c>
      <c r="H35" s="10">
        <f t="shared" si="5"/>
        <v>9593</v>
      </c>
      <c r="I35" s="53" t="s">
        <v>150</v>
      </c>
      <c r="J35" s="54" t="s">
        <v>151</v>
      </c>
      <c r="K35" s="53">
        <v>9593</v>
      </c>
      <c r="L35" s="53" t="s">
        <v>152</v>
      </c>
      <c r="M35" s="54" t="s">
        <v>74</v>
      </c>
      <c r="N35" s="54" t="s">
        <v>81</v>
      </c>
      <c r="O35" s="55" t="s">
        <v>82</v>
      </c>
      <c r="P35" s="56" t="s">
        <v>83</v>
      </c>
    </row>
    <row r="36" spans="1:16" ht="12.75" customHeight="1" thickBot="1">
      <c r="A36" s="10" t="str">
        <f t="shared" si="0"/>
        <v>OEJV 0160 </v>
      </c>
      <c r="B36" s="3" t="str">
        <f t="shared" si="1"/>
        <v>II</v>
      </c>
      <c r="C36" s="10">
        <f t="shared" si="2"/>
        <v>55838.420319999997</v>
      </c>
      <c r="D36" s="12" t="str">
        <f t="shared" si="3"/>
        <v>vis</v>
      </c>
      <c r="E36" s="52">
        <f>VLOOKUP(C36,Active!C$21:E$973,3,FALSE)</f>
        <v>9593.5085958658419</v>
      </c>
      <c r="F36" s="3" t="s">
        <v>69</v>
      </c>
      <c r="G36" s="12" t="str">
        <f t="shared" si="4"/>
        <v>55838.42032</v>
      </c>
      <c r="H36" s="10">
        <f t="shared" si="5"/>
        <v>9593.5</v>
      </c>
      <c r="I36" s="53" t="s">
        <v>153</v>
      </c>
      <c r="J36" s="54" t="s">
        <v>154</v>
      </c>
      <c r="K36" s="53">
        <v>9593.5</v>
      </c>
      <c r="L36" s="53" t="s">
        <v>155</v>
      </c>
      <c r="M36" s="54" t="s">
        <v>74</v>
      </c>
      <c r="N36" s="54" t="s">
        <v>81</v>
      </c>
      <c r="O36" s="55" t="s">
        <v>82</v>
      </c>
      <c r="P36" s="56" t="s">
        <v>83</v>
      </c>
    </row>
    <row r="37" spans="1:16" ht="12.75" customHeight="1" thickBot="1">
      <c r="A37" s="10" t="str">
        <f t="shared" si="0"/>
        <v>OEJV 0160 </v>
      </c>
      <c r="B37" s="3" t="str">
        <f t="shared" si="1"/>
        <v>I</v>
      </c>
      <c r="C37" s="10">
        <f t="shared" si="2"/>
        <v>55852.227120000003</v>
      </c>
      <c r="D37" s="12" t="str">
        <f t="shared" si="3"/>
        <v>vis</v>
      </c>
      <c r="E37" s="52">
        <f>VLOOKUP(C37,Active!C$21:E$973,3,FALSE)</f>
        <v>9644.006765436412</v>
      </c>
      <c r="F37" s="3" t="s">
        <v>69</v>
      </c>
      <c r="G37" s="12" t="str">
        <f t="shared" si="4"/>
        <v>55852.22712</v>
      </c>
      <c r="H37" s="10">
        <f t="shared" si="5"/>
        <v>9644</v>
      </c>
      <c r="I37" s="53" t="s">
        <v>156</v>
      </c>
      <c r="J37" s="54" t="s">
        <v>157</v>
      </c>
      <c r="K37" s="53">
        <v>9644</v>
      </c>
      <c r="L37" s="53" t="s">
        <v>158</v>
      </c>
      <c r="M37" s="54" t="s">
        <v>74</v>
      </c>
      <c r="N37" s="54" t="s">
        <v>81</v>
      </c>
      <c r="O37" s="55" t="s">
        <v>82</v>
      </c>
      <c r="P37" s="56" t="s">
        <v>83</v>
      </c>
    </row>
    <row r="38" spans="1:16" ht="12.75" customHeight="1" thickBot="1">
      <c r="A38" s="10" t="str">
        <f t="shared" si="0"/>
        <v>OEJV 0160 </v>
      </c>
      <c r="B38" s="3" t="str">
        <f t="shared" si="1"/>
        <v>II</v>
      </c>
      <c r="C38" s="10">
        <f t="shared" si="2"/>
        <v>55875.330719999998</v>
      </c>
      <c r="D38" s="12" t="str">
        <f t="shared" si="3"/>
        <v>vis</v>
      </c>
      <c r="E38" s="52">
        <f>VLOOKUP(C38,Active!C$21:E$973,3,FALSE)</f>
        <v>9728.5078453745482</v>
      </c>
      <c r="F38" s="3" t="s">
        <v>69</v>
      </c>
      <c r="G38" s="12" t="str">
        <f t="shared" si="4"/>
        <v>55875.33072</v>
      </c>
      <c r="H38" s="10">
        <f t="shared" si="5"/>
        <v>9728.5</v>
      </c>
      <c r="I38" s="53" t="s">
        <v>173</v>
      </c>
      <c r="J38" s="54" t="s">
        <v>174</v>
      </c>
      <c r="K38" s="53" t="s">
        <v>175</v>
      </c>
      <c r="L38" s="53" t="s">
        <v>176</v>
      </c>
      <c r="M38" s="54" t="s">
        <v>74</v>
      </c>
      <c r="N38" s="54" t="s">
        <v>81</v>
      </c>
      <c r="O38" s="55" t="s">
        <v>82</v>
      </c>
      <c r="P38" s="56" t="s">
        <v>83</v>
      </c>
    </row>
    <row r="39" spans="1:16" ht="12.75" customHeight="1" thickBot="1">
      <c r="A39" s="10" t="str">
        <f t="shared" si="0"/>
        <v>IBVS 6011 </v>
      </c>
      <c r="B39" s="3" t="str">
        <f t="shared" si="1"/>
        <v>II</v>
      </c>
      <c r="C39" s="10">
        <f t="shared" si="2"/>
        <v>55905.6777</v>
      </c>
      <c r="D39" s="12" t="str">
        <f t="shared" si="3"/>
        <v>vis</v>
      </c>
      <c r="E39" s="52">
        <f>VLOOKUP(C39,Active!C$21:E$973,3,FALSE)</f>
        <v>9839.5014819879652</v>
      </c>
      <c r="F39" s="3" t="s">
        <v>69</v>
      </c>
      <c r="G39" s="12" t="str">
        <f t="shared" si="4"/>
        <v>55905.6777</v>
      </c>
      <c r="H39" s="10">
        <f t="shared" si="5"/>
        <v>9839.5</v>
      </c>
      <c r="I39" s="53" t="s">
        <v>180</v>
      </c>
      <c r="J39" s="54" t="s">
        <v>181</v>
      </c>
      <c r="K39" s="53" t="s">
        <v>182</v>
      </c>
      <c r="L39" s="53" t="s">
        <v>183</v>
      </c>
      <c r="M39" s="54" t="s">
        <v>74</v>
      </c>
      <c r="N39" s="54" t="s">
        <v>69</v>
      </c>
      <c r="O39" s="55" t="s">
        <v>184</v>
      </c>
      <c r="P39" s="56" t="s">
        <v>185</v>
      </c>
    </row>
    <row r="40" spans="1:16" ht="12.75" customHeight="1" thickBot="1">
      <c r="A40" s="10" t="str">
        <f t="shared" si="0"/>
        <v>OEJV 0160 </v>
      </c>
      <c r="B40" s="3" t="str">
        <f t="shared" si="1"/>
        <v>I</v>
      </c>
      <c r="C40" s="10">
        <f t="shared" si="2"/>
        <v>56154.3465</v>
      </c>
      <c r="D40" s="12" t="str">
        <f t="shared" si="3"/>
        <v>vis</v>
      </c>
      <c r="E40" s="52">
        <f>VLOOKUP(C40,Active!C$21:E$973,3,FALSE)</f>
        <v>10749.003990121975</v>
      </c>
      <c r="F40" s="3" t="s">
        <v>69</v>
      </c>
      <c r="G40" s="12" t="str">
        <f t="shared" si="4"/>
        <v>56154.3465</v>
      </c>
      <c r="H40" s="10">
        <f t="shared" si="5"/>
        <v>10749</v>
      </c>
      <c r="I40" s="53" t="s">
        <v>186</v>
      </c>
      <c r="J40" s="54" t="s">
        <v>187</v>
      </c>
      <c r="K40" s="53" t="s">
        <v>188</v>
      </c>
      <c r="L40" s="53" t="s">
        <v>189</v>
      </c>
      <c r="M40" s="54" t="s">
        <v>74</v>
      </c>
      <c r="N40" s="54" t="s">
        <v>81</v>
      </c>
      <c r="O40" s="55" t="s">
        <v>82</v>
      </c>
      <c r="P40" s="56" t="s">
        <v>83</v>
      </c>
    </row>
    <row r="41" spans="1:16" ht="12.75" customHeight="1" thickBot="1">
      <c r="A41" s="10" t="str">
        <f t="shared" si="0"/>
        <v>OEJV 0160 </v>
      </c>
      <c r="B41" s="3" t="str">
        <f t="shared" si="1"/>
        <v>II</v>
      </c>
      <c r="C41" s="10">
        <f t="shared" si="2"/>
        <v>56154.483119999997</v>
      </c>
      <c r="D41" s="12" t="str">
        <f t="shared" si="3"/>
        <v>vis</v>
      </c>
      <c r="E41" s="52">
        <f>VLOOKUP(C41,Active!C$21:E$973,3,FALSE)</f>
        <v>10749.503675778797</v>
      </c>
      <c r="F41" s="3" t="s">
        <v>69</v>
      </c>
      <c r="G41" s="12" t="str">
        <f t="shared" si="4"/>
        <v>56154.48312</v>
      </c>
      <c r="H41" s="10">
        <f t="shared" si="5"/>
        <v>10749.5</v>
      </c>
      <c r="I41" s="53" t="s">
        <v>190</v>
      </c>
      <c r="J41" s="54" t="s">
        <v>191</v>
      </c>
      <c r="K41" s="53" t="s">
        <v>192</v>
      </c>
      <c r="L41" s="53" t="s">
        <v>193</v>
      </c>
      <c r="M41" s="54" t="s">
        <v>74</v>
      </c>
      <c r="N41" s="54" t="s">
        <v>81</v>
      </c>
      <c r="O41" s="55" t="s">
        <v>82</v>
      </c>
      <c r="P41" s="56" t="s">
        <v>83</v>
      </c>
    </row>
    <row r="42" spans="1:16" ht="12.75" customHeight="1" thickBot="1">
      <c r="A42" s="10" t="str">
        <f t="shared" si="0"/>
        <v>BAVM 231 </v>
      </c>
      <c r="B42" s="3" t="str">
        <f t="shared" si="1"/>
        <v>II</v>
      </c>
      <c r="C42" s="10">
        <f t="shared" si="2"/>
        <v>56179.360800000002</v>
      </c>
      <c r="D42" s="12" t="str">
        <f t="shared" si="3"/>
        <v>vis</v>
      </c>
      <c r="E42" s="52">
        <f>VLOOKUP(C42,Active!C$21:E$973,3,FALSE)</f>
        <v>10840.493427434652</v>
      </c>
      <c r="F42" s="3" t="s">
        <v>69</v>
      </c>
      <c r="G42" s="12" t="str">
        <f t="shared" si="4"/>
        <v>56179.3608</v>
      </c>
      <c r="H42" s="10">
        <f t="shared" si="5"/>
        <v>10840.5</v>
      </c>
      <c r="I42" s="53" t="s">
        <v>194</v>
      </c>
      <c r="J42" s="54" t="s">
        <v>195</v>
      </c>
      <c r="K42" s="53" t="s">
        <v>196</v>
      </c>
      <c r="L42" s="53" t="s">
        <v>197</v>
      </c>
      <c r="M42" s="54" t="s">
        <v>74</v>
      </c>
      <c r="N42" s="54" t="s">
        <v>75</v>
      </c>
      <c r="O42" s="55" t="s">
        <v>76</v>
      </c>
      <c r="P42" s="56" t="s">
        <v>77</v>
      </c>
    </row>
    <row r="43" spans="1:16" ht="12.75" customHeight="1" thickBot="1">
      <c r="A43" s="10" t="str">
        <f t="shared" si="0"/>
        <v>IBVS 6042 </v>
      </c>
      <c r="B43" s="3" t="str">
        <f t="shared" si="1"/>
        <v>II</v>
      </c>
      <c r="C43" s="10">
        <f t="shared" si="2"/>
        <v>56202.874600000003</v>
      </c>
      <c r="D43" s="12" t="str">
        <f t="shared" si="3"/>
        <v>vis</v>
      </c>
      <c r="E43" s="52">
        <f>VLOOKUP(C43,Active!C$21:E$973,3,FALSE)</f>
        <v>10926.494807888341</v>
      </c>
      <c r="F43" s="3" t="s">
        <v>69</v>
      </c>
      <c r="G43" s="12" t="str">
        <f t="shared" si="4"/>
        <v>56202.8746</v>
      </c>
      <c r="H43" s="10">
        <f t="shared" si="5"/>
        <v>10926.5</v>
      </c>
      <c r="I43" s="53" t="s">
        <v>198</v>
      </c>
      <c r="J43" s="54" t="s">
        <v>199</v>
      </c>
      <c r="K43" s="53" t="s">
        <v>200</v>
      </c>
      <c r="L43" s="53" t="s">
        <v>201</v>
      </c>
      <c r="M43" s="54" t="s">
        <v>74</v>
      </c>
      <c r="N43" s="54" t="s">
        <v>69</v>
      </c>
      <c r="O43" s="55" t="s">
        <v>184</v>
      </c>
      <c r="P43" s="56" t="s">
        <v>202</v>
      </c>
    </row>
    <row r="44" spans="1:16" ht="12.75" customHeight="1" thickBot="1">
      <c r="A44" s="10" t="str">
        <f t="shared" si="0"/>
        <v>BAVM 231 </v>
      </c>
      <c r="B44" s="3" t="str">
        <f t="shared" si="1"/>
        <v>II</v>
      </c>
      <c r="C44" s="10">
        <f t="shared" si="2"/>
        <v>56220.375500000002</v>
      </c>
      <c r="D44" s="12" t="str">
        <f t="shared" si="3"/>
        <v>vis</v>
      </c>
      <c r="E44" s="52">
        <f>VLOOKUP(C44,Active!C$21:E$973,3,FALSE)</f>
        <v>10990.504094315114</v>
      </c>
      <c r="F44" s="3" t="s">
        <v>69</v>
      </c>
      <c r="G44" s="12" t="str">
        <f t="shared" si="4"/>
        <v>56220.3755</v>
      </c>
      <c r="H44" s="10">
        <f t="shared" si="5"/>
        <v>10990.5</v>
      </c>
      <c r="I44" s="53" t="s">
        <v>203</v>
      </c>
      <c r="J44" s="54" t="s">
        <v>204</v>
      </c>
      <c r="K44" s="53" t="s">
        <v>205</v>
      </c>
      <c r="L44" s="53" t="s">
        <v>206</v>
      </c>
      <c r="M44" s="54" t="s">
        <v>74</v>
      </c>
      <c r="N44" s="54" t="s">
        <v>75</v>
      </c>
      <c r="O44" s="55" t="s">
        <v>76</v>
      </c>
      <c r="P44" s="56" t="s">
        <v>77</v>
      </c>
    </row>
    <row r="45" spans="1:16" ht="12.75" customHeight="1" thickBot="1">
      <c r="A45" s="10" t="str">
        <f t="shared" si="0"/>
        <v>BAVM 231 </v>
      </c>
      <c r="B45" s="3" t="str">
        <f t="shared" si="1"/>
        <v>II</v>
      </c>
      <c r="C45" s="10">
        <f t="shared" si="2"/>
        <v>56222.2889</v>
      </c>
      <c r="D45" s="12" t="str">
        <f t="shared" si="3"/>
        <v>vis</v>
      </c>
      <c r="E45" s="52">
        <f>VLOOKUP(C45,Active!C$21:E$973,3,FALSE)</f>
        <v>10997.502326900229</v>
      </c>
      <c r="F45" s="3" t="s">
        <v>69</v>
      </c>
      <c r="G45" s="12" t="str">
        <f t="shared" si="4"/>
        <v>56222.2889</v>
      </c>
      <c r="H45" s="10">
        <f t="shared" si="5"/>
        <v>10997.5</v>
      </c>
      <c r="I45" s="53" t="s">
        <v>207</v>
      </c>
      <c r="J45" s="54" t="s">
        <v>208</v>
      </c>
      <c r="K45" s="53" t="s">
        <v>209</v>
      </c>
      <c r="L45" s="53" t="s">
        <v>210</v>
      </c>
      <c r="M45" s="54" t="s">
        <v>74</v>
      </c>
      <c r="N45" s="54" t="s">
        <v>75</v>
      </c>
      <c r="O45" s="55" t="s">
        <v>76</v>
      </c>
      <c r="P45" s="56" t="s">
        <v>77</v>
      </c>
    </row>
    <row r="46" spans="1:16" ht="12.75" customHeight="1" thickBot="1">
      <c r="A46" s="10" t="str">
        <f t="shared" si="0"/>
        <v>BAVM 231 </v>
      </c>
      <c r="B46" s="3" t="str">
        <f t="shared" si="1"/>
        <v>I</v>
      </c>
      <c r="C46" s="10">
        <f t="shared" si="2"/>
        <v>56222.424700000003</v>
      </c>
      <c r="D46" s="12" t="str">
        <f t="shared" si="3"/>
        <v>vis</v>
      </c>
      <c r="E46" s="52">
        <f>VLOOKUP(C46,Active!C$21:E$973,3,FALSE)</f>
        <v>10997.999013419036</v>
      </c>
      <c r="F46" s="3" t="s">
        <v>69</v>
      </c>
      <c r="G46" s="12" t="str">
        <f t="shared" si="4"/>
        <v>56222.4247</v>
      </c>
      <c r="H46" s="10">
        <f t="shared" si="5"/>
        <v>10998</v>
      </c>
      <c r="I46" s="53" t="s">
        <v>211</v>
      </c>
      <c r="J46" s="54" t="s">
        <v>212</v>
      </c>
      <c r="K46" s="53" t="s">
        <v>213</v>
      </c>
      <c r="L46" s="53" t="s">
        <v>214</v>
      </c>
      <c r="M46" s="54" t="s">
        <v>74</v>
      </c>
      <c r="N46" s="54" t="s">
        <v>75</v>
      </c>
      <c r="O46" s="55" t="s">
        <v>76</v>
      </c>
      <c r="P46" s="56" t="s">
        <v>77</v>
      </c>
    </row>
    <row r="47" spans="1:16" ht="12.75" customHeight="1" thickBot="1">
      <c r="A47" s="10" t="str">
        <f t="shared" si="0"/>
        <v>BAVM 234 </v>
      </c>
      <c r="B47" s="3" t="str">
        <f t="shared" si="1"/>
        <v>II</v>
      </c>
      <c r="C47" s="10">
        <f t="shared" si="2"/>
        <v>56342.315699999999</v>
      </c>
      <c r="D47" s="12" t="str">
        <f t="shared" si="3"/>
        <v>vis</v>
      </c>
      <c r="E47" s="52">
        <f>VLOOKUP(C47,Active!C$21:E$973,3,FALSE)</f>
        <v>11436.498596811449</v>
      </c>
      <c r="F47" s="3" t="s">
        <v>69</v>
      </c>
      <c r="G47" s="12" t="str">
        <f t="shared" si="4"/>
        <v>56342.3157</v>
      </c>
      <c r="H47" s="10">
        <f t="shared" si="5"/>
        <v>11436.5</v>
      </c>
      <c r="I47" s="53" t="s">
        <v>215</v>
      </c>
      <c r="J47" s="54" t="s">
        <v>216</v>
      </c>
      <c r="K47" s="53" t="s">
        <v>217</v>
      </c>
      <c r="L47" s="53" t="s">
        <v>218</v>
      </c>
      <c r="M47" s="54" t="s">
        <v>74</v>
      </c>
      <c r="N47" s="54" t="s">
        <v>75</v>
      </c>
      <c r="O47" s="55" t="s">
        <v>76</v>
      </c>
      <c r="P47" s="56" t="s">
        <v>219</v>
      </c>
    </row>
    <row r="48" spans="1:16" ht="12.75" customHeight="1" thickBot="1">
      <c r="A48" s="10" t="str">
        <f t="shared" si="0"/>
        <v>BAVM 234 </v>
      </c>
      <c r="B48" s="3" t="str">
        <f t="shared" si="1"/>
        <v>I</v>
      </c>
      <c r="C48" s="10">
        <f t="shared" si="2"/>
        <v>56342.452799999999</v>
      </c>
      <c r="D48" s="12" t="str">
        <f t="shared" si="3"/>
        <v>vis</v>
      </c>
      <c r="E48" s="52">
        <f>VLOOKUP(C48,Active!C$21:E$973,3,FALSE)</f>
        <v>11437.000038061276</v>
      </c>
      <c r="F48" s="3" t="s">
        <v>69</v>
      </c>
      <c r="G48" s="12" t="str">
        <f t="shared" si="4"/>
        <v>56342.4528</v>
      </c>
      <c r="H48" s="10">
        <f t="shared" si="5"/>
        <v>11437</v>
      </c>
      <c r="I48" s="53" t="s">
        <v>220</v>
      </c>
      <c r="J48" s="54" t="s">
        <v>221</v>
      </c>
      <c r="K48" s="53" t="s">
        <v>222</v>
      </c>
      <c r="L48" s="53" t="s">
        <v>223</v>
      </c>
      <c r="M48" s="54" t="s">
        <v>74</v>
      </c>
      <c r="N48" s="54" t="s">
        <v>75</v>
      </c>
      <c r="O48" s="55" t="s">
        <v>76</v>
      </c>
      <c r="P48" s="56" t="s">
        <v>219</v>
      </c>
    </row>
    <row r="49" spans="1:16" ht="12.75" customHeight="1" thickBot="1">
      <c r="A49" s="10" t="str">
        <f t="shared" si="0"/>
        <v>BAVM 234 </v>
      </c>
      <c r="B49" s="3" t="str">
        <f t="shared" si="1"/>
        <v>II</v>
      </c>
      <c r="C49" s="10">
        <f t="shared" si="2"/>
        <v>56507.458200000001</v>
      </c>
      <c r="D49" s="12" t="str">
        <f t="shared" si="3"/>
        <v>vis</v>
      </c>
      <c r="E49" s="52">
        <f>VLOOKUP(C49,Active!C$21:E$973,3,FALSE)</f>
        <v>12040.50488127304</v>
      </c>
      <c r="F49" s="3" t="s">
        <v>69</v>
      </c>
      <c r="G49" s="12" t="str">
        <f t="shared" si="4"/>
        <v>56507.4582</v>
      </c>
      <c r="H49" s="10">
        <f t="shared" si="5"/>
        <v>12040.5</v>
      </c>
      <c r="I49" s="53" t="s">
        <v>224</v>
      </c>
      <c r="J49" s="54" t="s">
        <v>225</v>
      </c>
      <c r="K49" s="53" t="s">
        <v>226</v>
      </c>
      <c r="L49" s="53" t="s">
        <v>227</v>
      </c>
      <c r="M49" s="54" t="s">
        <v>74</v>
      </c>
      <c r="N49" s="54" t="s">
        <v>162</v>
      </c>
      <c r="O49" s="55" t="s">
        <v>163</v>
      </c>
      <c r="P49" s="56" t="s">
        <v>219</v>
      </c>
    </row>
    <row r="50" spans="1:16" ht="12.75" customHeight="1" thickBot="1">
      <c r="A50" s="10" t="str">
        <f t="shared" si="0"/>
        <v>BAVM 234 </v>
      </c>
      <c r="B50" s="3" t="str">
        <f t="shared" si="1"/>
        <v>I</v>
      </c>
      <c r="C50" s="10">
        <f t="shared" si="2"/>
        <v>56526.459499999997</v>
      </c>
      <c r="D50" s="12" t="str">
        <f t="shared" si="3"/>
        <v>vis</v>
      </c>
      <c r="E50" s="52">
        <f>VLOOKUP(C50,Active!C$21:E$973,3,FALSE)</f>
        <v>12110.001858810243</v>
      </c>
      <c r="F50" s="3" t="s">
        <v>69</v>
      </c>
      <c r="G50" s="12" t="str">
        <f t="shared" si="4"/>
        <v>56526.4595</v>
      </c>
      <c r="H50" s="10">
        <f t="shared" si="5"/>
        <v>12110</v>
      </c>
      <c r="I50" s="53" t="s">
        <v>228</v>
      </c>
      <c r="J50" s="54" t="s">
        <v>229</v>
      </c>
      <c r="K50" s="53" t="s">
        <v>230</v>
      </c>
      <c r="L50" s="53" t="s">
        <v>231</v>
      </c>
      <c r="M50" s="54" t="s">
        <v>74</v>
      </c>
      <c r="N50" s="54" t="s">
        <v>162</v>
      </c>
      <c r="O50" s="55" t="s">
        <v>163</v>
      </c>
      <c r="P50" s="56" t="s">
        <v>219</v>
      </c>
    </row>
    <row r="51" spans="1:16" ht="12.75" customHeight="1" thickBot="1">
      <c r="A51" s="10" t="str">
        <f t="shared" si="0"/>
        <v>BAVM 234 </v>
      </c>
      <c r="B51" s="3" t="str">
        <f t="shared" si="1"/>
        <v>II</v>
      </c>
      <c r="C51" s="10">
        <f t="shared" si="2"/>
        <v>56526.596700000002</v>
      </c>
      <c r="D51" s="12" t="str">
        <f t="shared" si="3"/>
        <v>vis</v>
      </c>
      <c r="E51" s="52">
        <f>VLOOKUP(C51,Active!C$21:E$973,3,FALSE)</f>
        <v>12110.50366580863</v>
      </c>
      <c r="F51" s="3" t="s">
        <v>69</v>
      </c>
      <c r="G51" s="12" t="str">
        <f t="shared" si="4"/>
        <v>56526.5967</v>
      </c>
      <c r="H51" s="10">
        <f t="shared" si="5"/>
        <v>12110.5</v>
      </c>
      <c r="I51" s="53" t="s">
        <v>232</v>
      </c>
      <c r="J51" s="54" t="s">
        <v>233</v>
      </c>
      <c r="K51" s="53" t="s">
        <v>234</v>
      </c>
      <c r="L51" s="53" t="s">
        <v>227</v>
      </c>
      <c r="M51" s="54" t="s">
        <v>74</v>
      </c>
      <c r="N51" s="54" t="s">
        <v>162</v>
      </c>
      <c r="O51" s="55" t="s">
        <v>163</v>
      </c>
      <c r="P51" s="56" t="s">
        <v>219</v>
      </c>
    </row>
    <row r="52" spans="1:16" ht="12.75" customHeight="1" thickBot="1">
      <c r="A52" s="10" t="str">
        <f t="shared" si="0"/>
        <v>BAVM 234 </v>
      </c>
      <c r="B52" s="3" t="str">
        <f t="shared" si="1"/>
        <v>I</v>
      </c>
      <c r="C52" s="10">
        <f t="shared" si="2"/>
        <v>56540.404000000002</v>
      </c>
      <c r="D52" s="12" t="str">
        <f t="shared" si="3"/>
        <v>vis</v>
      </c>
      <c r="E52" s="52">
        <f>VLOOKUP(C52,Active!C$21:E$973,3,FALSE)</f>
        <v>12161.003664121885</v>
      </c>
      <c r="F52" s="3" t="s">
        <v>69</v>
      </c>
      <c r="G52" s="12" t="str">
        <f t="shared" si="4"/>
        <v>56540.404</v>
      </c>
      <c r="H52" s="10">
        <f t="shared" si="5"/>
        <v>12161</v>
      </c>
      <c r="I52" s="53" t="s">
        <v>235</v>
      </c>
      <c r="J52" s="54" t="s">
        <v>236</v>
      </c>
      <c r="K52" s="53" t="s">
        <v>237</v>
      </c>
      <c r="L52" s="53" t="s">
        <v>238</v>
      </c>
      <c r="M52" s="54" t="s">
        <v>74</v>
      </c>
      <c r="N52" s="54" t="s">
        <v>162</v>
      </c>
      <c r="O52" s="55" t="s">
        <v>163</v>
      </c>
      <c r="P52" s="56" t="s">
        <v>219</v>
      </c>
    </row>
    <row r="53" spans="1:16" ht="12.75" customHeight="1" thickBot="1">
      <c r="A53" s="10" t="str">
        <f t="shared" si="0"/>
        <v>BAVM 234 </v>
      </c>
      <c r="B53" s="3" t="str">
        <f t="shared" si="1"/>
        <v>II</v>
      </c>
      <c r="C53" s="10">
        <f t="shared" si="2"/>
        <v>56540.540399999998</v>
      </c>
      <c r="D53" s="12" t="str">
        <f t="shared" si="3"/>
        <v>vis</v>
      </c>
      <c r="E53" s="52">
        <f>VLOOKUP(C53,Active!C$21:E$973,3,FALSE)</f>
        <v>12161.502545131909</v>
      </c>
      <c r="F53" s="3" t="s">
        <v>69</v>
      </c>
      <c r="G53" s="12" t="str">
        <f t="shared" si="4"/>
        <v>56540.5404</v>
      </c>
      <c r="H53" s="10">
        <f t="shared" si="5"/>
        <v>12161.5</v>
      </c>
      <c r="I53" s="53" t="s">
        <v>239</v>
      </c>
      <c r="J53" s="54" t="s">
        <v>240</v>
      </c>
      <c r="K53" s="53" t="s">
        <v>241</v>
      </c>
      <c r="L53" s="53" t="s">
        <v>227</v>
      </c>
      <c r="M53" s="54" t="s">
        <v>74</v>
      </c>
      <c r="N53" s="54" t="s">
        <v>162</v>
      </c>
      <c r="O53" s="55" t="s">
        <v>163</v>
      </c>
      <c r="P53" s="56" t="s">
        <v>219</v>
      </c>
    </row>
    <row r="54" spans="1:16" ht="12.75" customHeight="1" thickBot="1">
      <c r="A54" s="10" t="str">
        <f t="shared" si="0"/>
        <v>BAVM 225 </v>
      </c>
      <c r="B54" s="3" t="str">
        <f t="shared" si="1"/>
        <v>I</v>
      </c>
      <c r="C54" s="10">
        <f t="shared" si="2"/>
        <v>55858.243199999997</v>
      </c>
      <c r="D54" s="12" t="str">
        <f t="shared" si="3"/>
        <v>vis</v>
      </c>
      <c r="E54" s="52">
        <f>VLOOKUP(C54,Active!C$21:E$973,3,FALSE)</f>
        <v>9666.0104902669063</v>
      </c>
      <c r="F54" s="3" t="s">
        <v>69</v>
      </c>
      <c r="G54" s="12" t="str">
        <f t="shared" si="4"/>
        <v>55858.2432</v>
      </c>
      <c r="H54" s="10">
        <f t="shared" si="5"/>
        <v>9666</v>
      </c>
      <c r="I54" s="53" t="s">
        <v>159</v>
      </c>
      <c r="J54" s="54" t="s">
        <v>160</v>
      </c>
      <c r="K54" s="53">
        <v>9666</v>
      </c>
      <c r="L54" s="53" t="s">
        <v>161</v>
      </c>
      <c r="M54" s="54" t="s">
        <v>74</v>
      </c>
      <c r="N54" s="54" t="s">
        <v>162</v>
      </c>
      <c r="O54" s="55" t="s">
        <v>163</v>
      </c>
      <c r="P54" s="56" t="s">
        <v>164</v>
      </c>
    </row>
    <row r="55" spans="1:16" ht="12.75" customHeight="1" thickBot="1">
      <c r="A55" s="10" t="str">
        <f t="shared" si="0"/>
        <v>BAVM 225 </v>
      </c>
      <c r="B55" s="3" t="str">
        <f t="shared" si="1"/>
        <v>II</v>
      </c>
      <c r="C55" s="10">
        <f t="shared" si="2"/>
        <v>55858.380400000002</v>
      </c>
      <c r="D55" s="12" t="str">
        <f t="shared" si="3"/>
        <v>vis</v>
      </c>
      <c r="E55" s="52">
        <f>VLOOKUP(C55,Active!C$21:E$973,3,FALSE)</f>
        <v>9666.5122972652916</v>
      </c>
      <c r="F55" s="3" t="s">
        <v>69</v>
      </c>
      <c r="G55" s="12" t="str">
        <f t="shared" si="4"/>
        <v>55858.3804</v>
      </c>
      <c r="H55" s="10">
        <f t="shared" si="5"/>
        <v>9666.5</v>
      </c>
      <c r="I55" s="53" t="s">
        <v>165</v>
      </c>
      <c r="J55" s="54" t="s">
        <v>166</v>
      </c>
      <c r="K55" s="53" t="s">
        <v>167</v>
      </c>
      <c r="L55" s="53" t="s">
        <v>168</v>
      </c>
      <c r="M55" s="54" t="s">
        <v>74</v>
      </c>
      <c r="N55" s="54" t="s">
        <v>162</v>
      </c>
      <c r="O55" s="55" t="s">
        <v>163</v>
      </c>
      <c r="P55" s="56" t="s">
        <v>164</v>
      </c>
    </row>
    <row r="56" spans="1:16" ht="12.75" customHeight="1" thickBot="1">
      <c r="A56" s="10" t="str">
        <f t="shared" si="0"/>
        <v>BAVM 225 </v>
      </c>
      <c r="B56" s="3" t="str">
        <f t="shared" si="1"/>
        <v>I</v>
      </c>
      <c r="C56" s="10">
        <f t="shared" si="2"/>
        <v>55858.515599999999</v>
      </c>
      <c r="D56" s="12" t="str">
        <f t="shared" si="3"/>
        <v>vis</v>
      </c>
      <c r="E56" s="52">
        <f>VLOOKUP(C56,Active!C$21:E$973,3,FALSE)</f>
        <v>9667.0067892928291</v>
      </c>
      <c r="F56" s="3" t="s">
        <v>69</v>
      </c>
      <c r="G56" s="12" t="str">
        <f t="shared" si="4"/>
        <v>55858.5156</v>
      </c>
      <c r="H56" s="10">
        <f t="shared" si="5"/>
        <v>9667</v>
      </c>
      <c r="I56" s="53" t="s">
        <v>169</v>
      </c>
      <c r="J56" s="54" t="s">
        <v>170</v>
      </c>
      <c r="K56" s="53" t="s">
        <v>171</v>
      </c>
      <c r="L56" s="53" t="s">
        <v>172</v>
      </c>
      <c r="M56" s="54" t="s">
        <v>74</v>
      </c>
      <c r="N56" s="54" t="s">
        <v>162</v>
      </c>
      <c r="O56" s="55" t="s">
        <v>163</v>
      </c>
      <c r="P56" s="56" t="s">
        <v>164</v>
      </c>
    </row>
    <row r="57" spans="1:16" ht="12.75" customHeight="1" thickBot="1">
      <c r="A57" s="10" t="str">
        <f t="shared" si="0"/>
        <v>BAVM 225 </v>
      </c>
      <c r="B57" s="3" t="str">
        <f t="shared" si="1"/>
        <v>I</v>
      </c>
      <c r="C57" s="10">
        <f t="shared" si="2"/>
        <v>55893.2382</v>
      </c>
      <c r="D57" s="12" t="str">
        <f t="shared" si="3"/>
        <v>vis</v>
      </c>
      <c r="E57" s="52">
        <f>VLOOKUP(C57,Active!C$21:E$973,3,FALSE)</f>
        <v>9794.0041922196724</v>
      </c>
      <c r="F57" s="3" t="s">
        <v>69</v>
      </c>
      <c r="G57" s="12" t="str">
        <f t="shared" si="4"/>
        <v>55893.2382</v>
      </c>
      <c r="H57" s="10">
        <f t="shared" si="5"/>
        <v>9794</v>
      </c>
      <c r="I57" s="53" t="s">
        <v>177</v>
      </c>
      <c r="J57" s="54" t="s">
        <v>178</v>
      </c>
      <c r="K57" s="53" t="s">
        <v>179</v>
      </c>
      <c r="L57" s="53" t="s">
        <v>172</v>
      </c>
      <c r="M57" s="54" t="s">
        <v>74</v>
      </c>
      <c r="N57" s="54" t="s">
        <v>162</v>
      </c>
      <c r="O57" s="55" t="s">
        <v>163</v>
      </c>
      <c r="P57" s="56" t="s">
        <v>164</v>
      </c>
    </row>
    <row r="58" spans="1:16" ht="12.75" customHeight="1" thickBot="1">
      <c r="A58" s="10" t="str">
        <f t="shared" si="0"/>
        <v>BAVM 241 (=IBVS 6157) </v>
      </c>
      <c r="B58" s="3" t="str">
        <f t="shared" si="1"/>
        <v>I</v>
      </c>
      <c r="C58" s="10">
        <f t="shared" si="2"/>
        <v>57082.309000000001</v>
      </c>
      <c r="D58" s="12" t="str">
        <f t="shared" si="3"/>
        <v>vis</v>
      </c>
      <c r="E58" s="52">
        <f>VLOOKUP(C58,Active!C$21:E$973,3,FALSE)</f>
        <v>14143.013295689498</v>
      </c>
      <c r="F58" s="3" t="s">
        <v>69</v>
      </c>
      <c r="G58" s="12" t="str">
        <f t="shared" si="4"/>
        <v>57082.309</v>
      </c>
      <c r="H58" s="10">
        <f t="shared" si="5"/>
        <v>14143</v>
      </c>
      <c r="I58" s="53" t="s">
        <v>242</v>
      </c>
      <c r="J58" s="54" t="s">
        <v>243</v>
      </c>
      <c r="K58" s="53" t="s">
        <v>244</v>
      </c>
      <c r="L58" s="53" t="s">
        <v>245</v>
      </c>
      <c r="M58" s="54" t="s">
        <v>74</v>
      </c>
      <c r="N58" s="54" t="s">
        <v>75</v>
      </c>
      <c r="O58" s="55" t="s">
        <v>76</v>
      </c>
      <c r="P58" s="56" t="s">
        <v>246</v>
      </c>
    </row>
    <row r="59" spans="1:16">
      <c r="B59" s="3"/>
      <c r="F59" s="3"/>
    </row>
    <row r="60" spans="1:16">
      <c r="B60" s="3"/>
      <c r="F60" s="3"/>
    </row>
    <row r="61" spans="1:16">
      <c r="B61" s="3"/>
      <c r="F61" s="3"/>
    </row>
    <row r="62" spans="1:16">
      <c r="B62" s="3"/>
      <c r="F62" s="3"/>
    </row>
    <row r="63" spans="1:16">
      <c r="B63" s="3"/>
      <c r="F63" s="3"/>
    </row>
    <row r="64" spans="1:1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</sheetData>
  <phoneticPr fontId="8" type="noConversion"/>
  <hyperlinks>
    <hyperlink ref="P11" r:id="rId1" display="http://www.bav-astro.de/sfs/BAVM_link.php?BAVMnr=231" xr:uid="{00000000-0004-0000-0200-000000000000}"/>
    <hyperlink ref="P12" r:id="rId2" display="http://var.astro.cz/oejv/issues/oejv0160.pdf" xr:uid="{00000000-0004-0000-0200-000001000000}"/>
    <hyperlink ref="P13" r:id="rId3" display="http://var.astro.cz/oejv/issues/oejv0160.pdf" xr:uid="{00000000-0004-0000-0200-000002000000}"/>
    <hyperlink ref="P14" r:id="rId4" display="http://var.astro.cz/oejv/issues/oejv0160.pdf" xr:uid="{00000000-0004-0000-0200-000003000000}"/>
    <hyperlink ref="P15" r:id="rId5" display="http://var.astro.cz/oejv/issues/oejv0160.pdf" xr:uid="{00000000-0004-0000-0200-000004000000}"/>
    <hyperlink ref="P16" r:id="rId6" display="http://var.astro.cz/oejv/issues/oejv0160.pdf" xr:uid="{00000000-0004-0000-0200-000005000000}"/>
    <hyperlink ref="P17" r:id="rId7" display="http://var.astro.cz/oejv/issues/oejv0160.pdf" xr:uid="{00000000-0004-0000-0200-000006000000}"/>
    <hyperlink ref="P18" r:id="rId8" display="http://var.astro.cz/oejv/issues/oejv0160.pdf" xr:uid="{00000000-0004-0000-0200-000007000000}"/>
    <hyperlink ref="P19" r:id="rId9" display="http://var.astro.cz/oejv/issues/oejv0160.pdf" xr:uid="{00000000-0004-0000-0200-000008000000}"/>
    <hyperlink ref="P20" r:id="rId10" display="http://var.astro.cz/oejv/issues/oejv0160.pdf" xr:uid="{00000000-0004-0000-0200-000009000000}"/>
    <hyperlink ref="P21" r:id="rId11" display="http://var.astro.cz/oejv/issues/oejv0160.pdf" xr:uid="{00000000-0004-0000-0200-00000A000000}"/>
    <hyperlink ref="P22" r:id="rId12" display="http://var.astro.cz/oejv/issues/oejv0160.pdf" xr:uid="{00000000-0004-0000-0200-00000B000000}"/>
    <hyperlink ref="P23" r:id="rId13" display="http://var.astro.cz/oejv/issues/oejv0160.pdf" xr:uid="{00000000-0004-0000-0200-00000C000000}"/>
    <hyperlink ref="P24" r:id="rId14" display="http://var.astro.cz/oejv/issues/oejv0160.pdf" xr:uid="{00000000-0004-0000-0200-00000D000000}"/>
    <hyperlink ref="P25" r:id="rId15" display="http://var.astro.cz/oejv/issues/oejv0160.pdf" xr:uid="{00000000-0004-0000-0200-00000E000000}"/>
    <hyperlink ref="P26" r:id="rId16" display="http://var.astro.cz/oejv/issues/oejv0160.pdf" xr:uid="{00000000-0004-0000-0200-00000F000000}"/>
    <hyperlink ref="P27" r:id="rId17" display="http://var.astro.cz/oejv/issues/oejv0160.pdf" xr:uid="{00000000-0004-0000-0200-000010000000}"/>
    <hyperlink ref="P28" r:id="rId18" display="http://var.astro.cz/oejv/issues/oejv0160.pdf" xr:uid="{00000000-0004-0000-0200-000011000000}"/>
    <hyperlink ref="P29" r:id="rId19" display="http://var.astro.cz/oejv/issues/oejv0160.pdf" xr:uid="{00000000-0004-0000-0200-000012000000}"/>
    <hyperlink ref="P30" r:id="rId20" display="http://var.astro.cz/oejv/issues/oejv0160.pdf" xr:uid="{00000000-0004-0000-0200-000013000000}"/>
    <hyperlink ref="P31" r:id="rId21" display="http://var.astro.cz/oejv/issues/oejv0160.pdf" xr:uid="{00000000-0004-0000-0200-000014000000}"/>
    <hyperlink ref="P32" r:id="rId22" display="http://var.astro.cz/oejv/issues/oejv0160.pdf" xr:uid="{00000000-0004-0000-0200-000015000000}"/>
    <hyperlink ref="P33" r:id="rId23" display="http://var.astro.cz/oejv/issues/oejv0160.pdf" xr:uid="{00000000-0004-0000-0200-000016000000}"/>
    <hyperlink ref="P34" r:id="rId24" display="http://www.bav-astro.de/sfs/BAVM_link.php?BAVMnr=231" xr:uid="{00000000-0004-0000-0200-000017000000}"/>
    <hyperlink ref="P35" r:id="rId25" display="http://var.astro.cz/oejv/issues/oejv0160.pdf" xr:uid="{00000000-0004-0000-0200-000018000000}"/>
    <hyperlink ref="P36" r:id="rId26" display="http://var.astro.cz/oejv/issues/oejv0160.pdf" xr:uid="{00000000-0004-0000-0200-000019000000}"/>
    <hyperlink ref="P37" r:id="rId27" display="http://var.astro.cz/oejv/issues/oejv0160.pdf" xr:uid="{00000000-0004-0000-0200-00001A000000}"/>
    <hyperlink ref="P54" r:id="rId28" display="http://www.bav-astro.de/sfs/BAVM_link.php?BAVMnr=225" xr:uid="{00000000-0004-0000-0200-00001B000000}"/>
    <hyperlink ref="P55" r:id="rId29" display="http://www.bav-astro.de/sfs/BAVM_link.php?BAVMnr=225" xr:uid="{00000000-0004-0000-0200-00001C000000}"/>
    <hyperlink ref="P56" r:id="rId30" display="http://www.bav-astro.de/sfs/BAVM_link.php?BAVMnr=225" xr:uid="{00000000-0004-0000-0200-00001D000000}"/>
    <hyperlink ref="P38" r:id="rId31" display="http://var.astro.cz/oejv/issues/oejv0160.pdf" xr:uid="{00000000-0004-0000-0200-00001E000000}"/>
    <hyperlink ref="P57" r:id="rId32" display="http://www.bav-astro.de/sfs/BAVM_link.php?BAVMnr=225" xr:uid="{00000000-0004-0000-0200-00001F000000}"/>
    <hyperlink ref="P39" r:id="rId33" display="http://www.konkoly.hu/cgi-bin/IBVS?6011" xr:uid="{00000000-0004-0000-0200-000020000000}"/>
    <hyperlink ref="P40" r:id="rId34" display="http://var.astro.cz/oejv/issues/oejv0160.pdf" xr:uid="{00000000-0004-0000-0200-000021000000}"/>
    <hyperlink ref="P41" r:id="rId35" display="http://var.astro.cz/oejv/issues/oejv0160.pdf" xr:uid="{00000000-0004-0000-0200-000022000000}"/>
    <hyperlink ref="P42" r:id="rId36" display="http://www.bav-astro.de/sfs/BAVM_link.php?BAVMnr=231" xr:uid="{00000000-0004-0000-0200-000023000000}"/>
    <hyperlink ref="P43" r:id="rId37" display="http://www.konkoly.hu/cgi-bin/IBVS?6042" xr:uid="{00000000-0004-0000-0200-000024000000}"/>
    <hyperlink ref="P44" r:id="rId38" display="http://www.bav-astro.de/sfs/BAVM_link.php?BAVMnr=231" xr:uid="{00000000-0004-0000-0200-000025000000}"/>
    <hyperlink ref="P45" r:id="rId39" display="http://www.bav-astro.de/sfs/BAVM_link.php?BAVMnr=231" xr:uid="{00000000-0004-0000-0200-000026000000}"/>
    <hyperlink ref="P46" r:id="rId40" display="http://www.bav-astro.de/sfs/BAVM_link.php?BAVMnr=231" xr:uid="{00000000-0004-0000-0200-000027000000}"/>
    <hyperlink ref="P47" r:id="rId41" display="http://www.bav-astro.de/sfs/BAVM_link.php?BAVMnr=234" xr:uid="{00000000-0004-0000-0200-000028000000}"/>
    <hyperlink ref="P48" r:id="rId42" display="http://www.bav-astro.de/sfs/BAVM_link.php?BAVMnr=234" xr:uid="{00000000-0004-0000-0200-000029000000}"/>
    <hyperlink ref="P49" r:id="rId43" display="http://www.bav-astro.de/sfs/BAVM_link.php?BAVMnr=234" xr:uid="{00000000-0004-0000-0200-00002A000000}"/>
    <hyperlink ref="P50" r:id="rId44" display="http://www.bav-astro.de/sfs/BAVM_link.php?BAVMnr=234" xr:uid="{00000000-0004-0000-0200-00002B000000}"/>
    <hyperlink ref="P51" r:id="rId45" display="http://www.bav-astro.de/sfs/BAVM_link.php?BAVMnr=234" xr:uid="{00000000-0004-0000-0200-00002C000000}"/>
    <hyperlink ref="P52" r:id="rId46" display="http://www.bav-astro.de/sfs/BAVM_link.php?BAVMnr=234" xr:uid="{00000000-0004-0000-0200-00002D000000}"/>
    <hyperlink ref="P53" r:id="rId47" display="http://www.bav-astro.de/sfs/BAVM_link.php?BAVMnr=234" xr:uid="{00000000-0004-0000-0200-00002E000000}"/>
    <hyperlink ref="P58" r:id="rId48" display="http://www.bav-astro.de/sfs/BAVM_link.php?BAVMnr=241" xr:uid="{00000000-0004-0000-0200-00002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2024-01-20T05:26:59Z</dcterms:modified>
</cp:coreProperties>
</file>