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F515CE31-2201-49A1-ACE0-812FD7AE58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30" i="1" l="1"/>
  <c r="F30" i="1" s="1"/>
  <c r="G30" i="1" s="1"/>
  <c r="K30" i="1" s="1"/>
  <c r="Q30" i="1"/>
  <c r="E25" i="1"/>
  <c r="F25" i="1"/>
  <c r="D9" i="1"/>
  <c r="C9" i="1"/>
  <c r="Q22" i="1"/>
  <c r="Q23" i="1"/>
  <c r="Q24" i="1"/>
  <c r="Q25" i="1"/>
  <c r="Q26" i="1"/>
  <c r="Q27" i="1"/>
  <c r="G12" i="2"/>
  <c r="C12" i="2"/>
  <c r="G11" i="2"/>
  <c r="C11" i="2"/>
  <c r="G18" i="2"/>
  <c r="C18" i="2"/>
  <c r="G17" i="2"/>
  <c r="C17" i="2"/>
  <c r="G16" i="2"/>
  <c r="C16" i="2"/>
  <c r="E16" i="2"/>
  <c r="G15" i="2"/>
  <c r="C15" i="2"/>
  <c r="G14" i="2"/>
  <c r="C14" i="2"/>
  <c r="G13" i="2"/>
  <c r="C13" i="2"/>
  <c r="E13" i="2"/>
  <c r="H12" i="2"/>
  <c r="B12" i="2"/>
  <c r="D12" i="2"/>
  <c r="A12" i="2"/>
  <c r="H11" i="2"/>
  <c r="D11" i="2"/>
  <c r="B11" i="2"/>
  <c r="A11" i="2"/>
  <c r="H18" i="2"/>
  <c r="B18" i="2"/>
  <c r="D18" i="2"/>
  <c r="A18" i="2"/>
  <c r="H17" i="2"/>
  <c r="D17" i="2"/>
  <c r="B17" i="2"/>
  <c r="A17" i="2"/>
  <c r="H16" i="2"/>
  <c r="B16" i="2"/>
  <c r="D16" i="2"/>
  <c r="A16" i="2"/>
  <c r="H15" i="2"/>
  <c r="D15" i="2"/>
  <c r="B15" i="2"/>
  <c r="A15" i="2"/>
  <c r="H14" i="2"/>
  <c r="B14" i="2"/>
  <c r="D14" i="2"/>
  <c r="A14" i="2"/>
  <c r="H13" i="2"/>
  <c r="D13" i="2"/>
  <c r="B13" i="2"/>
  <c r="A13" i="2"/>
  <c r="Q29" i="1"/>
  <c r="C7" i="1"/>
  <c r="E22" i="1"/>
  <c r="F22" i="1"/>
  <c r="C8" i="1"/>
  <c r="Q28" i="1"/>
  <c r="F17" i="1"/>
  <c r="C17" i="1"/>
  <c r="Q21" i="1"/>
  <c r="E11" i="2"/>
  <c r="E21" i="1"/>
  <c r="F21" i="1"/>
  <c r="G21" i="1"/>
  <c r="H21" i="1"/>
  <c r="E24" i="1"/>
  <c r="F24" i="1"/>
  <c r="G24" i="1"/>
  <c r="I24" i="1"/>
  <c r="E27" i="1"/>
  <c r="F27" i="1"/>
  <c r="G27" i="1"/>
  <c r="I27" i="1"/>
  <c r="E23" i="1"/>
  <c r="F23" i="1"/>
  <c r="G23" i="1"/>
  <c r="I23" i="1"/>
  <c r="E29" i="1"/>
  <c r="F29" i="1"/>
  <c r="G29" i="1"/>
  <c r="K29" i="1"/>
  <c r="E26" i="1"/>
  <c r="F26" i="1"/>
  <c r="G26" i="1"/>
  <c r="I26" i="1"/>
  <c r="G22" i="1"/>
  <c r="E28" i="1"/>
  <c r="F28" i="1"/>
  <c r="G28" i="1"/>
  <c r="K28" i="1"/>
  <c r="G25" i="1"/>
  <c r="I25" i="1"/>
  <c r="E12" i="2"/>
  <c r="E14" i="2"/>
  <c r="I22" i="1"/>
  <c r="E15" i="2"/>
  <c r="E17" i="2"/>
  <c r="E18" i="2"/>
  <c r="C12" i="1"/>
  <c r="C11" i="1"/>
  <c r="O30" i="1" l="1"/>
  <c r="C16" i="1"/>
  <c r="D18" i="1" s="1"/>
  <c r="O22" i="1"/>
  <c r="O28" i="1"/>
  <c r="O21" i="1"/>
  <c r="O29" i="1"/>
  <c r="O25" i="1"/>
  <c r="C15" i="1"/>
  <c r="O26" i="1"/>
  <c r="O27" i="1"/>
  <c r="O23" i="1"/>
  <c r="O24" i="1"/>
  <c r="C18" i="1" l="1"/>
  <c r="F18" i="1"/>
  <c r="F19" i="1" s="1"/>
</calcChain>
</file>

<file path=xl/sharedStrings.xml><?xml version="1.0" encoding="utf-8"?>
<sst xmlns="http://schemas.openxmlformats.org/spreadsheetml/2006/main" count="138" uniqueCount="83">
  <si>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</si>
  <si>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</si>
  <si>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</si>
  <si>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</si>
  <si>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</si>
  <si>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</si>
  <si>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</si>
  <si>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</si>
  <si>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</si>
  <si>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</si>
  <si>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</si>
  <si>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</si>
  <si>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</si>
  <si>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</si>
  <si>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</si>
  <si>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</si>
  <si>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</si>
  <si>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</si>
  <si>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</si>
  <si>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</si>
  <si>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</si>
  <si>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</si>
  <si>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</si>
  <si>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</si>
  <si>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</si>
  <si>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</si>
  <si>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</si>
  <si>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</si>
  <si>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</si>
  <si>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</si>
  <si>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</si>
  <si>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</si>
  <si>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</si>
  <si>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</si>
  <si>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</si>
  <si>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DY Cep / GSC 4288-1103</t>
  </si>
  <si>
    <t>IBVS 5920</t>
  </si>
  <si>
    <t>I</t>
  </si>
  <si>
    <t>EB</t>
  </si>
  <si>
    <t>IBVS 6042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</si>
  <si>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</si>
  <si>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</si>
  <si>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</si>
  <si>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</si>
  <si>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</si>
  <si>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</si>
  <si>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</si>
  <si>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</si>
  <si>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</si>
  <si>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</si>
  <si>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</si>
  <si>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2429079.463 </t>
  </si>
  <si>
    <t> 29.06.1938 23:06 </t>
  </si>
  <si>
    <t> 0.029 </t>
  </si>
  <si>
    <t>P </t>
  </si>
  <si>
    <t> W.Wenzel </t>
  </si>
  <si>
    <t> VSS 2.340 </t>
  </si>
  <si>
    <t>2429313.282 </t>
  </si>
  <si>
    <t> 18.02.1939 18:46 </t>
  </si>
  <si>
    <t> 0.008 </t>
  </si>
  <si>
    <t>2429464.441 </t>
  </si>
  <si>
    <t> 19.07.1939 22:35 </t>
  </si>
  <si>
    <t> -0.002 </t>
  </si>
  <si>
    <t>2429497.477 </t>
  </si>
  <si>
    <t> 21.08.1939 23:26 </t>
  </si>
  <si>
    <t> -0.034 </t>
  </si>
  <si>
    <t>2429901.398 </t>
  </si>
  <si>
    <t> 28.09.1940 21:33 </t>
  </si>
  <si>
    <t> -0.018 </t>
  </si>
  <si>
    <t>2430024.260 </t>
  </si>
  <si>
    <t> 29.01.1941 18:14 </t>
  </si>
  <si>
    <t> 0.019 </t>
  </si>
  <si>
    <t>2455153.549 </t>
  </si>
  <si>
    <t> 18.11.2009 01:10 </t>
  </si>
  <si>
    <t> -0.196 </t>
  </si>
  <si>
    <t>C </t>
  </si>
  <si>
    <t> R.Diethelm </t>
  </si>
  <si>
    <t>IBVS 5920 </t>
  </si>
  <si>
    <t>2456237.647 </t>
  </si>
  <si>
    <t> 06.11.2012 03:31 </t>
  </si>
  <si>
    <t> -0.264 </t>
  </si>
  <si>
    <t>IBVS 6042 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</si>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</sst>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2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9">
    <xf numFmtId="0" fontId="0" fillId="0" borderId="0">
      <alignment vertical="top"/>
    </xf>
    <xf numFmtId="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1" applyNumberFormat="0" applyFont="0" applyFill="0" applyAlignment="0" applyProtection="0"/>
  </cellStyleXfs>
  <cellXfs count="53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/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0" xfId="0" applyFo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2" borderId="0" xfId="0" applyFont="1" applyFill="1" applyAlignment="1"/>
    <xf numFmtId="0" fontId="17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>
      <alignment vertical="top"/>
    </xf>
    <xf numFmtId="0" fontId="0" fillId="0" borderId="7" xfId="0" applyBorder="1" applyAlignment="1">
      <alignment horizontal="center"/>
    </xf>
    <xf numFmtId="0" fontId="0" fillId="0" borderId="8" xfId="0" applyBorder="1">
      <alignment vertical="top"/>
    </xf>
    <xf numFmtId="0" fontId="18" fillId="0" borderId="0" xfId="7" applyAlignment="1" applyProtection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>
      <alignment vertical="top"/>
    </xf>
    <xf numFmtId="0" fontId="0" fillId="0" borderId="0" xfId="0" quotePrefix="1">
      <alignment vertical="top"/>
    </xf>
    <xf numFmtId="0" fontId="5" fillId="3" borderId="11" xfId="0" applyFont="1" applyFill="1" applyBorder="1" applyAlignment="1">
      <alignment horizontal="left" vertical="top" wrapText="1" indent="1"/>
    </xf>
    <xf numFmtId="0" fontId="5" fillId="3" borderId="11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right" vertical="top" wrapText="1"/>
    </xf>
    <xf numFmtId="0" fontId="18" fillId="3" borderId="11" xfId="7" applyFill="1" applyBorder="1" applyAlignment="1" applyProtection="1">
      <alignment horizontal="right"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DY Cep - O-C Diagr.</a:t>
            </a:r>
          </a:p>
        </c:rich>
      </c:tx>
      <c:layout>
        <c:manualLayout>
          <c:xMode val="edge"/>
          <c:yMode val="edge"/>
          <c:x val="0.38496240601503762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81203007518797"/>
          <c:y val="0.14035127795846455"/>
          <c:w val="0.82857142857142863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2E-3</c:v>
                  </c:pt>
                  <c:pt idx="8">
                    <c:v>4.0000000000000001E-3</c:v>
                  </c:pt>
                  <c:pt idx="9">
                    <c:v>2.0999999999999999E-3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2E-3</c:v>
                  </c:pt>
                  <c:pt idx="8">
                    <c:v>4.0000000000000001E-3</c:v>
                  </c:pt>
                  <c:pt idx="9">
                    <c:v>2.0999999999999999E-3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99</c:v>
                </c:pt>
                <c:pt idx="3">
                  <c:v>163</c:v>
                </c:pt>
                <c:pt idx="4">
                  <c:v>177</c:v>
                </c:pt>
                <c:pt idx="5">
                  <c:v>348</c:v>
                </c:pt>
                <c:pt idx="6">
                  <c:v>400</c:v>
                </c:pt>
                <c:pt idx="7">
                  <c:v>11040</c:v>
                </c:pt>
                <c:pt idx="8">
                  <c:v>11499</c:v>
                </c:pt>
                <c:pt idx="9">
                  <c:v>12698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70-48A6-BAA5-15CCC13E327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2E-3</c:v>
                  </c:pt>
                  <c:pt idx="8">
                    <c:v>4.0000000000000001E-3</c:v>
                  </c:pt>
                  <c:pt idx="9">
                    <c:v>2.0999999999999999E-3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2E-3</c:v>
                  </c:pt>
                  <c:pt idx="8">
                    <c:v>4.0000000000000001E-3</c:v>
                  </c:pt>
                  <c:pt idx="9">
                    <c:v>2.0999999999999999E-3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99</c:v>
                </c:pt>
                <c:pt idx="3">
                  <c:v>163</c:v>
                </c:pt>
                <c:pt idx="4">
                  <c:v>177</c:v>
                </c:pt>
                <c:pt idx="5">
                  <c:v>348</c:v>
                </c:pt>
                <c:pt idx="6">
                  <c:v>400</c:v>
                </c:pt>
                <c:pt idx="7">
                  <c:v>11040</c:v>
                </c:pt>
                <c:pt idx="8">
                  <c:v>11499</c:v>
                </c:pt>
                <c:pt idx="9">
                  <c:v>12698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1">
                  <c:v>2.899999999863212E-2</c:v>
                </c:pt>
                <c:pt idx="2">
                  <c:v>8.2674999976006802E-3</c:v>
                </c:pt>
                <c:pt idx="3">
                  <c:v>-1.8525000014051329E-3</c:v>
                </c:pt>
                <c:pt idx="4">
                  <c:v>-3.409750000355416E-2</c:v>
                </c:pt>
                <c:pt idx="5">
                  <c:v>-1.8090000001393491E-2</c:v>
                </c:pt>
                <c:pt idx="6">
                  <c:v>1.8999999996594852E-2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70-48A6-BAA5-15CCC13E327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2E-3</c:v>
                  </c:pt>
                  <c:pt idx="8">
                    <c:v>4.0000000000000001E-3</c:v>
                  </c:pt>
                  <c:pt idx="9">
                    <c:v>2.0999999999999999E-3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2E-3</c:v>
                  </c:pt>
                  <c:pt idx="8">
                    <c:v>4.0000000000000001E-3</c:v>
                  </c:pt>
                  <c:pt idx="9">
                    <c:v>2.0999999999999999E-3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99</c:v>
                </c:pt>
                <c:pt idx="3">
                  <c:v>163</c:v>
                </c:pt>
                <c:pt idx="4">
                  <c:v>177</c:v>
                </c:pt>
                <c:pt idx="5">
                  <c:v>348</c:v>
                </c:pt>
                <c:pt idx="6">
                  <c:v>400</c:v>
                </c:pt>
                <c:pt idx="7">
                  <c:v>11040</c:v>
                </c:pt>
                <c:pt idx="8">
                  <c:v>11499</c:v>
                </c:pt>
                <c:pt idx="9">
                  <c:v>12698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70-48A6-BAA5-15CCC13E327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2E-3</c:v>
                  </c:pt>
                  <c:pt idx="8">
                    <c:v>4.0000000000000001E-3</c:v>
                  </c:pt>
                  <c:pt idx="9">
                    <c:v>2.0999999999999999E-3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2E-3</c:v>
                  </c:pt>
                  <c:pt idx="8">
                    <c:v>4.0000000000000001E-3</c:v>
                  </c:pt>
                  <c:pt idx="9">
                    <c:v>2.0999999999999999E-3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99</c:v>
                </c:pt>
                <c:pt idx="3">
                  <c:v>163</c:v>
                </c:pt>
                <c:pt idx="4">
                  <c:v>177</c:v>
                </c:pt>
                <c:pt idx="5">
                  <c:v>348</c:v>
                </c:pt>
                <c:pt idx="6">
                  <c:v>400</c:v>
                </c:pt>
                <c:pt idx="7">
                  <c:v>11040</c:v>
                </c:pt>
                <c:pt idx="8">
                  <c:v>11499</c:v>
                </c:pt>
                <c:pt idx="9">
                  <c:v>12698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7">
                  <c:v>-2.5581999999994878</c:v>
                </c:pt>
                <c:pt idx="8">
                  <c:v>-2.6262324999988778</c:v>
                </c:pt>
                <c:pt idx="9">
                  <c:v>-2.7873150000013993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670-48A6-BAA5-15CCC13E327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2E-3</c:v>
                  </c:pt>
                  <c:pt idx="8">
                    <c:v>4.0000000000000001E-3</c:v>
                  </c:pt>
                  <c:pt idx="9">
                    <c:v>2.0999999999999999E-3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2E-3</c:v>
                  </c:pt>
                  <c:pt idx="8">
                    <c:v>4.0000000000000001E-3</c:v>
                  </c:pt>
                  <c:pt idx="9">
                    <c:v>2.0999999999999999E-3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99</c:v>
                </c:pt>
                <c:pt idx="3">
                  <c:v>163</c:v>
                </c:pt>
                <c:pt idx="4">
                  <c:v>177</c:v>
                </c:pt>
                <c:pt idx="5">
                  <c:v>348</c:v>
                </c:pt>
                <c:pt idx="6">
                  <c:v>400</c:v>
                </c:pt>
                <c:pt idx="7">
                  <c:v>11040</c:v>
                </c:pt>
                <c:pt idx="8">
                  <c:v>11499</c:v>
                </c:pt>
                <c:pt idx="9">
                  <c:v>12698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670-48A6-BAA5-15CCC13E327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2E-3</c:v>
                  </c:pt>
                  <c:pt idx="8">
                    <c:v>4.0000000000000001E-3</c:v>
                  </c:pt>
                  <c:pt idx="9">
                    <c:v>2.0999999999999999E-3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2E-3</c:v>
                  </c:pt>
                  <c:pt idx="8">
                    <c:v>4.0000000000000001E-3</c:v>
                  </c:pt>
                  <c:pt idx="9">
                    <c:v>2.0999999999999999E-3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99</c:v>
                </c:pt>
                <c:pt idx="3">
                  <c:v>163</c:v>
                </c:pt>
                <c:pt idx="4">
                  <c:v>177</c:v>
                </c:pt>
                <c:pt idx="5">
                  <c:v>348</c:v>
                </c:pt>
                <c:pt idx="6">
                  <c:v>400</c:v>
                </c:pt>
                <c:pt idx="7">
                  <c:v>11040</c:v>
                </c:pt>
                <c:pt idx="8">
                  <c:v>11499</c:v>
                </c:pt>
                <c:pt idx="9">
                  <c:v>12698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670-48A6-BAA5-15CCC13E327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2E-3</c:v>
                  </c:pt>
                  <c:pt idx="8">
                    <c:v>4.0000000000000001E-3</c:v>
                  </c:pt>
                  <c:pt idx="9">
                    <c:v>2.0999999999999999E-3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2E-3</c:v>
                  </c:pt>
                  <c:pt idx="8">
                    <c:v>4.0000000000000001E-3</c:v>
                  </c:pt>
                  <c:pt idx="9">
                    <c:v>2.0999999999999999E-3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99</c:v>
                </c:pt>
                <c:pt idx="3">
                  <c:v>163</c:v>
                </c:pt>
                <c:pt idx="4">
                  <c:v>177</c:v>
                </c:pt>
                <c:pt idx="5">
                  <c:v>348</c:v>
                </c:pt>
                <c:pt idx="6">
                  <c:v>400</c:v>
                </c:pt>
                <c:pt idx="7">
                  <c:v>11040</c:v>
                </c:pt>
                <c:pt idx="8">
                  <c:v>11499</c:v>
                </c:pt>
                <c:pt idx="9">
                  <c:v>12698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670-48A6-BAA5-15CCC13E327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99</c:v>
                </c:pt>
                <c:pt idx="3">
                  <c:v>163</c:v>
                </c:pt>
                <c:pt idx="4">
                  <c:v>177</c:v>
                </c:pt>
                <c:pt idx="5">
                  <c:v>348</c:v>
                </c:pt>
                <c:pt idx="6">
                  <c:v>400</c:v>
                </c:pt>
                <c:pt idx="7">
                  <c:v>11040</c:v>
                </c:pt>
                <c:pt idx="8">
                  <c:v>11499</c:v>
                </c:pt>
                <c:pt idx="9">
                  <c:v>12698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4.3524880547493705E-2</c:v>
                </c:pt>
                <c:pt idx="1">
                  <c:v>4.3524880547493705E-2</c:v>
                </c:pt>
                <c:pt idx="2">
                  <c:v>2.0799118726465466E-2</c:v>
                </c:pt>
                <c:pt idx="3">
                  <c:v>6.1077171451946813E-3</c:v>
                </c:pt>
                <c:pt idx="4">
                  <c:v>2.8939730492917037E-3</c:v>
                </c:pt>
                <c:pt idx="5">
                  <c:v>-3.6359615550666163E-2</c:v>
                </c:pt>
                <c:pt idx="6">
                  <c:v>-4.8296379335448683E-2</c:v>
                </c:pt>
                <c:pt idx="7">
                  <c:v>-2.4907418922217159</c:v>
                </c:pt>
                <c:pt idx="8">
                  <c:v>-2.5961067879373925</c:v>
                </c:pt>
                <c:pt idx="9">
                  <c:v>-2.8713410144365121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670-48A6-BAA5-15CCC13E3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642152"/>
        <c:axId val="1"/>
      </c:scatterChart>
      <c:valAx>
        <c:axId val="684642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30075187969926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46421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962406015037594"/>
          <c:y val="0.92397937099967764"/>
          <c:w val="0.62857142857142856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17</xdr:col>
      <xdr:colOff>123825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A9E8BED6-B618-8491-CD51-CDD6CB536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konkoly.hu/cgi-bin/IBVS?6042" TargetMode="External"/><Relationship Id="rId1" Type="http://schemas.openxmlformats.org/officeDocument/2006/relationships/hyperlink" Target="http://www.konkoly.hu/cgi-bin/IBVS?5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940"/>
  <sheetViews>
    <sheetView tabSelected="1" workbookViewId="0">
      <pane xSplit="14" ySplit="21" topLeftCell="O22" activePane="bottomRight" state="frozen"/>
      <selection pane="topRight" activeCell="O1" sqref="O1"/>
      <selection pane="bottomLeft" activeCell="A22" sqref="A22"/>
      <selection pane="bottomRight" activeCell="F11" sqref="F11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35</v>
      </c>
    </row>
    <row r="2" spans="1:6" x14ac:dyDescent="0.2">
      <c r="A2" t="s">
        <v>24</v>
      </c>
      <c r="B2" t="s">
        <v>38</v>
      </c>
      <c r="C2" s="3"/>
      <c r="D2" s="3"/>
    </row>
    <row r="3" spans="1:6" ht="13.5" thickBot="1" x14ac:dyDescent="0.25"/>
    <row r="4" spans="1:6" ht="14.25" thickTop="1" thickBot="1" x14ac:dyDescent="0.25">
      <c r="A4" s="5" t="s">
        <v>0</v>
      </c>
      <c r="C4" s="8">
        <v>29079.434000000001</v>
      </c>
      <c r="D4" s="9">
        <v>2.3620174999999999</v>
      </c>
    </row>
    <row r="5" spans="1:6" ht="13.5" thickTop="1" x14ac:dyDescent="0.2">
      <c r="A5" s="11" t="s">
        <v>29</v>
      </c>
      <c r="B5" s="12"/>
      <c r="C5" s="13">
        <v>-9.5</v>
      </c>
      <c r="D5" s="12" t="s">
        <v>30</v>
      </c>
    </row>
    <row r="6" spans="1:6" x14ac:dyDescent="0.2">
      <c r="A6" s="5" t="s">
        <v>1</v>
      </c>
    </row>
    <row r="7" spans="1:6" x14ac:dyDescent="0.2">
      <c r="A7" t="s">
        <v>2</v>
      </c>
      <c r="C7">
        <f>+C4</f>
        <v>29079.434000000001</v>
      </c>
    </row>
    <row r="8" spans="1:6" x14ac:dyDescent="0.2">
      <c r="A8" t="s">
        <v>3</v>
      </c>
      <c r="C8">
        <f>+D4</f>
        <v>2.3620174999999999</v>
      </c>
    </row>
    <row r="9" spans="1:6" x14ac:dyDescent="0.2">
      <c r="A9" s="26" t="s">
        <v>34</v>
      </c>
      <c r="B9" s="27">
        <v>22</v>
      </c>
      <c r="C9" s="24" t="str">
        <f>"F"&amp;B9</f>
        <v>F22</v>
      </c>
      <c r="D9" s="25" t="str">
        <f>"G"&amp;B9</f>
        <v>G22</v>
      </c>
    </row>
    <row r="10" spans="1:6" ht="13.5" thickBot="1" x14ac:dyDescent="0.25">
      <c r="A10" s="12"/>
      <c r="B10" s="12"/>
      <c r="C10" s="4" t="s">
        <v>20</v>
      </c>
      <c r="D10" s="4" t="s">
        <v>21</v>
      </c>
      <c r="E10" s="12"/>
    </row>
    <row r="11" spans="1:6" x14ac:dyDescent="0.2">
      <c r="A11" s="12" t="s">
        <v>16</v>
      </c>
      <c r="B11" s="12"/>
      <c r="C11" s="23">
        <f ca="1">INTERCEPT(INDIRECT($D$9):G992,INDIRECT($C$9):F992)</f>
        <v>4.3524880547493705E-2</v>
      </c>
      <c r="D11" s="3"/>
      <c r="E11" s="12"/>
    </row>
    <row r="12" spans="1:6" x14ac:dyDescent="0.2">
      <c r="A12" s="12" t="s">
        <v>17</v>
      </c>
      <c r="B12" s="12"/>
      <c r="C12" s="23">
        <f ca="1">SLOPE(INDIRECT($D$9):G992,INDIRECT($C$9):F992)</f>
        <v>-2.2955314970735596E-4</v>
      </c>
      <c r="D12" s="3"/>
      <c r="E12" s="12"/>
    </row>
    <row r="13" spans="1:6" x14ac:dyDescent="0.2">
      <c r="A13" s="12" t="s">
        <v>19</v>
      </c>
      <c r="B13" s="12"/>
      <c r="C13" s="3" t="s">
        <v>14</v>
      </c>
    </row>
    <row r="14" spans="1:6" x14ac:dyDescent="0.2">
      <c r="A14" s="12"/>
      <c r="B14" s="12"/>
      <c r="C14" s="12"/>
    </row>
    <row r="15" spans="1:6" x14ac:dyDescent="0.2">
      <c r="A15" s="14" t="s">
        <v>18</v>
      </c>
      <c r="B15" s="12"/>
      <c r="C15" s="15">
        <f ca="1">(C7+C11)+(C8+C12)*INT(MAX(F21:F3533))</f>
        <v>59069.460873985561</v>
      </c>
      <c r="E15" s="3"/>
      <c r="F15" s="12"/>
    </row>
    <row r="16" spans="1:6" x14ac:dyDescent="0.2">
      <c r="A16" s="18" t="s">
        <v>4</v>
      </c>
      <c r="B16" s="12"/>
      <c r="C16" s="19">
        <f ca="1">+C8+C12</f>
        <v>2.3617879468502925</v>
      </c>
      <c r="E16" s="12"/>
      <c r="F16" s="12"/>
    </row>
    <row r="17" spans="1:18" ht="13.5" thickBot="1" x14ac:dyDescent="0.25">
      <c r="A17" s="16" t="s">
        <v>28</v>
      </c>
      <c r="B17" s="12"/>
      <c r="C17" s="12">
        <f>COUNT(C21:C2191)</f>
        <v>10</v>
      </c>
      <c r="E17" s="16" t="s">
        <v>31</v>
      </c>
      <c r="F17" s="17">
        <f ca="1">TODAY()+15018.5-B5/24</f>
        <v>60332.5</v>
      </c>
    </row>
    <row r="18" spans="1:18" ht="14.25" thickTop="1" thickBot="1" x14ac:dyDescent="0.25">
      <c r="A18" s="18" t="s">
        <v>5</v>
      </c>
      <c r="B18" s="12"/>
      <c r="C18" s="21">
        <f ca="1">+C15</f>
        <v>59069.460873985561</v>
      </c>
      <c r="D18" s="22">
        <f ca="1">+C16</f>
        <v>2.3617879468502925</v>
      </c>
      <c r="E18" s="16" t="s">
        <v>32</v>
      </c>
      <c r="F18" s="17">
        <f ca="1">ROUND(2*(F17-C15)/C16,0)/2+1</f>
        <v>536</v>
      </c>
    </row>
    <row r="19" spans="1:18" ht="13.5" thickTop="1" x14ac:dyDescent="0.2">
      <c r="E19" s="16" t="s">
        <v>33</v>
      </c>
      <c r="F19" s="20">
        <f ca="1">+C15+C16*F18-15018.5-C5/24</f>
        <v>45317.275046830655</v>
      </c>
    </row>
    <row r="20" spans="1:18" ht="13.5" thickBot="1" x14ac:dyDescent="0.25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47</v>
      </c>
      <c r="I20" s="7" t="s">
        <v>50</v>
      </c>
      <c r="J20" s="7" t="s">
        <v>44</v>
      </c>
      <c r="K20" s="7" t="s">
        <v>42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</row>
    <row r="21" spans="1:18" x14ac:dyDescent="0.2">
      <c r="A21" t="s">
        <v>12</v>
      </c>
      <c r="C21" s="10">
        <v>29079.434000000001</v>
      </c>
      <c r="D21" s="10" t="s">
        <v>14</v>
      </c>
      <c r="E21">
        <f t="shared" ref="E21:E29" si="0">+(C21-C$7)/C$8</f>
        <v>0</v>
      </c>
      <c r="F21">
        <f t="shared" ref="F21:F27" si="1">ROUND(2*E21,0)/2</f>
        <v>0</v>
      </c>
      <c r="G21">
        <f t="shared" ref="G21:G29" si="2">+C21-(C$7+F21*C$8)</f>
        <v>0</v>
      </c>
      <c r="H21">
        <f>+G21</f>
        <v>0</v>
      </c>
      <c r="O21">
        <f t="shared" ref="O21:O29" ca="1" si="3">+C$11+C$12*$F21</f>
        <v>4.3524880547493705E-2</v>
      </c>
      <c r="Q21" s="2">
        <f t="shared" ref="Q21:Q29" si="4">+C21-15018.5</f>
        <v>14060.934000000001</v>
      </c>
    </row>
    <row r="22" spans="1:18" x14ac:dyDescent="0.2">
      <c r="A22" s="47" t="s">
        <v>56</v>
      </c>
      <c r="B22" s="48" t="s">
        <v>37</v>
      </c>
      <c r="C22" s="47">
        <v>29079.463</v>
      </c>
      <c r="D22" s="47" t="s">
        <v>50</v>
      </c>
      <c r="E22">
        <f t="shared" si="0"/>
        <v>1.2277639771353143E-2</v>
      </c>
      <c r="F22">
        <f t="shared" si="1"/>
        <v>0</v>
      </c>
      <c r="G22">
        <f t="shared" si="2"/>
        <v>2.899999999863212E-2</v>
      </c>
      <c r="I22">
        <f t="shared" ref="I22:I27" si="5">+G22</f>
        <v>2.899999999863212E-2</v>
      </c>
      <c r="O22">
        <f t="shared" ca="1" si="3"/>
        <v>4.3524880547493705E-2</v>
      </c>
      <c r="Q22" s="2">
        <f t="shared" si="4"/>
        <v>14060.963</v>
      </c>
    </row>
    <row r="23" spans="1:18" x14ac:dyDescent="0.2">
      <c r="A23" s="47" t="s">
        <v>56</v>
      </c>
      <c r="B23" s="48" t="s">
        <v>37</v>
      </c>
      <c r="C23" s="47">
        <v>29313.281999999999</v>
      </c>
      <c r="D23" s="47" t="s">
        <v>50</v>
      </c>
      <c r="E23">
        <f t="shared" si="0"/>
        <v>99.003500185751435</v>
      </c>
      <c r="F23">
        <f t="shared" si="1"/>
        <v>99</v>
      </c>
      <c r="G23">
        <f t="shared" si="2"/>
        <v>8.2674999976006802E-3</v>
      </c>
      <c r="I23">
        <f t="shared" si="5"/>
        <v>8.2674999976006802E-3</v>
      </c>
      <c r="O23">
        <f t="shared" ca="1" si="3"/>
        <v>2.0799118726465466E-2</v>
      </c>
      <c r="Q23" s="2">
        <f t="shared" si="4"/>
        <v>14294.781999999999</v>
      </c>
    </row>
    <row r="24" spans="1:18" x14ac:dyDescent="0.2">
      <c r="A24" s="47" t="s">
        <v>56</v>
      </c>
      <c r="B24" s="48" t="s">
        <v>37</v>
      </c>
      <c r="C24" s="47">
        <v>29464.440999999999</v>
      </c>
      <c r="D24" s="47" t="s">
        <v>50</v>
      </c>
      <c r="E24">
        <f t="shared" si="0"/>
        <v>162.99921571283778</v>
      </c>
      <c r="F24">
        <f t="shared" si="1"/>
        <v>163</v>
      </c>
      <c r="G24">
        <f t="shared" si="2"/>
        <v>-1.8525000014051329E-3</v>
      </c>
      <c r="I24">
        <f t="shared" si="5"/>
        <v>-1.8525000014051329E-3</v>
      </c>
      <c r="O24">
        <f t="shared" ca="1" si="3"/>
        <v>6.1077171451946813E-3</v>
      </c>
      <c r="Q24" s="2">
        <f t="shared" si="4"/>
        <v>14445.940999999999</v>
      </c>
    </row>
    <row r="25" spans="1:18" x14ac:dyDescent="0.2">
      <c r="A25" s="47" t="s">
        <v>56</v>
      </c>
      <c r="B25" s="48" t="s">
        <v>37</v>
      </c>
      <c r="C25" s="47">
        <v>29497.476999999999</v>
      </c>
      <c r="D25" s="47" t="s">
        <v>50</v>
      </c>
      <c r="E25">
        <f t="shared" si="0"/>
        <v>176.98556424751209</v>
      </c>
      <c r="F25">
        <f t="shared" si="1"/>
        <v>177</v>
      </c>
      <c r="G25">
        <f t="shared" si="2"/>
        <v>-3.409750000355416E-2</v>
      </c>
      <c r="I25">
        <f t="shared" si="5"/>
        <v>-3.409750000355416E-2</v>
      </c>
      <c r="O25">
        <f t="shared" ca="1" si="3"/>
        <v>2.8939730492917037E-3</v>
      </c>
      <c r="Q25" s="2">
        <f t="shared" si="4"/>
        <v>14478.976999999999</v>
      </c>
    </row>
    <row r="26" spans="1:18" x14ac:dyDescent="0.2">
      <c r="A26" s="47" t="s">
        <v>56</v>
      </c>
      <c r="B26" s="48" t="s">
        <v>37</v>
      </c>
      <c r="C26" s="47">
        <v>29901.398000000001</v>
      </c>
      <c r="D26" s="47" t="s">
        <v>50</v>
      </c>
      <c r="E26">
        <f t="shared" si="0"/>
        <v>347.99234129298367</v>
      </c>
      <c r="F26">
        <f t="shared" si="1"/>
        <v>348</v>
      </c>
      <c r="G26">
        <f t="shared" si="2"/>
        <v>-1.8090000001393491E-2</v>
      </c>
      <c r="I26">
        <f t="shared" si="5"/>
        <v>-1.8090000001393491E-2</v>
      </c>
      <c r="O26">
        <f t="shared" ca="1" si="3"/>
        <v>-3.6359615550666163E-2</v>
      </c>
      <c r="Q26" s="2">
        <f t="shared" si="4"/>
        <v>14882.898000000001</v>
      </c>
    </row>
    <row r="27" spans="1:18" x14ac:dyDescent="0.2">
      <c r="A27" s="47" t="s">
        <v>56</v>
      </c>
      <c r="B27" s="48" t="s">
        <v>37</v>
      </c>
      <c r="C27" s="47">
        <v>30024.26</v>
      </c>
      <c r="D27" s="47" t="s">
        <v>50</v>
      </c>
      <c r="E27">
        <f t="shared" si="0"/>
        <v>400.00804397088393</v>
      </c>
      <c r="F27">
        <f t="shared" si="1"/>
        <v>400</v>
      </c>
      <c r="G27">
        <f t="shared" si="2"/>
        <v>1.8999999996594852E-2</v>
      </c>
      <c r="I27">
        <f t="shared" si="5"/>
        <v>1.8999999996594852E-2</v>
      </c>
      <c r="O27">
        <f t="shared" ca="1" si="3"/>
        <v>-4.8296379335448683E-2</v>
      </c>
      <c r="Q27" s="2">
        <f t="shared" si="4"/>
        <v>15005.759999999998</v>
      </c>
    </row>
    <row r="28" spans="1:18" x14ac:dyDescent="0.2">
      <c r="A28" s="28" t="s">
        <v>36</v>
      </c>
      <c r="B28" s="29" t="s">
        <v>37</v>
      </c>
      <c r="C28" s="28">
        <v>55153.548999999999</v>
      </c>
      <c r="D28" s="28">
        <v>2E-3</v>
      </c>
      <c r="E28">
        <f t="shared" si="0"/>
        <v>11038.916942825359</v>
      </c>
      <c r="F28" s="33">
        <f>ROUND(2*E28,0)/2+1</f>
        <v>11040</v>
      </c>
      <c r="G28">
        <f t="shared" si="2"/>
        <v>-2.5581999999994878</v>
      </c>
      <c r="K28">
        <f>+G28</f>
        <v>-2.5581999999994878</v>
      </c>
      <c r="O28">
        <f t="shared" ca="1" si="3"/>
        <v>-2.4907418922217159</v>
      </c>
      <c r="Q28" s="2">
        <f t="shared" si="4"/>
        <v>40135.048999999999</v>
      </c>
      <c r="R28" t="s">
        <v>42</v>
      </c>
    </row>
    <row r="29" spans="1:18" x14ac:dyDescent="0.2">
      <c r="A29" s="30" t="s">
        <v>39</v>
      </c>
      <c r="B29" s="31" t="s">
        <v>37</v>
      </c>
      <c r="C29" s="32">
        <v>56237.646999999997</v>
      </c>
      <c r="D29" s="32">
        <v>4.0000000000000001E-3</v>
      </c>
      <c r="E29">
        <f t="shared" si="0"/>
        <v>11497.888140117504</v>
      </c>
      <c r="F29" s="33">
        <f>ROUND(2*E29,0)/2+1</f>
        <v>11499</v>
      </c>
      <c r="G29">
        <f t="shared" si="2"/>
        <v>-2.6262324999988778</v>
      </c>
      <c r="K29">
        <f>+G29</f>
        <v>-2.6262324999988778</v>
      </c>
      <c r="O29">
        <f t="shared" ca="1" si="3"/>
        <v>-2.5961067879373925</v>
      </c>
      <c r="Q29" s="2">
        <f t="shared" si="4"/>
        <v>41219.146999999997</v>
      </c>
      <c r="R29" t="s">
        <v>42</v>
      </c>
    </row>
    <row r="30" spans="1:18" x14ac:dyDescent="0.2">
      <c r="A30" s="49" t="s">
        <v>82</v>
      </c>
      <c r="B30" s="50" t="s">
        <v>37</v>
      </c>
      <c r="C30" s="51">
        <v>59069.544900000001</v>
      </c>
      <c r="D30" s="52">
        <v>2.0999999999999999E-3</v>
      </c>
      <c r="E30">
        <f t="shared" ref="E30" si="6">+(C30-C$7)/C$8</f>
        <v>12696.819943120659</v>
      </c>
      <c r="F30" s="33">
        <f>ROUND(2*E30,0)/2+1</f>
        <v>12698</v>
      </c>
      <c r="G30">
        <f t="shared" ref="G30" si="7">+C30-(C$7+F30*C$8)</f>
        <v>-2.7873150000013993</v>
      </c>
      <c r="K30">
        <f>+G30</f>
        <v>-2.7873150000013993</v>
      </c>
      <c r="O30">
        <f t="shared" ref="O30" ca="1" si="8">+C$11+C$12*$F30</f>
        <v>-2.8713410144365121</v>
      </c>
      <c r="Q30" s="2">
        <f t="shared" ref="Q30" si="9">+C30-15018.5</f>
        <v>44051.044900000001</v>
      </c>
    </row>
    <row r="31" spans="1:18" x14ac:dyDescent="0.2">
      <c r="B31" s="3"/>
      <c r="C31" s="10"/>
      <c r="D31" s="10"/>
      <c r="Q31" s="2"/>
    </row>
    <row r="32" spans="1:18" x14ac:dyDescent="0.2">
      <c r="B32" s="3"/>
      <c r="C32" s="10"/>
      <c r="D32" s="10"/>
      <c r="Q32" s="2"/>
    </row>
    <row r="33" spans="2:17" x14ac:dyDescent="0.2">
      <c r="B33" s="3"/>
      <c r="C33" s="10"/>
      <c r="D33" s="10"/>
      <c r="Q33" s="2"/>
    </row>
    <row r="34" spans="2:17" x14ac:dyDescent="0.2">
      <c r="B34" s="3"/>
      <c r="C34" s="10"/>
      <c r="D34" s="10"/>
    </row>
    <row r="35" spans="2:17" x14ac:dyDescent="0.2">
      <c r="C35" s="10"/>
      <c r="D35" s="10"/>
    </row>
    <row r="36" spans="2:17" x14ac:dyDescent="0.2">
      <c r="C36" s="10"/>
      <c r="D36" s="10"/>
    </row>
    <row r="37" spans="2:17" x14ac:dyDescent="0.2">
      <c r="C37" s="10"/>
      <c r="D37" s="10"/>
    </row>
    <row r="38" spans="2:17" x14ac:dyDescent="0.2">
      <c r="C38" s="10"/>
      <c r="D38" s="10"/>
    </row>
    <row r="39" spans="2:17" x14ac:dyDescent="0.2">
      <c r="C39" s="10"/>
      <c r="D39" s="10"/>
    </row>
    <row r="40" spans="2:17" x14ac:dyDescent="0.2">
      <c r="C40" s="10"/>
      <c r="D40" s="10"/>
    </row>
    <row r="41" spans="2:17" x14ac:dyDescent="0.2">
      <c r="C41" s="10"/>
      <c r="D41" s="10"/>
    </row>
    <row r="42" spans="2:17" x14ac:dyDescent="0.2">
      <c r="C42" s="10"/>
      <c r="D42" s="10"/>
    </row>
    <row r="43" spans="2:17" x14ac:dyDescent="0.2">
      <c r="C43" s="10"/>
      <c r="D43" s="10"/>
    </row>
    <row r="44" spans="2:17" x14ac:dyDescent="0.2">
      <c r="C44" s="10"/>
      <c r="D44" s="10"/>
    </row>
    <row r="45" spans="2:17" x14ac:dyDescent="0.2">
      <c r="C45" s="10"/>
      <c r="D45" s="10"/>
    </row>
    <row r="46" spans="2:17" x14ac:dyDescent="0.2">
      <c r="C46" s="10"/>
      <c r="D46" s="10"/>
    </row>
    <row r="47" spans="2:17" x14ac:dyDescent="0.2">
      <c r="C47" s="10"/>
      <c r="D47" s="10"/>
    </row>
    <row r="48" spans="2:17" x14ac:dyDescent="0.2">
      <c r="C48" s="10"/>
      <c r="D48" s="10"/>
    </row>
    <row r="49" spans="3:4" x14ac:dyDescent="0.2">
      <c r="C49" s="10"/>
      <c r="D49" s="10"/>
    </row>
    <row r="50" spans="3:4" x14ac:dyDescent="0.2">
      <c r="C50" s="10"/>
      <c r="D50" s="10"/>
    </row>
    <row r="51" spans="3:4" x14ac:dyDescent="0.2">
      <c r="C51" s="10"/>
      <c r="D51" s="10"/>
    </row>
    <row r="52" spans="3:4" x14ac:dyDescent="0.2">
      <c r="C52" s="10"/>
      <c r="D52" s="10"/>
    </row>
    <row r="53" spans="3:4" x14ac:dyDescent="0.2">
      <c r="C53" s="10"/>
      <c r="D53" s="10"/>
    </row>
    <row r="54" spans="3:4" x14ac:dyDescent="0.2">
      <c r="C54" s="10"/>
      <c r="D54" s="10"/>
    </row>
    <row r="55" spans="3:4" x14ac:dyDescent="0.2">
      <c r="C55" s="10"/>
      <c r="D55" s="10"/>
    </row>
    <row r="56" spans="3:4" x14ac:dyDescent="0.2">
      <c r="C56" s="10"/>
      <c r="D56" s="10"/>
    </row>
    <row r="57" spans="3:4" x14ac:dyDescent="0.2">
      <c r="C57" s="10"/>
      <c r="D57" s="10"/>
    </row>
    <row r="58" spans="3:4" x14ac:dyDescent="0.2">
      <c r="C58" s="10"/>
      <c r="D58" s="10"/>
    </row>
    <row r="59" spans="3:4" x14ac:dyDescent="0.2">
      <c r="C59" s="10"/>
      <c r="D59" s="10"/>
    </row>
    <row r="60" spans="3:4" x14ac:dyDescent="0.2">
      <c r="C60" s="10"/>
      <c r="D60" s="10"/>
    </row>
    <row r="61" spans="3:4" x14ac:dyDescent="0.2">
      <c r="C61" s="10"/>
      <c r="D61" s="10"/>
    </row>
    <row r="62" spans="3:4" x14ac:dyDescent="0.2">
      <c r="C62" s="10"/>
      <c r="D62" s="10"/>
    </row>
    <row r="63" spans="3:4" x14ac:dyDescent="0.2">
      <c r="C63" s="10"/>
      <c r="D63" s="10"/>
    </row>
    <row r="64" spans="3:4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  <row r="6940" spans="3:4" x14ac:dyDescent="0.2">
      <c r="C6940" s="10"/>
      <c r="D6940" s="10"/>
    </row>
  </sheetData>
  <phoneticPr fontId="7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62"/>
  <sheetViews>
    <sheetView workbookViewId="0">
      <selection activeCell="A13" sqref="A13:D18"/>
    </sheetView>
  </sheetViews>
  <sheetFormatPr defaultRowHeight="12.75" x14ac:dyDescent="0.2"/>
  <cols>
    <col min="1" max="1" width="19.7109375" style="10" customWidth="1"/>
    <col min="2" max="2" width="4.42578125" style="12" customWidth="1"/>
    <col min="3" max="3" width="12.7109375" style="10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10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 x14ac:dyDescent="0.25">
      <c r="A1" s="34" t="s">
        <v>40</v>
      </c>
      <c r="I1" s="35" t="s">
        <v>41</v>
      </c>
      <c r="J1" s="36" t="s">
        <v>42</v>
      </c>
    </row>
    <row r="2" spans="1:16" x14ac:dyDescent="0.2">
      <c r="I2" s="37" t="s">
        <v>43</v>
      </c>
      <c r="J2" s="38" t="s">
        <v>44</v>
      </c>
    </row>
    <row r="3" spans="1:16" x14ac:dyDescent="0.2">
      <c r="A3" s="39" t="s">
        <v>45</v>
      </c>
      <c r="I3" s="37" t="s">
        <v>46</v>
      </c>
      <c r="J3" s="38" t="s">
        <v>47</v>
      </c>
    </row>
    <row r="4" spans="1:16" x14ac:dyDescent="0.2">
      <c r="I4" s="37" t="s">
        <v>48</v>
      </c>
      <c r="J4" s="38" t="s">
        <v>47</v>
      </c>
    </row>
    <row r="5" spans="1:16" ht="13.5" thickBot="1" x14ac:dyDescent="0.25">
      <c r="I5" s="40" t="s">
        <v>49</v>
      </c>
      <c r="J5" s="41" t="s">
        <v>50</v>
      </c>
    </row>
    <row r="10" spans="1:16" ht="13.5" thickBot="1" x14ac:dyDescent="0.25"/>
    <row r="11" spans="1:16" ht="12.75" customHeight="1" thickBot="1" x14ac:dyDescent="0.25">
      <c r="A11" s="10" t="str">
        <f t="shared" ref="A11:A18" si="0">P11</f>
        <v>IBVS 5920 </v>
      </c>
      <c r="B11" s="3" t="str">
        <f t="shared" ref="B11:B18" si="1">IF(H11=INT(H11),"I","II")</f>
        <v>I</v>
      </c>
      <c r="C11" s="10">
        <f t="shared" ref="C11:C18" si="2">1*G11</f>
        <v>55153.548999999999</v>
      </c>
      <c r="D11" s="12" t="str">
        <f t="shared" ref="D11:D18" si="3">VLOOKUP(F11,I$1:J$5,2,FALSE)</f>
        <v>vis</v>
      </c>
      <c r="E11" s="42">
        <f>VLOOKUP(C11,Active!C$21:E$973,3,FALSE)</f>
        <v>11038.916942825359</v>
      </c>
      <c r="F11" s="3" t="s">
        <v>49</v>
      </c>
      <c r="G11" s="12" t="str">
        <f t="shared" ref="G11:G18" si="4">MID(I11,3,LEN(I11)-3)</f>
        <v>55153.549</v>
      </c>
      <c r="H11" s="10">
        <f t="shared" ref="H11:H18" si="5">1*K11</f>
        <v>11039</v>
      </c>
      <c r="I11" s="43" t="s">
        <v>72</v>
      </c>
      <c r="J11" s="44" t="s">
        <v>73</v>
      </c>
      <c r="K11" s="43">
        <v>11039</v>
      </c>
      <c r="L11" s="43" t="s">
        <v>74</v>
      </c>
      <c r="M11" s="44" t="s">
        <v>75</v>
      </c>
      <c r="N11" s="44" t="s">
        <v>49</v>
      </c>
      <c r="O11" s="45" t="s">
        <v>76</v>
      </c>
      <c r="P11" s="46" t="s">
        <v>77</v>
      </c>
    </row>
    <row r="12" spans="1:16" ht="12.75" customHeight="1" thickBot="1" x14ac:dyDescent="0.25">
      <c r="A12" s="10" t="str">
        <f t="shared" si="0"/>
        <v>IBVS 6042 </v>
      </c>
      <c r="B12" s="3" t="str">
        <f t="shared" si="1"/>
        <v>I</v>
      </c>
      <c r="C12" s="10">
        <f t="shared" si="2"/>
        <v>56237.646999999997</v>
      </c>
      <c r="D12" s="12" t="str">
        <f t="shared" si="3"/>
        <v>vis</v>
      </c>
      <c r="E12" s="42">
        <f>VLOOKUP(C12,Active!C$21:E$973,3,FALSE)</f>
        <v>11497.888140117504</v>
      </c>
      <c r="F12" s="3" t="s">
        <v>49</v>
      </c>
      <c r="G12" s="12" t="str">
        <f t="shared" si="4"/>
        <v>56237.647</v>
      </c>
      <c r="H12" s="10">
        <f t="shared" si="5"/>
        <v>11498</v>
      </c>
      <c r="I12" s="43" t="s">
        <v>78</v>
      </c>
      <c r="J12" s="44" t="s">
        <v>79</v>
      </c>
      <c r="K12" s="43">
        <v>11498</v>
      </c>
      <c r="L12" s="43" t="s">
        <v>80</v>
      </c>
      <c r="M12" s="44" t="s">
        <v>75</v>
      </c>
      <c r="N12" s="44" t="s">
        <v>49</v>
      </c>
      <c r="O12" s="45" t="s">
        <v>76</v>
      </c>
      <c r="P12" s="46" t="s">
        <v>81</v>
      </c>
    </row>
    <row r="13" spans="1:16" ht="12.75" customHeight="1" thickBot="1" x14ac:dyDescent="0.25">
      <c r="A13" s="10" t="str">
        <f t="shared" si="0"/>
        <v> VSS 2.340 </v>
      </c>
      <c r="B13" s="3" t="str">
        <f t="shared" si="1"/>
        <v>I</v>
      </c>
      <c r="C13" s="10">
        <f t="shared" si="2"/>
        <v>29079.463</v>
      </c>
      <c r="D13" s="12" t="str">
        <f t="shared" si="3"/>
        <v>vis</v>
      </c>
      <c r="E13" s="42">
        <f>VLOOKUP(C13,Active!C$21:E$973,3,FALSE)</f>
        <v>1.2277639771353143E-2</v>
      </c>
      <c r="F13" s="3" t="s">
        <v>49</v>
      </c>
      <c r="G13" s="12" t="str">
        <f t="shared" si="4"/>
        <v>29079.463</v>
      </c>
      <c r="H13" s="10">
        <f t="shared" si="5"/>
        <v>0</v>
      </c>
      <c r="I13" s="43" t="s">
        <v>51</v>
      </c>
      <c r="J13" s="44" t="s">
        <v>52</v>
      </c>
      <c r="K13" s="43">
        <v>0</v>
      </c>
      <c r="L13" s="43" t="s">
        <v>53</v>
      </c>
      <c r="M13" s="44" t="s">
        <v>54</v>
      </c>
      <c r="N13" s="44"/>
      <c r="O13" s="45" t="s">
        <v>55</v>
      </c>
      <c r="P13" s="45" t="s">
        <v>56</v>
      </c>
    </row>
    <row r="14" spans="1:16" ht="12.75" customHeight="1" thickBot="1" x14ac:dyDescent="0.25">
      <c r="A14" s="10" t="str">
        <f t="shared" si="0"/>
        <v> VSS 2.340 </v>
      </c>
      <c r="B14" s="3" t="str">
        <f t="shared" si="1"/>
        <v>I</v>
      </c>
      <c r="C14" s="10">
        <f t="shared" si="2"/>
        <v>29313.281999999999</v>
      </c>
      <c r="D14" s="12" t="str">
        <f t="shared" si="3"/>
        <v>vis</v>
      </c>
      <c r="E14" s="42">
        <f>VLOOKUP(C14,Active!C$21:E$973,3,FALSE)</f>
        <v>99.003500185751435</v>
      </c>
      <c r="F14" s="3" t="s">
        <v>49</v>
      </c>
      <c r="G14" s="12" t="str">
        <f t="shared" si="4"/>
        <v>29313.282</v>
      </c>
      <c r="H14" s="10">
        <f t="shared" si="5"/>
        <v>99</v>
      </c>
      <c r="I14" s="43" t="s">
        <v>57</v>
      </c>
      <c r="J14" s="44" t="s">
        <v>58</v>
      </c>
      <c r="K14" s="43">
        <v>99</v>
      </c>
      <c r="L14" s="43" t="s">
        <v>59</v>
      </c>
      <c r="M14" s="44" t="s">
        <v>54</v>
      </c>
      <c r="N14" s="44"/>
      <c r="O14" s="45" t="s">
        <v>55</v>
      </c>
      <c r="P14" s="45" t="s">
        <v>56</v>
      </c>
    </row>
    <row r="15" spans="1:16" ht="12.75" customHeight="1" thickBot="1" x14ac:dyDescent="0.25">
      <c r="A15" s="10" t="str">
        <f t="shared" si="0"/>
        <v> VSS 2.340 </v>
      </c>
      <c r="B15" s="3" t="str">
        <f t="shared" si="1"/>
        <v>I</v>
      </c>
      <c r="C15" s="10">
        <f t="shared" si="2"/>
        <v>29464.440999999999</v>
      </c>
      <c r="D15" s="12" t="str">
        <f t="shared" si="3"/>
        <v>vis</v>
      </c>
      <c r="E15" s="42">
        <f>VLOOKUP(C15,Active!C$21:E$973,3,FALSE)</f>
        <v>162.99921571283778</v>
      </c>
      <c r="F15" s="3" t="s">
        <v>49</v>
      </c>
      <c r="G15" s="12" t="str">
        <f t="shared" si="4"/>
        <v>29464.441</v>
      </c>
      <c r="H15" s="10">
        <f t="shared" si="5"/>
        <v>163</v>
      </c>
      <c r="I15" s="43" t="s">
        <v>60</v>
      </c>
      <c r="J15" s="44" t="s">
        <v>61</v>
      </c>
      <c r="K15" s="43">
        <v>163</v>
      </c>
      <c r="L15" s="43" t="s">
        <v>62</v>
      </c>
      <c r="M15" s="44" t="s">
        <v>54</v>
      </c>
      <c r="N15" s="44"/>
      <c r="O15" s="45" t="s">
        <v>55</v>
      </c>
      <c r="P15" s="45" t="s">
        <v>56</v>
      </c>
    </row>
    <row r="16" spans="1:16" ht="12.75" customHeight="1" thickBot="1" x14ac:dyDescent="0.25">
      <c r="A16" s="10" t="str">
        <f t="shared" si="0"/>
        <v> VSS 2.340 </v>
      </c>
      <c r="B16" s="3" t="str">
        <f t="shared" si="1"/>
        <v>I</v>
      </c>
      <c r="C16" s="10">
        <f t="shared" si="2"/>
        <v>29497.476999999999</v>
      </c>
      <c r="D16" s="12" t="str">
        <f t="shared" si="3"/>
        <v>vis</v>
      </c>
      <c r="E16" s="42">
        <f>VLOOKUP(C16,Active!C$21:E$973,3,FALSE)</f>
        <v>176.98556424751209</v>
      </c>
      <c r="F16" s="3" t="s">
        <v>49</v>
      </c>
      <c r="G16" s="12" t="str">
        <f t="shared" si="4"/>
        <v>29497.477</v>
      </c>
      <c r="H16" s="10">
        <f t="shared" si="5"/>
        <v>177</v>
      </c>
      <c r="I16" s="43" t="s">
        <v>63</v>
      </c>
      <c r="J16" s="44" t="s">
        <v>64</v>
      </c>
      <c r="K16" s="43">
        <v>177</v>
      </c>
      <c r="L16" s="43" t="s">
        <v>65</v>
      </c>
      <c r="M16" s="44" t="s">
        <v>54</v>
      </c>
      <c r="N16" s="44"/>
      <c r="O16" s="45" t="s">
        <v>55</v>
      </c>
      <c r="P16" s="45" t="s">
        <v>56</v>
      </c>
    </row>
    <row r="17" spans="1:16" ht="12.75" customHeight="1" thickBot="1" x14ac:dyDescent="0.25">
      <c r="A17" s="10" t="str">
        <f t="shared" si="0"/>
        <v> VSS 2.340 </v>
      </c>
      <c r="B17" s="3" t="str">
        <f t="shared" si="1"/>
        <v>I</v>
      </c>
      <c r="C17" s="10">
        <f t="shared" si="2"/>
        <v>29901.398000000001</v>
      </c>
      <c r="D17" s="12" t="str">
        <f t="shared" si="3"/>
        <v>vis</v>
      </c>
      <c r="E17" s="42">
        <f>VLOOKUP(C17,Active!C$21:E$973,3,FALSE)</f>
        <v>347.99234129298367</v>
      </c>
      <c r="F17" s="3" t="s">
        <v>49</v>
      </c>
      <c r="G17" s="12" t="str">
        <f t="shared" si="4"/>
        <v>29901.398</v>
      </c>
      <c r="H17" s="10">
        <f t="shared" si="5"/>
        <v>348</v>
      </c>
      <c r="I17" s="43" t="s">
        <v>66</v>
      </c>
      <c r="J17" s="44" t="s">
        <v>67</v>
      </c>
      <c r="K17" s="43">
        <v>348</v>
      </c>
      <c r="L17" s="43" t="s">
        <v>68</v>
      </c>
      <c r="M17" s="44" t="s">
        <v>54</v>
      </c>
      <c r="N17" s="44"/>
      <c r="O17" s="45" t="s">
        <v>55</v>
      </c>
      <c r="P17" s="45" t="s">
        <v>56</v>
      </c>
    </row>
    <row r="18" spans="1:16" ht="12.75" customHeight="1" thickBot="1" x14ac:dyDescent="0.25">
      <c r="A18" s="10" t="str">
        <f t="shared" si="0"/>
        <v> VSS 2.340 </v>
      </c>
      <c r="B18" s="3" t="str">
        <f t="shared" si="1"/>
        <v>I</v>
      </c>
      <c r="C18" s="10">
        <f t="shared" si="2"/>
        <v>30024.26</v>
      </c>
      <c r="D18" s="12" t="str">
        <f t="shared" si="3"/>
        <v>vis</v>
      </c>
      <c r="E18" s="42">
        <f>VLOOKUP(C18,Active!C$21:E$973,3,FALSE)</f>
        <v>400.00804397088393</v>
      </c>
      <c r="F18" s="3" t="s">
        <v>49</v>
      </c>
      <c r="G18" s="12" t="str">
        <f t="shared" si="4"/>
        <v>30024.260</v>
      </c>
      <c r="H18" s="10">
        <f t="shared" si="5"/>
        <v>400</v>
      </c>
      <c r="I18" s="43" t="s">
        <v>69</v>
      </c>
      <c r="J18" s="44" t="s">
        <v>70</v>
      </c>
      <c r="K18" s="43">
        <v>400</v>
      </c>
      <c r="L18" s="43" t="s">
        <v>71</v>
      </c>
      <c r="M18" s="44" t="s">
        <v>54</v>
      </c>
      <c r="N18" s="44"/>
      <c r="O18" s="45" t="s">
        <v>55</v>
      </c>
      <c r="P18" s="45" t="s">
        <v>56</v>
      </c>
    </row>
    <row r="19" spans="1:16" x14ac:dyDescent="0.2">
      <c r="B19" s="3"/>
      <c r="E19" s="42"/>
      <c r="F19" s="3"/>
    </row>
    <row r="20" spans="1:16" x14ac:dyDescent="0.2">
      <c r="B20" s="3"/>
      <c r="E20" s="42"/>
      <c r="F20" s="3"/>
    </row>
    <row r="21" spans="1:16" x14ac:dyDescent="0.2">
      <c r="B21" s="3"/>
      <c r="E21" s="42"/>
      <c r="F21" s="3"/>
    </row>
    <row r="22" spans="1:16" x14ac:dyDescent="0.2">
      <c r="B22" s="3"/>
      <c r="E22" s="42"/>
      <c r="F22" s="3"/>
    </row>
    <row r="23" spans="1:16" x14ac:dyDescent="0.2">
      <c r="B23" s="3"/>
      <c r="E23" s="42"/>
      <c r="F23" s="3"/>
    </row>
    <row r="24" spans="1:16" x14ac:dyDescent="0.2">
      <c r="B24" s="3"/>
      <c r="E24" s="42"/>
      <c r="F24" s="3"/>
    </row>
    <row r="25" spans="1:16" x14ac:dyDescent="0.2">
      <c r="B25" s="3"/>
      <c r="E25" s="42"/>
      <c r="F25" s="3"/>
    </row>
    <row r="26" spans="1:16" x14ac:dyDescent="0.2">
      <c r="B26" s="3"/>
      <c r="E26" s="42"/>
      <c r="F26" s="3"/>
    </row>
    <row r="27" spans="1:16" x14ac:dyDescent="0.2">
      <c r="B27" s="3"/>
      <c r="E27" s="42"/>
      <c r="F27" s="3"/>
    </row>
    <row r="28" spans="1:16" x14ac:dyDescent="0.2">
      <c r="B28" s="3"/>
      <c r="E28" s="42"/>
      <c r="F28" s="3"/>
    </row>
    <row r="29" spans="1:16" x14ac:dyDescent="0.2">
      <c r="B29" s="3"/>
      <c r="E29" s="42"/>
      <c r="F29" s="3"/>
    </row>
    <row r="30" spans="1:16" x14ac:dyDescent="0.2">
      <c r="B30" s="3"/>
      <c r="E30" s="42"/>
      <c r="F30" s="3"/>
    </row>
    <row r="31" spans="1:16" x14ac:dyDescent="0.2">
      <c r="B31" s="3"/>
      <c r="E31" s="42"/>
      <c r="F31" s="3"/>
    </row>
    <row r="32" spans="1:16" x14ac:dyDescent="0.2">
      <c r="B32" s="3"/>
      <c r="E32" s="42"/>
      <c r="F32" s="3"/>
    </row>
    <row r="33" spans="2:6" x14ac:dyDescent="0.2">
      <c r="B33" s="3"/>
      <c r="E33" s="42"/>
      <c r="F33" s="3"/>
    </row>
    <row r="34" spans="2:6" x14ac:dyDescent="0.2">
      <c r="B34" s="3"/>
      <c r="E34" s="42"/>
      <c r="F34" s="3"/>
    </row>
    <row r="35" spans="2:6" x14ac:dyDescent="0.2">
      <c r="B35" s="3"/>
      <c r="E35" s="42"/>
      <c r="F35" s="3"/>
    </row>
    <row r="36" spans="2:6" x14ac:dyDescent="0.2">
      <c r="B36" s="3"/>
      <c r="E36" s="42"/>
      <c r="F36" s="3"/>
    </row>
    <row r="37" spans="2:6" x14ac:dyDescent="0.2">
      <c r="B37" s="3"/>
      <c r="E37" s="42"/>
      <c r="F37" s="3"/>
    </row>
    <row r="38" spans="2:6" x14ac:dyDescent="0.2">
      <c r="B38" s="3"/>
      <c r="E38" s="42"/>
      <c r="F38" s="3"/>
    </row>
    <row r="39" spans="2:6" x14ac:dyDescent="0.2">
      <c r="B39" s="3"/>
      <c r="E39" s="42"/>
      <c r="F39" s="3"/>
    </row>
    <row r="40" spans="2:6" x14ac:dyDescent="0.2">
      <c r="B40" s="3"/>
      <c r="E40" s="42"/>
      <c r="F40" s="3"/>
    </row>
    <row r="41" spans="2:6" x14ac:dyDescent="0.2">
      <c r="B41" s="3"/>
      <c r="E41" s="42"/>
      <c r="F41" s="3"/>
    </row>
    <row r="42" spans="2:6" x14ac:dyDescent="0.2">
      <c r="B42" s="3"/>
      <c r="E42" s="42"/>
      <c r="F42" s="3"/>
    </row>
    <row r="43" spans="2:6" x14ac:dyDescent="0.2">
      <c r="B43" s="3"/>
      <c r="E43" s="42"/>
      <c r="F43" s="3"/>
    </row>
    <row r="44" spans="2:6" x14ac:dyDescent="0.2">
      <c r="B44" s="3"/>
      <c r="E44" s="42"/>
      <c r="F44" s="3"/>
    </row>
    <row r="45" spans="2:6" x14ac:dyDescent="0.2">
      <c r="B45" s="3"/>
      <c r="E45" s="42"/>
      <c r="F45" s="3"/>
    </row>
    <row r="46" spans="2:6" x14ac:dyDescent="0.2">
      <c r="B46" s="3"/>
      <c r="E46" s="42"/>
      <c r="F46" s="3"/>
    </row>
    <row r="47" spans="2:6" x14ac:dyDescent="0.2">
      <c r="B47" s="3"/>
      <c r="E47" s="42"/>
      <c r="F47" s="3"/>
    </row>
    <row r="48" spans="2:6" x14ac:dyDescent="0.2">
      <c r="B48" s="3"/>
      <c r="E48" s="42"/>
      <c r="F48" s="3"/>
    </row>
    <row r="49" spans="2:6" x14ac:dyDescent="0.2">
      <c r="B49" s="3"/>
      <c r="E49" s="42"/>
      <c r="F49" s="3"/>
    </row>
    <row r="50" spans="2:6" x14ac:dyDescent="0.2">
      <c r="B50" s="3"/>
      <c r="E50" s="42"/>
      <c r="F50" s="3"/>
    </row>
    <row r="51" spans="2:6" x14ac:dyDescent="0.2">
      <c r="B51" s="3"/>
      <c r="E51" s="42"/>
      <c r="F51" s="3"/>
    </row>
    <row r="52" spans="2:6" x14ac:dyDescent="0.2">
      <c r="B52" s="3"/>
      <c r="E52" s="42"/>
      <c r="F52" s="3"/>
    </row>
    <row r="53" spans="2:6" x14ac:dyDescent="0.2">
      <c r="B53" s="3"/>
      <c r="E53" s="42"/>
      <c r="F53" s="3"/>
    </row>
    <row r="54" spans="2:6" x14ac:dyDescent="0.2">
      <c r="B54" s="3"/>
      <c r="E54" s="42"/>
      <c r="F54" s="3"/>
    </row>
    <row r="55" spans="2:6" x14ac:dyDescent="0.2">
      <c r="B55" s="3"/>
      <c r="E55" s="42"/>
      <c r="F55" s="3"/>
    </row>
    <row r="56" spans="2:6" x14ac:dyDescent="0.2">
      <c r="B56" s="3"/>
      <c r="E56" s="42"/>
      <c r="F56" s="3"/>
    </row>
    <row r="57" spans="2:6" x14ac:dyDescent="0.2">
      <c r="B57" s="3"/>
      <c r="E57" s="42"/>
      <c r="F57" s="3"/>
    </row>
    <row r="58" spans="2:6" x14ac:dyDescent="0.2">
      <c r="B58" s="3"/>
      <c r="E58" s="42"/>
      <c r="F58" s="3"/>
    </row>
    <row r="59" spans="2:6" x14ac:dyDescent="0.2">
      <c r="B59" s="3"/>
      <c r="E59" s="42"/>
      <c r="F59" s="3"/>
    </row>
    <row r="60" spans="2:6" x14ac:dyDescent="0.2">
      <c r="B60" s="3"/>
      <c r="E60" s="42"/>
      <c r="F60" s="3"/>
    </row>
    <row r="61" spans="2:6" x14ac:dyDescent="0.2">
      <c r="B61" s="3"/>
      <c r="E61" s="42"/>
      <c r="F61" s="3"/>
    </row>
    <row r="62" spans="2:6" x14ac:dyDescent="0.2">
      <c r="B62" s="3"/>
      <c r="E62" s="42"/>
      <c r="F62" s="3"/>
    </row>
    <row r="63" spans="2:6" x14ac:dyDescent="0.2">
      <c r="B63" s="3"/>
      <c r="E63" s="42"/>
      <c r="F63" s="3"/>
    </row>
    <row r="64" spans="2:6" x14ac:dyDescent="0.2">
      <c r="B64" s="3"/>
      <c r="E64" s="42"/>
      <c r="F64" s="3"/>
    </row>
    <row r="65" spans="2:6" x14ac:dyDescent="0.2">
      <c r="B65" s="3"/>
      <c r="E65" s="42"/>
      <c r="F65" s="3"/>
    </row>
    <row r="66" spans="2:6" x14ac:dyDescent="0.2">
      <c r="B66" s="3"/>
      <c r="E66" s="42"/>
      <c r="F66" s="3"/>
    </row>
    <row r="67" spans="2:6" x14ac:dyDescent="0.2">
      <c r="B67" s="3"/>
      <c r="E67" s="42"/>
      <c r="F67" s="3"/>
    </row>
    <row r="68" spans="2:6" x14ac:dyDescent="0.2">
      <c r="B68" s="3"/>
      <c r="E68" s="42"/>
      <c r="F68" s="3"/>
    </row>
    <row r="69" spans="2:6" x14ac:dyDescent="0.2">
      <c r="B69" s="3"/>
      <c r="E69" s="42"/>
      <c r="F69" s="3"/>
    </row>
    <row r="70" spans="2:6" x14ac:dyDescent="0.2">
      <c r="B70" s="3"/>
      <c r="E70" s="42"/>
      <c r="F70" s="3"/>
    </row>
    <row r="71" spans="2:6" x14ac:dyDescent="0.2">
      <c r="B71" s="3"/>
      <c r="E71" s="42"/>
      <c r="F71" s="3"/>
    </row>
    <row r="72" spans="2:6" x14ac:dyDescent="0.2">
      <c r="B72" s="3"/>
      <c r="E72" s="42"/>
      <c r="F72" s="3"/>
    </row>
    <row r="73" spans="2:6" x14ac:dyDescent="0.2">
      <c r="B73" s="3"/>
      <c r="E73" s="42"/>
      <c r="F73" s="3"/>
    </row>
    <row r="74" spans="2:6" x14ac:dyDescent="0.2">
      <c r="B74" s="3"/>
      <c r="E74" s="42"/>
      <c r="F74" s="3"/>
    </row>
    <row r="75" spans="2:6" x14ac:dyDescent="0.2">
      <c r="B75" s="3"/>
      <c r="F75" s="3"/>
    </row>
    <row r="76" spans="2:6" x14ac:dyDescent="0.2">
      <c r="B76" s="3"/>
      <c r="F76" s="3"/>
    </row>
    <row r="77" spans="2:6" x14ac:dyDescent="0.2">
      <c r="B77" s="3"/>
      <c r="F77" s="3"/>
    </row>
    <row r="78" spans="2:6" x14ac:dyDescent="0.2">
      <c r="B78" s="3"/>
      <c r="F78" s="3"/>
    </row>
    <row r="79" spans="2:6" x14ac:dyDescent="0.2">
      <c r="B79" s="3"/>
      <c r="F79" s="3"/>
    </row>
    <row r="80" spans="2:6" x14ac:dyDescent="0.2">
      <c r="B80" s="3"/>
      <c r="F80" s="3"/>
    </row>
    <row r="81" spans="2:6" x14ac:dyDescent="0.2">
      <c r="B81" s="3"/>
      <c r="F81" s="3"/>
    </row>
    <row r="82" spans="2:6" x14ac:dyDescent="0.2">
      <c r="B82" s="3"/>
      <c r="F82" s="3"/>
    </row>
    <row r="83" spans="2:6" x14ac:dyDescent="0.2">
      <c r="B83" s="3"/>
      <c r="F83" s="3"/>
    </row>
    <row r="84" spans="2:6" x14ac:dyDescent="0.2">
      <c r="B84" s="3"/>
      <c r="F84" s="3"/>
    </row>
    <row r="85" spans="2:6" x14ac:dyDescent="0.2">
      <c r="B85" s="3"/>
      <c r="F85" s="3"/>
    </row>
    <row r="86" spans="2:6" x14ac:dyDescent="0.2">
      <c r="B86" s="3"/>
      <c r="F86" s="3"/>
    </row>
    <row r="87" spans="2:6" x14ac:dyDescent="0.2">
      <c r="B87" s="3"/>
      <c r="F87" s="3"/>
    </row>
    <row r="88" spans="2:6" x14ac:dyDescent="0.2">
      <c r="B88" s="3"/>
      <c r="F88" s="3"/>
    </row>
    <row r="89" spans="2:6" x14ac:dyDescent="0.2">
      <c r="B89" s="3"/>
      <c r="F89" s="3"/>
    </row>
    <row r="90" spans="2:6" x14ac:dyDescent="0.2">
      <c r="B90" s="3"/>
      <c r="F90" s="3"/>
    </row>
    <row r="91" spans="2:6" x14ac:dyDescent="0.2">
      <c r="B91" s="3"/>
      <c r="F91" s="3"/>
    </row>
    <row r="92" spans="2:6" x14ac:dyDescent="0.2">
      <c r="B92" s="3"/>
      <c r="F92" s="3"/>
    </row>
    <row r="93" spans="2:6" x14ac:dyDescent="0.2">
      <c r="B93" s="3"/>
      <c r="F93" s="3"/>
    </row>
    <row r="94" spans="2:6" x14ac:dyDescent="0.2">
      <c r="B94" s="3"/>
      <c r="F94" s="3"/>
    </row>
    <row r="95" spans="2:6" x14ac:dyDescent="0.2">
      <c r="B95" s="3"/>
      <c r="F95" s="3"/>
    </row>
    <row r="96" spans="2:6" x14ac:dyDescent="0.2">
      <c r="B96" s="3"/>
      <c r="F96" s="3"/>
    </row>
    <row r="97" spans="2:6" x14ac:dyDescent="0.2">
      <c r="B97" s="3"/>
      <c r="F97" s="3"/>
    </row>
    <row r="98" spans="2:6" x14ac:dyDescent="0.2">
      <c r="B98" s="3"/>
      <c r="F98" s="3"/>
    </row>
    <row r="99" spans="2:6" x14ac:dyDescent="0.2">
      <c r="B99" s="3"/>
      <c r="F99" s="3"/>
    </row>
    <row r="100" spans="2:6" x14ac:dyDescent="0.2">
      <c r="B100" s="3"/>
      <c r="F100" s="3"/>
    </row>
    <row r="101" spans="2:6" x14ac:dyDescent="0.2">
      <c r="B101" s="3"/>
      <c r="F101" s="3"/>
    </row>
    <row r="102" spans="2:6" x14ac:dyDescent="0.2">
      <c r="B102" s="3"/>
      <c r="F102" s="3"/>
    </row>
    <row r="103" spans="2:6" x14ac:dyDescent="0.2">
      <c r="B103" s="3"/>
      <c r="F103" s="3"/>
    </row>
    <row r="104" spans="2:6" x14ac:dyDescent="0.2">
      <c r="B104" s="3"/>
      <c r="F104" s="3"/>
    </row>
    <row r="105" spans="2:6" x14ac:dyDescent="0.2">
      <c r="B105" s="3"/>
      <c r="F105" s="3"/>
    </row>
    <row r="106" spans="2:6" x14ac:dyDescent="0.2">
      <c r="B106" s="3"/>
      <c r="F106" s="3"/>
    </row>
    <row r="107" spans="2:6" x14ac:dyDescent="0.2">
      <c r="B107" s="3"/>
      <c r="F107" s="3"/>
    </row>
    <row r="108" spans="2:6" x14ac:dyDescent="0.2">
      <c r="B108" s="3"/>
      <c r="F108" s="3"/>
    </row>
    <row r="109" spans="2:6" x14ac:dyDescent="0.2">
      <c r="B109" s="3"/>
      <c r="F109" s="3"/>
    </row>
    <row r="110" spans="2:6" x14ac:dyDescent="0.2">
      <c r="B110" s="3"/>
      <c r="F110" s="3"/>
    </row>
    <row r="111" spans="2:6" x14ac:dyDescent="0.2">
      <c r="B111" s="3"/>
      <c r="F111" s="3"/>
    </row>
    <row r="112" spans="2:6" x14ac:dyDescent="0.2">
      <c r="B112" s="3"/>
      <c r="F112" s="3"/>
    </row>
    <row r="113" spans="2:6" x14ac:dyDescent="0.2">
      <c r="B113" s="3"/>
      <c r="F113" s="3"/>
    </row>
    <row r="114" spans="2:6" x14ac:dyDescent="0.2">
      <c r="B114" s="3"/>
      <c r="F114" s="3"/>
    </row>
    <row r="115" spans="2:6" x14ac:dyDescent="0.2">
      <c r="B115" s="3"/>
      <c r="F115" s="3"/>
    </row>
    <row r="116" spans="2:6" x14ac:dyDescent="0.2">
      <c r="B116" s="3"/>
      <c r="F116" s="3"/>
    </row>
    <row r="117" spans="2:6" x14ac:dyDescent="0.2">
      <c r="B117" s="3"/>
      <c r="F117" s="3"/>
    </row>
    <row r="118" spans="2:6" x14ac:dyDescent="0.2">
      <c r="B118" s="3"/>
      <c r="F118" s="3"/>
    </row>
    <row r="119" spans="2:6" x14ac:dyDescent="0.2">
      <c r="B119" s="3"/>
      <c r="F119" s="3"/>
    </row>
    <row r="120" spans="2:6" x14ac:dyDescent="0.2">
      <c r="B120" s="3"/>
      <c r="F120" s="3"/>
    </row>
    <row r="121" spans="2:6" x14ac:dyDescent="0.2">
      <c r="B121" s="3"/>
      <c r="F121" s="3"/>
    </row>
    <row r="122" spans="2:6" x14ac:dyDescent="0.2">
      <c r="B122" s="3"/>
      <c r="F122" s="3"/>
    </row>
    <row r="123" spans="2:6" x14ac:dyDescent="0.2">
      <c r="B123" s="3"/>
      <c r="F123" s="3"/>
    </row>
    <row r="124" spans="2:6" x14ac:dyDescent="0.2">
      <c r="B124" s="3"/>
      <c r="F124" s="3"/>
    </row>
    <row r="125" spans="2:6" x14ac:dyDescent="0.2">
      <c r="B125" s="3"/>
      <c r="F125" s="3"/>
    </row>
    <row r="126" spans="2:6" x14ac:dyDescent="0.2">
      <c r="B126" s="3"/>
      <c r="F126" s="3"/>
    </row>
    <row r="127" spans="2:6" x14ac:dyDescent="0.2">
      <c r="B127" s="3"/>
      <c r="F127" s="3"/>
    </row>
    <row r="128" spans="2:6" x14ac:dyDescent="0.2">
      <c r="B128" s="3"/>
      <c r="F128" s="3"/>
    </row>
    <row r="129" spans="2:6" x14ac:dyDescent="0.2">
      <c r="B129" s="3"/>
      <c r="F129" s="3"/>
    </row>
    <row r="130" spans="2:6" x14ac:dyDescent="0.2">
      <c r="B130" s="3"/>
      <c r="F130" s="3"/>
    </row>
    <row r="131" spans="2:6" x14ac:dyDescent="0.2">
      <c r="B131" s="3"/>
      <c r="F131" s="3"/>
    </row>
    <row r="132" spans="2:6" x14ac:dyDescent="0.2">
      <c r="B132" s="3"/>
      <c r="F132" s="3"/>
    </row>
    <row r="133" spans="2:6" x14ac:dyDescent="0.2">
      <c r="B133" s="3"/>
      <c r="F133" s="3"/>
    </row>
    <row r="134" spans="2:6" x14ac:dyDescent="0.2">
      <c r="B134" s="3"/>
      <c r="F134" s="3"/>
    </row>
    <row r="135" spans="2:6" x14ac:dyDescent="0.2">
      <c r="B135" s="3"/>
      <c r="F135" s="3"/>
    </row>
    <row r="136" spans="2:6" x14ac:dyDescent="0.2">
      <c r="B136" s="3"/>
      <c r="F136" s="3"/>
    </row>
    <row r="137" spans="2:6" x14ac:dyDescent="0.2">
      <c r="B137" s="3"/>
      <c r="F137" s="3"/>
    </row>
    <row r="138" spans="2:6" x14ac:dyDescent="0.2">
      <c r="B138" s="3"/>
      <c r="F138" s="3"/>
    </row>
    <row r="139" spans="2:6" x14ac:dyDescent="0.2">
      <c r="B139" s="3"/>
      <c r="F139" s="3"/>
    </row>
    <row r="140" spans="2:6" x14ac:dyDescent="0.2">
      <c r="B140" s="3"/>
      <c r="F140" s="3"/>
    </row>
    <row r="141" spans="2:6" x14ac:dyDescent="0.2">
      <c r="B141" s="3"/>
      <c r="F141" s="3"/>
    </row>
    <row r="142" spans="2:6" x14ac:dyDescent="0.2">
      <c r="B142" s="3"/>
      <c r="F142" s="3"/>
    </row>
    <row r="143" spans="2:6" x14ac:dyDescent="0.2">
      <c r="B143" s="3"/>
      <c r="F143" s="3"/>
    </row>
    <row r="144" spans="2:6" x14ac:dyDescent="0.2">
      <c r="B144" s="3"/>
      <c r="F144" s="3"/>
    </row>
    <row r="145" spans="2:6" x14ac:dyDescent="0.2">
      <c r="B145" s="3"/>
      <c r="F145" s="3"/>
    </row>
    <row r="146" spans="2:6" x14ac:dyDescent="0.2">
      <c r="B146" s="3"/>
      <c r="F146" s="3"/>
    </row>
    <row r="147" spans="2:6" x14ac:dyDescent="0.2">
      <c r="B147" s="3"/>
      <c r="F147" s="3"/>
    </row>
    <row r="148" spans="2:6" x14ac:dyDescent="0.2">
      <c r="B148" s="3"/>
      <c r="F148" s="3"/>
    </row>
    <row r="149" spans="2:6" x14ac:dyDescent="0.2">
      <c r="B149" s="3"/>
      <c r="F149" s="3"/>
    </row>
    <row r="150" spans="2:6" x14ac:dyDescent="0.2">
      <c r="B150" s="3"/>
      <c r="F150" s="3"/>
    </row>
    <row r="151" spans="2:6" x14ac:dyDescent="0.2">
      <c r="B151" s="3"/>
      <c r="F151" s="3"/>
    </row>
    <row r="152" spans="2:6" x14ac:dyDescent="0.2">
      <c r="B152" s="3"/>
      <c r="F152" s="3"/>
    </row>
    <row r="153" spans="2:6" x14ac:dyDescent="0.2">
      <c r="B153" s="3"/>
      <c r="F153" s="3"/>
    </row>
    <row r="154" spans="2:6" x14ac:dyDescent="0.2">
      <c r="B154" s="3"/>
      <c r="F154" s="3"/>
    </row>
    <row r="155" spans="2:6" x14ac:dyDescent="0.2">
      <c r="B155" s="3"/>
      <c r="F155" s="3"/>
    </row>
    <row r="156" spans="2:6" x14ac:dyDescent="0.2">
      <c r="B156" s="3"/>
      <c r="F156" s="3"/>
    </row>
    <row r="157" spans="2:6" x14ac:dyDescent="0.2">
      <c r="B157" s="3"/>
      <c r="F157" s="3"/>
    </row>
    <row r="158" spans="2:6" x14ac:dyDescent="0.2">
      <c r="B158" s="3"/>
      <c r="F158" s="3"/>
    </row>
    <row r="159" spans="2:6" x14ac:dyDescent="0.2">
      <c r="B159" s="3"/>
      <c r="F159" s="3"/>
    </row>
    <row r="160" spans="2: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  <row r="282" spans="2:6" x14ac:dyDescent="0.2">
      <c r="B282" s="3"/>
      <c r="F282" s="3"/>
    </row>
    <row r="283" spans="2:6" x14ac:dyDescent="0.2">
      <c r="B283" s="3"/>
      <c r="F283" s="3"/>
    </row>
    <row r="284" spans="2:6" x14ac:dyDescent="0.2">
      <c r="B284" s="3"/>
      <c r="F284" s="3"/>
    </row>
    <row r="285" spans="2:6" x14ac:dyDescent="0.2">
      <c r="B285" s="3"/>
      <c r="F285" s="3"/>
    </row>
    <row r="286" spans="2:6" x14ac:dyDescent="0.2">
      <c r="B286" s="3"/>
      <c r="F286" s="3"/>
    </row>
    <row r="287" spans="2:6" x14ac:dyDescent="0.2">
      <c r="B287" s="3"/>
      <c r="F287" s="3"/>
    </row>
    <row r="288" spans="2:6" x14ac:dyDescent="0.2">
      <c r="B288" s="3"/>
      <c r="F288" s="3"/>
    </row>
    <row r="289" spans="2:6" x14ac:dyDescent="0.2">
      <c r="B289" s="3"/>
      <c r="F289" s="3"/>
    </row>
    <row r="290" spans="2:6" x14ac:dyDescent="0.2">
      <c r="B290" s="3"/>
      <c r="F290" s="3"/>
    </row>
    <row r="291" spans="2:6" x14ac:dyDescent="0.2">
      <c r="B291" s="3"/>
      <c r="F291" s="3"/>
    </row>
    <row r="292" spans="2:6" x14ac:dyDescent="0.2">
      <c r="B292" s="3"/>
      <c r="F292" s="3"/>
    </row>
    <row r="293" spans="2:6" x14ac:dyDescent="0.2">
      <c r="B293" s="3"/>
      <c r="F293" s="3"/>
    </row>
    <row r="294" spans="2:6" x14ac:dyDescent="0.2">
      <c r="B294" s="3"/>
      <c r="F294" s="3"/>
    </row>
    <row r="295" spans="2:6" x14ac:dyDescent="0.2">
      <c r="B295" s="3"/>
      <c r="F295" s="3"/>
    </row>
    <row r="296" spans="2:6" x14ac:dyDescent="0.2">
      <c r="B296" s="3"/>
      <c r="F296" s="3"/>
    </row>
    <row r="297" spans="2:6" x14ac:dyDescent="0.2">
      <c r="B297" s="3"/>
      <c r="F297" s="3"/>
    </row>
    <row r="298" spans="2:6" x14ac:dyDescent="0.2">
      <c r="B298" s="3"/>
      <c r="F298" s="3"/>
    </row>
    <row r="299" spans="2:6" x14ac:dyDescent="0.2">
      <c r="B299" s="3"/>
      <c r="F299" s="3"/>
    </row>
    <row r="300" spans="2:6" x14ac:dyDescent="0.2">
      <c r="B300" s="3"/>
      <c r="F300" s="3"/>
    </row>
    <row r="301" spans="2:6" x14ac:dyDescent="0.2">
      <c r="B301" s="3"/>
      <c r="F301" s="3"/>
    </row>
    <row r="302" spans="2:6" x14ac:dyDescent="0.2">
      <c r="B302" s="3"/>
      <c r="F302" s="3"/>
    </row>
    <row r="303" spans="2:6" x14ac:dyDescent="0.2">
      <c r="B303" s="3"/>
      <c r="F303" s="3"/>
    </row>
    <row r="304" spans="2:6" x14ac:dyDescent="0.2">
      <c r="B304" s="3"/>
      <c r="F304" s="3"/>
    </row>
    <row r="305" spans="2:6" x14ac:dyDescent="0.2">
      <c r="B305" s="3"/>
      <c r="F305" s="3"/>
    </row>
    <row r="306" spans="2:6" x14ac:dyDescent="0.2">
      <c r="B306" s="3"/>
      <c r="F306" s="3"/>
    </row>
    <row r="307" spans="2:6" x14ac:dyDescent="0.2">
      <c r="B307" s="3"/>
      <c r="F307" s="3"/>
    </row>
    <row r="308" spans="2:6" x14ac:dyDescent="0.2">
      <c r="B308" s="3"/>
      <c r="F308" s="3"/>
    </row>
    <row r="309" spans="2:6" x14ac:dyDescent="0.2">
      <c r="B309" s="3"/>
      <c r="F309" s="3"/>
    </row>
    <row r="310" spans="2:6" x14ac:dyDescent="0.2">
      <c r="B310" s="3"/>
      <c r="F310" s="3"/>
    </row>
    <row r="311" spans="2:6" x14ac:dyDescent="0.2">
      <c r="B311" s="3"/>
      <c r="F311" s="3"/>
    </row>
    <row r="312" spans="2:6" x14ac:dyDescent="0.2">
      <c r="B312" s="3"/>
      <c r="F312" s="3"/>
    </row>
    <row r="313" spans="2:6" x14ac:dyDescent="0.2">
      <c r="B313" s="3"/>
      <c r="F313" s="3"/>
    </row>
    <row r="314" spans="2:6" x14ac:dyDescent="0.2">
      <c r="B314" s="3"/>
      <c r="F314" s="3"/>
    </row>
    <row r="315" spans="2:6" x14ac:dyDescent="0.2">
      <c r="B315" s="3"/>
      <c r="F315" s="3"/>
    </row>
    <row r="316" spans="2:6" x14ac:dyDescent="0.2">
      <c r="B316" s="3"/>
      <c r="F316" s="3"/>
    </row>
    <row r="317" spans="2:6" x14ac:dyDescent="0.2">
      <c r="B317" s="3"/>
      <c r="F317" s="3"/>
    </row>
    <row r="318" spans="2:6" x14ac:dyDescent="0.2">
      <c r="B318" s="3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  <row r="817" spans="2:6" x14ac:dyDescent="0.2">
      <c r="B817" s="3"/>
      <c r="F817" s="3"/>
    </row>
    <row r="818" spans="2:6" x14ac:dyDescent="0.2">
      <c r="B818" s="3"/>
      <c r="F818" s="3"/>
    </row>
    <row r="819" spans="2:6" x14ac:dyDescent="0.2">
      <c r="B819" s="3"/>
      <c r="F819" s="3"/>
    </row>
    <row r="820" spans="2:6" x14ac:dyDescent="0.2">
      <c r="B820" s="3"/>
      <c r="F820" s="3"/>
    </row>
    <row r="821" spans="2:6" x14ac:dyDescent="0.2">
      <c r="B821" s="3"/>
      <c r="F821" s="3"/>
    </row>
    <row r="822" spans="2:6" x14ac:dyDescent="0.2">
      <c r="B822" s="3"/>
      <c r="F822" s="3"/>
    </row>
    <row r="823" spans="2:6" x14ac:dyDescent="0.2">
      <c r="B823" s="3"/>
      <c r="F823" s="3"/>
    </row>
    <row r="824" spans="2:6" x14ac:dyDescent="0.2">
      <c r="B824" s="3"/>
      <c r="F824" s="3"/>
    </row>
    <row r="825" spans="2:6" x14ac:dyDescent="0.2">
      <c r="B825" s="3"/>
      <c r="F825" s="3"/>
    </row>
    <row r="826" spans="2:6" x14ac:dyDescent="0.2">
      <c r="B826" s="3"/>
      <c r="F826" s="3"/>
    </row>
    <row r="827" spans="2:6" x14ac:dyDescent="0.2">
      <c r="B827" s="3"/>
      <c r="F827" s="3"/>
    </row>
    <row r="828" spans="2:6" x14ac:dyDescent="0.2">
      <c r="B828" s="3"/>
      <c r="F828" s="3"/>
    </row>
    <row r="829" spans="2:6" x14ac:dyDescent="0.2">
      <c r="B829" s="3"/>
      <c r="F829" s="3"/>
    </row>
    <row r="830" spans="2:6" x14ac:dyDescent="0.2">
      <c r="B830" s="3"/>
      <c r="F830" s="3"/>
    </row>
    <row r="831" spans="2:6" x14ac:dyDescent="0.2">
      <c r="B831" s="3"/>
      <c r="F831" s="3"/>
    </row>
    <row r="832" spans="2:6" x14ac:dyDescent="0.2">
      <c r="B832" s="3"/>
      <c r="F832" s="3"/>
    </row>
    <row r="833" spans="2:6" x14ac:dyDescent="0.2">
      <c r="B833" s="3"/>
      <c r="F833" s="3"/>
    </row>
    <row r="834" spans="2:6" x14ac:dyDescent="0.2">
      <c r="B834" s="3"/>
      <c r="F834" s="3"/>
    </row>
    <row r="835" spans="2:6" x14ac:dyDescent="0.2">
      <c r="B835" s="3"/>
      <c r="F835" s="3"/>
    </row>
    <row r="836" spans="2:6" x14ac:dyDescent="0.2">
      <c r="B836" s="3"/>
      <c r="F836" s="3"/>
    </row>
    <row r="837" spans="2:6" x14ac:dyDescent="0.2">
      <c r="B837" s="3"/>
      <c r="F837" s="3"/>
    </row>
    <row r="838" spans="2:6" x14ac:dyDescent="0.2">
      <c r="B838" s="3"/>
      <c r="F838" s="3"/>
    </row>
    <row r="839" spans="2:6" x14ac:dyDescent="0.2">
      <c r="B839" s="3"/>
      <c r="F839" s="3"/>
    </row>
    <row r="840" spans="2:6" x14ac:dyDescent="0.2">
      <c r="B840" s="3"/>
      <c r="F840" s="3"/>
    </row>
    <row r="841" spans="2:6" x14ac:dyDescent="0.2">
      <c r="B841" s="3"/>
      <c r="F841" s="3"/>
    </row>
    <row r="842" spans="2:6" x14ac:dyDescent="0.2">
      <c r="B842" s="3"/>
      <c r="F842" s="3"/>
    </row>
    <row r="843" spans="2:6" x14ac:dyDescent="0.2">
      <c r="B843" s="3"/>
      <c r="F843" s="3"/>
    </row>
    <row r="844" spans="2:6" x14ac:dyDescent="0.2">
      <c r="B844" s="3"/>
      <c r="F844" s="3"/>
    </row>
    <row r="845" spans="2:6" x14ac:dyDescent="0.2">
      <c r="B845" s="3"/>
      <c r="F845" s="3"/>
    </row>
    <row r="846" spans="2:6" x14ac:dyDescent="0.2">
      <c r="B846" s="3"/>
      <c r="F846" s="3"/>
    </row>
    <row r="847" spans="2:6" x14ac:dyDescent="0.2">
      <c r="B847" s="3"/>
      <c r="F847" s="3"/>
    </row>
    <row r="848" spans="2:6" x14ac:dyDescent="0.2">
      <c r="B848" s="3"/>
      <c r="F848" s="3"/>
    </row>
    <row r="849" spans="2:6" x14ac:dyDescent="0.2">
      <c r="B849" s="3"/>
      <c r="F849" s="3"/>
    </row>
    <row r="850" spans="2:6" x14ac:dyDescent="0.2">
      <c r="B850" s="3"/>
      <c r="F850" s="3"/>
    </row>
    <row r="851" spans="2:6" x14ac:dyDescent="0.2">
      <c r="B851" s="3"/>
      <c r="F851" s="3"/>
    </row>
    <row r="852" spans="2:6" x14ac:dyDescent="0.2">
      <c r="B852" s="3"/>
      <c r="F852" s="3"/>
    </row>
    <row r="853" spans="2:6" x14ac:dyDescent="0.2">
      <c r="B853" s="3"/>
      <c r="F853" s="3"/>
    </row>
    <row r="854" spans="2:6" x14ac:dyDescent="0.2">
      <c r="B854" s="3"/>
      <c r="F854" s="3"/>
    </row>
    <row r="855" spans="2:6" x14ac:dyDescent="0.2">
      <c r="B855" s="3"/>
      <c r="F855" s="3"/>
    </row>
    <row r="856" spans="2:6" x14ac:dyDescent="0.2">
      <c r="B856" s="3"/>
      <c r="F856" s="3"/>
    </row>
    <row r="857" spans="2:6" x14ac:dyDescent="0.2">
      <c r="B857" s="3"/>
      <c r="F857" s="3"/>
    </row>
    <row r="858" spans="2:6" x14ac:dyDescent="0.2">
      <c r="B858" s="3"/>
      <c r="F858" s="3"/>
    </row>
    <row r="859" spans="2:6" x14ac:dyDescent="0.2">
      <c r="B859" s="3"/>
      <c r="F859" s="3"/>
    </row>
    <row r="860" spans="2:6" x14ac:dyDescent="0.2">
      <c r="B860" s="3"/>
      <c r="F860" s="3"/>
    </row>
    <row r="861" spans="2:6" x14ac:dyDescent="0.2">
      <c r="B861" s="3"/>
      <c r="F861" s="3"/>
    </row>
    <row r="862" spans="2:6" x14ac:dyDescent="0.2">
      <c r="B862" s="3"/>
      <c r="F862" s="3"/>
    </row>
  </sheetData>
  <phoneticPr fontId="7" type="noConversion"/>
  <hyperlinks>
    <hyperlink ref="P11" r:id="rId1" display="http://www.konkoly.hu/cgi-bin/IBVS?5920" xr:uid="{00000000-0004-0000-0100-000000000000}"/>
    <hyperlink ref="P12" r:id="rId2" display="http://www.konkoly.hu/cgi-bin/IBVS?6042" xr:uid="{00000000-0004-0000-0100-000001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2024-01-23T02:55:13Z</dcterms:modified>
</cp:coreProperties>
</file>