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B30EF1C-30A4-4CFE-A514-454C03BD2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2" r:id="rId2"/>
  </sheets>
  <definedNames>
    <definedName name="solver_adj" localSheetId="0" hidden="1">'Active 1'!$U$11:$U$12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'Active 1'!$T$18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41" i="1" l="1"/>
  <c r="F41" i="1" s="1"/>
  <c r="G41" i="1" s="1"/>
  <c r="Q41" i="1"/>
  <c r="E38" i="1"/>
  <c r="F38" i="1"/>
  <c r="G38" i="1" s="1"/>
  <c r="Q38" i="1"/>
  <c r="E39" i="1"/>
  <c r="F39" i="1"/>
  <c r="G39" i="1" s="1"/>
  <c r="Q39" i="1"/>
  <c r="E40" i="1"/>
  <c r="F40" i="1"/>
  <c r="G40" i="1" s="1"/>
  <c r="Q40" i="1"/>
  <c r="Q37" i="1"/>
  <c r="Q36" i="1"/>
  <c r="Q35" i="1"/>
  <c r="E34" i="1"/>
  <c r="F34" i="1"/>
  <c r="Q33" i="1"/>
  <c r="Q34" i="1"/>
  <c r="T11" i="1"/>
  <c r="T12" i="1"/>
  <c r="E24" i="1"/>
  <c r="F24" i="1"/>
  <c r="E31" i="1"/>
  <c r="F31" i="1"/>
  <c r="E28" i="1"/>
  <c r="F28" i="1"/>
  <c r="Q32" i="1"/>
  <c r="D9" i="1"/>
  <c r="C9" i="1"/>
  <c r="C7" i="1"/>
  <c r="E37" i="1"/>
  <c r="F37" i="1"/>
  <c r="C8" i="1"/>
  <c r="Q30" i="1"/>
  <c r="Q31" i="1"/>
  <c r="Q29" i="1"/>
  <c r="Q28" i="1"/>
  <c r="Q26" i="1"/>
  <c r="Q25" i="1"/>
  <c r="Q24" i="1"/>
  <c r="Q27" i="1"/>
  <c r="Q22" i="1"/>
  <c r="C21" i="1"/>
  <c r="C17" i="1"/>
  <c r="F16" i="1"/>
  <c r="F17" i="1" s="1"/>
  <c r="Q23" i="1"/>
  <c r="Q21" i="1"/>
  <c r="G28" i="1"/>
  <c r="E21" i="1"/>
  <c r="F21" i="1"/>
  <c r="G21" i="1"/>
  <c r="I21" i="1"/>
  <c r="E25" i="1"/>
  <c r="F25" i="1"/>
  <c r="G25" i="1"/>
  <c r="E32" i="1"/>
  <c r="F32" i="1"/>
  <c r="G32" i="1"/>
  <c r="G34" i="1"/>
  <c r="E36" i="1"/>
  <c r="F36" i="1"/>
  <c r="G36" i="1"/>
  <c r="G24" i="1"/>
  <c r="E30" i="1"/>
  <c r="F30" i="1"/>
  <c r="E27" i="1"/>
  <c r="F27" i="1"/>
  <c r="G27" i="1"/>
  <c r="E22" i="1"/>
  <c r="F22" i="1"/>
  <c r="E35" i="1"/>
  <c r="F35" i="1"/>
  <c r="G35" i="1"/>
  <c r="G37" i="1"/>
  <c r="G31" i="1"/>
  <c r="G23" i="1"/>
  <c r="G30" i="1"/>
  <c r="G22" i="1"/>
  <c r="E29" i="1"/>
  <c r="F29" i="1"/>
  <c r="G29" i="1"/>
  <c r="E23" i="1"/>
  <c r="F23" i="1"/>
  <c r="E26" i="1"/>
  <c r="F26" i="1"/>
  <c r="G26" i="1"/>
  <c r="E33" i="1"/>
  <c r="F33" i="1"/>
  <c r="G33" i="1"/>
  <c r="K33" i="1"/>
  <c r="K32" i="1"/>
  <c r="K25" i="1"/>
  <c r="J30" i="1"/>
  <c r="K23" i="1"/>
  <c r="J31" i="1"/>
  <c r="J28" i="1"/>
  <c r="K37" i="1"/>
  <c r="K36" i="1"/>
  <c r="K35" i="1"/>
  <c r="K24" i="1"/>
  <c r="K22" i="1"/>
  <c r="K26" i="1"/>
  <c r="J29" i="1"/>
  <c r="K34" i="1"/>
  <c r="K27" i="1"/>
  <c r="C12" i="1"/>
  <c r="C11" i="1"/>
  <c r="O41" i="1" l="1"/>
  <c r="R41" i="1" s="1"/>
  <c r="T41" i="1" s="1"/>
  <c r="K41" i="1"/>
  <c r="O38" i="1"/>
  <c r="R38" i="1" s="1"/>
  <c r="T38" i="1" s="1"/>
  <c r="O39" i="1"/>
  <c r="R39" i="1" s="1"/>
  <c r="T39" i="1" s="1"/>
  <c r="O40" i="1"/>
  <c r="R40" i="1" s="1"/>
  <c r="T40" i="1" s="1"/>
  <c r="K40" i="1"/>
  <c r="K39" i="1"/>
  <c r="K38" i="1"/>
  <c r="C15" i="1"/>
  <c r="O22" i="1"/>
  <c r="R22" i="1" s="1"/>
  <c r="T22" i="1" s="1"/>
  <c r="O36" i="1"/>
  <c r="R36" i="1" s="1"/>
  <c r="T36" i="1" s="1"/>
  <c r="O33" i="1"/>
  <c r="R33" i="1" s="1"/>
  <c r="T33" i="1" s="1"/>
  <c r="O32" i="1"/>
  <c r="R32" i="1" s="1"/>
  <c r="T32" i="1" s="1"/>
  <c r="O23" i="1"/>
  <c r="R23" i="1" s="1"/>
  <c r="T23" i="1" s="1"/>
  <c r="O34" i="1"/>
  <c r="R34" i="1" s="1"/>
  <c r="T34" i="1" s="1"/>
  <c r="O27" i="1"/>
  <c r="R27" i="1" s="1"/>
  <c r="T27" i="1" s="1"/>
  <c r="O37" i="1"/>
  <c r="R37" i="1" s="1"/>
  <c r="T37" i="1" s="1"/>
  <c r="O31" i="1"/>
  <c r="R31" i="1" s="1"/>
  <c r="T31" i="1" s="1"/>
  <c r="O25" i="1"/>
  <c r="R25" i="1" s="1"/>
  <c r="T25" i="1" s="1"/>
  <c r="O28" i="1"/>
  <c r="R28" i="1" s="1"/>
  <c r="T28" i="1" s="1"/>
  <c r="O24" i="1"/>
  <c r="R24" i="1" s="1"/>
  <c r="T24" i="1" s="1"/>
  <c r="O21" i="1"/>
  <c r="O29" i="1"/>
  <c r="R29" i="1" s="1"/>
  <c r="T29" i="1" s="1"/>
  <c r="O30" i="1"/>
  <c r="R30" i="1" s="1"/>
  <c r="T30" i="1" s="1"/>
  <c r="O35" i="1"/>
  <c r="R35" i="1" s="1"/>
  <c r="T35" i="1" s="1"/>
  <c r="O26" i="1"/>
  <c r="R26" i="1" s="1"/>
  <c r="T26" i="1" s="1"/>
  <c r="C16" i="1"/>
  <c r="D18" i="1" s="1"/>
  <c r="T18" i="1" l="1"/>
  <c r="C18" i="1"/>
  <c r="F18" i="1"/>
  <c r="F19" i="1" s="1"/>
</calcChain>
</file>

<file path=xl/sharedStrings.xml><?xml version="1.0" encoding="utf-8"?>
<sst xmlns="http://schemas.openxmlformats.org/spreadsheetml/2006/main" count="91" uniqueCount="65">
  <si>
    <t>IBVS 6244</t>
  </si>
  <si>
    <t>IBVS 6196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</si>
  <si>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</si>
  <si>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</si>
  <si>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</si>
  <si>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</si>
  <si>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</si>
  <si>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</si>
  <si>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</si>
  <si>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</si>
  <si>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</si>
  <si>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</si>
  <si>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</si>
  <si>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</si>
  <si>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</si>
  <si>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</si>
  <si>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</si>
  <si>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</si>
  <si>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</si>
  <si>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</si>
  <si>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</si>
  <si>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</si>
  <si>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</si>
  <si>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</si>
  <si>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</si>
  <si>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</si>
  <si>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</si>
  <si>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</si>
  <si>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</si>
  <si>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</si>
  <si>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</si>
  <si>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</si>
  <si>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</si>
  <si>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</si>
  <si>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</si>
  <si>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Cep</t>
  </si>
  <si>
    <t>EW</t>
  </si>
  <si>
    <t>IBVS 5686 Eph.</t>
  </si>
  <si>
    <t>IBVS 5686</t>
  </si>
  <si>
    <t>G3957-0012 _Cep.xls</t>
  </si>
  <si>
    <t>Add cycle</t>
  </si>
  <si>
    <t>Old Cycle</t>
  </si>
  <si>
    <t>OEJV 0137</t>
  </si>
  <si>
    <t>I</t>
  </si>
  <si>
    <t>IBVS 6018</t>
  </si>
  <si>
    <t>OEJV 0160</t>
  </si>
  <si>
    <t>II</t>
  </si>
  <si>
    <t>IBVS 6084</t>
  </si>
  <si>
    <t>IBVS 6092</t>
  </si>
  <si>
    <t>IBVS 6118</t>
  </si>
  <si>
    <t>CCD</t>
  </si>
  <si>
    <t>PE</t>
  </si>
  <si>
    <t>pg</t>
  </si>
  <si>
    <t>vis</t>
  </si>
  <si>
    <t>IBVS 6195</t>
  </si>
  <si>
    <t>wt</t>
  </si>
  <si>
    <t>diff2</t>
  </si>
  <si>
    <t>wt.diff2</t>
  </si>
  <si>
    <t>Weighted</t>
  </si>
  <si>
    <t>solution</t>
  </si>
  <si>
    <t>OEJV 0211</t>
  </si>
  <si>
    <t>JBAV, 60</t>
  </si>
  <si>
    <t>VSB, 91</t>
  </si>
  <si>
    <t>JBAV, 79</t>
  </si>
  <si>
    <t xml:space="preserve">V0736 Cep / GSC 3957-0012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</si>
</sst>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5" fillId="0" borderId="11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11" fontId="0" fillId="0" borderId="0" xfId="0" applyNumberFormat="1" applyAlignment="1"/>
    <xf numFmtId="0" fontId="18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41" applyFont="1" applyAlignment="1">
      <alignment wrapText="1"/>
    </xf>
    <xf numFmtId="0" fontId="16" fillId="0" borderId="0" xfId="41" applyFont="1" applyAlignment="1">
      <alignment horizontal="center" wrapText="1"/>
    </xf>
    <xf numFmtId="0" fontId="34" fillId="0" borderId="0" xfId="41" applyFont="1"/>
    <xf numFmtId="0" fontId="34" fillId="0" borderId="0" xfId="41" applyFont="1" applyAlignment="1">
      <alignment horizontal="center"/>
    </xf>
    <xf numFmtId="0" fontId="34" fillId="0" borderId="0" xfId="41" applyFont="1" applyAlignment="1">
      <alignment horizontal="left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left" wrapText="1"/>
    </xf>
    <xf numFmtId="0" fontId="5" fillId="0" borderId="0" xfId="0" applyFont="1" applyAlignment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43" fontId="36" fillId="0" borderId="0" xfId="48" applyFont="1" applyBorder="1"/>
    <xf numFmtId="165" fontId="0" fillId="0" borderId="0" xfId="0" applyNumberFormat="1" applyAlignment="1">
      <alignment horizontal="left"/>
    </xf>
    <xf numFmtId="165" fontId="16" fillId="0" borderId="0" xfId="0" applyNumberFormat="1" applyFont="1" applyAlignment="1">
      <alignment horizontal="left"/>
    </xf>
    <xf numFmtId="165" fontId="16" fillId="0" borderId="0" xfId="41" applyNumberFormat="1" applyFont="1" applyAlignment="1">
      <alignment horizontal="left" wrapText="1"/>
    </xf>
    <xf numFmtId="165" fontId="5" fillId="0" borderId="0" xfId="42" applyNumberFormat="1" applyFont="1" applyAlignment="1">
      <alignment horizontal="left" wrapText="1"/>
    </xf>
    <xf numFmtId="165" fontId="34" fillId="0" borderId="0" xfId="41" applyNumberFormat="1" applyFont="1" applyAlignment="1">
      <alignment horizontal="left"/>
    </xf>
    <xf numFmtId="165" fontId="36" fillId="0" borderId="0" xfId="0" applyNumberFormat="1" applyFont="1" applyAlignment="1">
      <alignment horizontal="left" vertical="center" wrapText="1"/>
    </xf>
    <xf numFmtId="165" fontId="36" fillId="0" borderId="0" xfId="0" applyNumberFormat="1" applyFont="1" applyAlignment="1" applyProtection="1">
      <alignment horizontal="left" vertical="center" wrapText="1"/>
      <protection locked="0"/>
    </xf>
    <xf numFmtId="0" fontId="16" fillId="0" borderId="0" xfId="41" applyNumberFormat="1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5" fillId="0" borderId="0" xfId="42" applyFont="1" applyAlignment="1">
      <alignment horizontal="center" wrapText="1"/>
    </xf>
    <xf numFmtId="43" fontId="36" fillId="0" borderId="0" xfId="48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V0736 Cep - O-C Diagr.</a:t>
            </a:r>
          </a:p>
        </c:rich>
      </c:tx>
      <c:layout>
        <c:manualLayout>
          <c:xMode val="edge"/>
          <c:yMode val="edge"/>
          <c:x val="0.37638947214931462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224049511786"/>
          <c:y val="0.13994189017784567"/>
          <c:w val="0.82639000975207488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D3-4E93-8892-6CA16580595A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1'!$I$21:$I$997</c:f>
              <c:numCache>
                <c:formatCode>General</c:formatCode>
                <c:ptCount val="97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D3-4E93-8892-6CA16580595A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1'!$J$21:$J$997</c:f>
              <c:numCache>
                <c:formatCode>General</c:formatCode>
                <c:ptCount val="977"/>
                <c:pt idx="7">
                  <c:v>-1.810000000114087E-2</c:v>
                </c:pt>
                <c:pt idx="8">
                  <c:v>-1.63749999992433E-2</c:v>
                </c:pt>
                <c:pt idx="9">
                  <c:v>-1.6400000000430737E-2</c:v>
                </c:pt>
                <c:pt idx="10">
                  <c:v>-1.7124999998486601E-2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D3-4E93-8892-6CA16580595A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1'!$K$21:$K$997</c:f>
              <c:numCache>
                <c:formatCode>General</c:formatCode>
                <c:ptCount val="977"/>
                <c:pt idx="1">
                  <c:v>-1.0580000001937151E-2</c:v>
                </c:pt>
                <c:pt idx="2">
                  <c:v>-1.4649999997345731E-2</c:v>
                </c:pt>
                <c:pt idx="3">
                  <c:v>-1.555499999813037E-2</c:v>
                </c:pt>
                <c:pt idx="4">
                  <c:v>-1.982500000303844E-2</c:v>
                </c:pt>
                <c:pt idx="5">
                  <c:v>-1.4790000001084991E-2</c:v>
                </c:pt>
                <c:pt idx="6">
                  <c:v>-1.4999999999417923E-2</c:v>
                </c:pt>
                <c:pt idx="11">
                  <c:v>-2.239999999437714E-2</c:v>
                </c:pt>
                <c:pt idx="12">
                  <c:v>-1.8074999992677476E-2</c:v>
                </c:pt>
                <c:pt idx="13">
                  <c:v>-1.8224999999802094E-2</c:v>
                </c:pt>
                <c:pt idx="14">
                  <c:v>-1.9899999992048834E-2</c:v>
                </c:pt>
                <c:pt idx="15">
                  <c:v>-6.9550001862808131E-3</c:v>
                </c:pt>
                <c:pt idx="16">
                  <c:v>-3.4449999999196734E-2</c:v>
                </c:pt>
                <c:pt idx="17">
                  <c:v>-2.7899999993678648E-2</c:v>
                </c:pt>
                <c:pt idx="18">
                  <c:v>-2.4250000074971467E-2</c:v>
                </c:pt>
                <c:pt idx="19">
                  <c:v>-3.4999999996216502E-2</c:v>
                </c:pt>
                <c:pt idx="20">
                  <c:v>-3.6499999827356078E-2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D3-4E93-8892-6CA16580595A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D3-4E93-8892-6CA16580595A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D3-4E93-8892-6CA16580595A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D3-4E93-8892-6CA16580595A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1'!$O$21:$O$997</c:f>
              <c:numCache>
                <c:formatCode>General</c:formatCode>
                <c:ptCount val="977"/>
                <c:pt idx="0">
                  <c:v>6.3666838366297045E-3</c:v>
                </c:pt>
                <c:pt idx="1">
                  <c:v>-1.0256809770965412E-2</c:v>
                </c:pt>
                <c:pt idx="2">
                  <c:v>-1.3055682531763136E-2</c:v>
                </c:pt>
                <c:pt idx="3">
                  <c:v>-1.4672012690795246E-2</c:v>
                </c:pt>
                <c:pt idx="4">
                  <c:v>-1.5309491796691225E-2</c:v>
                </c:pt>
                <c:pt idx="5">
                  <c:v>-1.5458488392447976E-2</c:v>
                </c:pt>
                <c:pt idx="6">
                  <c:v>-1.6265710455535192E-2</c:v>
                </c:pt>
                <c:pt idx="7">
                  <c:v>-1.6461857872733954E-2</c:v>
                </c:pt>
                <c:pt idx="8">
                  <c:v>-1.6475060102737717E-2</c:v>
                </c:pt>
                <c:pt idx="9">
                  <c:v>-1.6703270078517046E-2</c:v>
                </c:pt>
                <c:pt idx="10">
                  <c:v>-1.6848494608558435E-2</c:v>
                </c:pt>
                <c:pt idx="11">
                  <c:v>-2.1471161142733116E-2</c:v>
                </c:pt>
                <c:pt idx="12">
                  <c:v>-2.1227862904092343E-2</c:v>
                </c:pt>
                <c:pt idx="13">
                  <c:v>-1.9820882392262758E-2</c:v>
                </c:pt>
                <c:pt idx="14">
                  <c:v>-2.2806472405970845E-2</c:v>
                </c:pt>
                <c:pt idx="15">
                  <c:v>-2.1921922995718733E-2</c:v>
                </c:pt>
                <c:pt idx="16">
                  <c:v>-2.3070517006046103E-2</c:v>
                </c:pt>
                <c:pt idx="17">
                  <c:v>-2.9384955013560105E-2</c:v>
                </c:pt>
                <c:pt idx="18">
                  <c:v>-2.9788566045103718E-2</c:v>
                </c:pt>
                <c:pt idx="19">
                  <c:v>-2.9814970505111244E-2</c:v>
                </c:pt>
                <c:pt idx="20">
                  <c:v>-3.1240811345517632E-2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D3-4E93-8892-6CA165805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51952"/>
        <c:axId val="1"/>
      </c:scatterChart>
      <c:valAx>
        <c:axId val="83865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55628463108784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11111111111112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651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055599300087486"/>
          <c:y val="0.92419947506561673"/>
          <c:w val="0.58055628463108777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17385257301808"/>
          <c:y val="5.5555714191892223E-2"/>
          <c:w val="0.84005563282336582"/>
          <c:h val="0.7251482694520669"/>
        </c:manualLayout>
      </c:layout>
      <c:scatterChart>
        <c:scatterStyle val="lineMarker"/>
        <c:varyColors val="0"/>
        <c:ser>
          <c:idx val="1"/>
          <c:order val="0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1'!$I$21:$I$997</c:f>
              <c:numCache>
                <c:formatCode>General</c:formatCode>
                <c:ptCount val="97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79-479A-BA9E-0F62B26438F3}"/>
            </c:ext>
          </c:extLst>
        </c:ser>
        <c:ser>
          <c:idx val="3"/>
          <c:order val="1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1'!$J$21:$J$997</c:f>
              <c:numCache>
                <c:formatCode>General</c:formatCode>
                <c:ptCount val="977"/>
                <c:pt idx="7">
                  <c:v>-1.810000000114087E-2</c:v>
                </c:pt>
                <c:pt idx="8">
                  <c:v>-1.63749999992433E-2</c:v>
                </c:pt>
                <c:pt idx="9">
                  <c:v>-1.6400000000430737E-2</c:v>
                </c:pt>
                <c:pt idx="10">
                  <c:v>-1.7124999998486601E-2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79-479A-BA9E-0F62B26438F3}"/>
            </c:ext>
          </c:extLst>
        </c:ser>
        <c:ser>
          <c:idx val="4"/>
          <c:order val="2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1E-3</c:v>
                  </c:pt>
                  <c:pt idx="3">
                    <c:v>4.0000000000000002E-4</c:v>
                  </c:pt>
                  <c:pt idx="4">
                    <c:v>5.0000000000000001E-3</c:v>
                  </c:pt>
                  <c:pt idx="5">
                    <c:v>2.0000000000000001E-4</c:v>
                  </c:pt>
                  <c:pt idx="6">
                    <c:v>1E-3</c:v>
                  </c:pt>
                  <c:pt idx="7">
                    <c:v>8.2000000000000007E-3</c:v>
                  </c:pt>
                  <c:pt idx="8">
                    <c:v>5.7999999999999996E-3</c:v>
                  </c:pt>
                  <c:pt idx="9">
                    <c:v>5.8999999999999999E-3</c:v>
                  </c:pt>
                  <c:pt idx="10">
                    <c:v>3.2000000000000002E-3</c:v>
                  </c:pt>
                  <c:pt idx="11">
                    <c:v>5.9999999999999995E-4</c:v>
                  </c:pt>
                  <c:pt idx="12">
                    <c:v>3.0000000000000001E-3</c:v>
                  </c:pt>
                  <c:pt idx="13">
                    <c:v>5.0000000000000001E-3</c:v>
                  </c:pt>
                  <c:pt idx="14">
                    <c:v>4.1999999999999997E-3</c:v>
                  </c:pt>
                  <c:pt idx="15">
                    <c:v>2.9999999999999997E-4</c:v>
                  </c:pt>
                  <c:pt idx="16">
                    <c:v>3.2000000000000002E-3</c:v>
                  </c:pt>
                  <c:pt idx="17">
                    <c:v>2.0999999999999999E-3</c:v>
                  </c:pt>
                  <c:pt idx="20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1'!$K$21:$K$997</c:f>
              <c:numCache>
                <c:formatCode>General</c:formatCode>
                <c:ptCount val="977"/>
                <c:pt idx="1">
                  <c:v>-1.0580000001937151E-2</c:v>
                </c:pt>
                <c:pt idx="2">
                  <c:v>-1.4649999997345731E-2</c:v>
                </c:pt>
                <c:pt idx="3">
                  <c:v>-1.555499999813037E-2</c:v>
                </c:pt>
                <c:pt idx="4">
                  <c:v>-1.982500000303844E-2</c:v>
                </c:pt>
                <c:pt idx="5">
                  <c:v>-1.4790000001084991E-2</c:v>
                </c:pt>
                <c:pt idx="6">
                  <c:v>-1.4999999999417923E-2</c:v>
                </c:pt>
                <c:pt idx="11">
                  <c:v>-2.239999999437714E-2</c:v>
                </c:pt>
                <c:pt idx="12">
                  <c:v>-1.8074999992677476E-2</c:v>
                </c:pt>
                <c:pt idx="13">
                  <c:v>-1.8224999999802094E-2</c:v>
                </c:pt>
                <c:pt idx="14">
                  <c:v>-1.9899999992048834E-2</c:v>
                </c:pt>
                <c:pt idx="15">
                  <c:v>-6.9550001862808131E-3</c:v>
                </c:pt>
                <c:pt idx="16">
                  <c:v>-3.4449999999196734E-2</c:v>
                </c:pt>
                <c:pt idx="17">
                  <c:v>-2.7899999993678648E-2</c:v>
                </c:pt>
                <c:pt idx="18">
                  <c:v>-2.4250000074971467E-2</c:v>
                </c:pt>
                <c:pt idx="19">
                  <c:v>-3.4999999996216502E-2</c:v>
                </c:pt>
                <c:pt idx="20">
                  <c:v>-3.6499999827356078E-2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79-479A-BA9E-0F62B26438F3}"/>
            </c:ext>
          </c:extLst>
        </c:ser>
        <c:ser>
          <c:idx val="7"/>
          <c:order val="3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4407</c:v>
                </c:pt>
                <c:pt idx="2">
                  <c:v>5149</c:v>
                </c:pt>
                <c:pt idx="3">
                  <c:v>5577.5</c:v>
                </c:pt>
                <c:pt idx="4">
                  <c:v>5746.5</c:v>
                </c:pt>
                <c:pt idx="5">
                  <c:v>5786</c:v>
                </c:pt>
                <c:pt idx="6">
                  <c:v>6000</c:v>
                </c:pt>
                <c:pt idx="7">
                  <c:v>6052</c:v>
                </c:pt>
                <c:pt idx="8">
                  <c:v>6055.5</c:v>
                </c:pt>
                <c:pt idx="9">
                  <c:v>6116</c:v>
                </c:pt>
                <c:pt idx="10">
                  <c:v>6154.5</c:v>
                </c:pt>
                <c:pt idx="11">
                  <c:v>7380</c:v>
                </c:pt>
                <c:pt idx="12">
                  <c:v>7315.5</c:v>
                </c:pt>
                <c:pt idx="13">
                  <c:v>6942.5</c:v>
                </c:pt>
                <c:pt idx="14">
                  <c:v>7734</c:v>
                </c:pt>
                <c:pt idx="15">
                  <c:v>7499.5</c:v>
                </c:pt>
                <c:pt idx="16">
                  <c:v>7804</c:v>
                </c:pt>
                <c:pt idx="17">
                  <c:v>9478</c:v>
                </c:pt>
                <c:pt idx="18">
                  <c:v>9585</c:v>
                </c:pt>
                <c:pt idx="19">
                  <c:v>9592</c:v>
                </c:pt>
                <c:pt idx="20">
                  <c:v>9970</c:v>
                </c:pt>
              </c:numCache>
            </c:numRef>
          </c:xVal>
          <c:yVal>
            <c:numRef>
              <c:f>'Active 1'!$O$21:$O$997</c:f>
              <c:numCache>
                <c:formatCode>General</c:formatCode>
                <c:ptCount val="977"/>
                <c:pt idx="0">
                  <c:v>6.3666838366297045E-3</c:v>
                </c:pt>
                <c:pt idx="1">
                  <c:v>-1.0256809770965412E-2</c:v>
                </c:pt>
                <c:pt idx="2">
                  <c:v>-1.3055682531763136E-2</c:v>
                </c:pt>
                <c:pt idx="3">
                  <c:v>-1.4672012690795246E-2</c:v>
                </c:pt>
                <c:pt idx="4">
                  <c:v>-1.5309491796691225E-2</c:v>
                </c:pt>
                <c:pt idx="5">
                  <c:v>-1.5458488392447976E-2</c:v>
                </c:pt>
                <c:pt idx="6">
                  <c:v>-1.6265710455535192E-2</c:v>
                </c:pt>
                <c:pt idx="7">
                  <c:v>-1.6461857872733954E-2</c:v>
                </c:pt>
                <c:pt idx="8">
                  <c:v>-1.6475060102737717E-2</c:v>
                </c:pt>
                <c:pt idx="9">
                  <c:v>-1.6703270078517046E-2</c:v>
                </c:pt>
                <c:pt idx="10">
                  <c:v>-1.6848494608558435E-2</c:v>
                </c:pt>
                <c:pt idx="11">
                  <c:v>-2.1471161142733116E-2</c:v>
                </c:pt>
                <c:pt idx="12">
                  <c:v>-2.1227862904092343E-2</c:v>
                </c:pt>
                <c:pt idx="13">
                  <c:v>-1.9820882392262758E-2</c:v>
                </c:pt>
                <c:pt idx="14">
                  <c:v>-2.2806472405970845E-2</c:v>
                </c:pt>
                <c:pt idx="15">
                  <c:v>-2.1921922995718733E-2</c:v>
                </c:pt>
                <c:pt idx="16">
                  <c:v>-2.3070517006046103E-2</c:v>
                </c:pt>
                <c:pt idx="17">
                  <c:v>-2.9384955013560105E-2</c:v>
                </c:pt>
                <c:pt idx="18">
                  <c:v>-2.9788566045103718E-2</c:v>
                </c:pt>
                <c:pt idx="19">
                  <c:v>-2.9814970505111244E-2</c:v>
                </c:pt>
                <c:pt idx="20">
                  <c:v>-3.1240811345517632E-2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79-479A-BA9E-0F62B2643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51624"/>
        <c:axId val="1"/>
      </c:scatterChart>
      <c:valAx>
        <c:axId val="83865162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8734353268428368"/>
              <c:y val="0.87427146168132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6.954102920723227E-3"/>
              <c:y val="0.286550628539853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651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68150208623089"/>
          <c:y val="0.90351122776319626"/>
          <c:w val="0.34492350486787204"/>
          <c:h val="6.43277923592884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0</xdr:row>
      <xdr:rowOff>1</xdr:rowOff>
    </xdr:from>
    <xdr:to>
      <xdr:col>19</xdr:col>
      <xdr:colOff>123824</xdr:colOff>
      <xdr:row>18</xdr:row>
      <xdr:rowOff>114301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4FC7074D-1CB2-44AB-6226-79564AB62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11</xdr:col>
      <xdr:colOff>228600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71F8A8-5AA6-9017-CF43-6C74F3BCA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6938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10.28515625" style="13" customWidth="1"/>
  </cols>
  <sheetData>
    <row r="1" spans="1:22" ht="20.25" x14ac:dyDescent="0.3">
      <c r="A1" s="1" t="s">
        <v>64</v>
      </c>
      <c r="E1" s="29"/>
      <c r="F1" s="31" t="s">
        <v>35</v>
      </c>
      <c r="G1" s="29" t="s">
        <v>36</v>
      </c>
      <c r="H1" s="32" t="s">
        <v>37</v>
      </c>
      <c r="I1" s="30">
        <v>51288.826999999997</v>
      </c>
      <c r="J1" s="30">
        <v>0.85785</v>
      </c>
      <c r="K1" s="33" t="s">
        <v>38</v>
      </c>
      <c r="L1" s="34" t="s">
        <v>39</v>
      </c>
    </row>
    <row r="2" spans="1:22" x14ac:dyDescent="0.2">
      <c r="A2" t="s">
        <v>24</v>
      </c>
      <c r="B2" t="s">
        <v>36</v>
      </c>
      <c r="C2" s="9"/>
      <c r="D2" s="9"/>
    </row>
    <row r="3" spans="1:22" ht="13.5" thickBot="1" x14ac:dyDescent="0.25"/>
    <row r="4" spans="1:22" ht="14.25" thickTop="1" thickBot="1" x14ac:dyDescent="0.25">
      <c r="A4" s="28" t="s">
        <v>37</v>
      </c>
      <c r="C4" s="7">
        <v>51288.826999999997</v>
      </c>
      <c r="D4" s="8">
        <v>0.85785</v>
      </c>
    </row>
    <row r="5" spans="1:22" ht="13.5" thickTop="1" x14ac:dyDescent="0.2">
      <c r="A5" s="10" t="s">
        <v>29</v>
      </c>
      <c r="B5" s="11"/>
      <c r="C5" s="12">
        <v>-9.5</v>
      </c>
      <c r="D5" s="11" t="s">
        <v>30</v>
      </c>
    </row>
    <row r="6" spans="1:22" x14ac:dyDescent="0.2">
      <c r="A6" s="4" t="s">
        <v>2</v>
      </c>
    </row>
    <row r="7" spans="1:22" x14ac:dyDescent="0.2">
      <c r="A7" t="s">
        <v>3</v>
      </c>
      <c r="C7">
        <f>+C4</f>
        <v>51288.826999999997</v>
      </c>
    </row>
    <row r="8" spans="1:22" x14ac:dyDescent="0.2">
      <c r="A8" t="s">
        <v>4</v>
      </c>
      <c r="C8">
        <f>+D4</f>
        <v>0.85785</v>
      </c>
      <c r="U8" t="s">
        <v>58</v>
      </c>
    </row>
    <row r="9" spans="1:22" x14ac:dyDescent="0.2">
      <c r="A9" s="26" t="s">
        <v>34</v>
      </c>
      <c r="B9" s="27">
        <v>22</v>
      </c>
      <c r="C9" s="24" t="str">
        <f>"F"&amp;B9</f>
        <v>F22</v>
      </c>
      <c r="D9" s="25" t="str">
        <f>"G"&amp;B9</f>
        <v>G22</v>
      </c>
      <c r="U9" t="s">
        <v>59</v>
      </c>
    </row>
    <row r="10" spans="1:22" ht="13.5" thickBot="1" x14ac:dyDescent="0.25">
      <c r="A10" s="11"/>
      <c r="B10" s="11"/>
      <c r="C10" s="3" t="s">
        <v>20</v>
      </c>
      <c r="D10" s="3" t="s">
        <v>21</v>
      </c>
      <c r="E10" s="11"/>
    </row>
    <row r="11" spans="1:22" x14ac:dyDescent="0.2">
      <c r="A11" s="11" t="s">
        <v>16</v>
      </c>
      <c r="B11" s="11"/>
      <c r="C11" s="23">
        <f ca="1">INTERCEPT(INDIRECT($D$9):G990,INDIRECT($C$9):F990)</f>
        <v>6.3666838366297045E-3</v>
      </c>
      <c r="D11" s="13"/>
      <c r="E11" s="11"/>
      <c r="T11">
        <f>U11*V11</f>
        <v>4.8245833968165799E-3</v>
      </c>
      <c r="U11" s="40">
        <v>4.8245833968165801</v>
      </c>
      <c r="V11">
        <v>1E-3</v>
      </c>
    </row>
    <row r="12" spans="1:22" x14ac:dyDescent="0.2">
      <c r="A12" s="11" t="s">
        <v>17</v>
      </c>
      <c r="B12" s="11"/>
      <c r="C12" s="23">
        <f ca="1">SLOPE(INDIRECT($D$9):G990,INDIRECT($C$9):F990)</f>
        <v>-3.7720657153608158E-6</v>
      </c>
      <c r="D12" s="13"/>
      <c r="E12" s="11"/>
      <c r="T12">
        <f>U12*V12</f>
        <v>-3.5784032125612048E-6</v>
      </c>
      <c r="U12" s="40">
        <v>-3.5784032125612049</v>
      </c>
      <c r="V12" s="39">
        <v>9.9999999999999995E-7</v>
      </c>
    </row>
    <row r="13" spans="1:22" x14ac:dyDescent="0.2">
      <c r="A13" s="11" t="s">
        <v>19</v>
      </c>
      <c r="B13" s="11"/>
      <c r="C13" s="13" t="s">
        <v>14</v>
      </c>
    </row>
    <row r="14" spans="1:22" x14ac:dyDescent="0.2">
      <c r="A14" s="11"/>
      <c r="B14" s="11"/>
      <c r="C14" s="11"/>
    </row>
    <row r="15" spans="1:22" x14ac:dyDescent="0.2">
      <c r="A15" s="14" t="s">
        <v>18</v>
      </c>
      <c r="B15" s="11"/>
      <c r="C15" s="15">
        <f ca="1">(C7+C11)+(C8+C12)*INT(MAX(F21:F3531))</f>
        <v>59841.560259188656</v>
      </c>
      <c r="E15" s="16" t="s">
        <v>40</v>
      </c>
      <c r="F15" s="12">
        <v>1</v>
      </c>
    </row>
    <row r="16" spans="1:22" x14ac:dyDescent="0.2">
      <c r="A16" s="18" t="s">
        <v>5</v>
      </c>
      <c r="B16" s="11"/>
      <c r="C16" s="19">
        <f ca="1">+C8+C12</f>
        <v>0.85784622793428467</v>
      </c>
      <c r="E16" s="16" t="s">
        <v>31</v>
      </c>
      <c r="F16" s="17">
        <f ca="1">NOW()+15018.5+$C$5/24</f>
        <v>60332.735953587959</v>
      </c>
    </row>
    <row r="17" spans="1:20" ht="13.5" thickBot="1" x14ac:dyDescent="0.25">
      <c r="A17" s="16" t="s">
        <v>28</v>
      </c>
      <c r="B17" s="11"/>
      <c r="C17" s="11">
        <f>COUNT(C21:C2189)</f>
        <v>21</v>
      </c>
      <c r="E17" s="16" t="s">
        <v>41</v>
      </c>
      <c r="F17" s="17">
        <f ca="1">ROUND(2*(F16-$C$7)/$C$8,0)/2+F15</f>
        <v>10543.5</v>
      </c>
    </row>
    <row r="18" spans="1:20" ht="14.25" thickTop="1" thickBot="1" x14ac:dyDescent="0.25">
      <c r="A18" s="18" t="s">
        <v>6</v>
      </c>
      <c r="B18" s="11"/>
      <c r="C18" s="21">
        <f ca="1">+C15</f>
        <v>59841.560259188656</v>
      </c>
      <c r="D18" s="22">
        <f ca="1">+C16</f>
        <v>0.85784622793428467</v>
      </c>
      <c r="E18" s="16" t="s">
        <v>32</v>
      </c>
      <c r="F18" s="25">
        <f ca="1">ROUND(2*(F16-$C$15)/$C$16,0)/2+F15</f>
        <v>573.5</v>
      </c>
      <c r="T18">
        <f ca="1">SUM(T22:T32)</f>
        <v>6.5045746596501376E-6</v>
      </c>
    </row>
    <row r="19" spans="1:20" ht="13.5" thickTop="1" x14ac:dyDescent="0.2">
      <c r="E19" s="16" t="s">
        <v>33</v>
      </c>
      <c r="F19" s="20">
        <f ca="1">+$C$15+$C$16*F18-15018.5-$C$5/24</f>
        <v>45315.430904242305</v>
      </c>
    </row>
    <row r="20" spans="1:20" ht="13.5" thickBot="1" x14ac:dyDescent="0.25">
      <c r="A20" s="3" t="s">
        <v>7</v>
      </c>
      <c r="B20" s="3" t="s">
        <v>8</v>
      </c>
      <c r="C20" s="3" t="s">
        <v>9</v>
      </c>
      <c r="D20" s="3" t="s">
        <v>13</v>
      </c>
      <c r="E20" s="3" t="s">
        <v>10</v>
      </c>
      <c r="F20" s="3" t="s">
        <v>11</v>
      </c>
      <c r="G20" s="3" t="s">
        <v>12</v>
      </c>
      <c r="H20" s="6" t="s">
        <v>52</v>
      </c>
      <c r="I20" s="6" t="s">
        <v>53</v>
      </c>
      <c r="J20" s="6" t="s">
        <v>51</v>
      </c>
      <c r="K20" s="6" t="s">
        <v>50</v>
      </c>
      <c r="L20" s="6" t="s">
        <v>25</v>
      </c>
      <c r="M20" s="6" t="s">
        <v>26</v>
      </c>
      <c r="N20" s="6" t="s">
        <v>27</v>
      </c>
      <c r="O20" s="6" t="s">
        <v>23</v>
      </c>
      <c r="P20" s="5" t="s">
        <v>22</v>
      </c>
      <c r="Q20" s="3" t="s">
        <v>15</v>
      </c>
      <c r="R20" s="5" t="s">
        <v>56</v>
      </c>
      <c r="S20" s="5" t="s">
        <v>55</v>
      </c>
      <c r="T20" s="3" t="s">
        <v>57</v>
      </c>
    </row>
    <row r="21" spans="1:20" x14ac:dyDescent="0.2">
      <c r="A21" t="s">
        <v>38</v>
      </c>
      <c r="B21" s="13"/>
      <c r="C21" s="55">
        <f>+$C$4</f>
        <v>51288.826999999997</v>
      </c>
      <c r="D21" s="9" t="s">
        <v>14</v>
      </c>
      <c r="E21">
        <f t="shared" ref="E21:E32" si="0">+(C21-C$7)/C$8</f>
        <v>0</v>
      </c>
      <c r="F21">
        <f t="shared" ref="F21:F37" si="1">ROUND(2*E21,0)/2</f>
        <v>0</v>
      </c>
      <c r="G21">
        <f t="shared" ref="G21:G32" si="2">+C21-(C$7+F21*C$8)</f>
        <v>0</v>
      </c>
      <c r="I21">
        <f>+G21</f>
        <v>0</v>
      </c>
      <c r="O21">
        <f ca="1">+C$11+C$12*$F21</f>
        <v>6.3666838366297045E-3</v>
      </c>
      <c r="Q21" s="2">
        <f t="shared" ref="Q21:Q32" si="3">+C21-15018.5</f>
        <v>36270.326999999997</v>
      </c>
    </row>
    <row r="22" spans="1:20" x14ac:dyDescent="0.2">
      <c r="A22" s="35" t="s">
        <v>42</v>
      </c>
      <c r="B22" s="36" t="s">
        <v>43</v>
      </c>
      <c r="C22" s="56">
        <v>55069.361369999999</v>
      </c>
      <c r="D22" s="37">
        <v>2.9999999999999997E-4</v>
      </c>
      <c r="E22">
        <f t="shared" si="0"/>
        <v>4406.9876668415236</v>
      </c>
      <c r="F22">
        <f t="shared" si="1"/>
        <v>4407</v>
      </c>
      <c r="G22">
        <f t="shared" si="2"/>
        <v>-1.0580000001937151E-2</v>
      </c>
      <c r="K22">
        <f t="shared" ref="K22:K27" si="4">+G22</f>
        <v>-1.0580000001937151E-2</v>
      </c>
      <c r="O22">
        <f t="shared" ref="O22:O32" ca="1" si="5">+C$11+C$12*$F22</f>
        <v>-1.0256809770965412E-2</v>
      </c>
      <c r="Q22" s="2">
        <f t="shared" si="3"/>
        <v>40050.861369999999</v>
      </c>
      <c r="R22">
        <f t="shared" ref="R22:R32" ca="1" si="6">(G22-O22)^2</f>
        <v>1.0445192539556615E-7</v>
      </c>
      <c r="S22" s="13">
        <v>1</v>
      </c>
      <c r="T22">
        <f t="shared" ref="T22:T34" ca="1" si="7">R22*S22</f>
        <v>1.0445192539556615E-7</v>
      </c>
    </row>
    <row r="23" spans="1:20" x14ac:dyDescent="0.2">
      <c r="A23" s="38" t="s">
        <v>44</v>
      </c>
      <c r="B23" s="36"/>
      <c r="C23" s="56">
        <v>55705.881999999998</v>
      </c>
      <c r="D23" s="37">
        <v>1E-3</v>
      </c>
      <c r="E23">
        <f t="shared" si="0"/>
        <v>5148.9829224223349</v>
      </c>
      <c r="F23">
        <f t="shared" si="1"/>
        <v>5149</v>
      </c>
      <c r="G23">
        <f t="shared" si="2"/>
        <v>-1.4649999997345731E-2</v>
      </c>
      <c r="K23">
        <f t="shared" si="4"/>
        <v>-1.4649999997345731E-2</v>
      </c>
      <c r="O23">
        <f t="shared" ca="1" si="5"/>
        <v>-1.3055682531763136E-2</v>
      </c>
      <c r="Q23" s="2">
        <f t="shared" si="3"/>
        <v>40687.381999999998</v>
      </c>
      <c r="R23">
        <f t="shared" ca="1" si="6"/>
        <v>2.5418481810617078E-6</v>
      </c>
      <c r="S23" s="13">
        <v>0.5</v>
      </c>
      <c r="T23">
        <f t="shared" ca="1" si="7"/>
        <v>1.2709240905308539E-6</v>
      </c>
    </row>
    <row r="24" spans="1:20" x14ac:dyDescent="0.2">
      <c r="A24" s="35" t="s">
        <v>45</v>
      </c>
      <c r="B24" s="36" t="s">
        <v>46</v>
      </c>
      <c r="C24" s="56">
        <v>56073.469819999998</v>
      </c>
      <c r="D24" s="37">
        <v>4.0000000000000002E-4</v>
      </c>
      <c r="E24">
        <f t="shared" si="0"/>
        <v>5577.4818674593471</v>
      </c>
      <c r="F24">
        <f t="shared" si="1"/>
        <v>5577.5</v>
      </c>
      <c r="G24">
        <f t="shared" si="2"/>
        <v>-1.555499999813037E-2</v>
      </c>
      <c r="K24">
        <f t="shared" si="4"/>
        <v>-1.555499999813037E-2</v>
      </c>
      <c r="O24">
        <f t="shared" ca="1" si="5"/>
        <v>-1.4672012690795246E-2</v>
      </c>
      <c r="Q24" s="2">
        <f t="shared" si="3"/>
        <v>41054.969819999998</v>
      </c>
      <c r="R24">
        <f t="shared" ca="1" si="6"/>
        <v>7.7966658491493337E-7</v>
      </c>
      <c r="S24" s="13">
        <v>1</v>
      </c>
      <c r="T24">
        <f t="shared" ca="1" si="7"/>
        <v>7.7966658491493337E-7</v>
      </c>
    </row>
    <row r="25" spans="1:20" x14ac:dyDescent="0.2">
      <c r="A25" s="35" t="s">
        <v>45</v>
      </c>
      <c r="B25" s="36" t="s">
        <v>46</v>
      </c>
      <c r="C25" s="56">
        <v>56218.442199999998</v>
      </c>
      <c r="D25" s="37">
        <v>5.0000000000000001E-3</v>
      </c>
      <c r="E25">
        <f t="shared" si="0"/>
        <v>5746.476889899167</v>
      </c>
      <c r="F25">
        <f t="shared" si="1"/>
        <v>5746.5</v>
      </c>
      <c r="G25">
        <f t="shared" si="2"/>
        <v>-1.982500000303844E-2</v>
      </c>
      <c r="K25">
        <f t="shared" si="4"/>
        <v>-1.982500000303844E-2</v>
      </c>
      <c r="O25">
        <f t="shared" ca="1" si="5"/>
        <v>-1.5309491796691225E-2</v>
      </c>
      <c r="Q25" s="2">
        <f t="shared" si="3"/>
        <v>41199.942199999998</v>
      </c>
      <c r="R25">
        <f t="shared" ca="1" si="6"/>
        <v>2.0389814361589042E-5</v>
      </c>
      <c r="S25" s="13">
        <v>0.1</v>
      </c>
      <c r="T25">
        <f t="shared" ca="1" si="7"/>
        <v>2.0389814361589041E-6</v>
      </c>
    </row>
    <row r="26" spans="1:20" x14ac:dyDescent="0.2">
      <c r="A26" s="35" t="s">
        <v>45</v>
      </c>
      <c r="B26" s="36" t="s">
        <v>43</v>
      </c>
      <c r="C26" s="56">
        <v>56252.332309999998</v>
      </c>
      <c r="D26" s="37">
        <v>2.0000000000000001E-4</v>
      </c>
      <c r="E26">
        <f t="shared" si="0"/>
        <v>5785.9827592236406</v>
      </c>
      <c r="F26">
        <f t="shared" si="1"/>
        <v>5786</v>
      </c>
      <c r="G26">
        <f t="shared" si="2"/>
        <v>-1.4790000001084991E-2</v>
      </c>
      <c r="K26">
        <f t="shared" si="4"/>
        <v>-1.4790000001084991E-2</v>
      </c>
      <c r="O26">
        <f t="shared" ca="1" si="5"/>
        <v>-1.5458488392447976E-2</v>
      </c>
      <c r="Q26" s="2">
        <f t="shared" si="3"/>
        <v>41233.832309999998</v>
      </c>
      <c r="R26">
        <f t="shared" ca="1" si="6"/>
        <v>4.4687672938707207E-7</v>
      </c>
      <c r="S26" s="13">
        <v>1</v>
      </c>
      <c r="T26">
        <f t="shared" ca="1" si="7"/>
        <v>4.4687672938707207E-7</v>
      </c>
    </row>
    <row r="27" spans="1:20" x14ac:dyDescent="0.2">
      <c r="A27" s="38" t="s">
        <v>48</v>
      </c>
      <c r="B27" s="36"/>
      <c r="C27" s="56">
        <v>56435.911999999997</v>
      </c>
      <c r="D27" s="37">
        <v>1E-3</v>
      </c>
      <c r="E27">
        <f t="shared" si="0"/>
        <v>5999.9825144255974</v>
      </c>
      <c r="F27">
        <f t="shared" si="1"/>
        <v>6000</v>
      </c>
      <c r="G27">
        <f t="shared" si="2"/>
        <v>-1.4999999999417923E-2</v>
      </c>
      <c r="K27">
        <f t="shared" si="4"/>
        <v>-1.4999999999417923E-2</v>
      </c>
      <c r="O27">
        <f t="shared" ca="1" si="5"/>
        <v>-1.6265710455535192E-2</v>
      </c>
      <c r="Q27" s="2">
        <f t="shared" si="3"/>
        <v>41417.411999999997</v>
      </c>
      <c r="R27">
        <f t="shared" ca="1" si="6"/>
        <v>1.6020229587245843E-6</v>
      </c>
      <c r="S27" s="13">
        <v>0.5</v>
      </c>
      <c r="T27">
        <f t="shared" ca="1" si="7"/>
        <v>8.0101147936229215E-7</v>
      </c>
    </row>
    <row r="28" spans="1:20" x14ac:dyDescent="0.2">
      <c r="A28" s="37" t="s">
        <v>47</v>
      </c>
      <c r="B28" s="36" t="s">
        <v>43</v>
      </c>
      <c r="C28" s="56">
        <v>56480.517099999997</v>
      </c>
      <c r="D28" s="37">
        <v>8.2000000000000007E-3</v>
      </c>
      <c r="E28">
        <f t="shared" si="0"/>
        <v>6051.9789007402223</v>
      </c>
      <c r="F28">
        <f t="shared" si="1"/>
        <v>6052</v>
      </c>
      <c r="G28">
        <f t="shared" si="2"/>
        <v>-1.810000000114087E-2</v>
      </c>
      <c r="J28">
        <f>+G28</f>
        <v>-1.810000000114087E-2</v>
      </c>
      <c r="O28">
        <f t="shared" ca="1" si="5"/>
        <v>-1.6461857872733954E-2</v>
      </c>
      <c r="Q28" s="2">
        <f t="shared" si="3"/>
        <v>41462.017099999997</v>
      </c>
      <c r="R28">
        <f t="shared" ca="1" si="6"/>
        <v>2.6835096328615401E-6</v>
      </c>
      <c r="S28" s="13">
        <v>0.1</v>
      </c>
      <c r="T28">
        <f t="shared" ca="1" si="7"/>
        <v>2.6835096328615403E-7</v>
      </c>
    </row>
    <row r="29" spans="1:20" x14ac:dyDescent="0.2">
      <c r="A29" s="37" t="s">
        <v>47</v>
      </c>
      <c r="B29" s="36" t="s">
        <v>43</v>
      </c>
      <c r="C29" s="56">
        <v>56483.5213</v>
      </c>
      <c r="D29" s="37">
        <v>5.7999999999999996E-3</v>
      </c>
      <c r="E29">
        <f t="shared" si="0"/>
        <v>6055.4809115812823</v>
      </c>
      <c r="F29">
        <f t="shared" si="1"/>
        <v>6055.5</v>
      </c>
      <c r="G29">
        <f t="shared" si="2"/>
        <v>-1.63749999992433E-2</v>
      </c>
      <c r="J29">
        <f>+G29</f>
        <v>-1.63749999992433E-2</v>
      </c>
      <c r="O29">
        <f t="shared" ca="1" si="5"/>
        <v>-1.6475060102737717E-2</v>
      </c>
      <c r="Q29" s="2">
        <f t="shared" si="3"/>
        <v>41465.0213</v>
      </c>
      <c r="R29">
        <f t="shared" ca="1" si="6"/>
        <v>1.0012024311313429E-8</v>
      </c>
      <c r="S29" s="13">
        <v>0.1</v>
      </c>
      <c r="T29">
        <f t="shared" ca="1" si="7"/>
        <v>1.0012024311313429E-9</v>
      </c>
    </row>
    <row r="30" spans="1:20" x14ac:dyDescent="0.2">
      <c r="A30" s="41" t="s">
        <v>49</v>
      </c>
      <c r="B30" s="42" t="s">
        <v>43</v>
      </c>
      <c r="C30" s="56">
        <v>56535.421199999997</v>
      </c>
      <c r="D30" s="43">
        <v>5.8999999999999999E-3</v>
      </c>
      <c r="E30">
        <f t="shared" si="0"/>
        <v>6115.9808824386546</v>
      </c>
      <c r="F30">
        <f t="shared" si="1"/>
        <v>6116</v>
      </c>
      <c r="G30">
        <f t="shared" si="2"/>
        <v>-1.6400000000430737E-2</v>
      </c>
      <c r="J30">
        <f>+G30</f>
        <v>-1.6400000000430737E-2</v>
      </c>
      <c r="O30">
        <f t="shared" ca="1" si="5"/>
        <v>-1.6703270078517046E-2</v>
      </c>
      <c r="Q30" s="2">
        <f t="shared" si="3"/>
        <v>41516.921199999997</v>
      </c>
      <c r="R30">
        <f t="shared" ca="1" si="6"/>
        <v>9.1972740262476302E-8</v>
      </c>
      <c r="S30" s="13">
        <v>0.1</v>
      </c>
      <c r="T30">
        <f t="shared" ca="1" si="7"/>
        <v>9.1972740262476312E-9</v>
      </c>
    </row>
    <row r="31" spans="1:20" x14ac:dyDescent="0.2">
      <c r="A31" s="41" t="s">
        <v>49</v>
      </c>
      <c r="B31" s="42" t="s">
        <v>43</v>
      </c>
      <c r="C31" s="56">
        <v>56568.447699999997</v>
      </c>
      <c r="D31" s="43">
        <v>3.2000000000000002E-3</v>
      </c>
      <c r="E31">
        <f t="shared" si="0"/>
        <v>6154.4800373025582</v>
      </c>
      <c r="F31">
        <f t="shared" si="1"/>
        <v>6154.5</v>
      </c>
      <c r="G31">
        <f t="shared" si="2"/>
        <v>-1.7124999998486601E-2</v>
      </c>
      <c r="J31">
        <f>+G31</f>
        <v>-1.7124999998486601E-2</v>
      </c>
      <c r="O31">
        <f t="shared" ca="1" si="5"/>
        <v>-1.6848494608558435E-2</v>
      </c>
      <c r="Q31" s="2">
        <f t="shared" si="3"/>
        <v>41549.947699999997</v>
      </c>
      <c r="R31">
        <f t="shared" ca="1" si="6"/>
        <v>7.645523065932709E-8</v>
      </c>
      <c r="S31" s="13">
        <v>0.1</v>
      </c>
      <c r="T31">
        <f t="shared" ca="1" si="7"/>
        <v>7.64552306593271E-9</v>
      </c>
    </row>
    <row r="32" spans="1:20" x14ac:dyDescent="0.2">
      <c r="A32" s="38" t="s">
        <v>54</v>
      </c>
      <c r="B32" s="36"/>
      <c r="C32" s="56">
        <v>57619.7376</v>
      </c>
      <c r="D32" s="37">
        <v>5.9999999999999995E-4</v>
      </c>
      <c r="E32">
        <f t="shared" si="0"/>
        <v>7379.9738882088977</v>
      </c>
      <c r="F32">
        <f t="shared" si="1"/>
        <v>7380</v>
      </c>
      <c r="G32">
        <f t="shared" si="2"/>
        <v>-2.239999999437714E-2</v>
      </c>
      <c r="K32">
        <f t="shared" ref="K32:K37" si="8">+G32</f>
        <v>-2.239999999437714E-2</v>
      </c>
      <c r="O32">
        <f t="shared" ca="1" si="5"/>
        <v>-2.1471161142733116E-2</v>
      </c>
      <c r="Q32" s="2">
        <f t="shared" si="3"/>
        <v>42601.2376</v>
      </c>
      <c r="R32">
        <f t="shared" ca="1" si="6"/>
        <v>8.6274161232338911E-7</v>
      </c>
      <c r="S32" s="13">
        <v>0.9</v>
      </c>
      <c r="T32">
        <f t="shared" ca="1" si="7"/>
        <v>7.764674510910502E-7</v>
      </c>
    </row>
    <row r="33" spans="1:20" x14ac:dyDescent="0.2">
      <c r="A33" s="44" t="s">
        <v>1</v>
      </c>
      <c r="B33" s="45" t="s">
        <v>43</v>
      </c>
      <c r="C33" s="57">
        <v>57564.410600000003</v>
      </c>
      <c r="D33" s="62">
        <v>3.0000000000000001E-3</v>
      </c>
      <c r="E33">
        <f>+(C33-C$7)/C$8</f>
        <v>7315.4789298828528</v>
      </c>
      <c r="F33">
        <f t="shared" si="1"/>
        <v>7315.5</v>
      </c>
      <c r="G33">
        <f>+C33-(C$7+F33*C$8)</f>
        <v>-1.8074999992677476E-2</v>
      </c>
      <c r="K33">
        <f t="shared" si="8"/>
        <v>-1.8074999992677476E-2</v>
      </c>
      <c r="O33">
        <f ca="1">+C$11+C$12*$F33</f>
        <v>-2.1227862904092343E-2</v>
      </c>
      <c r="Q33" s="2">
        <f>+C33-15018.5</f>
        <v>42545.910600000003</v>
      </c>
      <c r="R33">
        <f ca="1">(G33-O33)^2</f>
        <v>9.9405445381754285E-6</v>
      </c>
      <c r="S33" s="13">
        <v>1</v>
      </c>
      <c r="T33">
        <f t="shared" ca="1" si="7"/>
        <v>9.9405445381754285E-6</v>
      </c>
    </row>
    <row r="34" spans="1:20" x14ac:dyDescent="0.2">
      <c r="A34" s="44" t="s">
        <v>1</v>
      </c>
      <c r="B34" s="45" t="s">
        <v>43</v>
      </c>
      <c r="C34" s="57">
        <v>57244.432399999998</v>
      </c>
      <c r="D34" s="62">
        <v>5.0000000000000001E-3</v>
      </c>
      <c r="E34">
        <f>+(C34-C$7)/C$8</f>
        <v>6942.478755027103</v>
      </c>
      <c r="F34">
        <f t="shared" si="1"/>
        <v>6942.5</v>
      </c>
      <c r="G34">
        <f>+C34-(C$7+F34*C$8)</f>
        <v>-1.8224999999802094E-2</v>
      </c>
      <c r="K34">
        <f t="shared" si="8"/>
        <v>-1.8224999999802094E-2</v>
      </c>
      <c r="O34">
        <f ca="1">+C$11+C$12*$F34</f>
        <v>-1.9820882392262758E-2</v>
      </c>
      <c r="Q34" s="2">
        <f>+C34-15018.5</f>
        <v>42225.932399999998</v>
      </c>
      <c r="R34">
        <f ca="1">(G34-O34)^2</f>
        <v>2.5468406105659743E-6</v>
      </c>
      <c r="S34" s="13">
        <v>1</v>
      </c>
      <c r="T34">
        <f t="shared" ca="1" si="7"/>
        <v>2.5468406105659743E-6</v>
      </c>
    </row>
    <row r="35" spans="1:20" x14ac:dyDescent="0.2">
      <c r="A35" s="49" t="s">
        <v>0</v>
      </c>
      <c r="B35" s="64" t="s">
        <v>43</v>
      </c>
      <c r="C35" s="58">
        <v>57923.419000000002</v>
      </c>
      <c r="D35" s="50">
        <v>4.1999999999999997E-3</v>
      </c>
      <c r="E35" s="51">
        <f>+(C35-C$7)/C$8</f>
        <v>7733.9768024712994</v>
      </c>
      <c r="F35" s="51">
        <f t="shared" si="1"/>
        <v>7734</v>
      </c>
      <c r="G35" s="51">
        <f>+C35-(C$7+F35*C$8)</f>
        <v>-1.9899999992048834E-2</v>
      </c>
      <c r="K35">
        <f t="shared" si="8"/>
        <v>-1.9899999992048834E-2</v>
      </c>
      <c r="O35">
        <f ca="1">+C$11+C$12*$F35</f>
        <v>-2.2806472405970845E-2</v>
      </c>
      <c r="Q35" s="2">
        <f>+C35-15018.5</f>
        <v>42904.919000000002</v>
      </c>
      <c r="R35">
        <f ca="1">(G35-O35)^2</f>
        <v>8.447581892889644E-6</v>
      </c>
      <c r="S35" s="13">
        <v>0.5</v>
      </c>
      <c r="T35">
        <f ca="1">R35*S35</f>
        <v>4.223790946444822E-6</v>
      </c>
    </row>
    <row r="36" spans="1:20" x14ac:dyDescent="0.2">
      <c r="A36" s="46" t="s">
        <v>60</v>
      </c>
      <c r="B36" s="47" t="s">
        <v>46</v>
      </c>
      <c r="C36" s="59">
        <v>57722.266119999811</v>
      </c>
      <c r="D36" s="48">
        <v>2.9999999999999997E-4</v>
      </c>
      <c r="E36">
        <f>+(C36-C$7)/C$8</f>
        <v>7499.4918925217853</v>
      </c>
      <c r="F36">
        <f t="shared" si="1"/>
        <v>7499.5</v>
      </c>
      <c r="G36">
        <f>+C36-(C$7+F36*C$8)</f>
        <v>-6.9550001862808131E-3</v>
      </c>
      <c r="K36">
        <f t="shared" si="8"/>
        <v>-6.9550001862808131E-3</v>
      </c>
      <c r="O36">
        <f ca="1">+C$11+C$12*$F36</f>
        <v>-2.1921922995718733E-2</v>
      </c>
      <c r="Q36" s="2">
        <f>+C36-15018.5</f>
        <v>42703.766119999811</v>
      </c>
      <c r="R36">
        <f ca="1">(G36-O36)^2</f>
        <v>2.2400877838367307E-4</v>
      </c>
      <c r="S36" s="13">
        <v>1</v>
      </c>
      <c r="T36">
        <f ca="1">R36*S36</f>
        <v>2.2400877838367307E-4</v>
      </c>
    </row>
    <row r="37" spans="1:20" x14ac:dyDescent="0.2">
      <c r="A37" s="46" t="s">
        <v>60</v>
      </c>
      <c r="B37" s="47" t="s">
        <v>43</v>
      </c>
      <c r="C37" s="59">
        <v>57983.453949999996</v>
      </c>
      <c r="D37" s="48">
        <v>3.2000000000000002E-3</v>
      </c>
      <c r="E37">
        <f>+(C37-C$7)/C$8</f>
        <v>7803.9598414641232</v>
      </c>
      <c r="F37">
        <f t="shared" si="1"/>
        <v>7804</v>
      </c>
      <c r="G37">
        <f>+C37-(C$7+F37*C$8)</f>
        <v>-3.4449999999196734E-2</v>
      </c>
      <c r="K37">
        <f t="shared" si="8"/>
        <v>-3.4449999999196734E-2</v>
      </c>
      <c r="O37">
        <f ca="1">+C$11+C$12*$F37</f>
        <v>-2.3070517006046103E-2</v>
      </c>
      <c r="Q37" s="2">
        <f>+C37-15018.5</f>
        <v>42964.953949999996</v>
      </c>
      <c r="R37">
        <f ca="1">(G37-O37)^2</f>
        <v>1.2949263319140443E-4</v>
      </c>
      <c r="S37" s="13">
        <v>1</v>
      </c>
      <c r="T37">
        <f ca="1">R37*S37</f>
        <v>1.2949263319140443E-4</v>
      </c>
    </row>
    <row r="38" spans="1:20" x14ac:dyDescent="0.2">
      <c r="A38" s="52" t="s">
        <v>61</v>
      </c>
      <c r="B38" s="53" t="s">
        <v>43</v>
      </c>
      <c r="C38" s="60">
        <v>59419.501400000001</v>
      </c>
      <c r="D38" s="63">
        <v>2.0999999999999999E-3</v>
      </c>
      <c r="E38">
        <f t="shared" ref="E38:E40" si="9">+(C38-C$7)/C$8</f>
        <v>9477.9674768316181</v>
      </c>
      <c r="F38">
        <f t="shared" ref="F38:F40" si="10">ROUND(2*E38,0)/2</f>
        <v>9478</v>
      </c>
      <c r="G38">
        <f t="shared" ref="G38:G40" si="11">+C38-(C$7+F38*C$8)</f>
        <v>-2.7899999993678648E-2</v>
      </c>
      <c r="K38">
        <f t="shared" ref="K38:K40" si="12">+G38</f>
        <v>-2.7899999993678648E-2</v>
      </c>
      <c r="O38">
        <f t="shared" ref="O38:O40" ca="1" si="13">+C$11+C$12*$F38</f>
        <v>-2.9384955013560105E-2</v>
      </c>
      <c r="Q38" s="2">
        <f t="shared" ref="Q38:Q40" si="14">+C38-15018.5</f>
        <v>44401.001400000001</v>
      </c>
      <c r="R38">
        <f t="shared" ref="R38:R40" ca="1" si="15">(G38-O38)^2</f>
        <v>2.2050914110711391E-6</v>
      </c>
      <c r="S38" s="13">
        <v>1</v>
      </c>
      <c r="T38">
        <f t="shared" ref="T38:T40" ca="1" si="16">R38*S38</f>
        <v>2.2050914110711391E-6</v>
      </c>
    </row>
    <row r="39" spans="1:20" x14ac:dyDescent="0.2">
      <c r="A39" s="52" t="s">
        <v>62</v>
      </c>
      <c r="B39" s="53" t="s">
        <v>43</v>
      </c>
      <c r="C39" s="60">
        <v>59511.294999999925</v>
      </c>
      <c r="D39" s="63"/>
      <c r="E39">
        <f t="shared" si="9"/>
        <v>9584.9717316546339</v>
      </c>
      <c r="F39">
        <f t="shared" si="10"/>
        <v>9585</v>
      </c>
      <c r="G39">
        <f t="shared" si="11"/>
        <v>-2.4250000074971467E-2</v>
      </c>
      <c r="K39">
        <f t="shared" si="12"/>
        <v>-2.4250000074971467E-2</v>
      </c>
      <c r="O39">
        <f t="shared" ca="1" si="13"/>
        <v>-2.9788566045103718E-2</v>
      </c>
      <c r="Q39" s="2">
        <f t="shared" si="14"/>
        <v>44492.794999999925</v>
      </c>
      <c r="R39">
        <f t="shared" ca="1" si="15"/>
        <v>3.0675713005507006E-5</v>
      </c>
      <c r="S39" s="13">
        <v>1</v>
      </c>
      <c r="T39">
        <f t="shared" ca="1" si="16"/>
        <v>3.0675713005507006E-5</v>
      </c>
    </row>
    <row r="40" spans="1:20" x14ac:dyDescent="0.2">
      <c r="A40" s="52" t="s">
        <v>62</v>
      </c>
      <c r="B40" s="53" t="s">
        <v>43</v>
      </c>
      <c r="C40" s="60">
        <v>59517.289199999999</v>
      </c>
      <c r="D40" s="63"/>
      <c r="E40">
        <f t="shared" si="9"/>
        <v>9591.9592003263988</v>
      </c>
      <c r="F40">
        <f t="shared" si="10"/>
        <v>9592</v>
      </c>
      <c r="G40">
        <f t="shared" si="11"/>
        <v>-3.4999999996216502E-2</v>
      </c>
      <c r="K40">
        <f t="shared" si="12"/>
        <v>-3.4999999996216502E-2</v>
      </c>
      <c r="O40">
        <f t="shared" ca="1" si="13"/>
        <v>-2.9814970505111244E-2</v>
      </c>
      <c r="Q40" s="2">
        <f t="shared" si="14"/>
        <v>44498.789199999999</v>
      </c>
      <c r="R40">
        <f t="shared" ca="1" si="15"/>
        <v>2.6884530823631248E-5</v>
      </c>
      <c r="S40" s="13">
        <v>1</v>
      </c>
      <c r="T40">
        <f t="shared" ca="1" si="16"/>
        <v>2.6884530823631248E-5</v>
      </c>
    </row>
    <row r="41" spans="1:20" x14ac:dyDescent="0.2">
      <c r="A41" s="54" t="s">
        <v>63</v>
      </c>
      <c r="B41" s="65" t="s">
        <v>43</v>
      </c>
      <c r="C41" s="61">
        <v>59841.555000000168</v>
      </c>
      <c r="D41" s="63">
        <v>0.01</v>
      </c>
      <c r="E41">
        <f t="shared" ref="E41" si="17">+(C41-C$7)/C$8</f>
        <v>9969.9574517691563</v>
      </c>
      <c r="F41">
        <f t="shared" ref="F41" si="18">ROUND(2*E41,0)/2</f>
        <v>9970</v>
      </c>
      <c r="G41">
        <f t="shared" ref="G41" si="19">+C41-(C$7+F41*C$8)</f>
        <v>-3.6499999827356078E-2</v>
      </c>
      <c r="K41">
        <f t="shared" ref="K41" si="20">+G41</f>
        <v>-3.6499999827356078E-2</v>
      </c>
      <c r="O41">
        <f t="shared" ref="O41" ca="1" si="21">+C$11+C$12*$F41</f>
        <v>-3.1240811345517632E-2</v>
      </c>
      <c r="Q41" s="2">
        <f t="shared" ref="Q41" si="22">+C41-15018.5</f>
        <v>44823.055000000168</v>
      </c>
      <c r="R41">
        <f t="shared" ref="R41" ca="1" si="23">(G41-O41)^2</f>
        <v>2.7659063487502176E-5</v>
      </c>
      <c r="S41" s="13">
        <v>1</v>
      </c>
      <c r="T41">
        <f t="shared" ref="T41" ca="1" si="24">R41*S41</f>
        <v>2.7659063487502176E-5</v>
      </c>
    </row>
    <row r="42" spans="1:20" x14ac:dyDescent="0.2">
      <c r="B42" s="13"/>
      <c r="C42" s="55"/>
      <c r="D42" s="9"/>
    </row>
    <row r="43" spans="1:20" x14ac:dyDescent="0.2">
      <c r="B43" s="13"/>
      <c r="C43" s="55"/>
      <c r="D43" s="9"/>
    </row>
    <row r="44" spans="1:20" x14ac:dyDescent="0.2">
      <c r="B44" s="13"/>
      <c r="C44" s="55"/>
      <c r="D44" s="9"/>
    </row>
    <row r="45" spans="1:20" x14ac:dyDescent="0.2">
      <c r="B45" s="13"/>
      <c r="C45" s="55"/>
      <c r="D45" s="9"/>
    </row>
    <row r="46" spans="1:20" x14ac:dyDescent="0.2">
      <c r="B46" s="13"/>
      <c r="C46" s="55"/>
      <c r="D46" s="9"/>
    </row>
    <row r="47" spans="1:20" x14ac:dyDescent="0.2">
      <c r="B47" s="13"/>
      <c r="C47" s="55"/>
      <c r="D47" s="9"/>
    </row>
    <row r="48" spans="1:20" x14ac:dyDescent="0.2">
      <c r="B48" s="13"/>
      <c r="C48" s="55"/>
      <c r="D48" s="9"/>
    </row>
    <row r="49" spans="2:4" x14ac:dyDescent="0.2">
      <c r="B49" s="13"/>
      <c r="C49" s="55"/>
      <c r="D49" s="9"/>
    </row>
    <row r="50" spans="2:4" x14ac:dyDescent="0.2">
      <c r="B50" s="13"/>
      <c r="C50" s="9"/>
      <c r="D50" s="9"/>
    </row>
    <row r="51" spans="2:4" x14ac:dyDescent="0.2">
      <c r="B51" s="13"/>
      <c r="C51" s="9"/>
      <c r="D51" s="9"/>
    </row>
    <row r="52" spans="2:4" x14ac:dyDescent="0.2">
      <c r="B52" s="13"/>
      <c r="C52" s="9"/>
      <c r="D52" s="9"/>
    </row>
    <row r="53" spans="2:4" x14ac:dyDescent="0.2">
      <c r="B53" s="13"/>
      <c r="C53" s="9"/>
      <c r="D53" s="9"/>
    </row>
    <row r="54" spans="2:4" x14ac:dyDescent="0.2">
      <c r="B54" s="13"/>
      <c r="C54" s="9"/>
      <c r="D54" s="9"/>
    </row>
    <row r="55" spans="2:4" x14ac:dyDescent="0.2">
      <c r="B55" s="13"/>
      <c r="C55" s="9"/>
      <c r="D55" s="9"/>
    </row>
    <row r="56" spans="2:4" x14ac:dyDescent="0.2">
      <c r="B56" s="13"/>
      <c r="C56" s="9"/>
      <c r="D56" s="9"/>
    </row>
    <row r="57" spans="2:4" x14ac:dyDescent="0.2">
      <c r="B57" s="13"/>
      <c r="C57" s="9"/>
      <c r="D57" s="9"/>
    </row>
    <row r="58" spans="2:4" x14ac:dyDescent="0.2">
      <c r="B58" s="13"/>
      <c r="C58" s="9"/>
      <c r="D58" s="9"/>
    </row>
    <row r="59" spans="2:4" x14ac:dyDescent="0.2">
      <c r="B59" s="13"/>
      <c r="C59" s="9"/>
      <c r="D59" s="9"/>
    </row>
    <row r="60" spans="2:4" x14ac:dyDescent="0.2">
      <c r="B60" s="13"/>
      <c r="C60" s="9"/>
      <c r="D60" s="9"/>
    </row>
    <row r="61" spans="2:4" x14ac:dyDescent="0.2">
      <c r="B61" s="13"/>
      <c r="C61" s="9"/>
      <c r="D61" s="9"/>
    </row>
    <row r="62" spans="2:4" x14ac:dyDescent="0.2">
      <c r="B62" s="13"/>
      <c r="C62" s="9"/>
      <c r="D62" s="9"/>
    </row>
    <row r="63" spans="2:4" x14ac:dyDescent="0.2">
      <c r="B63" s="13"/>
      <c r="C63" s="9"/>
      <c r="D63" s="9"/>
    </row>
    <row r="64" spans="2:4" x14ac:dyDescent="0.2">
      <c r="B64" s="13"/>
      <c r="C64" s="9"/>
      <c r="D64" s="9"/>
    </row>
    <row r="65" spans="2:4" x14ac:dyDescent="0.2">
      <c r="B65" s="13"/>
      <c r="C65" s="9"/>
      <c r="D65" s="9"/>
    </row>
    <row r="66" spans="2:4" x14ac:dyDescent="0.2">
      <c r="B66" s="13"/>
      <c r="C66" s="9"/>
      <c r="D66" s="9"/>
    </row>
    <row r="67" spans="2:4" x14ac:dyDescent="0.2">
      <c r="B67" s="13"/>
      <c r="C67" s="9"/>
      <c r="D67" s="9"/>
    </row>
    <row r="68" spans="2:4" x14ac:dyDescent="0.2">
      <c r="B68" s="13"/>
      <c r="C68" s="9"/>
      <c r="D68" s="9"/>
    </row>
    <row r="69" spans="2:4" x14ac:dyDescent="0.2">
      <c r="B69" s="13"/>
      <c r="C69" s="9"/>
      <c r="D69" s="9"/>
    </row>
    <row r="70" spans="2:4" x14ac:dyDescent="0.2">
      <c r="B70" s="13"/>
      <c r="C70" s="9"/>
      <c r="D70" s="9"/>
    </row>
    <row r="71" spans="2:4" x14ac:dyDescent="0.2">
      <c r="B71" s="13"/>
      <c r="C71" s="9"/>
      <c r="D71" s="9"/>
    </row>
    <row r="72" spans="2:4" x14ac:dyDescent="0.2">
      <c r="B72" s="13"/>
      <c r="C72" s="9"/>
      <c r="D72" s="9"/>
    </row>
    <row r="73" spans="2:4" x14ac:dyDescent="0.2">
      <c r="B73" s="13"/>
      <c r="C73" s="9"/>
      <c r="D73" s="9"/>
    </row>
    <row r="74" spans="2:4" x14ac:dyDescent="0.2">
      <c r="B74" s="13"/>
      <c r="C74" s="9"/>
      <c r="D74" s="9"/>
    </row>
    <row r="75" spans="2:4" x14ac:dyDescent="0.2">
      <c r="B75" s="13"/>
      <c r="C75" s="9"/>
      <c r="D75" s="9"/>
    </row>
    <row r="76" spans="2:4" x14ac:dyDescent="0.2">
      <c r="B76" s="13"/>
      <c r="C76" s="9"/>
      <c r="D76" s="9"/>
    </row>
    <row r="77" spans="2:4" x14ac:dyDescent="0.2">
      <c r="B77" s="13"/>
      <c r="C77" s="9"/>
      <c r="D77" s="9"/>
    </row>
    <row r="78" spans="2:4" x14ac:dyDescent="0.2">
      <c r="B78" s="13"/>
      <c r="C78" s="9"/>
      <c r="D78" s="9"/>
    </row>
    <row r="79" spans="2:4" x14ac:dyDescent="0.2">
      <c r="B79" s="13"/>
      <c r="C79" s="9"/>
      <c r="D79" s="9"/>
    </row>
    <row r="80" spans="2:4" x14ac:dyDescent="0.2">
      <c r="B80" s="13"/>
      <c r="C80" s="9"/>
      <c r="D80" s="9"/>
    </row>
    <row r="81" spans="2:4" x14ac:dyDescent="0.2">
      <c r="B81" s="13"/>
      <c r="C81" s="9"/>
      <c r="D81" s="9"/>
    </row>
    <row r="82" spans="2:4" x14ac:dyDescent="0.2">
      <c r="B82" s="13"/>
      <c r="C82" s="9"/>
      <c r="D82" s="9"/>
    </row>
    <row r="83" spans="2:4" x14ac:dyDescent="0.2">
      <c r="B83" s="13"/>
      <c r="C83" s="9"/>
      <c r="D83" s="9"/>
    </row>
    <row r="84" spans="2:4" x14ac:dyDescent="0.2">
      <c r="B84" s="13"/>
      <c r="C84" s="9"/>
      <c r="D84" s="9"/>
    </row>
    <row r="85" spans="2:4" x14ac:dyDescent="0.2">
      <c r="B85" s="13"/>
      <c r="C85" s="9"/>
      <c r="D85" s="9"/>
    </row>
    <row r="86" spans="2:4" x14ac:dyDescent="0.2">
      <c r="B86" s="13"/>
      <c r="C86" s="9"/>
      <c r="D86" s="9"/>
    </row>
    <row r="87" spans="2:4" x14ac:dyDescent="0.2">
      <c r="B87" s="13"/>
      <c r="C87" s="9"/>
      <c r="D87" s="9"/>
    </row>
    <row r="88" spans="2:4" x14ac:dyDescent="0.2">
      <c r="B88" s="13"/>
      <c r="C88" s="9"/>
      <c r="D88" s="9"/>
    </row>
    <row r="89" spans="2:4" x14ac:dyDescent="0.2">
      <c r="B89" s="13"/>
      <c r="C89" s="9"/>
      <c r="D89" s="9"/>
    </row>
    <row r="90" spans="2:4" x14ac:dyDescent="0.2">
      <c r="B90" s="13"/>
      <c r="C90" s="9"/>
      <c r="D90" s="9"/>
    </row>
    <row r="91" spans="2:4" x14ac:dyDescent="0.2">
      <c r="B91" s="13"/>
      <c r="C91" s="9"/>
      <c r="D91" s="9"/>
    </row>
    <row r="92" spans="2:4" x14ac:dyDescent="0.2">
      <c r="B92" s="13"/>
      <c r="C92" s="9"/>
      <c r="D92" s="9"/>
    </row>
    <row r="93" spans="2:4" x14ac:dyDescent="0.2">
      <c r="B93" s="13"/>
      <c r="C93" s="9"/>
      <c r="D93" s="9"/>
    </row>
    <row r="94" spans="2:4" x14ac:dyDescent="0.2">
      <c r="B94" s="13"/>
      <c r="C94" s="9"/>
      <c r="D94" s="9"/>
    </row>
    <row r="95" spans="2:4" x14ac:dyDescent="0.2">
      <c r="B95" s="13"/>
      <c r="C95" s="9"/>
      <c r="D95" s="9"/>
    </row>
    <row r="96" spans="2:4" x14ac:dyDescent="0.2">
      <c r="B96" s="13"/>
      <c r="C96" s="9"/>
      <c r="D96" s="9"/>
    </row>
    <row r="97" spans="2:4" x14ac:dyDescent="0.2">
      <c r="B97" s="13"/>
      <c r="C97" s="9"/>
      <c r="D97" s="9"/>
    </row>
    <row r="98" spans="2:4" x14ac:dyDescent="0.2">
      <c r="B98" s="13"/>
      <c r="C98" s="9"/>
      <c r="D98" s="9"/>
    </row>
    <row r="99" spans="2:4" x14ac:dyDescent="0.2">
      <c r="B99" s="13"/>
      <c r="C99" s="9"/>
      <c r="D99" s="9"/>
    </row>
    <row r="100" spans="2:4" x14ac:dyDescent="0.2">
      <c r="B100" s="13"/>
      <c r="C100" s="9"/>
      <c r="D100" s="9"/>
    </row>
    <row r="101" spans="2:4" x14ac:dyDescent="0.2">
      <c r="B101" s="13"/>
      <c r="C101" s="9"/>
      <c r="D101" s="9"/>
    </row>
    <row r="102" spans="2:4" x14ac:dyDescent="0.2">
      <c r="B102" s="13"/>
      <c r="C102" s="9"/>
      <c r="D102" s="9"/>
    </row>
    <row r="103" spans="2:4" x14ac:dyDescent="0.2">
      <c r="B103" s="13"/>
      <c r="C103" s="9"/>
      <c r="D103" s="9"/>
    </row>
    <row r="104" spans="2:4" x14ac:dyDescent="0.2">
      <c r="B104" s="13"/>
      <c r="C104" s="9"/>
      <c r="D104" s="9"/>
    </row>
    <row r="105" spans="2:4" x14ac:dyDescent="0.2">
      <c r="B105" s="13"/>
      <c r="C105" s="9"/>
      <c r="D105" s="9"/>
    </row>
    <row r="106" spans="2:4" x14ac:dyDescent="0.2">
      <c r="B106" s="13"/>
      <c r="C106" s="9"/>
      <c r="D106" s="9"/>
    </row>
    <row r="107" spans="2:4" x14ac:dyDescent="0.2">
      <c r="B107" s="13"/>
      <c r="C107" s="9"/>
      <c r="D107" s="9"/>
    </row>
    <row r="108" spans="2:4" x14ac:dyDescent="0.2">
      <c r="B108" s="13"/>
      <c r="C108" s="9"/>
      <c r="D108" s="9"/>
    </row>
    <row r="109" spans="2:4" x14ac:dyDescent="0.2">
      <c r="B109" s="13"/>
      <c r="C109" s="9"/>
      <c r="D109" s="9"/>
    </row>
    <row r="110" spans="2:4" x14ac:dyDescent="0.2">
      <c r="B110" s="13"/>
      <c r="C110" s="9"/>
      <c r="D110" s="9"/>
    </row>
    <row r="111" spans="2:4" x14ac:dyDescent="0.2">
      <c r="B111" s="13"/>
      <c r="C111" s="9"/>
      <c r="D111" s="9"/>
    </row>
    <row r="112" spans="2:4" x14ac:dyDescent="0.2">
      <c r="B112" s="13"/>
      <c r="C112" s="9"/>
      <c r="D112" s="9"/>
    </row>
    <row r="113" spans="2:4" x14ac:dyDescent="0.2">
      <c r="B113" s="13"/>
      <c r="C113" s="9"/>
      <c r="D113" s="9"/>
    </row>
    <row r="114" spans="2:4" x14ac:dyDescent="0.2">
      <c r="B114" s="13"/>
      <c r="C114" s="9"/>
      <c r="D114" s="9"/>
    </row>
    <row r="115" spans="2:4" x14ac:dyDescent="0.2">
      <c r="B115" s="13"/>
      <c r="C115" s="9"/>
      <c r="D115" s="9"/>
    </row>
    <row r="116" spans="2:4" x14ac:dyDescent="0.2">
      <c r="B116" s="13"/>
      <c r="C116" s="9"/>
      <c r="D116" s="9"/>
    </row>
    <row r="117" spans="2:4" x14ac:dyDescent="0.2">
      <c r="B117" s="13"/>
      <c r="C117" s="9"/>
      <c r="D117" s="9"/>
    </row>
    <row r="118" spans="2:4" x14ac:dyDescent="0.2">
      <c r="B118" s="13"/>
      <c r="C118" s="9"/>
      <c r="D118" s="9"/>
    </row>
    <row r="119" spans="2:4" x14ac:dyDescent="0.2">
      <c r="B119" s="13"/>
      <c r="C119" s="9"/>
      <c r="D119" s="9"/>
    </row>
    <row r="120" spans="2:4" x14ac:dyDescent="0.2">
      <c r="B120" s="13"/>
      <c r="C120" s="9"/>
      <c r="D120" s="9"/>
    </row>
    <row r="121" spans="2:4" x14ac:dyDescent="0.2">
      <c r="B121" s="13"/>
      <c r="C121" s="9"/>
      <c r="D121" s="9"/>
    </row>
    <row r="122" spans="2:4" x14ac:dyDescent="0.2">
      <c r="B122" s="13"/>
      <c r="C122" s="9"/>
      <c r="D122" s="9"/>
    </row>
    <row r="123" spans="2:4" x14ac:dyDescent="0.2">
      <c r="B123" s="13"/>
      <c r="C123" s="9"/>
      <c r="D123" s="9"/>
    </row>
    <row r="124" spans="2:4" x14ac:dyDescent="0.2">
      <c r="B124" s="13"/>
      <c r="C124" s="9"/>
      <c r="D124" s="9"/>
    </row>
    <row r="125" spans="2:4" x14ac:dyDescent="0.2">
      <c r="B125" s="13"/>
      <c r="C125" s="9"/>
      <c r="D125" s="9"/>
    </row>
    <row r="126" spans="2:4" x14ac:dyDescent="0.2">
      <c r="B126" s="13"/>
      <c r="C126" s="9"/>
      <c r="D126" s="9"/>
    </row>
    <row r="127" spans="2:4" x14ac:dyDescent="0.2">
      <c r="B127" s="13"/>
      <c r="C127" s="9"/>
      <c r="D127" s="9"/>
    </row>
    <row r="128" spans="2:4" x14ac:dyDescent="0.2">
      <c r="B128" s="13"/>
      <c r="C128" s="9"/>
      <c r="D128" s="9"/>
    </row>
    <row r="129" spans="2:4" x14ac:dyDescent="0.2">
      <c r="B129" s="13"/>
      <c r="C129" s="9"/>
      <c r="D129" s="9"/>
    </row>
    <row r="130" spans="2:4" x14ac:dyDescent="0.2">
      <c r="B130" s="13"/>
      <c r="C130" s="9"/>
      <c r="D130" s="9"/>
    </row>
    <row r="131" spans="2:4" x14ac:dyDescent="0.2">
      <c r="B131" s="13"/>
      <c r="C131" s="9"/>
      <c r="D131" s="9"/>
    </row>
    <row r="132" spans="2:4" x14ac:dyDescent="0.2">
      <c r="B132" s="13"/>
      <c r="C132" s="9"/>
      <c r="D132" s="9"/>
    </row>
    <row r="133" spans="2:4" x14ac:dyDescent="0.2">
      <c r="B133" s="13"/>
      <c r="C133" s="9"/>
      <c r="D133" s="9"/>
    </row>
    <row r="134" spans="2:4" x14ac:dyDescent="0.2">
      <c r="B134" s="13"/>
      <c r="C134" s="9"/>
      <c r="D134" s="9"/>
    </row>
    <row r="135" spans="2:4" x14ac:dyDescent="0.2">
      <c r="B135" s="13"/>
      <c r="C135" s="9"/>
      <c r="D135" s="9"/>
    </row>
    <row r="136" spans="2:4" x14ac:dyDescent="0.2">
      <c r="B136" s="13"/>
      <c r="C136" s="9"/>
      <c r="D136" s="9"/>
    </row>
    <row r="137" spans="2:4" x14ac:dyDescent="0.2">
      <c r="B137" s="13"/>
      <c r="C137" s="9"/>
      <c r="D137" s="9"/>
    </row>
    <row r="138" spans="2:4" x14ac:dyDescent="0.2">
      <c r="B138" s="13"/>
      <c r="C138" s="9"/>
      <c r="D138" s="9"/>
    </row>
    <row r="139" spans="2:4" x14ac:dyDescent="0.2">
      <c r="B139" s="13"/>
      <c r="C139" s="9"/>
      <c r="D139" s="9"/>
    </row>
    <row r="140" spans="2:4" x14ac:dyDescent="0.2">
      <c r="B140" s="13"/>
      <c r="C140" s="9"/>
      <c r="D140" s="9"/>
    </row>
    <row r="141" spans="2:4" x14ac:dyDescent="0.2">
      <c r="B141" s="13"/>
      <c r="C141" s="9"/>
      <c r="D141" s="9"/>
    </row>
    <row r="142" spans="2:4" x14ac:dyDescent="0.2">
      <c r="B142" s="13"/>
      <c r="C142" s="9"/>
      <c r="D142" s="9"/>
    </row>
    <row r="143" spans="2:4" x14ac:dyDescent="0.2">
      <c r="B143" s="13"/>
      <c r="C143" s="9"/>
      <c r="D143" s="9"/>
    </row>
    <row r="144" spans="2:4" x14ac:dyDescent="0.2">
      <c r="B144" s="13"/>
      <c r="C144" s="9"/>
      <c r="D144" s="9"/>
    </row>
    <row r="145" spans="2:4" x14ac:dyDescent="0.2">
      <c r="B145" s="13"/>
      <c r="C145" s="9"/>
      <c r="D145" s="9"/>
    </row>
    <row r="146" spans="2:4" x14ac:dyDescent="0.2">
      <c r="B146" s="13"/>
      <c r="C146" s="9"/>
      <c r="D146" s="9"/>
    </row>
    <row r="147" spans="2:4" x14ac:dyDescent="0.2">
      <c r="B147" s="13"/>
      <c r="C147" s="9"/>
      <c r="D147" s="9"/>
    </row>
    <row r="148" spans="2:4" x14ac:dyDescent="0.2">
      <c r="B148" s="13"/>
      <c r="C148" s="9"/>
      <c r="D148" s="9"/>
    </row>
    <row r="149" spans="2:4" x14ac:dyDescent="0.2">
      <c r="B149" s="13"/>
      <c r="C149" s="9"/>
      <c r="D149" s="9"/>
    </row>
    <row r="150" spans="2:4" x14ac:dyDescent="0.2">
      <c r="B150" s="13"/>
      <c r="C150" s="9"/>
      <c r="D150" s="9"/>
    </row>
    <row r="151" spans="2:4" x14ac:dyDescent="0.2">
      <c r="B151" s="13"/>
      <c r="C151" s="9"/>
      <c r="D151" s="9"/>
    </row>
    <row r="152" spans="2:4" x14ac:dyDescent="0.2">
      <c r="B152" s="13"/>
      <c r="C152" s="9"/>
      <c r="D152" s="9"/>
    </row>
    <row r="153" spans="2:4" x14ac:dyDescent="0.2">
      <c r="B153" s="13"/>
      <c r="C153" s="9"/>
      <c r="D153" s="9"/>
    </row>
    <row r="154" spans="2:4" x14ac:dyDescent="0.2">
      <c r="B154" s="13"/>
      <c r="C154" s="9"/>
      <c r="D154" s="9"/>
    </row>
    <row r="155" spans="2:4" x14ac:dyDescent="0.2">
      <c r="B155" s="13"/>
      <c r="C155" s="9"/>
      <c r="D155" s="9"/>
    </row>
    <row r="156" spans="2:4" x14ac:dyDescent="0.2">
      <c r="B156" s="13"/>
      <c r="C156" s="9"/>
      <c r="D156" s="9"/>
    </row>
    <row r="157" spans="2:4" x14ac:dyDescent="0.2">
      <c r="B157" s="13"/>
      <c r="C157" s="9"/>
      <c r="D157" s="9"/>
    </row>
    <row r="158" spans="2:4" x14ac:dyDescent="0.2">
      <c r="C158" s="9"/>
      <c r="D158" s="9"/>
    </row>
    <row r="159" spans="2:4" x14ac:dyDescent="0.2">
      <c r="C159" s="9"/>
      <c r="D159" s="9"/>
    </row>
    <row r="160" spans="2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  <row r="6936" spans="3:4" x14ac:dyDescent="0.2">
      <c r="C6936" s="9"/>
      <c r="D6936" s="9"/>
    </row>
    <row r="6937" spans="3:4" x14ac:dyDescent="0.2">
      <c r="C6937" s="9"/>
      <c r="D6937" s="9"/>
    </row>
    <row r="6938" spans="3:4" x14ac:dyDescent="0.2">
      <c r="C6938" s="9"/>
      <c r="D6938" s="9"/>
    </row>
  </sheetData>
  <protectedRanges>
    <protectedRange sqref="A36:D37" name="Range1"/>
  </protectedRanges>
  <phoneticPr fontId="8" type="noConversion"/>
  <hyperlinks>
    <hyperlink ref="H1923" r:id="rId1" display="http://vsolj.cetus-net.org/bulletin.html" xr:uid="{00000000-0004-0000-0000-000000000000}"/>
    <hyperlink ref="H64918" r:id="rId2" display="http://vsolj.cetus-net.org/bulletin.html" xr:uid="{00000000-0004-0000-0000-000001000000}"/>
    <hyperlink ref="H64911" r:id="rId3" display="https://www.aavso.org/ejaavso" xr:uid="{00000000-0004-0000-0000-000002000000}"/>
    <hyperlink ref="AP1062" r:id="rId4" display="http://cdsbib.u-strasbg.fr/cgi-bin/cdsbib?1990RMxAA..21..381G" xr:uid="{00000000-0004-0000-0000-000003000000}"/>
    <hyperlink ref="AP1066" r:id="rId5" display="http://cdsbib.u-strasbg.fr/cgi-bin/cdsbib?1990RMxAA..21..381G" xr:uid="{00000000-0004-0000-0000-000004000000}"/>
    <hyperlink ref="AP1065" r:id="rId6" display="http://cdsbib.u-strasbg.fr/cgi-bin/cdsbib?1990RMxAA..21..381G" xr:uid="{00000000-0004-0000-0000-000005000000}"/>
    <hyperlink ref="AP1046" r:id="rId7" display="http://cdsbib.u-strasbg.fr/cgi-bin/cdsbib?1990RMxAA..21..381G" xr:uid="{00000000-0004-0000-0000-000006000000}"/>
    <hyperlink ref="I64918" r:id="rId8" display="http://vsolj.cetus-net.org/bulletin.html" xr:uid="{00000000-0004-0000-0000-000007000000}"/>
    <hyperlink ref="AQ1202" r:id="rId9" display="http://cdsbib.u-strasbg.fr/cgi-bin/cdsbib?1990RMxAA..21..381G" xr:uid="{00000000-0004-0000-0000-000008000000}"/>
    <hyperlink ref="AQ55968" r:id="rId10" display="http://cdsbib.u-strasbg.fr/cgi-bin/cdsbib?1990RMxAA..21..381G" xr:uid="{00000000-0004-0000-0000-000009000000}"/>
    <hyperlink ref="AQ1203" r:id="rId11" display="http://cdsbib.u-strasbg.fr/cgi-bin/cdsbib?1990RMxAA..21..381G" xr:uid="{00000000-0004-0000-0000-00000A000000}"/>
    <hyperlink ref="H64915" r:id="rId12" display="https://www.aavso.org/ejaavso" xr:uid="{00000000-0004-0000-0000-00000B000000}"/>
    <hyperlink ref="H2088" r:id="rId13" display="http://vsolj.cetus-net.org/bulletin.html" xr:uid="{00000000-0004-0000-0000-00000C000000}"/>
    <hyperlink ref="AP3332" r:id="rId14" display="http://cdsbib.u-strasbg.fr/cgi-bin/cdsbib?1990RMxAA..21..381G" xr:uid="{00000000-0004-0000-0000-00000D000000}"/>
    <hyperlink ref="AP3335" r:id="rId15" display="http://cdsbib.u-strasbg.fr/cgi-bin/cdsbib?1990RMxAA..21..381G" xr:uid="{00000000-0004-0000-0000-00000E000000}"/>
    <hyperlink ref="AP3333" r:id="rId16" display="http://cdsbib.u-strasbg.fr/cgi-bin/cdsbib?1990RMxAA..21..381G" xr:uid="{00000000-0004-0000-0000-00000F000000}"/>
    <hyperlink ref="AP3317" r:id="rId17" display="http://cdsbib.u-strasbg.fr/cgi-bin/cdsbib?1990RMxAA..21..381G" xr:uid="{00000000-0004-0000-0000-000010000000}"/>
    <hyperlink ref="I2088" r:id="rId18" display="http://vsolj.cetus-net.org/bulletin.html" xr:uid="{00000000-0004-0000-0000-000011000000}"/>
    <hyperlink ref="AQ3546" r:id="rId19" display="http://cdsbib.u-strasbg.fr/cgi-bin/cdsbib?1990RMxAA..21..381G" xr:uid="{00000000-0004-0000-0000-000012000000}"/>
    <hyperlink ref="AQ247" r:id="rId20" display="http://cdsbib.u-strasbg.fr/cgi-bin/cdsbib?1990RMxAA..21..381G" xr:uid="{00000000-0004-0000-0000-000013000000}"/>
    <hyperlink ref="AQ3550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8DB1-C423-4963-B1FD-9CA34E80CAF5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Graphs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2024-01-23T04:39:46Z</dcterms:modified>
</cp:coreProperties>
</file>