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F676A46-EB97-49AB-98E4-1B14E2C407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36" i="1" l="1"/>
  <c r="F36" i="1" s="1"/>
  <c r="Q36" i="1"/>
  <c r="E34" i="1"/>
  <c r="F34" i="1" s="1"/>
  <c r="Q34" i="1"/>
  <c r="E35" i="1"/>
  <c r="F35" i="1" s="1"/>
  <c r="Q35" i="1"/>
  <c r="E38" i="1"/>
  <c r="F38" i="1" s="1"/>
  <c r="Q38" i="1"/>
  <c r="D11" i="1"/>
  <c r="D12" i="1"/>
  <c r="D13" i="1"/>
  <c r="E37" i="1"/>
  <c r="F37" i="1"/>
  <c r="G37" i="1" s="1"/>
  <c r="K37" i="1" s="1"/>
  <c r="D9" i="1"/>
  <c r="C9" i="1"/>
  <c r="Q37" i="1"/>
  <c r="E32" i="1"/>
  <c r="F32" i="1" s="1"/>
  <c r="G32" i="1" s="1"/>
  <c r="K32" i="1" s="1"/>
  <c r="F22" i="1"/>
  <c r="G22" i="1" s="1"/>
  <c r="K22" i="1" s="1"/>
  <c r="E24" i="1"/>
  <c r="F24" i="1" s="1"/>
  <c r="G24" i="1" s="1"/>
  <c r="K24" i="1" s="1"/>
  <c r="E26" i="1"/>
  <c r="F26" i="1"/>
  <c r="G26" i="1" s="1"/>
  <c r="K26" i="1" s="1"/>
  <c r="E27" i="1"/>
  <c r="F27" i="1"/>
  <c r="E28" i="1"/>
  <c r="F28" i="1" s="1"/>
  <c r="G28" i="1" s="1"/>
  <c r="K28" i="1" s="1"/>
  <c r="E29" i="1"/>
  <c r="F29" i="1"/>
  <c r="G29" i="1" s="1"/>
  <c r="K29" i="1" s="1"/>
  <c r="E30" i="1"/>
  <c r="F30" i="1"/>
  <c r="E31" i="1"/>
  <c r="F31" i="1" s="1"/>
  <c r="G31" i="1" s="1"/>
  <c r="K31" i="1" s="1"/>
  <c r="E33" i="1"/>
  <c r="F33" i="1"/>
  <c r="G33" i="1" s="1"/>
  <c r="K33" i="1" s="1"/>
  <c r="E25" i="1"/>
  <c r="F25" i="1"/>
  <c r="U25" i="1" s="1"/>
  <c r="Q32" i="1"/>
  <c r="E21" i="1"/>
  <c r="F21" i="1" s="1"/>
  <c r="G21" i="1" s="1"/>
  <c r="I21" i="1" s="1"/>
  <c r="E22" i="1"/>
  <c r="E23" i="1"/>
  <c r="F23" i="1"/>
  <c r="G23" i="1" s="1"/>
  <c r="K23" i="1" s="1"/>
  <c r="Q28" i="1"/>
  <c r="Q29" i="1"/>
  <c r="Q30" i="1"/>
  <c r="Q31" i="1"/>
  <c r="F16" i="1"/>
  <c r="F17" i="1" s="1"/>
  <c r="Q33" i="1"/>
  <c r="Q27" i="1"/>
  <c r="Q25" i="1"/>
  <c r="Q26" i="1"/>
  <c r="Q24" i="1"/>
  <c r="Q23" i="1"/>
  <c r="Q22" i="1"/>
  <c r="C17" i="1"/>
  <c r="Q21" i="1"/>
  <c r="G30" i="1"/>
  <c r="K30" i="1" s="1"/>
  <c r="G27" i="1"/>
  <c r="K27" i="1"/>
  <c r="P36" i="1" l="1"/>
  <c r="G36" i="1"/>
  <c r="K36" i="1" s="1"/>
  <c r="W16" i="1"/>
  <c r="W8" i="1"/>
  <c r="W9" i="1"/>
  <c r="W13" i="1"/>
  <c r="P25" i="1"/>
  <c r="T25" i="1" s="1"/>
  <c r="W14" i="1"/>
  <c r="P37" i="1"/>
  <c r="T37" i="1" s="1"/>
  <c r="W4" i="1"/>
  <c r="P22" i="1"/>
  <c r="T22" i="1" s="1"/>
  <c r="P26" i="1"/>
  <c r="T26" i="1" s="1"/>
  <c r="P29" i="1"/>
  <c r="T29" i="1" s="1"/>
  <c r="P21" i="1"/>
  <c r="T21" i="1" s="1"/>
  <c r="P27" i="1"/>
  <c r="T27" i="1" s="1"/>
  <c r="W5" i="1"/>
  <c r="W17" i="1"/>
  <c r="P31" i="1"/>
  <c r="T31" i="1" s="1"/>
  <c r="P33" i="1"/>
  <c r="T33" i="1" s="1"/>
  <c r="P23" i="1"/>
  <c r="T23" i="1" s="1"/>
  <c r="W12" i="1"/>
  <c r="P30" i="1"/>
  <c r="T30" i="1" s="1"/>
  <c r="W6" i="1"/>
  <c r="P28" i="1"/>
  <c r="T28" i="1" s="1"/>
  <c r="G38" i="1"/>
  <c r="K38" i="1" s="1"/>
  <c r="P38" i="1"/>
  <c r="G35" i="1"/>
  <c r="K35" i="1" s="1"/>
  <c r="P35" i="1"/>
  <c r="T35" i="1" s="1"/>
  <c r="G34" i="1"/>
  <c r="D15" i="1"/>
  <c r="P34" i="1"/>
  <c r="T34" i="1" s="1"/>
  <c r="D16" i="1"/>
  <c r="W7" i="1"/>
  <c r="W15" i="1"/>
  <c r="P24" i="1"/>
  <c r="T24" i="1" s="1"/>
  <c r="W2" i="1"/>
  <c r="W10" i="1"/>
  <c r="W3" i="1"/>
  <c r="W11" i="1"/>
  <c r="P32" i="1"/>
  <c r="T32" i="1" s="1"/>
  <c r="C12" i="1"/>
  <c r="C11" i="1"/>
  <c r="O23" i="1" l="1"/>
  <c r="O25" i="1"/>
  <c r="O26" i="1"/>
  <c r="O30" i="1"/>
  <c r="O24" i="1"/>
  <c r="O27" i="1"/>
  <c r="O28" i="1"/>
  <c r="O21" i="1"/>
  <c r="O29" i="1"/>
  <c r="O22" i="1"/>
  <c r="T36" i="1"/>
  <c r="O36" i="1"/>
  <c r="C16" i="1"/>
  <c r="D18" i="1" s="1"/>
  <c r="O34" i="1"/>
  <c r="O35" i="1"/>
  <c r="O38" i="1"/>
  <c r="O33" i="1"/>
  <c r="O31" i="1"/>
  <c r="C15" i="1"/>
  <c r="C18" i="1" s="1"/>
  <c r="O37" i="1"/>
  <c r="O32" i="1"/>
  <c r="K34" i="1"/>
  <c r="T38" i="1"/>
  <c r="E14" i="1" s="1"/>
  <c r="F18" i="1" l="1"/>
  <c r="F19" i="1" s="1"/>
</calcChain>
</file>

<file path=xl/sharedStrings.xml><?xml version="1.0" encoding="utf-8"?>
<sst xmlns="http://schemas.openxmlformats.org/spreadsheetml/2006/main" count="79" uniqueCount="62">
  <si>
    <t>IBVS 6244</t>
  </si>
  <si>
    <t>PE</t>
  </si>
  <si>
    <t>I</t>
  </si>
  <si>
    <t>II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</si>
  <si>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</si>
  <si>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</si>
  <si>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</si>
  <si>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</si>
  <si>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</si>
  <si>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</si>
  <si>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</si>
  <si>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</si>
  <si>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</si>
  <si>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</si>
  <si>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</si>
  <si>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</si>
  <si>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</si>
  <si>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</si>
  <si>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</si>
  <si>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</si>
  <si>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</si>
  <si>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</si>
  <si>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</si>
  <si>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</si>
  <si>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</si>
  <si>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</si>
  <si>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</si>
  <si>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</si>
  <si>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</si>
  <si>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</si>
  <si>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</si>
  <si>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</si>
  <si>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</si>
  <si>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</si>
  <si>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</si>
  <si>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</si>
  <si>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</si>
  <si>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</si>
  <si>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</si>
  <si>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</si>
  <si>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EW</t>
  </si>
  <si>
    <t>Cep</t>
  </si>
  <si>
    <t>OEJV 0083</t>
  </si>
  <si>
    <t>not avail.</t>
  </si>
  <si>
    <t>IBVS 5966</t>
  </si>
  <si>
    <t>BAD</t>
  </si>
  <si>
    <t>Molnar B pc</t>
  </si>
  <si>
    <t>Molnar C pc</t>
  </si>
  <si>
    <t>IBVS 6018</t>
  </si>
  <si>
    <t>IBVS 6050</t>
  </si>
  <si>
    <t>IBVS 6092</t>
  </si>
  <si>
    <t>V0870 Cep / GSC 4267-0682</t>
  </si>
  <si>
    <t>Add cycle</t>
  </si>
  <si>
    <t>Old Cycle</t>
  </si>
  <si>
    <t>vis</t>
  </si>
  <si>
    <t>OEJV 0179</t>
  </si>
  <si>
    <t>IBVS 6234</t>
  </si>
  <si>
    <t>RHN 2021</t>
  </si>
  <si>
    <t>JBAV, 60</t>
  </si>
  <si>
    <t>VSB, 91</t>
  </si>
  <si>
    <t>V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</si>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</sst>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22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16" fillId="0" borderId="0" xfId="0" applyFont="1" applyAlignment="1"/>
    <xf numFmtId="0" fontId="32" fillId="0" borderId="0" xfId="41" applyFont="1" applyAlignment="1">
      <alignment horizontal="left"/>
    </xf>
    <xf numFmtId="0" fontId="5" fillId="0" borderId="0" xfId="41" applyFont="1"/>
    <xf numFmtId="0" fontId="5" fillId="0" borderId="0" xfId="41" applyFont="1" applyAlignment="1">
      <alignment horizontal="center"/>
    </xf>
    <xf numFmtId="0" fontId="5" fillId="0" borderId="0" xfId="41" applyFont="1" applyAlignment="1">
      <alignment horizontal="left"/>
    </xf>
    <xf numFmtId="0" fontId="32" fillId="0" borderId="0" xfId="41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33" fillId="0" borderId="12" xfId="0" applyFont="1" applyBorder="1" applyAlignment="1"/>
    <xf numFmtId="0" fontId="33" fillId="0" borderId="13" xfId="0" applyFont="1" applyBorder="1" applyAlignment="1"/>
    <xf numFmtId="11" fontId="0" fillId="0" borderId="0" xfId="0" applyNumberFormat="1" applyAlignment="1"/>
    <xf numFmtId="0" fontId="33" fillId="0" borderId="14" xfId="0" applyFont="1" applyBorder="1" applyAlignment="1"/>
    <xf numFmtId="0" fontId="13" fillId="0" borderId="0" xfId="0" applyFont="1" applyAlignment="1"/>
    <xf numFmtId="0" fontId="22" fillId="0" borderId="0" xfId="0" applyFont="1" applyAlignment="1"/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horizontal="left" vertical="center" wrapText="1"/>
      <protection locked="0"/>
    </xf>
    <xf numFmtId="165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166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2" fillId="0" borderId="0" xfId="41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V0870 Cep - O-C Diagr.</a:t>
            </a:r>
          </a:p>
        </c:rich>
      </c:tx>
      <c:layout>
        <c:manualLayout>
          <c:xMode val="edge"/>
          <c:yMode val="edge"/>
          <c:x val="0.3669172932330827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3953488372093023"/>
          <c:w val="0.81052631578947365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C6-464D-A058-4DF9506277C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C6-464D-A058-4DF9506277C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C6-464D-A058-4DF9506277C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-2.245299987407634E-2</c:v>
                </c:pt>
                <c:pt idx="2">
                  <c:v>-2.598849986679852E-2</c:v>
                </c:pt>
                <c:pt idx="3">
                  <c:v>-2.8336999872408342E-2</c:v>
                </c:pt>
                <c:pt idx="5">
                  <c:v>-2.8091379565012176E-2</c:v>
                </c:pt>
                <c:pt idx="6">
                  <c:v>-2.8744999872287735E-2</c:v>
                </c:pt>
                <c:pt idx="7">
                  <c:v>-2.9107499867677689E-2</c:v>
                </c:pt>
                <c:pt idx="8">
                  <c:v>-2.9694999866478611E-2</c:v>
                </c:pt>
                <c:pt idx="9">
                  <c:v>-2.8418499867257196E-2</c:v>
                </c:pt>
                <c:pt idx="10">
                  <c:v>-2.8955999870959204E-2</c:v>
                </c:pt>
                <c:pt idx="11">
                  <c:v>-3.128449986979831E-2</c:v>
                </c:pt>
                <c:pt idx="12">
                  <c:v>-3.1984999870473985E-2</c:v>
                </c:pt>
                <c:pt idx="13">
                  <c:v>-2.7181999874301255E-2</c:v>
                </c:pt>
                <c:pt idx="14">
                  <c:v>-2.6115499866136815E-2</c:v>
                </c:pt>
                <c:pt idx="15">
                  <c:v>7.4131000132183544E-2</c:v>
                </c:pt>
                <c:pt idx="16">
                  <c:v>-2.7903499867534265E-2</c:v>
                </c:pt>
                <c:pt idx="17">
                  <c:v>-2.7591999780270271E-2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C6-464D-A058-4DF9506277C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4C6-464D-A058-4DF9506277C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4C6-464D-A058-4DF9506277C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4C6-464D-A058-4DF9506277C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-0.10920402801522602</c:v>
                </c:pt>
                <c:pt idx="1">
                  <c:v>-5.8969174568043618E-2</c:v>
                </c:pt>
                <c:pt idx="2">
                  <c:v>-5.2552094142291929E-2</c:v>
                </c:pt>
                <c:pt idx="3">
                  <c:v>-4.7868546723438293E-2</c:v>
                </c:pt>
                <c:pt idx="4">
                  <c:v>-4.7819661844718829E-2</c:v>
                </c:pt>
                <c:pt idx="5">
                  <c:v>-4.780274015593132E-2</c:v>
                </c:pt>
                <c:pt idx="6">
                  <c:v>-4.4393959959069959E-2</c:v>
                </c:pt>
                <c:pt idx="7">
                  <c:v>-3.9326854261032815E-2</c:v>
                </c:pt>
                <c:pt idx="8">
                  <c:v>-3.912943455851188E-2</c:v>
                </c:pt>
                <c:pt idx="9">
                  <c:v>-3.9127554370868831E-2</c:v>
                </c:pt>
                <c:pt idx="10">
                  <c:v>-3.4793721853623699E-2</c:v>
                </c:pt>
                <c:pt idx="11">
                  <c:v>-2.6650629171546189E-2</c:v>
                </c:pt>
                <c:pt idx="12">
                  <c:v>-2.6644988608617012E-2</c:v>
                </c:pt>
                <c:pt idx="13">
                  <c:v>-8.252993084238755E-3</c:v>
                </c:pt>
                <c:pt idx="14">
                  <c:v>-8.2511128965956915E-3</c:v>
                </c:pt>
                <c:pt idx="15">
                  <c:v>-8.0236101917858654E-3</c:v>
                </c:pt>
                <c:pt idx="16">
                  <c:v>-8.0104488782844763E-3</c:v>
                </c:pt>
                <c:pt idx="17">
                  <c:v>-6.259994182598913E-3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4C6-464D-A058-4DF9506277C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  <c:pt idx="4">
                  <c:v>2.5444716462516226E-2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4C6-464D-A058-4DF9506277CB}"/>
            </c:ext>
          </c:extLst>
        </c:ser>
        <c:ser>
          <c:idx val="9"/>
          <c:order val="9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Active!$V$2:$V$17</c:f>
              <c:numCache>
                <c:formatCode>General</c:formatCode>
                <c:ptCount val="16"/>
                <c:pt idx="0">
                  <c:v>12000</c:v>
                </c:pt>
                <c:pt idx="1">
                  <c:v>13000</c:v>
                </c:pt>
                <c:pt idx="2">
                  <c:v>14000</c:v>
                </c:pt>
                <c:pt idx="3">
                  <c:v>15000</c:v>
                </c:pt>
                <c:pt idx="4">
                  <c:v>16000</c:v>
                </c:pt>
                <c:pt idx="5">
                  <c:v>17000</c:v>
                </c:pt>
                <c:pt idx="6">
                  <c:v>18000</c:v>
                </c:pt>
                <c:pt idx="7">
                  <c:v>19000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23000</c:v>
                </c:pt>
                <c:pt idx="12">
                  <c:v>24000</c:v>
                </c:pt>
                <c:pt idx="13">
                  <c:v>25000</c:v>
                </c:pt>
                <c:pt idx="14">
                  <c:v>26000</c:v>
                </c:pt>
                <c:pt idx="15">
                  <c:v>27000</c:v>
                </c:pt>
              </c:numCache>
            </c:numRef>
          </c:xVal>
          <c:yVal>
            <c:numRef>
              <c:f>Active!$W$2:$W$17</c:f>
              <c:numCache>
                <c:formatCode>General</c:formatCode>
                <c:ptCount val="16"/>
                <c:pt idx="0">
                  <c:v>-2.2739525474113835E-2</c:v>
                </c:pt>
                <c:pt idx="1">
                  <c:v>-2.4073139950424267E-2</c:v>
                </c:pt>
                <c:pt idx="2">
                  <c:v>-2.5277504505441716E-2</c:v>
                </c:pt>
                <c:pt idx="3">
                  <c:v>-2.6352619139166186E-2</c:v>
                </c:pt>
                <c:pt idx="4">
                  <c:v>-2.7298483851597673E-2</c:v>
                </c:pt>
                <c:pt idx="5">
                  <c:v>-2.8115098642736182E-2</c:v>
                </c:pt>
                <c:pt idx="6">
                  <c:v>-2.88024635125817E-2</c:v>
                </c:pt>
                <c:pt idx="7">
                  <c:v>-2.9360578461134244E-2</c:v>
                </c:pt>
                <c:pt idx="8">
                  <c:v>-2.9789443488393807E-2</c:v>
                </c:pt>
                <c:pt idx="9">
                  <c:v>-3.0089058594360389E-2</c:v>
                </c:pt>
                <c:pt idx="10">
                  <c:v>-3.0259423779033984E-2</c:v>
                </c:pt>
                <c:pt idx="11">
                  <c:v>-3.0300539042414601E-2</c:v>
                </c:pt>
                <c:pt idx="12">
                  <c:v>-3.0212404384502241E-2</c:v>
                </c:pt>
                <c:pt idx="13">
                  <c:v>-2.9995019805296903E-2</c:v>
                </c:pt>
                <c:pt idx="14">
                  <c:v>-2.9648385304798575E-2</c:v>
                </c:pt>
                <c:pt idx="15">
                  <c:v>-2.9172500883007275E-2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4C6-464D-A058-4DF95062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265696"/>
        <c:axId val="1"/>
      </c:scatterChart>
      <c:valAx>
        <c:axId val="814265696"/>
        <c:scaling>
          <c:orientation val="minMax"/>
          <c:min val="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2.0000000000000005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2656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939849624060151"/>
          <c:y val="0.92441860465116277"/>
          <c:w val="0.83157894736842108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V0870 Cep - O-C Diagr.</a:t>
            </a:r>
          </a:p>
        </c:rich>
      </c:tx>
      <c:layout>
        <c:manualLayout>
          <c:xMode val="edge"/>
          <c:yMode val="edge"/>
          <c:x val="0.36636683928022507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3953488372093023"/>
          <c:w val="0.81982102193163175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04-41B8-83E9-6350567E64C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04-41B8-83E9-6350567E64C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04-41B8-83E9-6350567E64C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-2.245299987407634E-2</c:v>
                </c:pt>
                <c:pt idx="2">
                  <c:v>-2.598849986679852E-2</c:v>
                </c:pt>
                <c:pt idx="3">
                  <c:v>-2.8336999872408342E-2</c:v>
                </c:pt>
                <c:pt idx="5">
                  <c:v>-2.8091379565012176E-2</c:v>
                </c:pt>
                <c:pt idx="6">
                  <c:v>-2.8744999872287735E-2</c:v>
                </c:pt>
                <c:pt idx="7">
                  <c:v>-2.9107499867677689E-2</c:v>
                </c:pt>
                <c:pt idx="8">
                  <c:v>-2.9694999866478611E-2</c:v>
                </c:pt>
                <c:pt idx="9">
                  <c:v>-2.8418499867257196E-2</c:v>
                </c:pt>
                <c:pt idx="10">
                  <c:v>-2.8955999870959204E-2</c:v>
                </c:pt>
                <c:pt idx="11">
                  <c:v>-3.128449986979831E-2</c:v>
                </c:pt>
                <c:pt idx="12">
                  <c:v>-3.1984999870473985E-2</c:v>
                </c:pt>
                <c:pt idx="13">
                  <c:v>-2.7181999874301255E-2</c:v>
                </c:pt>
                <c:pt idx="14">
                  <c:v>-2.6115499866136815E-2</c:v>
                </c:pt>
                <c:pt idx="15">
                  <c:v>7.4131000132183544E-2</c:v>
                </c:pt>
                <c:pt idx="16">
                  <c:v>-2.7903499867534265E-2</c:v>
                </c:pt>
                <c:pt idx="17">
                  <c:v>-2.7591999780270271E-2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04-41B8-83E9-6350567E64C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04-41B8-83E9-6350567E64C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204-41B8-83E9-6350567E64C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4.0000000000000002E-4</c:v>
                  </c:pt>
                  <c:pt idx="9">
                    <c:v>2.9999999999999997E-4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2.9999999999999997E-4</c:v>
                  </c:pt>
                  <c:pt idx="13">
                    <c:v>2.5999999999999999E-3</c:v>
                  </c:pt>
                  <c:pt idx="14">
                    <c:v>8.0000000000000004E-4</c:v>
                  </c:pt>
                  <c:pt idx="15">
                    <c:v>2.9999999999999997E-4</c:v>
                  </c:pt>
                  <c:pt idx="16">
                    <c:v>2.9999999999999997E-4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204-41B8-83E9-6350567E64C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-0.10920402801522602</c:v>
                </c:pt>
                <c:pt idx="1">
                  <c:v>-5.8969174568043618E-2</c:v>
                </c:pt>
                <c:pt idx="2">
                  <c:v>-5.2552094142291929E-2</c:v>
                </c:pt>
                <c:pt idx="3">
                  <c:v>-4.7868546723438293E-2</c:v>
                </c:pt>
                <c:pt idx="4">
                  <c:v>-4.7819661844718829E-2</c:v>
                </c:pt>
                <c:pt idx="5">
                  <c:v>-4.780274015593132E-2</c:v>
                </c:pt>
                <c:pt idx="6">
                  <c:v>-4.4393959959069959E-2</c:v>
                </c:pt>
                <c:pt idx="7">
                  <c:v>-3.9326854261032815E-2</c:v>
                </c:pt>
                <c:pt idx="8">
                  <c:v>-3.912943455851188E-2</c:v>
                </c:pt>
                <c:pt idx="9">
                  <c:v>-3.9127554370868831E-2</c:v>
                </c:pt>
                <c:pt idx="10">
                  <c:v>-3.4793721853623699E-2</c:v>
                </c:pt>
                <c:pt idx="11">
                  <c:v>-2.6650629171546189E-2</c:v>
                </c:pt>
                <c:pt idx="12">
                  <c:v>-2.6644988608617012E-2</c:v>
                </c:pt>
                <c:pt idx="13">
                  <c:v>-8.252993084238755E-3</c:v>
                </c:pt>
                <c:pt idx="14">
                  <c:v>-8.2511128965956915E-3</c:v>
                </c:pt>
                <c:pt idx="15">
                  <c:v>-8.0236101917858654E-3</c:v>
                </c:pt>
                <c:pt idx="16">
                  <c:v>-8.0104488782844763E-3</c:v>
                </c:pt>
                <c:pt idx="17">
                  <c:v>-6.259994182598913E-3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204-41B8-83E9-6350567E64C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13359</c:v>
                </c:pt>
                <c:pt idx="2">
                  <c:v>15065.5</c:v>
                </c:pt>
                <c:pt idx="3">
                  <c:v>16311</c:v>
                </c:pt>
                <c:pt idx="4">
                  <c:v>16324</c:v>
                </c:pt>
                <c:pt idx="5">
                  <c:v>16328.5</c:v>
                </c:pt>
                <c:pt idx="6">
                  <c:v>17235</c:v>
                </c:pt>
                <c:pt idx="7">
                  <c:v>18582.5</c:v>
                </c:pt>
                <c:pt idx="8">
                  <c:v>18635</c:v>
                </c:pt>
                <c:pt idx="9">
                  <c:v>18635.5</c:v>
                </c:pt>
                <c:pt idx="10">
                  <c:v>19788</c:v>
                </c:pt>
                <c:pt idx="11">
                  <c:v>21953.5</c:v>
                </c:pt>
                <c:pt idx="12">
                  <c:v>21955</c:v>
                </c:pt>
                <c:pt idx="13">
                  <c:v>26846</c:v>
                </c:pt>
                <c:pt idx="14">
                  <c:v>26846.5</c:v>
                </c:pt>
                <c:pt idx="15">
                  <c:v>26907</c:v>
                </c:pt>
                <c:pt idx="16">
                  <c:v>26910.5</c:v>
                </c:pt>
                <c:pt idx="17">
                  <c:v>27376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  <c:pt idx="4">
                  <c:v>2.5444716462516226E-2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204-41B8-83E9-6350567E64C3}"/>
            </c:ext>
          </c:extLst>
        </c:ser>
        <c:ser>
          <c:idx val="9"/>
          <c:order val="9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Active!$V$2:$V$17</c:f>
              <c:numCache>
                <c:formatCode>General</c:formatCode>
                <c:ptCount val="16"/>
                <c:pt idx="0">
                  <c:v>12000</c:v>
                </c:pt>
                <c:pt idx="1">
                  <c:v>13000</c:v>
                </c:pt>
                <c:pt idx="2">
                  <c:v>14000</c:v>
                </c:pt>
                <c:pt idx="3">
                  <c:v>15000</c:v>
                </c:pt>
                <c:pt idx="4">
                  <c:v>16000</c:v>
                </c:pt>
                <c:pt idx="5">
                  <c:v>17000</c:v>
                </c:pt>
                <c:pt idx="6">
                  <c:v>18000</c:v>
                </c:pt>
                <c:pt idx="7">
                  <c:v>19000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23000</c:v>
                </c:pt>
                <c:pt idx="12">
                  <c:v>24000</c:v>
                </c:pt>
                <c:pt idx="13">
                  <c:v>25000</c:v>
                </c:pt>
                <c:pt idx="14">
                  <c:v>26000</c:v>
                </c:pt>
                <c:pt idx="15">
                  <c:v>27000</c:v>
                </c:pt>
              </c:numCache>
            </c:numRef>
          </c:xVal>
          <c:yVal>
            <c:numRef>
              <c:f>Active!$W$2:$W$17</c:f>
              <c:numCache>
                <c:formatCode>General</c:formatCode>
                <c:ptCount val="16"/>
                <c:pt idx="0">
                  <c:v>-2.2739525474113835E-2</c:v>
                </c:pt>
                <c:pt idx="1">
                  <c:v>-2.4073139950424267E-2</c:v>
                </c:pt>
                <c:pt idx="2">
                  <c:v>-2.5277504505441716E-2</c:v>
                </c:pt>
                <c:pt idx="3">
                  <c:v>-2.6352619139166186E-2</c:v>
                </c:pt>
                <c:pt idx="4">
                  <c:v>-2.7298483851597673E-2</c:v>
                </c:pt>
                <c:pt idx="5">
                  <c:v>-2.8115098642736182E-2</c:v>
                </c:pt>
                <c:pt idx="6">
                  <c:v>-2.88024635125817E-2</c:v>
                </c:pt>
                <c:pt idx="7">
                  <c:v>-2.9360578461134244E-2</c:v>
                </c:pt>
                <c:pt idx="8">
                  <c:v>-2.9789443488393807E-2</c:v>
                </c:pt>
                <c:pt idx="9">
                  <c:v>-3.0089058594360389E-2</c:v>
                </c:pt>
                <c:pt idx="10">
                  <c:v>-3.0259423779033984E-2</c:v>
                </c:pt>
                <c:pt idx="11">
                  <c:v>-3.0300539042414601E-2</c:v>
                </c:pt>
                <c:pt idx="12">
                  <c:v>-3.0212404384502241E-2</c:v>
                </c:pt>
                <c:pt idx="13">
                  <c:v>-2.9995019805296903E-2</c:v>
                </c:pt>
                <c:pt idx="14">
                  <c:v>-2.9648385304798575E-2</c:v>
                </c:pt>
                <c:pt idx="15">
                  <c:v>-2.9172500883007275E-2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204-41B8-83E9-6350567E6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267008"/>
        <c:axId val="1"/>
      </c:scatterChart>
      <c:valAx>
        <c:axId val="81426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248122137886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2670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66998494557547"/>
          <c:y val="0.92441860465116277"/>
          <c:w val="0.80330440676897374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0</xdr:row>
      <xdr:rowOff>0</xdr:rowOff>
    </xdr:from>
    <xdr:to>
      <xdr:col>17</xdr:col>
      <xdr:colOff>581025</xdr:colOff>
      <xdr:row>18</xdr:row>
      <xdr:rowOff>133350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39F31216-C75C-5D5D-5F2B-C318336ED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257175</xdr:colOff>
      <xdr:row>19</xdr:row>
      <xdr:rowOff>0</xdr:rowOff>
    </xdr:to>
    <xdr:graphicFrame macro="">
      <xdr:nvGraphicFramePr>
        <xdr:cNvPr id="1030" name="Chart 4">
          <a:extLst>
            <a:ext uri="{FF2B5EF4-FFF2-40B4-BE49-F238E27FC236}">
              <a16:creationId xmlns:a16="http://schemas.microsoft.com/office/drawing/2014/main" id="{28406215-B008-0679-1B48-358B3C44B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9"/>
  <sheetViews>
    <sheetView tabSelected="1" workbookViewId="0">
      <pane xSplit="14" ySplit="21" topLeftCell="O23" activePane="bottomRight" state="frozen"/>
      <selection pane="topRight" activeCell="O1" sqref="O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19" max="19" width="10.28515625" style="3" customWidth="1"/>
  </cols>
  <sheetData>
    <row r="1" spans="1:23" ht="21" thickBot="1" x14ac:dyDescent="0.35">
      <c r="A1" s="1" t="s">
        <v>51</v>
      </c>
      <c r="V1" s="4" t="s">
        <v>16</v>
      </c>
      <c r="W1" s="6" t="s">
        <v>27</v>
      </c>
    </row>
    <row r="2" spans="1:23" x14ac:dyDescent="0.2">
      <c r="A2" t="s">
        <v>29</v>
      </c>
      <c r="B2" t="s">
        <v>40</v>
      </c>
      <c r="C2" s="3"/>
      <c r="D2" s="3" t="s">
        <v>41</v>
      </c>
      <c r="V2" s="46">
        <v>12000</v>
      </c>
      <c r="W2" s="46">
        <f t="shared" ref="W2:W17" si="0">+D$11+D$12*V2+D$13*V2^2</f>
        <v>-2.2739525474113835E-2</v>
      </c>
    </row>
    <row r="3" spans="1:23" ht="13.5" thickBot="1" x14ac:dyDescent="0.25">
      <c r="V3" s="46">
        <v>13000</v>
      </c>
      <c r="W3" s="46">
        <f t="shared" si="0"/>
        <v>-2.4073139950424267E-2</v>
      </c>
    </row>
    <row r="4" spans="1:23" ht="14.25" thickTop="1" thickBot="1" x14ac:dyDescent="0.25">
      <c r="A4" s="5" t="s">
        <v>6</v>
      </c>
      <c r="C4" s="8" t="s">
        <v>43</v>
      </c>
      <c r="D4" s="9" t="s">
        <v>43</v>
      </c>
      <c r="V4" s="46">
        <v>14000</v>
      </c>
      <c r="W4" s="46">
        <f t="shared" si="0"/>
        <v>-2.5277504505441716E-2</v>
      </c>
    </row>
    <row r="5" spans="1:23" ht="13.5" thickTop="1" x14ac:dyDescent="0.2">
      <c r="A5" s="11" t="s">
        <v>34</v>
      </c>
      <c r="B5" s="13"/>
      <c r="C5" s="13">
        <v>-9.5</v>
      </c>
      <c r="D5" s="12" t="s">
        <v>35</v>
      </c>
      <c r="E5" s="12"/>
      <c r="V5" s="46">
        <v>15000</v>
      </c>
      <c r="W5" s="46">
        <f t="shared" si="0"/>
        <v>-2.6352619139166186E-2</v>
      </c>
    </row>
    <row r="6" spans="1:23" x14ac:dyDescent="0.2">
      <c r="A6" s="5" t="s">
        <v>7</v>
      </c>
      <c r="V6" s="46">
        <v>16000</v>
      </c>
      <c r="W6" s="46">
        <f t="shared" si="0"/>
        <v>-2.7298483851597673E-2</v>
      </c>
    </row>
    <row r="7" spans="1:23" x14ac:dyDescent="0.2">
      <c r="A7" t="s">
        <v>8</v>
      </c>
      <c r="C7">
        <v>51299.98499999987</v>
      </c>
      <c r="D7" s="28" t="s">
        <v>42</v>
      </c>
      <c r="V7" s="46">
        <v>17000</v>
      </c>
      <c r="W7" s="46">
        <f t="shared" si="0"/>
        <v>-2.8115098642736182E-2</v>
      </c>
    </row>
    <row r="8" spans="1:23" x14ac:dyDescent="0.2">
      <c r="A8" t="s">
        <v>9</v>
      </c>
      <c r="C8">
        <v>0.30106699999999997</v>
      </c>
      <c r="D8" s="28" t="s">
        <v>42</v>
      </c>
      <c r="V8" s="46">
        <v>18000</v>
      </c>
      <c r="W8" s="46">
        <f t="shared" si="0"/>
        <v>-2.88024635125817E-2</v>
      </c>
    </row>
    <row r="9" spans="1:23" x14ac:dyDescent="0.2">
      <c r="A9" s="26" t="s">
        <v>39</v>
      </c>
      <c r="B9" s="27">
        <v>31</v>
      </c>
      <c r="C9" s="24" t="str">
        <f>"F"&amp;B9</f>
        <v>F31</v>
      </c>
      <c r="D9" s="25" t="str">
        <f>"G"&amp;B9</f>
        <v>G31</v>
      </c>
      <c r="V9" s="46">
        <v>19000</v>
      </c>
      <c r="W9" s="46">
        <f t="shared" si="0"/>
        <v>-2.9360578461134244E-2</v>
      </c>
    </row>
    <row r="10" spans="1:23" ht="13.5" thickBot="1" x14ac:dyDescent="0.25">
      <c r="A10" s="12"/>
      <c r="B10" s="12"/>
      <c r="C10" s="4" t="s">
        <v>25</v>
      </c>
      <c r="D10" s="4" t="s">
        <v>26</v>
      </c>
      <c r="E10" s="12"/>
      <c r="V10" s="46">
        <v>20000</v>
      </c>
      <c r="W10" s="46">
        <f t="shared" si="0"/>
        <v>-2.9789443488393807E-2</v>
      </c>
    </row>
    <row r="11" spans="1:23" x14ac:dyDescent="0.2">
      <c r="A11" s="12" t="s">
        <v>21</v>
      </c>
      <c r="B11" s="12"/>
      <c r="C11" s="23">
        <f ca="1">INTERCEPT(INDIRECT($D$9):G991,INDIRECT($C$9):F991)</f>
        <v>-0.10920402801522602</v>
      </c>
      <c r="D11" s="15">
        <f>+E11*F11</f>
        <v>3.3453421024638415E-3</v>
      </c>
      <c r="E11" s="41">
        <v>3.3453421024638415E-3</v>
      </c>
      <c r="F11">
        <v>1</v>
      </c>
      <c r="V11" s="46">
        <v>21000</v>
      </c>
      <c r="W11" s="46">
        <f t="shared" si="0"/>
        <v>-3.0089058594360389E-2</v>
      </c>
    </row>
    <row r="12" spans="1:23" x14ac:dyDescent="0.2">
      <c r="A12" s="12" t="s">
        <v>22</v>
      </c>
      <c r="B12" s="12"/>
      <c r="C12" s="23">
        <f ca="1">SLOPE(INDIRECT($D$9):G991,INDIRECT($C$9):F991)</f>
        <v>3.7603752861129133E-6</v>
      </c>
      <c r="D12" s="15">
        <f>+E12*F12</f>
        <v>-2.9492384924726935E-6</v>
      </c>
      <c r="E12" s="42">
        <v>-2.9492384924726934E-2</v>
      </c>
      <c r="F12" s="43">
        <v>1E-4</v>
      </c>
      <c r="V12" s="46">
        <v>22000</v>
      </c>
      <c r="W12" s="46">
        <f t="shared" si="0"/>
        <v>-3.0259423779033984E-2</v>
      </c>
    </row>
    <row r="13" spans="1:23" ht="13.5" thickBot="1" x14ac:dyDescent="0.25">
      <c r="A13" s="12" t="s">
        <v>24</v>
      </c>
      <c r="B13" s="12"/>
      <c r="C13" s="3" t="s">
        <v>19</v>
      </c>
      <c r="D13" s="15">
        <f>+E13*F13</f>
        <v>6.4624960646490542E-11</v>
      </c>
      <c r="E13" s="44">
        <v>6.4624960646490542E-3</v>
      </c>
      <c r="F13" s="43">
        <v>1E-8</v>
      </c>
      <c r="V13" s="46">
        <v>23000</v>
      </c>
      <c r="W13" s="46">
        <f t="shared" si="0"/>
        <v>-3.0300539042414601E-2</v>
      </c>
    </row>
    <row r="14" spans="1:23" x14ac:dyDescent="0.2">
      <c r="A14" s="12"/>
      <c r="B14" s="12"/>
      <c r="C14" s="12"/>
      <c r="E14">
        <f>SUM(T21:T950)</f>
        <v>1.0711742981456893E-2</v>
      </c>
      <c r="V14" s="46">
        <v>24000</v>
      </c>
      <c r="W14" s="46">
        <f t="shared" si="0"/>
        <v>-3.0212404384502241E-2</v>
      </c>
    </row>
    <row r="15" spans="1:23" x14ac:dyDescent="0.2">
      <c r="A15" s="14" t="s">
        <v>23</v>
      </c>
      <c r="B15" s="12"/>
      <c r="C15" s="15">
        <f ca="1">(C7+C11)+(C8+C12)*INT(MAX(F21:F3532))</f>
        <v>59541.98893200569</v>
      </c>
      <c r="D15" s="25">
        <f>+C7+INT(MAX(F21:F1588))*C8+D11+D12*INT(MAX(F21:F4023))+D13*INT(MAX(F21:F4050)^2)</f>
        <v>59541.966231866936</v>
      </c>
      <c r="E15" s="16" t="s">
        <v>52</v>
      </c>
      <c r="F15" s="13">
        <v>1</v>
      </c>
      <c r="V15" s="46">
        <v>25000</v>
      </c>
      <c r="W15" s="46">
        <f t="shared" si="0"/>
        <v>-2.9995019805296903E-2</v>
      </c>
    </row>
    <row r="16" spans="1:23" x14ac:dyDescent="0.2">
      <c r="A16" s="18" t="s">
        <v>10</v>
      </c>
      <c r="B16" s="12"/>
      <c r="C16" s="19">
        <f ca="1">+C8+C12</f>
        <v>0.30107076037528607</v>
      </c>
      <c r="D16" s="25">
        <f>+C8+D12+2*D13*MAX(F21:F896)</f>
        <v>0.30106758910735282</v>
      </c>
      <c r="E16" s="16" t="s">
        <v>36</v>
      </c>
      <c r="F16" s="17">
        <f ca="1">NOW()+15018.5+$C$5/24</f>
        <v>60332.762795023147</v>
      </c>
      <c r="V16" s="46">
        <v>26000</v>
      </c>
      <c r="W16" s="46">
        <f t="shared" si="0"/>
        <v>-2.9648385304798575E-2</v>
      </c>
    </row>
    <row r="17" spans="1:23" ht="13.5" thickBot="1" x14ac:dyDescent="0.25">
      <c r="A17" s="16" t="s">
        <v>33</v>
      </c>
      <c r="B17" s="12"/>
      <c r="C17" s="12">
        <f>COUNT(C21:C2190)</f>
        <v>18</v>
      </c>
      <c r="E17" s="16" t="s">
        <v>53</v>
      </c>
      <c r="F17" s="17">
        <f ca="1">ROUND(2*(F16-$C$7)/$C$8,0)/2+F15</f>
        <v>30003.5</v>
      </c>
      <c r="V17" s="46">
        <v>27000</v>
      </c>
      <c r="W17" s="46">
        <f t="shared" si="0"/>
        <v>-2.9172500883007275E-2</v>
      </c>
    </row>
    <row r="18" spans="1:23" ht="14.25" thickTop="1" thickBot="1" x14ac:dyDescent="0.25">
      <c r="A18" s="18" t="s">
        <v>11</v>
      </c>
      <c r="B18" s="12"/>
      <c r="C18" s="21">
        <f ca="1">+C15</f>
        <v>59541.98893200569</v>
      </c>
      <c r="D18" s="22">
        <f ca="1">+C16</f>
        <v>0.30107076037528607</v>
      </c>
      <c r="E18" s="16" t="s">
        <v>37</v>
      </c>
      <c r="F18" s="25">
        <f ca="1">ROUND(2*(F16-$C$15)/$C$16,0)/2+F15</f>
        <v>2627.5</v>
      </c>
    </row>
    <row r="19" spans="1:23" ht="13.5" thickTop="1" x14ac:dyDescent="0.2">
      <c r="E19" s="16" t="s">
        <v>38</v>
      </c>
      <c r="F19" s="20">
        <f ca="1">+$C$15+$C$16*F18-15018.5-$C$5/24</f>
        <v>45314.948188225091</v>
      </c>
    </row>
    <row r="20" spans="1:23" ht="13.5" thickBot="1" x14ac:dyDescent="0.25">
      <c r="A20" s="4" t="s">
        <v>12</v>
      </c>
      <c r="B20" s="4" t="s">
        <v>13</v>
      </c>
      <c r="C20" s="4" t="s">
        <v>14</v>
      </c>
      <c r="D20" s="4" t="s">
        <v>18</v>
      </c>
      <c r="E20" s="4" t="s">
        <v>15</v>
      </c>
      <c r="F20" s="4" t="s">
        <v>16</v>
      </c>
      <c r="G20" s="4" t="s">
        <v>17</v>
      </c>
      <c r="H20" s="7" t="s">
        <v>5</v>
      </c>
      <c r="I20" s="7" t="s">
        <v>54</v>
      </c>
      <c r="J20" s="7" t="s">
        <v>1</v>
      </c>
      <c r="K20" s="7" t="s">
        <v>4</v>
      </c>
      <c r="L20" s="7" t="s">
        <v>30</v>
      </c>
      <c r="M20" s="7" t="s">
        <v>31</v>
      </c>
      <c r="N20" s="7" t="s">
        <v>32</v>
      </c>
      <c r="O20" s="7" t="s">
        <v>28</v>
      </c>
      <c r="P20" s="6" t="s">
        <v>27</v>
      </c>
      <c r="Q20" s="4" t="s">
        <v>20</v>
      </c>
      <c r="U20" s="33" t="s">
        <v>45</v>
      </c>
    </row>
    <row r="21" spans="1:23" x14ac:dyDescent="0.2">
      <c r="A21" s="29" t="s">
        <v>42</v>
      </c>
      <c r="B21" s="3"/>
      <c r="C21" s="10">
        <v>51299.98499999987</v>
      </c>
      <c r="D21" s="10" t="s">
        <v>19</v>
      </c>
      <c r="E21">
        <f t="shared" ref="E21:E38" si="1">+(C21-C$7)/C$8</f>
        <v>0</v>
      </c>
      <c r="F21">
        <f t="shared" ref="F21:F38" si="2">ROUND(2*E21,0)/2</f>
        <v>0</v>
      </c>
      <c r="G21">
        <f>+C21-(C$7+F21*C$8)</f>
        <v>0</v>
      </c>
      <c r="I21">
        <f>+G21</f>
        <v>0</v>
      </c>
      <c r="O21">
        <f t="shared" ref="O21:O30" ca="1" si="3">+C$11+C$12*$F21</f>
        <v>-0.10920402801522602</v>
      </c>
      <c r="P21" s="45">
        <f t="shared" ref="P21:P38" si="4">+D$11+D$12*F21+D$13*F21^2</f>
        <v>3.3453421024638415E-3</v>
      </c>
      <c r="Q21" s="2">
        <f t="shared" ref="Q21:Q38" si="5">+C21-15018.5</f>
        <v>36281.48499999987</v>
      </c>
      <c r="S21" s="3">
        <v>0.1</v>
      </c>
      <c r="T21">
        <f t="shared" ref="T21:T38" si="6">(P21-G21)^2*S21</f>
        <v>1.1191313782517195E-6</v>
      </c>
      <c r="U21" s="34"/>
    </row>
    <row r="22" spans="1:23" x14ac:dyDescent="0.2">
      <c r="A22" s="5" t="s">
        <v>44</v>
      </c>
      <c r="B22" s="3"/>
      <c r="C22" s="30">
        <v>55321.916599999997</v>
      </c>
      <c r="D22" s="31">
        <v>2.9999999999999997E-4</v>
      </c>
      <c r="E22">
        <f t="shared" si="1"/>
        <v>13358.925421916476</v>
      </c>
      <c r="F22">
        <f t="shared" si="2"/>
        <v>13359</v>
      </c>
      <c r="G22">
        <f>+C22-(C$7+F22*C$8)</f>
        <v>-2.245299987407634E-2</v>
      </c>
      <c r="K22">
        <f>+G22</f>
        <v>-2.245299987407634E-2</v>
      </c>
      <c r="O22">
        <f t="shared" ca="1" si="3"/>
        <v>-5.8969174568043618E-2</v>
      </c>
      <c r="P22" s="45">
        <f t="shared" si="4"/>
        <v>-2.4520378256994543E-2</v>
      </c>
      <c r="Q22" s="2">
        <f t="shared" si="5"/>
        <v>40303.416599999997</v>
      </c>
      <c r="S22" s="3">
        <v>1</v>
      </c>
      <c r="T22">
        <f t="shared" si="6"/>
        <v>4.2740533781574807E-6</v>
      </c>
      <c r="U22" s="34"/>
    </row>
    <row r="23" spans="1:23" x14ac:dyDescent="0.2">
      <c r="A23" s="46" t="s">
        <v>48</v>
      </c>
      <c r="B23" s="55"/>
      <c r="C23" s="52">
        <v>55835.683900000004</v>
      </c>
      <c r="D23" s="52">
        <v>2.9999999999999997E-4</v>
      </c>
      <c r="E23">
        <f t="shared" si="1"/>
        <v>15065.413678683264</v>
      </c>
      <c r="F23">
        <f t="shared" si="2"/>
        <v>15065.5</v>
      </c>
      <c r="G23">
        <f>+C23-(C$7+F23*C$8)</f>
        <v>-2.598849986679852E-2</v>
      </c>
      <c r="K23">
        <f>+G23</f>
        <v>-2.598849986679852E-2</v>
      </c>
      <c r="O23">
        <f t="shared" ca="1" si="3"/>
        <v>-5.2552094142291929E-2</v>
      </c>
      <c r="P23" s="45">
        <f t="shared" si="4"/>
        <v>-2.6418528955515379E-2</v>
      </c>
      <c r="Q23" s="2">
        <f t="shared" si="5"/>
        <v>40817.183900000004</v>
      </c>
      <c r="S23" s="3">
        <v>1</v>
      </c>
      <c r="T23">
        <f t="shared" si="6"/>
        <v>1.8492501714265192E-7</v>
      </c>
      <c r="U23" s="34"/>
    </row>
    <row r="24" spans="1:23" x14ac:dyDescent="0.2">
      <c r="A24" s="46" t="s">
        <v>49</v>
      </c>
      <c r="B24" s="55"/>
      <c r="C24" s="52">
        <v>56210.660499999998</v>
      </c>
      <c r="D24" s="52">
        <v>1E-4</v>
      </c>
      <c r="E24">
        <f t="shared" si="1"/>
        <v>16310.905878094009</v>
      </c>
      <c r="F24">
        <f t="shared" si="2"/>
        <v>16311</v>
      </c>
      <c r="G24">
        <f>+C24-(C$7+F24*C$8)</f>
        <v>-2.8336999872408342E-2</v>
      </c>
      <c r="K24">
        <f>+G24</f>
        <v>-2.8336999872408342E-2</v>
      </c>
      <c r="O24">
        <f t="shared" ca="1" si="3"/>
        <v>-4.7868546723438293E-2</v>
      </c>
      <c r="P24" s="45">
        <f t="shared" si="4"/>
        <v>-2.7566298823584114E-2</v>
      </c>
      <c r="Q24" s="2">
        <f t="shared" si="5"/>
        <v>41192.160499999998</v>
      </c>
      <c r="S24" s="3">
        <v>1</v>
      </c>
      <c r="T24">
        <f t="shared" si="6"/>
        <v>5.9398010665876515E-7</v>
      </c>
      <c r="U24" s="34"/>
    </row>
    <row r="25" spans="1:23" x14ac:dyDescent="0.2">
      <c r="A25" s="46" t="s">
        <v>46</v>
      </c>
      <c r="B25" s="55"/>
      <c r="C25" s="32">
        <v>56214.62815271633</v>
      </c>
      <c r="D25" s="52">
        <v>2.0000000000000001E-4</v>
      </c>
      <c r="E25">
        <f t="shared" si="1"/>
        <v>16324.084515129392</v>
      </c>
      <c r="F25">
        <f t="shared" si="2"/>
        <v>16324</v>
      </c>
      <c r="O25">
        <f t="shared" ca="1" si="3"/>
        <v>-4.7819661844718829E-2</v>
      </c>
      <c r="P25" s="45">
        <f t="shared" si="4"/>
        <v>-2.7577221461307186E-2</v>
      </c>
      <c r="Q25" s="2">
        <f t="shared" si="5"/>
        <v>41196.12815271633</v>
      </c>
      <c r="S25" s="3">
        <v>0</v>
      </c>
      <c r="T25">
        <f t="shared" si="6"/>
        <v>0</v>
      </c>
      <c r="U25" s="34">
        <f>+C25-(C$7+F25*C$8)</f>
        <v>2.5444716462516226E-2</v>
      </c>
    </row>
    <row r="26" spans="1:23" x14ac:dyDescent="0.2">
      <c r="A26" s="46" t="s">
        <v>47</v>
      </c>
      <c r="B26" s="55"/>
      <c r="C26" s="52">
        <v>56215.929418120308</v>
      </c>
      <c r="D26" s="52">
        <v>5.0000000000000001E-4</v>
      </c>
      <c r="E26">
        <f t="shared" si="1"/>
        <v>16328.406693926729</v>
      </c>
      <c r="F26">
        <f t="shared" si="2"/>
        <v>16328.5</v>
      </c>
      <c r="G26">
        <f t="shared" ref="G26:G38" si="7">+C26-(C$7+F26*C$8)</f>
        <v>-2.8091379565012176E-2</v>
      </c>
      <c r="K26">
        <f t="shared" ref="K26:K38" si="8">+G26</f>
        <v>-2.8091379565012176E-2</v>
      </c>
      <c r="O26">
        <f t="shared" ca="1" si="3"/>
        <v>-4.780274015593132E-2</v>
      </c>
      <c r="P26" s="45">
        <f t="shared" si="4"/>
        <v>-2.7580997285149518E-2</v>
      </c>
      <c r="Q26" s="2">
        <f t="shared" si="5"/>
        <v>41197.429418120308</v>
      </c>
      <c r="S26" s="3">
        <v>1</v>
      </c>
      <c r="T26">
        <f t="shared" si="6"/>
        <v>2.6049007159780411E-7</v>
      </c>
      <c r="U26" s="34"/>
    </row>
    <row r="27" spans="1:23" x14ac:dyDescent="0.2">
      <c r="A27" s="46" t="s">
        <v>50</v>
      </c>
      <c r="B27" s="55"/>
      <c r="C27" s="52">
        <v>56488.845999999998</v>
      </c>
      <c r="D27" s="52">
        <v>2.9999999999999997E-4</v>
      </c>
      <c r="E27">
        <f t="shared" si="1"/>
        <v>17234.90452291393</v>
      </c>
      <c r="F27">
        <f t="shared" si="2"/>
        <v>17235</v>
      </c>
      <c r="G27">
        <f t="shared" si="7"/>
        <v>-2.8744999872287735E-2</v>
      </c>
      <c r="K27">
        <f t="shared" si="8"/>
        <v>-2.8744999872287735E-2</v>
      </c>
      <c r="O27">
        <f t="shared" ca="1" si="3"/>
        <v>-4.4393959959069959E-2</v>
      </c>
      <c r="P27" s="45">
        <f t="shared" si="4"/>
        <v>-2.8288247339450102E-2</v>
      </c>
      <c r="Q27" s="2">
        <f t="shared" si="5"/>
        <v>41470.345999999998</v>
      </c>
      <c r="S27" s="3">
        <v>1</v>
      </c>
      <c r="T27">
        <f t="shared" si="6"/>
        <v>2.086228762535929E-7</v>
      </c>
      <c r="U27" s="34"/>
    </row>
    <row r="28" spans="1:23" x14ac:dyDescent="0.2">
      <c r="A28" s="36" t="s">
        <v>55</v>
      </c>
      <c r="B28" s="37" t="s">
        <v>3</v>
      </c>
      <c r="C28" s="38">
        <v>56894.53342</v>
      </c>
      <c r="D28" s="38">
        <v>4.0000000000000002E-4</v>
      </c>
      <c r="E28">
        <f t="shared" si="1"/>
        <v>18582.403318863013</v>
      </c>
      <c r="F28">
        <f t="shared" si="2"/>
        <v>18582.5</v>
      </c>
      <c r="G28">
        <f t="shared" si="7"/>
        <v>-2.9107499867677689E-2</v>
      </c>
      <c r="K28">
        <f t="shared" si="8"/>
        <v>-2.9107499867677689E-2</v>
      </c>
      <c r="O28">
        <f t="shared" ca="1" si="3"/>
        <v>-3.9326854261032815E-2</v>
      </c>
      <c r="P28" s="45">
        <f t="shared" si="4"/>
        <v>-2.9143281856636782E-2</v>
      </c>
      <c r="Q28" s="2">
        <f t="shared" si="5"/>
        <v>41876.03342</v>
      </c>
      <c r="S28" s="3">
        <v>1</v>
      </c>
      <c r="T28">
        <f t="shared" si="6"/>
        <v>1.28035073386871E-9</v>
      </c>
      <c r="U28" s="34"/>
    </row>
    <row r="29" spans="1:23" x14ac:dyDescent="0.2">
      <c r="A29" s="36" t="s">
        <v>55</v>
      </c>
      <c r="B29" s="37" t="s">
        <v>2</v>
      </c>
      <c r="C29" s="38">
        <v>56910.33885</v>
      </c>
      <c r="D29" s="38">
        <v>4.0000000000000002E-4</v>
      </c>
      <c r="E29">
        <f t="shared" si="1"/>
        <v>18634.901367470135</v>
      </c>
      <c r="F29">
        <f t="shared" si="2"/>
        <v>18635</v>
      </c>
      <c r="G29">
        <f t="shared" si="7"/>
        <v>-2.9694999866478611E-2</v>
      </c>
      <c r="K29">
        <f t="shared" si="8"/>
        <v>-2.9694999866478611E-2</v>
      </c>
      <c r="O29">
        <f t="shared" ca="1" si="3"/>
        <v>-3.912943455851188E-2</v>
      </c>
      <c r="P29" s="45">
        <f t="shared" si="4"/>
        <v>-2.9171844955166407E-2</v>
      </c>
      <c r="Q29" s="2">
        <f t="shared" si="5"/>
        <v>41891.83885</v>
      </c>
      <c r="S29" s="3">
        <v>1</v>
      </c>
      <c r="T29">
        <f t="shared" si="6"/>
        <v>2.7369106123008019E-7</v>
      </c>
      <c r="U29" s="34"/>
    </row>
    <row r="30" spans="1:23" x14ac:dyDescent="0.2">
      <c r="A30" s="36" t="s">
        <v>55</v>
      </c>
      <c r="B30" s="37" t="s">
        <v>3</v>
      </c>
      <c r="C30" s="38">
        <v>56910.490660000003</v>
      </c>
      <c r="D30" s="38">
        <v>2.9999999999999997E-4</v>
      </c>
      <c r="E30">
        <f t="shared" si="1"/>
        <v>18635.405607390163</v>
      </c>
      <c r="F30">
        <f t="shared" si="2"/>
        <v>18635.5</v>
      </c>
      <c r="G30">
        <f t="shared" si="7"/>
        <v>-2.8418499867257196E-2</v>
      </c>
      <c r="K30">
        <f t="shared" si="8"/>
        <v>-2.8418499867257196E-2</v>
      </c>
      <c r="O30">
        <f t="shared" ca="1" si="3"/>
        <v>-3.9127554370868831E-2</v>
      </c>
      <c r="P30" s="45">
        <f t="shared" si="4"/>
        <v>-2.917211527211476E-2</v>
      </c>
      <c r="Q30" s="2">
        <f t="shared" si="5"/>
        <v>41891.990660000003</v>
      </c>
      <c r="S30" s="3">
        <v>1</v>
      </c>
      <c r="T30">
        <f t="shared" si="6"/>
        <v>5.6793617843862907E-7</v>
      </c>
      <c r="U30" s="34"/>
    </row>
    <row r="31" spans="1:23" x14ac:dyDescent="0.2">
      <c r="A31" s="36" t="s">
        <v>55</v>
      </c>
      <c r="B31" s="37" t="s">
        <v>2</v>
      </c>
      <c r="C31" s="38">
        <v>57257.469839999998</v>
      </c>
      <c r="D31" s="38">
        <v>1E-4</v>
      </c>
      <c r="E31">
        <f t="shared" si="1"/>
        <v>19787.903822073255</v>
      </c>
      <c r="F31">
        <f t="shared" si="2"/>
        <v>19788</v>
      </c>
      <c r="G31">
        <f t="shared" si="7"/>
        <v>-2.8955999870959204E-2</v>
      </c>
      <c r="K31">
        <f t="shared" si="8"/>
        <v>-2.8955999870959204E-2</v>
      </c>
      <c r="O31">
        <f t="shared" ref="O31:O38" ca="1" si="9">+C$11+C$12*$F31</f>
        <v>-3.4793721853623699E-2</v>
      </c>
      <c r="P31" s="45">
        <f t="shared" si="4"/>
        <v>-2.9709320090040542E-2</v>
      </c>
      <c r="Q31" s="2">
        <f t="shared" si="5"/>
        <v>42238.969839999998</v>
      </c>
      <c r="S31" s="3">
        <v>1</v>
      </c>
      <c r="T31">
        <f t="shared" si="6"/>
        <v>5.6749135247675529E-7</v>
      </c>
      <c r="U31" s="34"/>
    </row>
    <row r="32" spans="1:23" x14ac:dyDescent="0.2">
      <c r="A32" s="35" t="s">
        <v>0</v>
      </c>
      <c r="B32" s="56" t="s">
        <v>2</v>
      </c>
      <c r="C32" s="39">
        <v>57909.428099999997</v>
      </c>
      <c r="D32" s="39">
        <v>1.5E-3</v>
      </c>
      <c r="E32">
        <f t="shared" si="1"/>
        <v>21953.396087914411</v>
      </c>
      <c r="F32">
        <f t="shared" si="2"/>
        <v>21953.5</v>
      </c>
      <c r="G32">
        <f t="shared" si="7"/>
        <v>-3.128449986979831E-2</v>
      </c>
      <c r="K32">
        <f t="shared" si="8"/>
        <v>-3.128449986979831E-2</v>
      </c>
      <c r="O32">
        <f t="shared" ca="1" si="9"/>
        <v>-2.6650629171546189E-2</v>
      </c>
      <c r="P32" s="45">
        <f t="shared" si="4"/>
        <v>-3.0254367123295576E-2</v>
      </c>
      <c r="Q32" s="2">
        <f t="shared" si="5"/>
        <v>42890.928099999997</v>
      </c>
      <c r="S32" s="3">
        <v>1</v>
      </c>
      <c r="T32">
        <f t="shared" si="6"/>
        <v>1.0611734754172663E-6</v>
      </c>
      <c r="U32" s="34"/>
    </row>
    <row r="33" spans="1:21" x14ac:dyDescent="0.2">
      <c r="A33" s="46" t="s">
        <v>56</v>
      </c>
      <c r="B33" s="55"/>
      <c r="C33" s="52">
        <v>57909.879000000001</v>
      </c>
      <c r="D33" s="52">
        <v>2.9999999999999997E-4</v>
      </c>
      <c r="E33">
        <f t="shared" si="1"/>
        <v>21954.893761189807</v>
      </c>
      <c r="F33">
        <f t="shared" si="2"/>
        <v>21955</v>
      </c>
      <c r="G33">
        <f t="shared" si="7"/>
        <v>-3.1984999870473985E-2</v>
      </c>
      <c r="K33">
        <f t="shared" si="8"/>
        <v>-3.1984999870473985E-2</v>
      </c>
      <c r="O33">
        <f t="shared" ca="1" si="9"/>
        <v>-2.6644988608617012E-2</v>
      </c>
      <c r="P33" s="45">
        <f t="shared" si="4"/>
        <v>-3.0254534603407459E-2</v>
      </c>
      <c r="Q33" s="2">
        <f t="shared" si="5"/>
        <v>42891.379000000001</v>
      </c>
      <c r="S33" s="3">
        <v>1</v>
      </c>
      <c r="T33">
        <f t="shared" si="6"/>
        <v>2.9945100405236217E-6</v>
      </c>
      <c r="U33" s="34"/>
    </row>
    <row r="34" spans="1:21" x14ac:dyDescent="0.2">
      <c r="A34" s="47" t="s">
        <v>58</v>
      </c>
      <c r="B34" s="48" t="s">
        <v>2</v>
      </c>
      <c r="C34" s="50">
        <v>59382.402499999997</v>
      </c>
      <c r="D34" s="51">
        <v>2.5999999999999999E-3</v>
      </c>
      <c r="E34">
        <f t="shared" si="1"/>
        <v>26845.909714449368</v>
      </c>
      <c r="F34">
        <f t="shared" si="2"/>
        <v>26846</v>
      </c>
      <c r="G34">
        <f t="shared" si="7"/>
        <v>-2.7181999874301255E-2</v>
      </c>
      <c r="K34">
        <f t="shared" si="8"/>
        <v>-2.7181999874301255E-2</v>
      </c>
      <c r="O34">
        <f t="shared" ca="1" si="9"/>
        <v>-8.252993084238755E-3</v>
      </c>
      <c r="P34" s="45">
        <f t="shared" si="4"/>
        <v>-2.9254206682335998E-2</v>
      </c>
      <c r="Q34" s="2">
        <f t="shared" si="5"/>
        <v>44363.902499999997</v>
      </c>
      <c r="S34" s="3">
        <v>1</v>
      </c>
      <c r="T34">
        <f t="shared" si="6"/>
        <v>4.29404105526554E-6</v>
      </c>
      <c r="U34" s="34"/>
    </row>
    <row r="35" spans="1:21" x14ac:dyDescent="0.2">
      <c r="A35" s="47" t="s">
        <v>58</v>
      </c>
      <c r="B35" s="48" t="s">
        <v>2</v>
      </c>
      <c r="C35" s="50">
        <v>59382.554100000001</v>
      </c>
      <c r="D35" s="51">
        <v>8.0000000000000004E-4</v>
      </c>
      <c r="E35">
        <f t="shared" si="1"/>
        <v>26846.413256850243</v>
      </c>
      <c r="F35">
        <f t="shared" si="2"/>
        <v>26846.5</v>
      </c>
      <c r="G35">
        <f t="shared" si="7"/>
        <v>-2.6115499866136815E-2</v>
      </c>
      <c r="K35">
        <f t="shared" si="8"/>
        <v>-2.6115499866136815E-2</v>
      </c>
      <c r="O35">
        <f t="shared" ca="1" si="9"/>
        <v>-8.2511128965956915E-3</v>
      </c>
      <c r="P35" s="45">
        <f t="shared" si="4"/>
        <v>-2.9253946363732478E-2</v>
      </c>
      <c r="Q35" s="2">
        <f t="shared" si="5"/>
        <v>44364.054100000001</v>
      </c>
      <c r="S35" s="3">
        <v>1</v>
      </c>
      <c r="T35">
        <f t="shared" si="6"/>
        <v>9.8498464182704794E-6</v>
      </c>
      <c r="U35" s="34"/>
    </row>
    <row r="36" spans="1:21" ht="12.75" customHeight="1" x14ac:dyDescent="0.2">
      <c r="A36" s="49" t="s">
        <v>61</v>
      </c>
      <c r="B36" s="57" t="s">
        <v>3</v>
      </c>
      <c r="C36" s="53">
        <v>59400.868900000001</v>
      </c>
      <c r="D36" s="54">
        <v>2.9999999999999997E-4</v>
      </c>
      <c r="E36">
        <f t="shared" si="1"/>
        <v>26907.246227584332</v>
      </c>
      <c r="F36">
        <f t="shared" si="2"/>
        <v>26907</v>
      </c>
      <c r="G36">
        <f t="shared" si="7"/>
        <v>7.4131000132183544E-2</v>
      </c>
      <c r="K36">
        <f t="shared" si="8"/>
        <v>7.4131000132183544E-2</v>
      </c>
      <c r="O36">
        <f t="shared" ca="1" si="9"/>
        <v>-8.0236101917858654E-3</v>
      </c>
      <c r="P36" s="45">
        <f t="shared" si="4"/>
        <v>-2.9222209314289364E-2</v>
      </c>
      <c r="Q36" s="2">
        <f t="shared" si="5"/>
        <v>44382.368900000001</v>
      </c>
      <c r="S36" s="3">
        <v>1</v>
      </c>
      <c r="T36">
        <f t="shared" si="6"/>
        <v>1.0681885902886499E-2</v>
      </c>
      <c r="U36" s="34"/>
    </row>
    <row r="37" spans="1:21" x14ac:dyDescent="0.2">
      <c r="A37" s="36" t="s">
        <v>57</v>
      </c>
      <c r="B37" s="55"/>
      <c r="C37" s="40">
        <v>59401.820599999999</v>
      </c>
      <c r="D37" s="40">
        <v>2.9999999999999997E-4</v>
      </c>
      <c r="E37">
        <f t="shared" si="1"/>
        <v>26910.407317972844</v>
      </c>
      <c r="F37">
        <f t="shared" si="2"/>
        <v>26910.5</v>
      </c>
      <c r="G37">
        <f t="shared" si="7"/>
        <v>-2.7903499867534265E-2</v>
      </c>
      <c r="K37">
        <f t="shared" si="8"/>
        <v>-2.7903499867534265E-2</v>
      </c>
      <c r="O37">
        <f t="shared" ca="1" si="9"/>
        <v>-8.0104488782844763E-3</v>
      </c>
      <c r="P37" s="45">
        <f t="shared" si="4"/>
        <v>-2.9220358810644435E-2</v>
      </c>
      <c r="Q37" s="2">
        <f t="shared" si="5"/>
        <v>44383.320599999999</v>
      </c>
      <c r="S37" s="3">
        <v>1</v>
      </c>
      <c r="T37">
        <f t="shared" si="6"/>
        <v>1.7341174760492352E-6</v>
      </c>
      <c r="U37" s="34"/>
    </row>
    <row r="38" spans="1:21" ht="15" customHeight="1" x14ac:dyDescent="0.2">
      <c r="A38" s="47" t="s">
        <v>59</v>
      </c>
      <c r="B38" s="48" t="s">
        <v>2</v>
      </c>
      <c r="C38" s="50">
        <v>59541.967600000091</v>
      </c>
      <c r="D38" s="51" t="s">
        <v>60</v>
      </c>
      <c r="E38">
        <f t="shared" si="1"/>
        <v>27375.908352626564</v>
      </c>
      <c r="F38">
        <f t="shared" si="2"/>
        <v>27376</v>
      </c>
      <c r="G38">
        <f t="shared" si="7"/>
        <v>-2.7591999780270271E-2</v>
      </c>
      <c r="K38">
        <f t="shared" si="8"/>
        <v>-2.7591999780270271E-2</v>
      </c>
      <c r="O38">
        <f t="shared" ca="1" si="9"/>
        <v>-6.259994182598913E-3</v>
      </c>
      <c r="P38" s="45">
        <f t="shared" si="4"/>
        <v>-2.8960132936774304E-2</v>
      </c>
      <c r="Q38" s="2">
        <f t="shared" si="5"/>
        <v>44523.467600000091</v>
      </c>
      <c r="S38" s="3">
        <v>1</v>
      </c>
      <c r="T38">
        <f t="shared" si="6"/>
        <v>1.8717883339256875E-6</v>
      </c>
      <c r="U38" s="34"/>
    </row>
    <row r="39" spans="1:21" x14ac:dyDescent="0.2">
      <c r="A39" s="46"/>
      <c r="B39" s="55"/>
      <c r="C39" s="52"/>
      <c r="D39" s="52"/>
      <c r="U39" s="34"/>
    </row>
    <row r="40" spans="1:21" x14ac:dyDescent="0.2">
      <c r="A40" s="46"/>
      <c r="B40" s="55"/>
      <c r="C40" s="52"/>
      <c r="D40" s="52"/>
      <c r="U40" s="34"/>
    </row>
    <row r="41" spans="1:21" x14ac:dyDescent="0.2">
      <c r="A41" s="46"/>
      <c r="B41" s="55"/>
      <c r="C41" s="52"/>
      <c r="D41" s="52"/>
      <c r="U41" s="34"/>
    </row>
    <row r="42" spans="1:21" x14ac:dyDescent="0.2">
      <c r="A42" s="46"/>
      <c r="B42" s="55"/>
      <c r="C42" s="52"/>
      <c r="D42" s="52"/>
      <c r="U42" s="34"/>
    </row>
    <row r="43" spans="1:21" x14ac:dyDescent="0.2">
      <c r="A43" s="46"/>
      <c r="B43" s="55"/>
      <c r="C43" s="52"/>
      <c r="D43" s="52"/>
    </row>
    <row r="44" spans="1:21" x14ac:dyDescent="0.2">
      <c r="A44" s="46"/>
      <c r="B44" s="55"/>
      <c r="C44" s="52"/>
      <c r="D44" s="52"/>
    </row>
    <row r="45" spans="1:21" x14ac:dyDescent="0.2">
      <c r="A45" s="46"/>
      <c r="B45" s="55"/>
      <c r="C45" s="52"/>
      <c r="D45" s="52"/>
    </row>
    <row r="46" spans="1:21" x14ac:dyDescent="0.2">
      <c r="A46" s="46"/>
      <c r="B46" s="55"/>
      <c r="C46" s="52"/>
      <c r="D46" s="52"/>
    </row>
    <row r="47" spans="1:21" x14ac:dyDescent="0.2">
      <c r="B47" s="3"/>
      <c r="C47" s="10"/>
      <c r="D47" s="10"/>
    </row>
    <row r="48" spans="1:21" x14ac:dyDescent="0.2">
      <c r="B48" s="3"/>
      <c r="C48" s="10"/>
      <c r="D48" s="10"/>
    </row>
    <row r="49" spans="2:4" x14ac:dyDescent="0.2">
      <c r="B49" s="3"/>
      <c r="C49" s="10"/>
      <c r="D49" s="10"/>
    </row>
    <row r="50" spans="2:4" x14ac:dyDescent="0.2">
      <c r="B50" s="3"/>
      <c r="C50" s="10"/>
      <c r="D50" s="10"/>
    </row>
    <row r="51" spans="2:4" x14ac:dyDescent="0.2">
      <c r="B51" s="3"/>
      <c r="C51" s="10"/>
      <c r="D51" s="10"/>
    </row>
    <row r="52" spans="2:4" x14ac:dyDescent="0.2">
      <c r="B52" s="3"/>
      <c r="C52" s="10"/>
      <c r="D52" s="10"/>
    </row>
    <row r="53" spans="2:4" x14ac:dyDescent="0.2">
      <c r="B53" s="3"/>
      <c r="C53" s="10"/>
      <c r="D53" s="10"/>
    </row>
    <row r="54" spans="2:4" x14ac:dyDescent="0.2">
      <c r="B54" s="3"/>
      <c r="C54" s="10"/>
      <c r="D54" s="10"/>
    </row>
    <row r="55" spans="2:4" x14ac:dyDescent="0.2">
      <c r="B55" s="3"/>
      <c r="C55" s="10"/>
      <c r="D55" s="10"/>
    </row>
    <row r="56" spans="2:4" x14ac:dyDescent="0.2">
      <c r="B56" s="3"/>
      <c r="C56" s="10"/>
      <c r="D56" s="10"/>
    </row>
    <row r="57" spans="2:4" x14ac:dyDescent="0.2">
      <c r="B57" s="3"/>
      <c r="C57" s="10"/>
      <c r="D57" s="10"/>
    </row>
    <row r="58" spans="2:4" x14ac:dyDescent="0.2">
      <c r="B58" s="3"/>
      <c r="C58" s="10"/>
      <c r="D58" s="10"/>
    </row>
    <row r="59" spans="2:4" x14ac:dyDescent="0.2">
      <c r="B59" s="3"/>
      <c r="C59" s="10"/>
      <c r="D59" s="10"/>
    </row>
    <row r="60" spans="2:4" x14ac:dyDescent="0.2">
      <c r="B60" s="3"/>
      <c r="C60" s="10"/>
      <c r="D60" s="10"/>
    </row>
    <row r="61" spans="2:4" x14ac:dyDescent="0.2">
      <c r="B61" s="3"/>
      <c r="C61" s="10"/>
      <c r="D61" s="10"/>
    </row>
    <row r="62" spans="2:4" x14ac:dyDescent="0.2">
      <c r="B62" s="3"/>
      <c r="C62" s="10"/>
      <c r="D62" s="10"/>
    </row>
    <row r="63" spans="2:4" x14ac:dyDescent="0.2">
      <c r="B63" s="3"/>
      <c r="C63" s="10"/>
      <c r="D63" s="10"/>
    </row>
    <row r="64" spans="2:4" x14ac:dyDescent="0.2">
      <c r="B64" s="3"/>
      <c r="C64" s="10"/>
      <c r="D64" s="10"/>
    </row>
    <row r="65" spans="2:4" x14ac:dyDescent="0.2">
      <c r="B65" s="3"/>
      <c r="C65" s="10"/>
      <c r="D65" s="10"/>
    </row>
    <row r="66" spans="2:4" x14ac:dyDescent="0.2">
      <c r="B66" s="3"/>
      <c r="C66" s="10"/>
      <c r="D66" s="10"/>
    </row>
    <row r="67" spans="2:4" x14ac:dyDescent="0.2">
      <c r="B67" s="3"/>
      <c r="C67" s="10"/>
      <c r="D67" s="10"/>
    </row>
    <row r="68" spans="2:4" x14ac:dyDescent="0.2">
      <c r="B68" s="3"/>
      <c r="C68" s="10"/>
      <c r="D68" s="10"/>
    </row>
    <row r="69" spans="2:4" x14ac:dyDescent="0.2">
      <c r="B69" s="3"/>
      <c r="C69" s="10"/>
      <c r="D69" s="10"/>
    </row>
    <row r="70" spans="2:4" x14ac:dyDescent="0.2">
      <c r="B70" s="3"/>
      <c r="C70" s="10"/>
      <c r="D70" s="10"/>
    </row>
    <row r="71" spans="2:4" x14ac:dyDescent="0.2">
      <c r="B71" s="3"/>
      <c r="C71" s="10"/>
      <c r="D71" s="10"/>
    </row>
    <row r="72" spans="2:4" x14ac:dyDescent="0.2">
      <c r="B72" s="3"/>
      <c r="C72" s="10"/>
      <c r="D72" s="10"/>
    </row>
    <row r="73" spans="2:4" x14ac:dyDescent="0.2">
      <c r="B73" s="3"/>
      <c r="C73" s="10"/>
      <c r="D73" s="10"/>
    </row>
    <row r="74" spans="2:4" x14ac:dyDescent="0.2">
      <c r="B74" s="3"/>
      <c r="C74" s="10"/>
      <c r="D74" s="10"/>
    </row>
    <row r="75" spans="2:4" x14ac:dyDescent="0.2">
      <c r="B75" s="3"/>
      <c r="C75" s="10"/>
      <c r="D75" s="10"/>
    </row>
    <row r="76" spans="2:4" x14ac:dyDescent="0.2">
      <c r="B76" s="3"/>
      <c r="C76" s="10"/>
      <c r="D76" s="10"/>
    </row>
    <row r="77" spans="2:4" x14ac:dyDescent="0.2">
      <c r="B77" s="3"/>
      <c r="C77" s="10"/>
      <c r="D77" s="10"/>
    </row>
    <row r="78" spans="2:4" x14ac:dyDescent="0.2">
      <c r="B78" s="3"/>
      <c r="C78" s="10"/>
      <c r="D78" s="10"/>
    </row>
    <row r="79" spans="2:4" x14ac:dyDescent="0.2">
      <c r="B79" s="3"/>
      <c r="C79" s="10"/>
      <c r="D79" s="10"/>
    </row>
    <row r="80" spans="2:4" x14ac:dyDescent="0.2">
      <c r="B80" s="3"/>
      <c r="C80" s="10"/>
      <c r="D80" s="10"/>
    </row>
    <row r="81" spans="2:4" x14ac:dyDescent="0.2">
      <c r="B81" s="3"/>
      <c r="C81" s="10"/>
      <c r="D81" s="10"/>
    </row>
    <row r="82" spans="2:4" x14ac:dyDescent="0.2">
      <c r="B82" s="3"/>
      <c r="C82" s="10"/>
      <c r="D82" s="10"/>
    </row>
    <row r="83" spans="2:4" x14ac:dyDescent="0.2">
      <c r="B83" s="3"/>
      <c r="C83" s="10"/>
      <c r="D83" s="10"/>
    </row>
    <row r="84" spans="2:4" x14ac:dyDescent="0.2">
      <c r="B84" s="3"/>
      <c r="C84" s="10"/>
      <c r="D84" s="10"/>
    </row>
    <row r="85" spans="2:4" x14ac:dyDescent="0.2">
      <c r="B85" s="3"/>
      <c r="C85" s="10"/>
      <c r="D85" s="10"/>
    </row>
    <row r="86" spans="2:4" x14ac:dyDescent="0.2">
      <c r="B86" s="3"/>
      <c r="C86" s="10"/>
      <c r="D86" s="10"/>
    </row>
    <row r="87" spans="2:4" x14ac:dyDescent="0.2">
      <c r="B87" s="3"/>
      <c r="C87" s="10"/>
      <c r="D87" s="10"/>
    </row>
    <row r="88" spans="2:4" x14ac:dyDescent="0.2">
      <c r="B88" s="3"/>
      <c r="C88" s="10"/>
      <c r="D88" s="10"/>
    </row>
    <row r="89" spans="2:4" x14ac:dyDescent="0.2">
      <c r="B89" s="3"/>
      <c r="C89" s="10"/>
      <c r="D89" s="10"/>
    </row>
    <row r="90" spans="2:4" x14ac:dyDescent="0.2">
      <c r="B90" s="3"/>
      <c r="C90" s="10"/>
      <c r="D90" s="10"/>
    </row>
    <row r="91" spans="2:4" x14ac:dyDescent="0.2">
      <c r="B91" s="3"/>
      <c r="C91" s="10"/>
      <c r="D91" s="10"/>
    </row>
    <row r="92" spans="2:4" x14ac:dyDescent="0.2">
      <c r="B92" s="3"/>
      <c r="C92" s="10"/>
      <c r="D92" s="10"/>
    </row>
    <row r="93" spans="2:4" x14ac:dyDescent="0.2">
      <c r="B93" s="3"/>
      <c r="C93" s="10"/>
      <c r="D93" s="10"/>
    </row>
    <row r="94" spans="2:4" x14ac:dyDescent="0.2">
      <c r="B94" s="3"/>
      <c r="C94" s="10"/>
      <c r="D94" s="10"/>
    </row>
    <row r="95" spans="2:4" x14ac:dyDescent="0.2">
      <c r="B95" s="3"/>
      <c r="C95" s="10"/>
      <c r="D95" s="10"/>
    </row>
    <row r="96" spans="2:4" x14ac:dyDescent="0.2">
      <c r="B96" s="3"/>
      <c r="C96" s="10"/>
      <c r="D96" s="10"/>
    </row>
    <row r="97" spans="2:4" x14ac:dyDescent="0.2">
      <c r="B97" s="3"/>
      <c r="C97" s="10"/>
      <c r="D97" s="10"/>
    </row>
    <row r="98" spans="2:4" x14ac:dyDescent="0.2">
      <c r="B98" s="3"/>
      <c r="C98" s="10"/>
      <c r="D98" s="10"/>
    </row>
    <row r="99" spans="2:4" x14ac:dyDescent="0.2">
      <c r="B99" s="3"/>
      <c r="C99" s="10"/>
      <c r="D99" s="10"/>
    </row>
    <row r="100" spans="2:4" x14ac:dyDescent="0.2">
      <c r="B100" s="3"/>
      <c r="C100" s="10"/>
      <c r="D100" s="10"/>
    </row>
    <row r="101" spans="2:4" x14ac:dyDescent="0.2">
      <c r="B101" s="3"/>
      <c r="C101" s="10"/>
      <c r="D101" s="10"/>
    </row>
    <row r="102" spans="2:4" x14ac:dyDescent="0.2">
      <c r="B102" s="3"/>
      <c r="C102" s="10"/>
      <c r="D102" s="10"/>
    </row>
    <row r="103" spans="2:4" x14ac:dyDescent="0.2">
      <c r="B103" s="3"/>
      <c r="C103" s="10"/>
      <c r="D103" s="10"/>
    </row>
    <row r="104" spans="2:4" x14ac:dyDescent="0.2">
      <c r="B104" s="3"/>
      <c r="C104" s="10"/>
      <c r="D104" s="10"/>
    </row>
    <row r="105" spans="2:4" x14ac:dyDescent="0.2">
      <c r="B105" s="3"/>
      <c r="C105" s="10"/>
      <c r="D105" s="10"/>
    </row>
    <row r="106" spans="2:4" x14ac:dyDescent="0.2">
      <c r="B106" s="3"/>
      <c r="C106" s="10"/>
      <c r="D106" s="10"/>
    </row>
    <row r="107" spans="2:4" x14ac:dyDescent="0.2">
      <c r="B107" s="3"/>
      <c r="C107" s="10"/>
      <c r="D107" s="10"/>
    </row>
    <row r="108" spans="2:4" x14ac:dyDescent="0.2">
      <c r="B108" s="3"/>
      <c r="C108" s="10"/>
      <c r="D108" s="10"/>
    </row>
    <row r="109" spans="2:4" x14ac:dyDescent="0.2">
      <c r="B109" s="3"/>
      <c r="C109" s="10"/>
      <c r="D109" s="10"/>
    </row>
    <row r="110" spans="2:4" x14ac:dyDescent="0.2">
      <c r="B110" s="3"/>
      <c r="C110" s="10"/>
      <c r="D110" s="10"/>
    </row>
    <row r="111" spans="2:4" x14ac:dyDescent="0.2">
      <c r="B111" s="3"/>
      <c r="C111" s="10"/>
      <c r="D111" s="10"/>
    </row>
    <row r="112" spans="2:4" x14ac:dyDescent="0.2">
      <c r="B112" s="3"/>
      <c r="C112" s="10"/>
      <c r="D112" s="10"/>
    </row>
    <row r="113" spans="2:4" x14ac:dyDescent="0.2">
      <c r="B113" s="3"/>
      <c r="C113" s="10"/>
      <c r="D113" s="10"/>
    </row>
    <row r="114" spans="2:4" x14ac:dyDescent="0.2">
      <c r="B114" s="3"/>
      <c r="C114" s="10"/>
      <c r="D114" s="10"/>
    </row>
    <row r="115" spans="2:4" x14ac:dyDescent="0.2">
      <c r="B115" s="3"/>
      <c r="C115" s="10"/>
      <c r="D115" s="10"/>
    </row>
    <row r="116" spans="2:4" x14ac:dyDescent="0.2">
      <c r="B116" s="3"/>
      <c r="C116" s="10"/>
      <c r="D116" s="10"/>
    </row>
    <row r="117" spans="2:4" x14ac:dyDescent="0.2">
      <c r="B117" s="3"/>
      <c r="C117" s="10"/>
      <c r="D117" s="10"/>
    </row>
    <row r="118" spans="2:4" x14ac:dyDescent="0.2">
      <c r="B118" s="3"/>
      <c r="C118" s="10"/>
      <c r="D118" s="10"/>
    </row>
    <row r="119" spans="2:4" x14ac:dyDescent="0.2">
      <c r="B119" s="3"/>
      <c r="C119" s="10"/>
      <c r="D119" s="10"/>
    </row>
    <row r="120" spans="2:4" x14ac:dyDescent="0.2">
      <c r="B120" s="3"/>
      <c r="C120" s="10"/>
      <c r="D120" s="10"/>
    </row>
    <row r="121" spans="2:4" x14ac:dyDescent="0.2">
      <c r="B121" s="3"/>
      <c r="C121" s="10"/>
      <c r="D121" s="10"/>
    </row>
    <row r="122" spans="2:4" x14ac:dyDescent="0.2">
      <c r="B122" s="3"/>
      <c r="C122" s="10"/>
      <c r="D122" s="10"/>
    </row>
    <row r="123" spans="2:4" x14ac:dyDescent="0.2">
      <c r="B123" s="3"/>
      <c r="C123" s="10"/>
      <c r="D123" s="10"/>
    </row>
    <row r="124" spans="2:4" x14ac:dyDescent="0.2">
      <c r="B124" s="3"/>
      <c r="C124" s="10"/>
      <c r="D124" s="10"/>
    </row>
    <row r="125" spans="2:4" x14ac:dyDescent="0.2">
      <c r="B125" s="3"/>
      <c r="C125" s="10"/>
      <c r="D125" s="10"/>
    </row>
    <row r="126" spans="2:4" x14ac:dyDescent="0.2">
      <c r="B126" s="3"/>
      <c r="C126" s="10"/>
      <c r="D126" s="10"/>
    </row>
    <row r="127" spans="2:4" x14ac:dyDescent="0.2">
      <c r="B127" s="3"/>
      <c r="C127" s="10"/>
      <c r="D127" s="10"/>
    </row>
    <row r="128" spans="2:4" x14ac:dyDescent="0.2">
      <c r="B128" s="3"/>
      <c r="C128" s="10"/>
      <c r="D128" s="10"/>
    </row>
    <row r="129" spans="2:4" x14ac:dyDescent="0.2">
      <c r="B129" s="3"/>
      <c r="C129" s="10"/>
      <c r="D129" s="10"/>
    </row>
    <row r="130" spans="2:4" x14ac:dyDescent="0.2">
      <c r="B130" s="3"/>
      <c r="C130" s="10"/>
      <c r="D130" s="10"/>
    </row>
    <row r="131" spans="2:4" x14ac:dyDescent="0.2">
      <c r="B131" s="3"/>
      <c r="C131" s="10"/>
      <c r="D131" s="10"/>
    </row>
    <row r="132" spans="2:4" x14ac:dyDescent="0.2">
      <c r="B132" s="3"/>
      <c r="C132" s="10"/>
      <c r="D132" s="10"/>
    </row>
    <row r="133" spans="2:4" x14ac:dyDescent="0.2">
      <c r="B133" s="3"/>
      <c r="C133" s="10"/>
      <c r="D133" s="10"/>
    </row>
    <row r="134" spans="2:4" x14ac:dyDescent="0.2">
      <c r="B134" s="3"/>
      <c r="C134" s="10"/>
      <c r="D134" s="10"/>
    </row>
    <row r="135" spans="2:4" x14ac:dyDescent="0.2">
      <c r="B135" s="3"/>
      <c r="C135" s="10"/>
      <c r="D135" s="10"/>
    </row>
    <row r="136" spans="2:4" x14ac:dyDescent="0.2">
      <c r="B136" s="3"/>
      <c r="C136" s="10"/>
      <c r="D136" s="10"/>
    </row>
    <row r="137" spans="2:4" x14ac:dyDescent="0.2">
      <c r="B137" s="3"/>
      <c r="C137" s="10"/>
      <c r="D137" s="10"/>
    </row>
    <row r="138" spans="2:4" x14ac:dyDescent="0.2">
      <c r="B138" s="3"/>
      <c r="C138" s="10"/>
      <c r="D138" s="10"/>
    </row>
    <row r="139" spans="2:4" x14ac:dyDescent="0.2">
      <c r="B139" s="3"/>
      <c r="C139" s="10"/>
      <c r="D139" s="10"/>
    </row>
    <row r="140" spans="2:4" x14ac:dyDescent="0.2">
      <c r="B140" s="3"/>
      <c r="C140" s="10"/>
      <c r="D140" s="10"/>
    </row>
    <row r="141" spans="2:4" x14ac:dyDescent="0.2">
      <c r="B141" s="3"/>
      <c r="C141" s="10"/>
      <c r="D141" s="10"/>
    </row>
    <row r="142" spans="2:4" x14ac:dyDescent="0.2">
      <c r="B142" s="3"/>
      <c r="C142" s="10"/>
      <c r="D142" s="10"/>
    </row>
    <row r="143" spans="2:4" x14ac:dyDescent="0.2">
      <c r="B143" s="3"/>
      <c r="C143" s="10"/>
      <c r="D143" s="10"/>
    </row>
    <row r="144" spans="2:4" x14ac:dyDescent="0.2">
      <c r="B144" s="3"/>
      <c r="C144" s="10"/>
      <c r="D144" s="10"/>
    </row>
    <row r="145" spans="2:4" x14ac:dyDescent="0.2">
      <c r="B145" s="3"/>
      <c r="C145" s="10"/>
      <c r="D145" s="10"/>
    </row>
    <row r="146" spans="2:4" x14ac:dyDescent="0.2">
      <c r="B146" s="3"/>
      <c r="C146" s="10"/>
      <c r="D146" s="10"/>
    </row>
    <row r="147" spans="2:4" x14ac:dyDescent="0.2">
      <c r="B147" s="3"/>
      <c r="C147" s="10"/>
      <c r="D147" s="10"/>
    </row>
    <row r="148" spans="2:4" x14ac:dyDescent="0.2">
      <c r="B148" s="3"/>
      <c r="C148" s="10"/>
      <c r="D148" s="10"/>
    </row>
    <row r="149" spans="2:4" x14ac:dyDescent="0.2">
      <c r="B149" s="3"/>
      <c r="C149" s="10"/>
      <c r="D149" s="10"/>
    </row>
    <row r="150" spans="2:4" x14ac:dyDescent="0.2">
      <c r="B150" s="3"/>
      <c r="C150" s="10"/>
      <c r="D150" s="10"/>
    </row>
    <row r="151" spans="2:4" x14ac:dyDescent="0.2">
      <c r="B151" s="3"/>
      <c r="C151" s="10"/>
      <c r="D151" s="10"/>
    </row>
    <row r="152" spans="2:4" x14ac:dyDescent="0.2">
      <c r="B152" s="3"/>
      <c r="C152" s="10"/>
      <c r="D152" s="10"/>
    </row>
    <row r="153" spans="2:4" x14ac:dyDescent="0.2">
      <c r="B153" s="3"/>
      <c r="C153" s="10"/>
      <c r="D153" s="10"/>
    </row>
    <row r="154" spans="2:4" x14ac:dyDescent="0.2">
      <c r="B154" s="3"/>
      <c r="C154" s="10"/>
      <c r="D154" s="10"/>
    </row>
    <row r="155" spans="2:4" x14ac:dyDescent="0.2">
      <c r="B155" s="3"/>
      <c r="C155" s="10"/>
      <c r="D155" s="10"/>
    </row>
    <row r="156" spans="2:4" x14ac:dyDescent="0.2">
      <c r="B156" s="3"/>
      <c r="C156" s="10"/>
      <c r="D156" s="10"/>
    </row>
    <row r="157" spans="2:4" x14ac:dyDescent="0.2">
      <c r="B157" s="3"/>
      <c r="C157" s="10"/>
      <c r="D157" s="10"/>
    </row>
    <row r="158" spans="2:4" x14ac:dyDescent="0.2">
      <c r="B158" s="3"/>
      <c r="C158" s="10"/>
      <c r="D158" s="10"/>
    </row>
    <row r="159" spans="2:4" x14ac:dyDescent="0.2">
      <c r="B159" s="3"/>
      <c r="C159" s="10"/>
      <c r="D159" s="10"/>
    </row>
    <row r="160" spans="2:4" x14ac:dyDescent="0.2">
      <c r="B160" s="3"/>
      <c r="C160" s="10"/>
      <c r="D160" s="10"/>
    </row>
    <row r="161" spans="2:4" x14ac:dyDescent="0.2">
      <c r="B161" s="3"/>
      <c r="C161" s="10"/>
      <c r="D161" s="10"/>
    </row>
    <row r="162" spans="2:4" x14ac:dyDescent="0.2">
      <c r="B162" s="3"/>
      <c r="C162" s="10"/>
      <c r="D162" s="10"/>
    </row>
    <row r="163" spans="2:4" x14ac:dyDescent="0.2">
      <c r="B163" s="3"/>
      <c r="C163" s="10"/>
      <c r="D163" s="10"/>
    </row>
    <row r="164" spans="2:4" x14ac:dyDescent="0.2">
      <c r="B164" s="3"/>
      <c r="C164" s="10"/>
      <c r="D164" s="10"/>
    </row>
    <row r="165" spans="2:4" x14ac:dyDescent="0.2">
      <c r="B165" s="3"/>
      <c r="C165" s="10"/>
      <c r="D165" s="10"/>
    </row>
    <row r="166" spans="2:4" x14ac:dyDescent="0.2">
      <c r="B166" s="3"/>
      <c r="C166" s="10"/>
      <c r="D166" s="10"/>
    </row>
    <row r="167" spans="2:4" x14ac:dyDescent="0.2">
      <c r="B167" s="3"/>
      <c r="C167" s="10"/>
      <c r="D167" s="10"/>
    </row>
    <row r="168" spans="2:4" x14ac:dyDescent="0.2">
      <c r="B168" s="3"/>
      <c r="C168" s="10"/>
      <c r="D168" s="10"/>
    </row>
    <row r="169" spans="2:4" x14ac:dyDescent="0.2">
      <c r="B169" s="3"/>
      <c r="C169" s="10"/>
      <c r="D169" s="10"/>
    </row>
    <row r="170" spans="2:4" x14ac:dyDescent="0.2">
      <c r="C170" s="10"/>
      <c r="D170" s="10"/>
    </row>
    <row r="171" spans="2:4" x14ac:dyDescent="0.2">
      <c r="C171" s="10"/>
      <c r="D171" s="10"/>
    </row>
    <row r="172" spans="2:4" x14ac:dyDescent="0.2">
      <c r="C172" s="10"/>
      <c r="D172" s="10"/>
    </row>
    <row r="173" spans="2:4" x14ac:dyDescent="0.2">
      <c r="C173" s="10"/>
      <c r="D173" s="10"/>
    </row>
    <row r="174" spans="2:4" x14ac:dyDescent="0.2">
      <c r="C174" s="10"/>
      <c r="D174" s="10"/>
    </row>
    <row r="175" spans="2:4" x14ac:dyDescent="0.2">
      <c r="C175" s="10"/>
      <c r="D175" s="10"/>
    </row>
    <row r="176" spans="2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</sheetData>
  <sortState xmlns:xlrd2="http://schemas.microsoft.com/office/spreadsheetml/2017/richdata2" ref="A21:V48">
    <sortCondition ref="C21:C48"/>
  </sortState>
  <phoneticPr fontId="7" type="noConversion"/>
  <hyperlinks>
    <hyperlink ref="H1862" r:id="rId1" display="http://vsolj.cetus-net.org/bulletin.html" xr:uid="{00000000-0004-0000-0000-000000000000}"/>
    <hyperlink ref="H64909" r:id="rId2" display="http://vsolj.cetus-net.org/bulletin.html" xr:uid="{00000000-0004-0000-0000-000001000000}"/>
    <hyperlink ref="H64902" r:id="rId3" display="https://www.aavso.org/ejaavso" xr:uid="{00000000-0004-0000-0000-000002000000}"/>
    <hyperlink ref="AP1053" r:id="rId4" display="http://cdsbib.u-strasbg.fr/cgi-bin/cdsbib?1990RMxAA..21..381G" xr:uid="{00000000-0004-0000-0000-000003000000}"/>
    <hyperlink ref="AP1057" r:id="rId5" display="http://cdsbib.u-strasbg.fr/cgi-bin/cdsbib?1990RMxAA..21..381G" xr:uid="{00000000-0004-0000-0000-000004000000}"/>
    <hyperlink ref="AP1056" r:id="rId6" display="http://cdsbib.u-strasbg.fr/cgi-bin/cdsbib?1990RMxAA..21..381G" xr:uid="{00000000-0004-0000-0000-000005000000}"/>
    <hyperlink ref="AP1037" r:id="rId7" display="http://cdsbib.u-strasbg.fr/cgi-bin/cdsbib?1990RMxAA..21..381G" xr:uid="{00000000-0004-0000-0000-000006000000}"/>
    <hyperlink ref="I64909" r:id="rId8" display="http://vsolj.cetus-net.org/bulletin.html" xr:uid="{00000000-0004-0000-0000-000007000000}"/>
    <hyperlink ref="AQ1193" r:id="rId9" display="http://cdsbib.u-strasbg.fr/cgi-bin/cdsbib?1990RMxAA..21..381G" xr:uid="{00000000-0004-0000-0000-000008000000}"/>
    <hyperlink ref="AQ55959" r:id="rId10" display="http://cdsbib.u-strasbg.fr/cgi-bin/cdsbib?1990RMxAA..21..381G" xr:uid="{00000000-0004-0000-0000-000009000000}"/>
    <hyperlink ref="AQ1194" r:id="rId11" display="http://cdsbib.u-strasbg.fr/cgi-bin/cdsbib?1990RMxAA..21..381G" xr:uid="{00000000-0004-0000-0000-00000A000000}"/>
    <hyperlink ref="H64906" r:id="rId12" display="https://www.aavso.org/ejaavso" xr:uid="{00000000-0004-0000-0000-00000B000000}"/>
    <hyperlink ref="H2079" r:id="rId13" display="http://vsolj.cetus-net.org/bulletin.html" xr:uid="{00000000-0004-0000-0000-00000C000000}"/>
    <hyperlink ref="AP3323" r:id="rId14" display="http://cdsbib.u-strasbg.fr/cgi-bin/cdsbib?1990RMxAA..21..381G" xr:uid="{00000000-0004-0000-0000-00000D000000}"/>
    <hyperlink ref="AP3326" r:id="rId15" display="http://cdsbib.u-strasbg.fr/cgi-bin/cdsbib?1990RMxAA..21..381G" xr:uid="{00000000-0004-0000-0000-00000E000000}"/>
    <hyperlink ref="AP3324" r:id="rId16" display="http://cdsbib.u-strasbg.fr/cgi-bin/cdsbib?1990RMxAA..21..381G" xr:uid="{00000000-0004-0000-0000-00000F000000}"/>
    <hyperlink ref="AP3308" r:id="rId17" display="http://cdsbib.u-strasbg.fr/cgi-bin/cdsbib?1990RMxAA..21..381G" xr:uid="{00000000-0004-0000-0000-000010000000}"/>
    <hyperlink ref="I2079" r:id="rId18" display="http://vsolj.cetus-net.org/bulletin.html" xr:uid="{00000000-0004-0000-0000-000011000000}"/>
    <hyperlink ref="AQ3537" r:id="rId19" display="http://cdsbib.u-strasbg.fr/cgi-bin/cdsbib?1990RMxAA..21..381G" xr:uid="{00000000-0004-0000-0000-000012000000}"/>
    <hyperlink ref="AQ238" r:id="rId20" display="http://cdsbib.u-strasbg.fr/cgi-bin/cdsbib?1990RMxAA..21..381G" xr:uid="{00000000-0004-0000-0000-000013000000}"/>
    <hyperlink ref="AQ3541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2024-01-23T05:18:25Z</dcterms:modified>
</cp:coreProperties>
</file>