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87D26E47-8544-44B0-8A34-37EA7A0247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definedNames>
    <definedName name="solver_adj" localSheetId="0" hidden="1">Active!$E$11:$E$13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Active!$E$14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34" i="1" l="1"/>
  <c r="F34" i="1"/>
  <c r="G34" i="1" s="1"/>
  <c r="Q34" i="1"/>
  <c r="E32" i="1"/>
  <c r="F32" i="1" s="1"/>
  <c r="Q32" i="1"/>
  <c r="E33" i="1"/>
  <c r="F33" i="1" s="1"/>
  <c r="G33" i="1" s="1"/>
  <c r="Q33" i="1"/>
  <c r="E31" i="1"/>
  <c r="F31" i="1"/>
  <c r="G31" i="1"/>
  <c r="Q31" i="1"/>
  <c r="E27" i="1"/>
  <c r="F27" i="1"/>
  <c r="G27" i="1"/>
  <c r="E28" i="1"/>
  <c r="F28" i="1"/>
  <c r="G28" i="1"/>
  <c r="E26" i="1"/>
  <c r="F26" i="1"/>
  <c r="G26" i="1"/>
  <c r="E29" i="1"/>
  <c r="F29" i="1"/>
  <c r="G29" i="1"/>
  <c r="E30" i="1"/>
  <c r="F30" i="1"/>
  <c r="G30" i="1"/>
  <c r="D9" i="1"/>
  <c r="C9" i="1"/>
  <c r="Q28" i="1"/>
  <c r="Q27" i="1"/>
  <c r="D13" i="1"/>
  <c r="D11" i="1"/>
  <c r="W17" i="1" s="1"/>
  <c r="D12" i="1"/>
  <c r="Q29" i="1"/>
  <c r="Q30" i="1"/>
  <c r="E23" i="1"/>
  <c r="F23" i="1"/>
  <c r="G23" i="1"/>
  <c r="E24" i="1"/>
  <c r="F24" i="1"/>
  <c r="G24" i="1"/>
  <c r="E25" i="1"/>
  <c r="F25" i="1"/>
  <c r="G25" i="1"/>
  <c r="E21" i="1"/>
  <c r="F21" i="1"/>
  <c r="E22" i="1"/>
  <c r="F22" i="1"/>
  <c r="G22" i="1"/>
  <c r="Q23" i="1"/>
  <c r="Q24" i="1"/>
  <c r="Q25" i="1"/>
  <c r="Q26" i="1"/>
  <c r="C21" i="1"/>
  <c r="Q21" i="1"/>
  <c r="Q22" i="1"/>
  <c r="A21" i="1"/>
  <c r="F16" i="1"/>
  <c r="F17" i="1" s="1"/>
  <c r="C17" i="1"/>
  <c r="J22" i="1"/>
  <c r="R22" i="1"/>
  <c r="T22" i="1"/>
  <c r="R23" i="1"/>
  <c r="T23" i="1"/>
  <c r="K23" i="1"/>
  <c r="R31" i="1"/>
  <c r="T31" i="1"/>
  <c r="K31" i="1"/>
  <c r="K30" i="1"/>
  <c r="R30" i="1"/>
  <c r="T30" i="1"/>
  <c r="R29" i="1"/>
  <c r="T29" i="1"/>
  <c r="K29" i="1"/>
  <c r="K25" i="1"/>
  <c r="R25" i="1"/>
  <c r="T25" i="1"/>
  <c r="K28" i="1"/>
  <c r="R28" i="1"/>
  <c r="T28" i="1"/>
  <c r="K26" i="1"/>
  <c r="R26" i="1"/>
  <c r="T26" i="1"/>
  <c r="R24" i="1"/>
  <c r="T24" i="1"/>
  <c r="K24" i="1"/>
  <c r="R27" i="1"/>
  <c r="T27" i="1"/>
  <c r="K27" i="1"/>
  <c r="G21" i="1"/>
  <c r="K21" i="1"/>
  <c r="P21" i="1" l="1"/>
  <c r="R21" i="1" s="1"/>
  <c r="T21" i="1" s="1"/>
  <c r="W9" i="1"/>
  <c r="W13" i="1"/>
  <c r="W3" i="1"/>
  <c r="R34" i="1"/>
  <c r="T34" i="1" s="1"/>
  <c r="K34" i="1"/>
  <c r="W8" i="1"/>
  <c r="W7" i="1"/>
  <c r="W12" i="1"/>
  <c r="W5" i="1"/>
  <c r="W2" i="1"/>
  <c r="W16" i="1"/>
  <c r="W10" i="1"/>
  <c r="W15" i="1"/>
  <c r="W14" i="1"/>
  <c r="W4" i="1"/>
  <c r="W6" i="1"/>
  <c r="W11" i="1"/>
  <c r="W18" i="1"/>
  <c r="R33" i="1"/>
  <c r="T33" i="1" s="1"/>
  <c r="K33" i="1"/>
  <c r="G32" i="1"/>
  <c r="D15" i="1"/>
  <c r="C19" i="1" s="1"/>
  <c r="D16" i="1"/>
  <c r="D19" i="1" s="1"/>
  <c r="C11" i="1"/>
  <c r="C12" i="1"/>
  <c r="O34" i="1" l="1"/>
  <c r="O32" i="1"/>
  <c r="O33" i="1"/>
  <c r="O24" i="1"/>
  <c r="O21" i="1"/>
  <c r="C15" i="1"/>
  <c r="C18" i="1" s="1"/>
  <c r="O30" i="1"/>
  <c r="O28" i="1"/>
  <c r="O22" i="1"/>
  <c r="O26" i="1"/>
  <c r="O25" i="1"/>
  <c r="O23" i="1"/>
  <c r="O29" i="1"/>
  <c r="O27" i="1"/>
  <c r="O31" i="1"/>
  <c r="C16" i="1"/>
  <c r="D18" i="1" s="1"/>
  <c r="R32" i="1"/>
  <c r="T32" i="1" s="1"/>
  <c r="E14" i="1" s="1"/>
  <c r="K32" i="1"/>
  <c r="F18" i="1" l="1"/>
  <c r="F19" i="1" s="1"/>
</calcChain>
</file>

<file path=xl/sharedStrings.xml><?xml version="1.0" encoding="utf-8"?>
<sst xmlns="http://schemas.openxmlformats.org/spreadsheetml/2006/main" count="84" uniqueCount="60">
  <si>
    <t>IBVS 6244</t>
  </si>
  <si>
    <t>Linear Ephemeris =</t>
  </si>
  <si>
    <t>Quad. Ephemeris =</t>
  </si>
  <si>
    <r>
      <t>diff</t>
    </r>
    <r>
      <rPr>
        <b/>
        <vertAlign val="superscript"/>
        <sz val="10"/>
        <rFont val="Arial"/>
        <family val="2"/>
      </rPr>
      <t>2</t>
    </r>
  </si>
  <si>
    <t>wt</t>
  </si>
  <si>
    <r>
      <t>wt.diff</t>
    </r>
    <r>
      <rPr>
        <b/>
        <vertAlign val="superscript"/>
        <sz val="10"/>
        <rFont val="Arial"/>
        <family val="2"/>
      </rPr>
      <t>2</t>
    </r>
  </si>
  <si>
    <t>BAD?</t>
  </si>
  <si>
    <t>PE</t>
  </si>
  <si>
    <t>II</t>
  </si>
  <si>
    <t>CCD</t>
  </si>
  <si>
    <t>pg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</si>
  <si>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</si>
  <si>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</si>
  <si>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</si>
  <si>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</si>
  <si>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</si>
  <si>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</si>
  <si>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</si>
  <si>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</si>
  <si>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</si>
  <si>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</si>
  <si>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</si>
  <si>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</si>
  <si>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</si>
  <si>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</si>
  <si>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</si>
  <si>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</si>
  <si>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</si>
  <si>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</si>
  <si>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</si>
  <si>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</si>
  <si>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</si>
  <si>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</si>
  <si>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</si>
  <si>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</si>
  <si>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</si>
  <si>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</si>
  <si>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</si>
  <si>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</si>
  <si>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</si>
  <si>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</si>
  <si>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</si>
  <si>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</si>
  <si>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</si>
  <si>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</si>
  <si>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</si>
  <si>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not avail.</t>
  </si>
  <si>
    <t>V0960 Cep</t>
  </si>
  <si>
    <t>V0960 Cep / GSC 4479-0391</t>
  </si>
  <si>
    <t>EW</t>
  </si>
  <si>
    <t>VSX</t>
  </si>
  <si>
    <t>IBVS 6070</t>
  </si>
  <si>
    <t>I</t>
  </si>
  <si>
    <t>G4479-0391</t>
  </si>
  <si>
    <t>vis</t>
  </si>
  <si>
    <t>OEJV 0179</t>
  </si>
  <si>
    <t>OEJV 0211</t>
  </si>
  <si>
    <t>JBAV, 60</t>
  </si>
  <si>
    <t>Ir</t>
  </si>
  <si>
    <t>JBAV,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</si>
</sst>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0"/>
  </numFmts>
  <fonts count="3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vertAlign val="superscript"/>
      <sz val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34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20" fillId="0" borderId="0"/>
    <xf numFmtId="0" fontId="20" fillId="0" borderId="0"/>
    <xf numFmtId="0" fontId="20" fillId="23" borderId="5" applyNumberFormat="0" applyFont="0" applyAlignment="0" applyProtection="0"/>
    <xf numFmtId="0" fontId="27" fillId="20" borderId="6" applyNumberFormat="0" applyAlignment="0" applyProtection="0"/>
    <xf numFmtId="0" fontId="28" fillId="0" borderId="0" applyNumberFormat="0" applyFill="0" applyBorder="0" applyAlignment="0" applyProtection="0"/>
    <xf numFmtId="0" fontId="34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64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/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0" applyFo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0" xfId="42" applyFont="1"/>
    <xf numFmtId="0" fontId="5" fillId="0" borderId="0" xfId="42" applyFont="1" applyAlignment="1">
      <alignment horizontal="center"/>
    </xf>
    <xf numFmtId="0" fontId="5" fillId="0" borderId="0" xfId="42" applyFont="1" applyAlignment="1">
      <alignment horizontal="left"/>
    </xf>
    <xf numFmtId="0" fontId="0" fillId="0" borderId="11" xfId="0" applyBorder="1" applyAlignment="1"/>
    <xf numFmtId="0" fontId="0" fillId="0" borderId="12" xfId="0" applyBorder="1" applyAlignment="1"/>
    <xf numFmtId="11" fontId="0" fillId="0" borderId="0" xfId="0" applyNumberFormat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11" fillId="0" borderId="8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13" fillId="0" borderId="0" xfId="0" applyFont="1" applyAlignment="1"/>
    <xf numFmtId="14" fontId="20" fillId="0" borderId="0" xfId="0" applyNumberFormat="1" applyFont="1" applyAlignment="1"/>
    <xf numFmtId="0" fontId="20" fillId="0" borderId="0" xfId="0" applyFont="1" applyAlignment="1"/>
    <xf numFmtId="0" fontId="33" fillId="0" borderId="0" xfId="0" applyFont="1" applyAlignment="1"/>
    <xf numFmtId="0" fontId="20" fillId="0" borderId="0" xfId="0" applyFont="1" applyAlignment="1">
      <alignment horizontal="center"/>
    </xf>
    <xf numFmtId="0" fontId="5" fillId="0" borderId="0" xfId="42" applyFont="1" applyAlignment="1">
      <alignment horizontal="left" wrapText="1"/>
    </xf>
    <xf numFmtId="0" fontId="30" fillId="0" borderId="0" xfId="41" applyFont="1"/>
    <xf numFmtId="0" fontId="30" fillId="0" borderId="0" xfId="41" applyFont="1" applyAlignment="1">
      <alignment horizontal="center"/>
    </xf>
    <xf numFmtId="0" fontId="30" fillId="0" borderId="0" xfId="41" applyFont="1" applyAlignment="1">
      <alignment horizontal="left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left"/>
    </xf>
    <xf numFmtId="165" fontId="14" fillId="0" borderId="0" xfId="0" applyNumberFormat="1" applyFont="1" applyAlignment="1">
      <alignment horizontal="left"/>
    </xf>
    <xf numFmtId="165" fontId="5" fillId="0" borderId="0" xfId="42" applyNumberFormat="1" applyFont="1" applyAlignment="1">
      <alignment horizontal="left"/>
    </xf>
    <xf numFmtId="165" fontId="30" fillId="0" borderId="0" xfId="41" applyNumberFormat="1" applyFont="1" applyAlignment="1">
      <alignment horizontal="left"/>
    </xf>
    <xf numFmtId="165" fontId="5" fillId="0" borderId="0" xfId="42" applyNumberFormat="1" applyFont="1" applyAlignment="1">
      <alignment horizontal="left" wrapText="1"/>
    </xf>
    <xf numFmtId="165" fontId="35" fillId="0" borderId="0" xfId="0" applyNumberFormat="1" applyFont="1" applyAlignment="1">
      <alignment horizontal="left" vertical="center" wrapText="1"/>
    </xf>
    <xf numFmtId="165" fontId="35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Alignment="1">
      <alignment horizontal="right"/>
    </xf>
    <xf numFmtId="0" fontId="35" fillId="0" borderId="0" xfId="0" applyFont="1" applyAlignment="1">
      <alignment horizontal="left" vertical="center" wrapText="1"/>
    </xf>
    <xf numFmtId="0" fontId="5" fillId="0" borderId="0" xfId="42" applyFont="1" applyAlignment="1">
      <alignment horizont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V0960 Cep - O-C Diagr.</a:t>
            </a:r>
          </a:p>
        </c:rich>
      </c:tx>
      <c:layout>
        <c:manualLayout>
          <c:xMode val="edge"/>
          <c:yMode val="edge"/>
          <c:x val="0.3769123783031989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56467315716272"/>
          <c:y val="0.13953488372093023"/>
          <c:w val="0.83031988873435325"/>
          <c:h val="0.6482558139534884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1E-3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2.9999999999999997E-4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2.9999999999999997E-4</c:v>
                  </c:pt>
                  <c:pt idx="8">
                    <c:v>3.0000000000000001E-3</c:v>
                  </c:pt>
                  <c:pt idx="9">
                    <c:v>1.6999999999999999E-3</c:v>
                  </c:pt>
                  <c:pt idx="10">
                    <c:v>4.0000000000000002E-4</c:v>
                  </c:pt>
                  <c:pt idx="11">
                    <c:v>2.3E-3</c:v>
                  </c:pt>
                  <c:pt idx="12">
                    <c:v>2.5000000000000001E-3</c:v>
                  </c:pt>
                  <c:pt idx="13">
                    <c:v>3.5000000000000001E-3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1E-3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2.9999999999999997E-4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2.9999999999999997E-4</c:v>
                  </c:pt>
                  <c:pt idx="8">
                    <c:v>3.0000000000000001E-3</c:v>
                  </c:pt>
                  <c:pt idx="9">
                    <c:v>1.6999999999999999E-3</c:v>
                  </c:pt>
                  <c:pt idx="10">
                    <c:v>4.0000000000000002E-4</c:v>
                  </c:pt>
                  <c:pt idx="11">
                    <c:v>2.3E-3</c:v>
                  </c:pt>
                  <c:pt idx="12">
                    <c:v>2.5000000000000001E-3</c:v>
                  </c:pt>
                  <c:pt idx="13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3559.5</c:v>
                </c:pt>
                <c:pt idx="2">
                  <c:v>7020.5</c:v>
                </c:pt>
                <c:pt idx="3">
                  <c:v>7059</c:v>
                </c:pt>
                <c:pt idx="4">
                  <c:v>7059.5</c:v>
                </c:pt>
                <c:pt idx="5">
                  <c:v>7060</c:v>
                </c:pt>
                <c:pt idx="6">
                  <c:v>10122.5</c:v>
                </c:pt>
                <c:pt idx="7">
                  <c:v>10146.5</c:v>
                </c:pt>
                <c:pt idx="8">
                  <c:v>10188</c:v>
                </c:pt>
                <c:pt idx="9">
                  <c:v>10188.5</c:v>
                </c:pt>
                <c:pt idx="10">
                  <c:v>10379.5</c:v>
                </c:pt>
                <c:pt idx="11">
                  <c:v>13551</c:v>
                </c:pt>
                <c:pt idx="12">
                  <c:v>13551.5</c:v>
                </c:pt>
                <c:pt idx="13">
                  <c:v>14706.5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C4-4CFC-8EBF-331E95D2786C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2.9999999999999997E-4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2.9999999999999997E-4</c:v>
                  </c:pt>
                  <c:pt idx="8">
                    <c:v>3.0000000000000001E-3</c:v>
                  </c:pt>
                  <c:pt idx="9">
                    <c:v>1.6999999999999999E-3</c:v>
                  </c:pt>
                  <c:pt idx="10">
                    <c:v>4.0000000000000002E-4</c:v>
                  </c:pt>
                  <c:pt idx="11">
                    <c:v>2.3E-3</c:v>
                  </c:pt>
                  <c:pt idx="12">
                    <c:v>2.5000000000000001E-3</c:v>
                  </c:pt>
                  <c:pt idx="13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2.9999999999999997E-4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2.9999999999999997E-4</c:v>
                  </c:pt>
                  <c:pt idx="8">
                    <c:v>3.0000000000000001E-3</c:v>
                  </c:pt>
                  <c:pt idx="9">
                    <c:v>1.6999999999999999E-3</c:v>
                  </c:pt>
                  <c:pt idx="10">
                    <c:v>4.0000000000000002E-4</c:v>
                  </c:pt>
                  <c:pt idx="11">
                    <c:v>2.3E-3</c:v>
                  </c:pt>
                  <c:pt idx="12">
                    <c:v>2.5000000000000001E-3</c:v>
                  </c:pt>
                  <c:pt idx="13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3559.5</c:v>
                </c:pt>
                <c:pt idx="2">
                  <c:v>7020.5</c:v>
                </c:pt>
                <c:pt idx="3">
                  <c:v>7059</c:v>
                </c:pt>
                <c:pt idx="4">
                  <c:v>7059.5</c:v>
                </c:pt>
                <c:pt idx="5">
                  <c:v>7060</c:v>
                </c:pt>
                <c:pt idx="6">
                  <c:v>10122.5</c:v>
                </c:pt>
                <c:pt idx="7">
                  <c:v>10146.5</c:v>
                </c:pt>
                <c:pt idx="8">
                  <c:v>10188</c:v>
                </c:pt>
                <c:pt idx="9">
                  <c:v>10188.5</c:v>
                </c:pt>
                <c:pt idx="10">
                  <c:v>10379.5</c:v>
                </c:pt>
                <c:pt idx="11">
                  <c:v>13551</c:v>
                </c:pt>
                <c:pt idx="12">
                  <c:v>13551.5</c:v>
                </c:pt>
                <c:pt idx="13">
                  <c:v>14706.5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C4-4CFC-8EBF-331E95D2786C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2.9999999999999997E-4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2.9999999999999997E-4</c:v>
                  </c:pt>
                  <c:pt idx="8">
                    <c:v>3.0000000000000001E-3</c:v>
                  </c:pt>
                  <c:pt idx="9">
                    <c:v>1.6999999999999999E-3</c:v>
                  </c:pt>
                  <c:pt idx="10">
                    <c:v>4.0000000000000002E-4</c:v>
                  </c:pt>
                  <c:pt idx="11">
                    <c:v>2.3E-3</c:v>
                  </c:pt>
                  <c:pt idx="12">
                    <c:v>2.5000000000000001E-3</c:v>
                  </c:pt>
                  <c:pt idx="13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2.9999999999999997E-4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2.9999999999999997E-4</c:v>
                  </c:pt>
                  <c:pt idx="8">
                    <c:v>3.0000000000000001E-3</c:v>
                  </c:pt>
                  <c:pt idx="9">
                    <c:v>1.6999999999999999E-3</c:v>
                  </c:pt>
                  <c:pt idx="10">
                    <c:v>4.0000000000000002E-4</c:v>
                  </c:pt>
                  <c:pt idx="11">
                    <c:v>2.3E-3</c:v>
                  </c:pt>
                  <c:pt idx="12">
                    <c:v>2.5000000000000001E-3</c:v>
                  </c:pt>
                  <c:pt idx="13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3559.5</c:v>
                </c:pt>
                <c:pt idx="2">
                  <c:v>7020.5</c:v>
                </c:pt>
                <c:pt idx="3">
                  <c:v>7059</c:v>
                </c:pt>
                <c:pt idx="4">
                  <c:v>7059.5</c:v>
                </c:pt>
                <c:pt idx="5">
                  <c:v>7060</c:v>
                </c:pt>
                <c:pt idx="6">
                  <c:v>10122.5</c:v>
                </c:pt>
                <c:pt idx="7">
                  <c:v>10146.5</c:v>
                </c:pt>
                <c:pt idx="8">
                  <c:v>10188</c:v>
                </c:pt>
                <c:pt idx="9">
                  <c:v>10188.5</c:v>
                </c:pt>
                <c:pt idx="10">
                  <c:v>10379.5</c:v>
                </c:pt>
                <c:pt idx="11">
                  <c:v>13551</c:v>
                </c:pt>
                <c:pt idx="12">
                  <c:v>13551.5</c:v>
                </c:pt>
                <c:pt idx="13">
                  <c:v>14706.5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1">
                  <c:v>1.1792499994044192E-2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C4-4CFC-8EBF-331E95D2786C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2.9999999999999997E-4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2.9999999999999997E-4</c:v>
                  </c:pt>
                  <c:pt idx="8">
                    <c:v>3.0000000000000001E-3</c:v>
                  </c:pt>
                  <c:pt idx="9">
                    <c:v>1.6999999999999999E-3</c:v>
                  </c:pt>
                  <c:pt idx="10">
                    <c:v>4.0000000000000002E-4</c:v>
                  </c:pt>
                  <c:pt idx="11">
                    <c:v>2.3E-3</c:v>
                  </c:pt>
                  <c:pt idx="12">
                    <c:v>2.5000000000000001E-3</c:v>
                  </c:pt>
                  <c:pt idx="13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2.9999999999999997E-4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2.9999999999999997E-4</c:v>
                  </c:pt>
                  <c:pt idx="8">
                    <c:v>3.0000000000000001E-3</c:v>
                  </c:pt>
                  <c:pt idx="9">
                    <c:v>1.6999999999999999E-3</c:v>
                  </c:pt>
                  <c:pt idx="10">
                    <c:v>4.0000000000000002E-4</c:v>
                  </c:pt>
                  <c:pt idx="11">
                    <c:v>2.3E-3</c:v>
                  </c:pt>
                  <c:pt idx="12">
                    <c:v>2.5000000000000001E-3</c:v>
                  </c:pt>
                  <c:pt idx="13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3559.5</c:v>
                </c:pt>
                <c:pt idx="2">
                  <c:v>7020.5</c:v>
                </c:pt>
                <c:pt idx="3">
                  <c:v>7059</c:v>
                </c:pt>
                <c:pt idx="4">
                  <c:v>7059.5</c:v>
                </c:pt>
                <c:pt idx="5">
                  <c:v>7060</c:v>
                </c:pt>
                <c:pt idx="6">
                  <c:v>10122.5</c:v>
                </c:pt>
                <c:pt idx="7">
                  <c:v>10146.5</c:v>
                </c:pt>
                <c:pt idx="8">
                  <c:v>10188</c:v>
                </c:pt>
                <c:pt idx="9">
                  <c:v>10188.5</c:v>
                </c:pt>
                <c:pt idx="10">
                  <c:v>10379.5</c:v>
                </c:pt>
                <c:pt idx="11">
                  <c:v>13551</c:v>
                </c:pt>
                <c:pt idx="12">
                  <c:v>13551.5</c:v>
                </c:pt>
                <c:pt idx="13">
                  <c:v>14706.5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0">
                  <c:v>0</c:v>
                </c:pt>
                <c:pt idx="2">
                  <c:v>3.6827500000072177E-2</c:v>
                </c:pt>
                <c:pt idx="3">
                  <c:v>3.711499999917578E-2</c:v>
                </c:pt>
                <c:pt idx="4">
                  <c:v>3.7322500000300352E-2</c:v>
                </c:pt>
                <c:pt idx="5">
                  <c:v>3.7060000002384186E-2</c:v>
                </c:pt>
                <c:pt idx="6">
                  <c:v>7.442749979236396E-2</c:v>
                </c:pt>
                <c:pt idx="7">
                  <c:v>7.5057499816466589E-2</c:v>
                </c:pt>
                <c:pt idx="8">
                  <c:v>7.63200000001234E-2</c:v>
                </c:pt>
                <c:pt idx="9">
                  <c:v>7.5827499997103587E-2</c:v>
                </c:pt>
                <c:pt idx="10">
                  <c:v>7.9122500123048667E-2</c:v>
                </c:pt>
                <c:pt idx="11">
                  <c:v>-5.093499999929918E-2</c:v>
                </c:pt>
                <c:pt idx="12">
                  <c:v>-5.3227500000502914E-2</c:v>
                </c:pt>
                <c:pt idx="13">
                  <c:v>-4.2402500002935994E-2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AC4-4CFC-8EBF-331E95D2786C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2.9999999999999997E-4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2.9999999999999997E-4</c:v>
                  </c:pt>
                  <c:pt idx="8">
                    <c:v>3.0000000000000001E-3</c:v>
                  </c:pt>
                  <c:pt idx="9">
                    <c:v>1.6999999999999999E-3</c:v>
                  </c:pt>
                  <c:pt idx="10">
                    <c:v>4.0000000000000002E-4</c:v>
                  </c:pt>
                  <c:pt idx="11">
                    <c:v>2.3E-3</c:v>
                  </c:pt>
                  <c:pt idx="12">
                    <c:v>2.5000000000000001E-3</c:v>
                  </c:pt>
                  <c:pt idx="13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2.9999999999999997E-4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2.9999999999999997E-4</c:v>
                  </c:pt>
                  <c:pt idx="8">
                    <c:v>3.0000000000000001E-3</c:v>
                  </c:pt>
                  <c:pt idx="9">
                    <c:v>1.6999999999999999E-3</c:v>
                  </c:pt>
                  <c:pt idx="10">
                    <c:v>4.0000000000000002E-4</c:v>
                  </c:pt>
                  <c:pt idx="11">
                    <c:v>2.3E-3</c:v>
                  </c:pt>
                  <c:pt idx="12">
                    <c:v>2.5000000000000001E-3</c:v>
                  </c:pt>
                  <c:pt idx="13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3559.5</c:v>
                </c:pt>
                <c:pt idx="2">
                  <c:v>7020.5</c:v>
                </c:pt>
                <c:pt idx="3">
                  <c:v>7059</c:v>
                </c:pt>
                <c:pt idx="4">
                  <c:v>7059.5</c:v>
                </c:pt>
                <c:pt idx="5">
                  <c:v>7060</c:v>
                </c:pt>
                <c:pt idx="6">
                  <c:v>10122.5</c:v>
                </c:pt>
                <c:pt idx="7">
                  <c:v>10146.5</c:v>
                </c:pt>
                <c:pt idx="8">
                  <c:v>10188</c:v>
                </c:pt>
                <c:pt idx="9">
                  <c:v>10188.5</c:v>
                </c:pt>
                <c:pt idx="10">
                  <c:v>10379.5</c:v>
                </c:pt>
                <c:pt idx="11">
                  <c:v>13551</c:v>
                </c:pt>
                <c:pt idx="12">
                  <c:v>13551.5</c:v>
                </c:pt>
                <c:pt idx="13">
                  <c:v>14706.5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AC4-4CFC-8EBF-331E95D2786C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2.9999999999999997E-4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2.9999999999999997E-4</c:v>
                  </c:pt>
                  <c:pt idx="8">
                    <c:v>3.0000000000000001E-3</c:v>
                  </c:pt>
                  <c:pt idx="9">
                    <c:v>1.6999999999999999E-3</c:v>
                  </c:pt>
                  <c:pt idx="10">
                    <c:v>4.0000000000000002E-4</c:v>
                  </c:pt>
                  <c:pt idx="11">
                    <c:v>2.3E-3</c:v>
                  </c:pt>
                  <c:pt idx="12">
                    <c:v>2.5000000000000001E-3</c:v>
                  </c:pt>
                  <c:pt idx="13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2.9999999999999997E-4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2.9999999999999997E-4</c:v>
                  </c:pt>
                  <c:pt idx="8">
                    <c:v>3.0000000000000001E-3</c:v>
                  </c:pt>
                  <c:pt idx="9">
                    <c:v>1.6999999999999999E-3</c:v>
                  </c:pt>
                  <c:pt idx="10">
                    <c:v>4.0000000000000002E-4</c:v>
                  </c:pt>
                  <c:pt idx="11">
                    <c:v>2.3E-3</c:v>
                  </c:pt>
                  <c:pt idx="12">
                    <c:v>2.5000000000000001E-3</c:v>
                  </c:pt>
                  <c:pt idx="13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3559.5</c:v>
                </c:pt>
                <c:pt idx="2">
                  <c:v>7020.5</c:v>
                </c:pt>
                <c:pt idx="3">
                  <c:v>7059</c:v>
                </c:pt>
                <c:pt idx="4">
                  <c:v>7059.5</c:v>
                </c:pt>
                <c:pt idx="5">
                  <c:v>7060</c:v>
                </c:pt>
                <c:pt idx="6">
                  <c:v>10122.5</c:v>
                </c:pt>
                <c:pt idx="7">
                  <c:v>10146.5</c:v>
                </c:pt>
                <c:pt idx="8">
                  <c:v>10188</c:v>
                </c:pt>
                <c:pt idx="9">
                  <c:v>10188.5</c:v>
                </c:pt>
                <c:pt idx="10">
                  <c:v>10379.5</c:v>
                </c:pt>
                <c:pt idx="11">
                  <c:v>13551</c:v>
                </c:pt>
                <c:pt idx="12">
                  <c:v>13551.5</c:v>
                </c:pt>
                <c:pt idx="13">
                  <c:v>14706.5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AC4-4CFC-8EBF-331E95D2786C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2.9999999999999997E-4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2.9999999999999997E-4</c:v>
                  </c:pt>
                  <c:pt idx="8">
                    <c:v>3.0000000000000001E-3</c:v>
                  </c:pt>
                  <c:pt idx="9">
                    <c:v>1.6999999999999999E-3</c:v>
                  </c:pt>
                  <c:pt idx="10">
                    <c:v>4.0000000000000002E-4</c:v>
                  </c:pt>
                  <c:pt idx="11">
                    <c:v>2.3E-3</c:v>
                  </c:pt>
                  <c:pt idx="12">
                    <c:v>2.5000000000000001E-3</c:v>
                  </c:pt>
                  <c:pt idx="13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2.9999999999999997E-4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2.9999999999999997E-4</c:v>
                  </c:pt>
                  <c:pt idx="8">
                    <c:v>3.0000000000000001E-3</c:v>
                  </c:pt>
                  <c:pt idx="9">
                    <c:v>1.6999999999999999E-3</c:v>
                  </c:pt>
                  <c:pt idx="10">
                    <c:v>4.0000000000000002E-4</c:v>
                  </c:pt>
                  <c:pt idx="11">
                    <c:v>2.3E-3</c:v>
                  </c:pt>
                  <c:pt idx="12">
                    <c:v>2.5000000000000001E-3</c:v>
                  </c:pt>
                  <c:pt idx="13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3559.5</c:v>
                </c:pt>
                <c:pt idx="2">
                  <c:v>7020.5</c:v>
                </c:pt>
                <c:pt idx="3">
                  <c:v>7059</c:v>
                </c:pt>
                <c:pt idx="4">
                  <c:v>7059.5</c:v>
                </c:pt>
                <c:pt idx="5">
                  <c:v>7060</c:v>
                </c:pt>
                <c:pt idx="6">
                  <c:v>10122.5</c:v>
                </c:pt>
                <c:pt idx="7">
                  <c:v>10146.5</c:v>
                </c:pt>
                <c:pt idx="8">
                  <c:v>10188</c:v>
                </c:pt>
                <c:pt idx="9">
                  <c:v>10188.5</c:v>
                </c:pt>
                <c:pt idx="10">
                  <c:v>10379.5</c:v>
                </c:pt>
                <c:pt idx="11">
                  <c:v>13551</c:v>
                </c:pt>
                <c:pt idx="12">
                  <c:v>13551.5</c:v>
                </c:pt>
                <c:pt idx="13">
                  <c:v>14706.5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AC4-4CFC-8EBF-331E95D2786C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3559.5</c:v>
                </c:pt>
                <c:pt idx="2">
                  <c:v>7020.5</c:v>
                </c:pt>
                <c:pt idx="3">
                  <c:v>7059</c:v>
                </c:pt>
                <c:pt idx="4">
                  <c:v>7059.5</c:v>
                </c:pt>
                <c:pt idx="5">
                  <c:v>7060</c:v>
                </c:pt>
                <c:pt idx="6">
                  <c:v>10122.5</c:v>
                </c:pt>
                <c:pt idx="7">
                  <c:v>10146.5</c:v>
                </c:pt>
                <c:pt idx="8">
                  <c:v>10188</c:v>
                </c:pt>
                <c:pt idx="9">
                  <c:v>10188.5</c:v>
                </c:pt>
                <c:pt idx="10">
                  <c:v>10379.5</c:v>
                </c:pt>
                <c:pt idx="11">
                  <c:v>13551</c:v>
                </c:pt>
                <c:pt idx="12">
                  <c:v>13551.5</c:v>
                </c:pt>
                <c:pt idx="13">
                  <c:v>14706.5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9.6513828163702797E-2</c:v>
                </c:pt>
                <c:pt idx="1">
                  <c:v>7.1933736406402674E-2</c:v>
                </c:pt>
                <c:pt idx="2">
                  <c:v>4.803383541693345E-2</c:v>
                </c:pt>
                <c:pt idx="3">
                  <c:v>4.7767974050826958E-2</c:v>
                </c:pt>
                <c:pt idx="4">
                  <c:v>4.7764521305812588E-2</c:v>
                </c:pt>
                <c:pt idx="5">
                  <c:v>4.7761068560798217E-2</c:v>
                </c:pt>
                <c:pt idx="6">
                  <c:v>2.6613005347781882E-2</c:v>
                </c:pt>
                <c:pt idx="7">
                  <c:v>2.6447273587092132E-2</c:v>
                </c:pt>
                <c:pt idx="8">
                  <c:v>2.616069575089941E-2</c:v>
                </c:pt>
                <c:pt idx="9">
                  <c:v>2.6157243005885053E-2</c:v>
                </c:pt>
                <c:pt idx="10">
                  <c:v>2.48382944103957E-2</c:v>
                </c:pt>
                <c:pt idx="11">
                  <c:v>2.9375327842467158E-3</c:v>
                </c:pt>
                <c:pt idx="12">
                  <c:v>2.9340800392323452E-3</c:v>
                </c:pt>
                <c:pt idx="13">
                  <c:v>-5.0417609439623867E-3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AC4-4CFC-8EBF-331E95D2786C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69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3559.5</c:v>
                </c:pt>
                <c:pt idx="2">
                  <c:v>7020.5</c:v>
                </c:pt>
                <c:pt idx="3">
                  <c:v>7059</c:v>
                </c:pt>
                <c:pt idx="4">
                  <c:v>7059.5</c:v>
                </c:pt>
                <c:pt idx="5">
                  <c:v>7060</c:v>
                </c:pt>
                <c:pt idx="6">
                  <c:v>10122.5</c:v>
                </c:pt>
                <c:pt idx="7">
                  <c:v>10146.5</c:v>
                </c:pt>
                <c:pt idx="8">
                  <c:v>10188</c:v>
                </c:pt>
                <c:pt idx="9">
                  <c:v>10188.5</c:v>
                </c:pt>
                <c:pt idx="10">
                  <c:v>10379.5</c:v>
                </c:pt>
                <c:pt idx="11">
                  <c:v>13551</c:v>
                </c:pt>
                <c:pt idx="12">
                  <c:v>13551.5</c:v>
                </c:pt>
                <c:pt idx="13">
                  <c:v>14706.5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AC4-4CFC-8EBF-331E95D2786C}"/>
            </c:ext>
          </c:extLst>
        </c:ser>
        <c:ser>
          <c:idx val="9"/>
          <c:order val="9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Active!$V$2:$V$17</c:f>
              <c:numCache>
                <c:formatCode>General</c:formatCode>
                <c:ptCount val="16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</c:numCache>
            </c:numRef>
          </c:xVal>
          <c:yVal>
            <c:numRef>
              <c:f>Active!$W$2:$W$17</c:f>
              <c:numCache>
                <c:formatCode>General</c:formatCode>
                <c:ptCount val="16"/>
                <c:pt idx="0">
                  <c:v>7.3541297834420205E-15</c:v>
                </c:pt>
                <c:pt idx="1">
                  <c:v>3.4000000000073542E-3</c:v>
                </c:pt>
                <c:pt idx="2">
                  <c:v>7.6000000000073543E-3</c:v>
                </c:pt>
                <c:pt idx="3">
                  <c:v>1.2600000000007355E-2</c:v>
                </c:pt>
                <c:pt idx="4">
                  <c:v>1.8400000000007355E-2</c:v>
                </c:pt>
                <c:pt idx="5">
                  <c:v>2.5000000000007357E-2</c:v>
                </c:pt>
                <c:pt idx="6">
                  <c:v>3.240000000000736E-2</c:v>
                </c:pt>
                <c:pt idx="7">
                  <c:v>4.0600000000007352E-2</c:v>
                </c:pt>
                <c:pt idx="8">
                  <c:v>4.960000000000736E-2</c:v>
                </c:pt>
                <c:pt idx="9">
                  <c:v>5.940000000000735E-2</c:v>
                </c:pt>
                <c:pt idx="10">
                  <c:v>7.0000000000007362E-2</c:v>
                </c:pt>
                <c:pt idx="11">
                  <c:v>8.1400000000007355E-2</c:v>
                </c:pt>
                <c:pt idx="12">
                  <c:v>9.3600000000007372E-2</c:v>
                </c:pt>
                <c:pt idx="13">
                  <c:v>0.10660000000000736</c:v>
                </c:pt>
                <c:pt idx="14">
                  <c:v>0.12040000000000736</c:v>
                </c:pt>
                <c:pt idx="15">
                  <c:v>0.13500000000000734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AC4-4CFC-8EBF-331E95D27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0265312"/>
        <c:axId val="1"/>
      </c:scatterChart>
      <c:valAx>
        <c:axId val="870265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33936022253125"/>
              <c:y val="0.84302325581395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678720445062586E-2"/>
              <c:y val="0.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026531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93324061196107"/>
          <c:y val="0.92441860465116277"/>
          <c:w val="0.75243393602225317"/>
          <c:h val="5.81395348837209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18</xdr:col>
      <xdr:colOff>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EE8C8E37-1E00-BC63-2509-5A4EC0844D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940"/>
  <sheetViews>
    <sheetView tabSelected="1" workbookViewId="0">
      <pane xSplit="14" ySplit="21" topLeftCell="O22" activePane="bottomRight" state="frozen"/>
      <selection pane="topRight" activeCell="O1" sqref="O1"/>
      <selection pane="bottomLeft" activeCell="A22" sqref="A22"/>
      <selection pane="bottomRight" activeCell="E8" sqref="E8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3.71093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  <col min="19" max="19" width="4.7109375" style="3" customWidth="1"/>
  </cols>
  <sheetData>
    <row r="1" spans="1:23" ht="21" thickBot="1" x14ac:dyDescent="0.35">
      <c r="A1" s="1" t="s">
        <v>48</v>
      </c>
      <c r="V1" s="4" t="s">
        <v>20</v>
      </c>
      <c r="W1" s="6" t="s">
        <v>31</v>
      </c>
    </row>
    <row r="2" spans="1:23" x14ac:dyDescent="0.2">
      <c r="A2" t="s">
        <v>33</v>
      </c>
      <c r="B2" t="s">
        <v>49</v>
      </c>
      <c r="C2" s="3"/>
      <c r="D2" s="3"/>
      <c r="E2" s="10" t="s">
        <v>47</v>
      </c>
      <c r="F2" t="s">
        <v>53</v>
      </c>
      <c r="V2" s="45">
        <v>0</v>
      </c>
      <c r="W2" s="45">
        <f t="shared" ref="W2:W18" si="0">+D$11+D$12*V2+D$13*V2^2</f>
        <v>7.3541297834420205E-15</v>
      </c>
    </row>
    <row r="3" spans="1:23" ht="13.5" thickBot="1" x14ac:dyDescent="0.25">
      <c r="V3" s="45">
        <v>1000</v>
      </c>
      <c r="W3" s="45">
        <f t="shared" si="0"/>
        <v>3.4000000000073542E-3</v>
      </c>
    </row>
    <row r="4" spans="1:23" ht="14.25" thickTop="1" thickBot="1" x14ac:dyDescent="0.25">
      <c r="A4" s="5" t="s">
        <v>11</v>
      </c>
      <c r="C4" s="24" t="s">
        <v>46</v>
      </c>
      <c r="D4" s="25" t="s">
        <v>46</v>
      </c>
      <c r="V4" s="45">
        <v>2000</v>
      </c>
      <c r="W4" s="45">
        <f t="shared" si="0"/>
        <v>7.6000000000073543E-3</v>
      </c>
    </row>
    <row r="5" spans="1:23" ht="13.5" thickTop="1" x14ac:dyDescent="0.2">
      <c r="A5" s="9" t="s">
        <v>38</v>
      </c>
      <c r="B5" s="10"/>
      <c r="C5" s="11">
        <v>-9.5</v>
      </c>
      <c r="D5" s="10" t="s">
        <v>39</v>
      </c>
      <c r="V5" s="45">
        <v>3000</v>
      </c>
      <c r="W5" s="45">
        <f t="shared" si="0"/>
        <v>1.2600000000007355E-2</v>
      </c>
    </row>
    <row r="6" spans="1:23" x14ac:dyDescent="0.2">
      <c r="A6" s="5" t="s">
        <v>12</v>
      </c>
      <c r="V6" s="45">
        <v>4000</v>
      </c>
      <c r="W6" s="45">
        <f t="shared" si="0"/>
        <v>1.8400000000007355E-2</v>
      </c>
    </row>
    <row r="7" spans="1:23" x14ac:dyDescent="0.2">
      <c r="A7" t="s">
        <v>13</v>
      </c>
      <c r="C7" s="61">
        <v>54585.647400000002</v>
      </c>
      <c r="D7" s="26" t="s">
        <v>50</v>
      </c>
      <c r="V7" s="45">
        <v>5000</v>
      </c>
      <c r="W7" s="45">
        <f t="shared" si="0"/>
        <v>2.5000000000007357E-2</v>
      </c>
    </row>
    <row r="8" spans="1:23" x14ac:dyDescent="0.2">
      <c r="A8" t="s">
        <v>14</v>
      </c>
      <c r="C8" s="61">
        <v>0.33398499999999998</v>
      </c>
      <c r="D8" s="26" t="s">
        <v>50</v>
      </c>
      <c r="V8" s="45">
        <v>6000</v>
      </c>
      <c r="W8" s="45">
        <f t="shared" si="0"/>
        <v>3.240000000000736E-2</v>
      </c>
    </row>
    <row r="9" spans="1:23" x14ac:dyDescent="0.2">
      <c r="A9" s="22" t="s">
        <v>42</v>
      </c>
      <c r="B9" s="23">
        <v>22</v>
      </c>
      <c r="C9" s="20" t="str">
        <f>"F"&amp;B9</f>
        <v>F22</v>
      </c>
      <c r="D9" s="21" t="str">
        <f>"G"&amp;B9</f>
        <v>G22</v>
      </c>
      <c r="V9" s="45">
        <v>7000</v>
      </c>
      <c r="W9" s="45">
        <f t="shared" si="0"/>
        <v>4.0600000000007352E-2</v>
      </c>
    </row>
    <row r="10" spans="1:23" ht="13.5" thickBot="1" x14ac:dyDescent="0.25">
      <c r="A10" s="10"/>
      <c r="B10" s="10"/>
      <c r="C10" s="4" t="s">
        <v>29</v>
      </c>
      <c r="D10" s="4" t="s">
        <v>30</v>
      </c>
      <c r="E10" s="10"/>
      <c r="V10" s="45">
        <v>8000</v>
      </c>
      <c r="W10" s="45">
        <f t="shared" si="0"/>
        <v>4.960000000000736E-2</v>
      </c>
    </row>
    <row r="11" spans="1:23" x14ac:dyDescent="0.2">
      <c r="A11" s="10" t="s">
        <v>25</v>
      </c>
      <c r="B11" s="10"/>
      <c r="C11" s="19">
        <f ca="1">INTERCEPT(INDIRECT($D$9):G992,INDIRECT($C$9):F992)</f>
        <v>9.6513828163702797E-2</v>
      </c>
      <c r="D11" s="3">
        <f>+E11*F11</f>
        <v>7.3541297834420205E-15</v>
      </c>
      <c r="E11" s="33">
        <v>7.3541297834420205E-15</v>
      </c>
      <c r="F11">
        <v>1</v>
      </c>
      <c r="V11" s="45">
        <v>9000</v>
      </c>
      <c r="W11" s="45">
        <f t="shared" si="0"/>
        <v>5.940000000000735E-2</v>
      </c>
    </row>
    <row r="12" spans="1:23" x14ac:dyDescent="0.2">
      <c r="A12" s="10" t="s">
        <v>26</v>
      </c>
      <c r="B12" s="10"/>
      <c r="C12" s="19">
        <f ca="1">SLOPE(INDIRECT($D$9):G992,INDIRECT($C$9):F992)</f>
        <v>-6.9054900287400256E-6</v>
      </c>
      <c r="D12" s="3">
        <f>+E12*F12</f>
        <v>3.0000000000000001E-6</v>
      </c>
      <c r="E12" s="34">
        <v>0.03</v>
      </c>
      <c r="F12" s="35">
        <v>1E-4</v>
      </c>
      <c r="V12" s="45">
        <v>10000</v>
      </c>
      <c r="W12" s="45">
        <f t="shared" si="0"/>
        <v>7.0000000000007362E-2</v>
      </c>
    </row>
    <row r="13" spans="1:23" ht="13.5" thickBot="1" x14ac:dyDescent="0.25">
      <c r="A13" s="10" t="s">
        <v>28</v>
      </c>
      <c r="B13" s="10"/>
      <c r="C13" s="3" t="s">
        <v>23</v>
      </c>
      <c r="D13" s="3">
        <f>+E13*F13</f>
        <v>4.0000000000000001E-10</v>
      </c>
      <c r="E13" s="36">
        <v>0.04</v>
      </c>
      <c r="F13" s="35">
        <v>1E-8</v>
      </c>
      <c r="V13" s="45">
        <v>11000</v>
      </c>
      <c r="W13" s="45">
        <f t="shared" si="0"/>
        <v>8.1400000000007355E-2</v>
      </c>
    </row>
    <row r="14" spans="1:23" x14ac:dyDescent="0.2">
      <c r="A14" s="10"/>
      <c r="B14" s="10"/>
      <c r="C14" s="10"/>
      <c r="E14">
        <f>SUM(T21:T950)</f>
        <v>3.3755606779154235E-2</v>
      </c>
      <c r="V14" s="45">
        <v>12000</v>
      </c>
      <c r="W14" s="45">
        <f t="shared" si="0"/>
        <v>9.3600000000007372E-2</v>
      </c>
    </row>
    <row r="15" spans="1:23" x14ac:dyDescent="0.2">
      <c r="A15" s="12" t="s">
        <v>27</v>
      </c>
      <c r="B15" s="10"/>
      <c r="C15" s="13">
        <f ca="1">(C7+C11)+(C8+C12)*INT(MAX(F21:F3533))</f>
        <v>59497.225771691796</v>
      </c>
      <c r="D15" s="21">
        <f>+C7+INT(MAX(F21:F1588))*C8+D11+D12*INT(MAX(F21:F4023))+D13*INT(MAX(F21:F4050)^2)</f>
        <v>59497.3614404568</v>
      </c>
      <c r="E15" s="14" t="s">
        <v>43</v>
      </c>
      <c r="F15" s="11">
        <v>1</v>
      </c>
      <c r="V15" s="45">
        <v>13000</v>
      </c>
      <c r="W15" s="45">
        <f t="shared" si="0"/>
        <v>0.10660000000000736</v>
      </c>
    </row>
    <row r="16" spans="1:23" x14ac:dyDescent="0.2">
      <c r="A16" s="16" t="s">
        <v>15</v>
      </c>
      <c r="B16" s="10"/>
      <c r="C16" s="17">
        <f ca="1">+C8+C12</f>
        <v>0.33397809450997124</v>
      </c>
      <c r="D16" s="21">
        <f>+C8+D12+2*D13*MAX(F21:F896)</f>
        <v>0.33399976519999997</v>
      </c>
      <c r="E16" s="14" t="s">
        <v>40</v>
      </c>
      <c r="F16" s="15">
        <f ca="1">NOW()+15018.5+$C$5/24</f>
        <v>60334.789845601852</v>
      </c>
      <c r="V16" s="45">
        <v>14000</v>
      </c>
      <c r="W16" s="45">
        <f t="shared" si="0"/>
        <v>0.12040000000000736</v>
      </c>
    </row>
    <row r="17" spans="1:23" ht="13.5" thickBot="1" x14ac:dyDescent="0.25">
      <c r="A17" s="14" t="s">
        <v>37</v>
      </c>
      <c r="B17" s="10"/>
      <c r="C17" s="10">
        <f>COUNT(C21:C2191)</f>
        <v>14</v>
      </c>
      <c r="E17" s="14" t="s">
        <v>44</v>
      </c>
      <c r="F17" s="15">
        <f ca="1">ROUND(2*(F16-$C$7)/$C$8,0)/2+F15</f>
        <v>17215</v>
      </c>
      <c r="V17" s="45">
        <v>15000</v>
      </c>
      <c r="W17" s="45">
        <f t="shared" si="0"/>
        <v>0.13500000000000734</v>
      </c>
    </row>
    <row r="18" spans="1:23" ht="14.25" thickTop="1" thickBot="1" x14ac:dyDescent="0.25">
      <c r="A18" s="5" t="s">
        <v>1</v>
      </c>
      <c r="C18" s="37">
        <f ca="1">+C15</f>
        <v>59497.225771691796</v>
      </c>
      <c r="D18" s="38">
        <f ca="1">C16</f>
        <v>0.33397809450997124</v>
      </c>
      <c r="E18" s="14" t="s">
        <v>45</v>
      </c>
      <c r="F18" s="21">
        <f ca="1">ROUND(2*(F16-$C$15)/$C$16,0)/2+F15</f>
        <v>2509</v>
      </c>
      <c r="V18" s="45">
        <v>16000</v>
      </c>
      <c r="W18" s="45">
        <f t="shared" si="0"/>
        <v>0.15040000000000736</v>
      </c>
    </row>
    <row r="19" spans="1:23" ht="13.5" thickBot="1" x14ac:dyDescent="0.25">
      <c r="A19" s="5" t="s">
        <v>2</v>
      </c>
      <c r="C19" s="39">
        <f>+D15</f>
        <v>59497.3614404568</v>
      </c>
      <c r="D19" s="40">
        <f>+D16</f>
        <v>0.33399976519999997</v>
      </c>
      <c r="E19" s="14" t="s">
        <v>41</v>
      </c>
      <c r="F19" s="18">
        <f ca="1">+$C$15+$C$16*F18-15018.5-$C$5/24</f>
        <v>45317.072644150649</v>
      </c>
    </row>
    <row r="20" spans="1:23" ht="15" thickBot="1" x14ac:dyDescent="0.25">
      <c r="A20" s="4" t="s">
        <v>16</v>
      </c>
      <c r="B20" s="4" t="s">
        <v>17</v>
      </c>
      <c r="C20" s="4" t="s">
        <v>18</v>
      </c>
      <c r="D20" s="4" t="s">
        <v>22</v>
      </c>
      <c r="E20" s="4" t="s">
        <v>19</v>
      </c>
      <c r="F20" s="4" t="s">
        <v>20</v>
      </c>
      <c r="G20" s="4" t="s">
        <v>21</v>
      </c>
      <c r="H20" s="7" t="s">
        <v>10</v>
      </c>
      <c r="I20" s="7" t="s">
        <v>54</v>
      </c>
      <c r="J20" s="7" t="s">
        <v>7</v>
      </c>
      <c r="K20" s="7" t="s">
        <v>9</v>
      </c>
      <c r="L20" s="7" t="s">
        <v>34</v>
      </c>
      <c r="M20" s="7" t="s">
        <v>35</v>
      </c>
      <c r="N20" s="7" t="s">
        <v>36</v>
      </c>
      <c r="O20" s="7" t="s">
        <v>32</v>
      </c>
      <c r="P20" s="41" t="s">
        <v>31</v>
      </c>
      <c r="Q20" s="4" t="s">
        <v>24</v>
      </c>
      <c r="R20" s="7" t="s">
        <v>3</v>
      </c>
      <c r="S20" s="6" t="s">
        <v>4</v>
      </c>
      <c r="T20" s="7" t="s">
        <v>5</v>
      </c>
      <c r="U20" s="42" t="s">
        <v>6</v>
      </c>
    </row>
    <row r="21" spans="1:23" x14ac:dyDescent="0.2">
      <c r="A21" t="str">
        <f>D7</f>
        <v>VSX</v>
      </c>
      <c r="B21" s="3"/>
      <c r="C21" s="54">
        <f>C$7</f>
        <v>54585.647400000002</v>
      </c>
      <c r="D21" s="8" t="s">
        <v>23</v>
      </c>
      <c r="E21">
        <f>+(C21-C$7)/C$8</f>
        <v>0</v>
      </c>
      <c r="F21">
        <f>ROUND(2*E21,0)/2</f>
        <v>0</v>
      </c>
      <c r="G21">
        <f>+C21-(C$7+F21*C$8)</f>
        <v>0</v>
      </c>
      <c r="K21">
        <f>+G21</f>
        <v>0</v>
      </c>
      <c r="O21">
        <f ca="1">+C$11+C$12*$F21</f>
        <v>9.6513828163702797E-2</v>
      </c>
      <c r="P21" s="43">
        <f>+D$11+D$12*F21+D$13*F21^2</f>
        <v>7.3541297834420205E-15</v>
      </c>
      <c r="Q21" s="44">
        <f t="shared" ref="Q21:Q31" si="1">+C21-15018.5</f>
        <v>39567.147400000002</v>
      </c>
      <c r="R21" s="45">
        <f>+(P21-G21)^2</f>
        <v>5.4083224871708979E-29</v>
      </c>
      <c r="S21" s="47">
        <v>0.1</v>
      </c>
      <c r="T21" s="45">
        <f>+S21*R21</f>
        <v>5.4083224871708984E-30</v>
      </c>
      <c r="U21" s="46"/>
    </row>
    <row r="22" spans="1:23" x14ac:dyDescent="0.2">
      <c r="A22" s="27" t="s">
        <v>51</v>
      </c>
      <c r="B22" s="28" t="s">
        <v>52</v>
      </c>
      <c r="C22" s="55">
        <v>55774.478799999997</v>
      </c>
      <c r="D22" s="29">
        <v>1E-3</v>
      </c>
      <c r="E22">
        <f>+(C22-C$7)/C$8</f>
        <v>3559.5353084719241</v>
      </c>
      <c r="F22">
        <f>ROUND(2*E22,0)/2</f>
        <v>3559.5</v>
      </c>
      <c r="G22">
        <f>+C22-(C$7+F22*C$8)</f>
        <v>1.1792499994044192E-2</v>
      </c>
      <c r="J22">
        <f>+G22</f>
        <v>1.1792499994044192E-2</v>
      </c>
      <c r="O22">
        <f ca="1">+C$11+C$12*$F22</f>
        <v>7.1933736406402674E-2</v>
      </c>
      <c r="Q22" s="2">
        <f t="shared" si="1"/>
        <v>40755.978799999997</v>
      </c>
      <c r="R22" s="45">
        <f>+(P22-G22)^2</f>
        <v>1.3906305610953228E-4</v>
      </c>
      <c r="S22" s="47">
        <v>1</v>
      </c>
      <c r="T22" s="45">
        <f>+S22*R22</f>
        <v>1.3906305610953228E-4</v>
      </c>
    </row>
    <row r="23" spans="1:23" x14ac:dyDescent="0.2">
      <c r="A23" s="30" t="s">
        <v>55</v>
      </c>
      <c r="B23" s="31" t="s">
        <v>52</v>
      </c>
      <c r="C23" s="56">
        <v>56930.425920000001</v>
      </c>
      <c r="D23" s="32">
        <v>2.0000000000000001E-4</v>
      </c>
      <c r="E23">
        <f>+(C23-C$7)/C$8</f>
        <v>7020.6102669281554</v>
      </c>
      <c r="F23">
        <f>ROUND(2*E23,0)/2</f>
        <v>7020.5</v>
      </c>
      <c r="G23">
        <f>+C23-(C$7+F23*C$8)</f>
        <v>3.6827500000072177E-2</v>
      </c>
      <c r="K23">
        <f>+G23</f>
        <v>3.6827500000072177E-2</v>
      </c>
      <c r="O23">
        <f ca="1">+C$11+C$12*$F23</f>
        <v>4.803383541693345E-2</v>
      </c>
      <c r="Q23" s="2">
        <f t="shared" si="1"/>
        <v>41911.925920000001</v>
      </c>
      <c r="R23" s="45">
        <f>+(P23-G23)^2</f>
        <v>1.3562647562553162E-3</v>
      </c>
      <c r="S23" s="47">
        <v>1</v>
      </c>
      <c r="T23" s="45">
        <f>+S23*R23</f>
        <v>1.3562647562553162E-3</v>
      </c>
    </row>
    <row r="24" spans="1:23" x14ac:dyDescent="0.2">
      <c r="A24" s="30" t="s">
        <v>55</v>
      </c>
      <c r="B24" s="31" t="s">
        <v>8</v>
      </c>
      <c r="C24" s="56">
        <v>56943.284630000002</v>
      </c>
      <c r="D24" s="32">
        <v>2.0000000000000001E-4</v>
      </c>
      <c r="E24">
        <f>+(C24-C$7)/C$8</f>
        <v>7059.1111277452592</v>
      </c>
      <c r="F24">
        <f>ROUND(2*E24,0)/2</f>
        <v>7059</v>
      </c>
      <c r="G24">
        <f>+C24-(C$7+F24*C$8)</f>
        <v>3.711499999917578E-2</v>
      </c>
      <c r="K24">
        <f>+G24</f>
        <v>3.711499999917578E-2</v>
      </c>
      <c r="O24">
        <f ca="1">+C$11+C$12*$F24</f>
        <v>4.7767974050826958E-2</v>
      </c>
      <c r="Q24" s="2">
        <f t="shared" si="1"/>
        <v>41924.784630000002</v>
      </c>
      <c r="R24" s="45">
        <f>+(P24-G24)^2</f>
        <v>1.3775232249388181E-3</v>
      </c>
      <c r="S24" s="47">
        <v>1</v>
      </c>
      <c r="T24" s="45">
        <f>+S24*R24</f>
        <v>1.3775232249388181E-3</v>
      </c>
    </row>
    <row r="25" spans="1:23" x14ac:dyDescent="0.2">
      <c r="A25" s="30" t="s">
        <v>55</v>
      </c>
      <c r="B25" s="31" t="s">
        <v>52</v>
      </c>
      <c r="C25" s="56">
        <v>56943.451829999998</v>
      </c>
      <c r="D25" s="32">
        <v>2.9999999999999997E-4</v>
      </c>
      <c r="E25">
        <f>+(C25-C$7)/C$8</f>
        <v>7059.6117490306351</v>
      </c>
      <c r="F25">
        <f>ROUND(2*E25,0)/2</f>
        <v>7059.5</v>
      </c>
      <c r="G25">
        <f>+C25-(C$7+F25*C$8)</f>
        <v>3.7322500000300352E-2</v>
      </c>
      <c r="K25">
        <f>+G25</f>
        <v>3.7322500000300352E-2</v>
      </c>
      <c r="O25">
        <f ca="1">+C$11+C$12*$F25</f>
        <v>4.7764521305812588E-2</v>
      </c>
      <c r="Q25" s="2">
        <f t="shared" si="1"/>
        <v>41924.951829999998</v>
      </c>
      <c r="R25" s="45">
        <f>+(P25-G25)^2</f>
        <v>1.3929690062724198E-3</v>
      </c>
      <c r="S25" s="47">
        <v>1</v>
      </c>
      <c r="T25" s="45">
        <f>+S25*R25</f>
        <v>1.3929690062724198E-3</v>
      </c>
    </row>
    <row r="26" spans="1:23" x14ac:dyDescent="0.2">
      <c r="A26" s="30" t="s">
        <v>55</v>
      </c>
      <c r="B26" s="31" t="s">
        <v>8</v>
      </c>
      <c r="C26" s="56">
        <v>56943.618560000003</v>
      </c>
      <c r="D26" s="32">
        <v>2.9999999999999997E-4</v>
      </c>
      <c r="E26">
        <f t="shared" ref="E26:E31" si="2">+(C26-C$7)/C$8</f>
        <v>7060.1109630672072</v>
      </c>
      <c r="F26">
        <f t="shared" ref="F26:F31" si="3">ROUND(2*E26,0)/2</f>
        <v>7060</v>
      </c>
      <c r="G26">
        <f t="shared" ref="G26:G31" si="4">+C26-(C$7+F26*C$8)</f>
        <v>3.7060000002384186E-2</v>
      </c>
      <c r="K26">
        <f t="shared" ref="K26:K31" si="5">+G26</f>
        <v>3.7060000002384186E-2</v>
      </c>
      <c r="O26">
        <f t="shared" ref="O26:O31" ca="1" si="6">+C$11+C$12*$F26</f>
        <v>4.7761068560798217E-2</v>
      </c>
      <c r="Q26" s="2">
        <f t="shared" si="1"/>
        <v>41925.118560000003</v>
      </c>
      <c r="R26" s="45">
        <f t="shared" ref="R26:R31" si="7">+(P26-G26)^2</f>
        <v>1.3734436001767159E-3</v>
      </c>
      <c r="S26" s="47">
        <v>1</v>
      </c>
      <c r="T26" s="45">
        <f t="shared" ref="T26:T31" si="8">+S26*R26</f>
        <v>1.3734436001767159E-3</v>
      </c>
    </row>
    <row r="27" spans="1:23" x14ac:dyDescent="0.2">
      <c r="A27" s="49" t="s">
        <v>56</v>
      </c>
      <c r="B27" s="50" t="s">
        <v>52</v>
      </c>
      <c r="C27" s="57">
        <v>57966.484989999793</v>
      </c>
      <c r="D27" s="51">
        <v>2.0000000000000001E-4</v>
      </c>
      <c r="E27">
        <f t="shared" si="2"/>
        <v>10122.722846833816</v>
      </c>
      <c r="F27">
        <f t="shared" si="3"/>
        <v>10122.5</v>
      </c>
      <c r="G27">
        <f t="shared" si="4"/>
        <v>7.442749979236396E-2</v>
      </c>
      <c r="K27">
        <f t="shared" si="5"/>
        <v>7.442749979236396E-2</v>
      </c>
      <c r="O27">
        <f t="shared" ca="1" si="6"/>
        <v>2.6613005347781882E-2</v>
      </c>
      <c r="Q27" s="2">
        <f t="shared" si="1"/>
        <v>42947.984989999793</v>
      </c>
      <c r="R27" s="45">
        <f t="shared" si="7"/>
        <v>5.5394527253423377E-3</v>
      </c>
      <c r="S27" s="47">
        <v>1</v>
      </c>
      <c r="T27" s="45">
        <f t="shared" si="8"/>
        <v>5.5394527253423377E-3</v>
      </c>
    </row>
    <row r="28" spans="1:23" x14ac:dyDescent="0.2">
      <c r="A28" s="49" t="s">
        <v>56</v>
      </c>
      <c r="B28" s="50" t="s">
        <v>52</v>
      </c>
      <c r="C28" s="57">
        <v>57974.501259999815</v>
      </c>
      <c r="D28" s="51">
        <v>2.9999999999999997E-4</v>
      </c>
      <c r="E28">
        <f t="shared" si="2"/>
        <v>10146.72473314614</v>
      </c>
      <c r="F28">
        <f t="shared" si="3"/>
        <v>10146.5</v>
      </c>
      <c r="G28">
        <f t="shared" si="4"/>
        <v>7.5057499816466589E-2</v>
      </c>
      <c r="K28">
        <f t="shared" si="5"/>
        <v>7.5057499816466589E-2</v>
      </c>
      <c r="O28">
        <f t="shared" ca="1" si="6"/>
        <v>2.6447273587092132E-2</v>
      </c>
      <c r="Q28" s="2">
        <f t="shared" si="1"/>
        <v>42956.001259999815</v>
      </c>
      <c r="R28" s="45">
        <f t="shared" si="7"/>
        <v>5.6336282786988816E-3</v>
      </c>
      <c r="S28" s="47">
        <v>1</v>
      </c>
      <c r="T28" s="45">
        <f t="shared" si="8"/>
        <v>5.6336282786988816E-3</v>
      </c>
    </row>
    <row r="29" spans="1:23" x14ac:dyDescent="0.2">
      <c r="A29" s="32" t="s">
        <v>0</v>
      </c>
      <c r="B29" s="63" t="s">
        <v>52</v>
      </c>
      <c r="C29" s="58">
        <v>57988.3629</v>
      </c>
      <c r="D29" s="48">
        <v>3.0000000000000001E-3</v>
      </c>
      <c r="E29">
        <f t="shared" si="2"/>
        <v>10188.228513256579</v>
      </c>
      <c r="F29">
        <f t="shared" si="3"/>
        <v>10188</v>
      </c>
      <c r="G29">
        <f t="shared" si="4"/>
        <v>7.63200000001234E-2</v>
      </c>
      <c r="K29">
        <f t="shared" si="5"/>
        <v>7.63200000001234E-2</v>
      </c>
      <c r="O29">
        <f t="shared" ca="1" si="6"/>
        <v>2.616069575089941E-2</v>
      </c>
      <c r="Q29" s="2">
        <f t="shared" si="1"/>
        <v>42969.8629</v>
      </c>
      <c r="R29" s="45">
        <f t="shared" si="7"/>
        <v>5.8247424000188357E-3</v>
      </c>
      <c r="S29" s="47">
        <v>0.1</v>
      </c>
      <c r="T29" s="45">
        <f t="shared" si="8"/>
        <v>5.8247424000188364E-4</v>
      </c>
    </row>
    <row r="30" spans="1:23" x14ac:dyDescent="0.2">
      <c r="A30" s="32" t="s">
        <v>0</v>
      </c>
      <c r="B30" s="63" t="s">
        <v>52</v>
      </c>
      <c r="C30" s="58">
        <v>57988.529399999999</v>
      </c>
      <c r="D30" s="48">
        <v>1.6999999999999999E-3</v>
      </c>
      <c r="E30">
        <f t="shared" si="2"/>
        <v>10188.727038639454</v>
      </c>
      <c r="F30">
        <f t="shared" si="3"/>
        <v>10188.5</v>
      </c>
      <c r="G30">
        <f t="shared" si="4"/>
        <v>7.5827499997103587E-2</v>
      </c>
      <c r="K30">
        <f t="shared" si="5"/>
        <v>7.5827499997103587E-2</v>
      </c>
      <c r="O30">
        <f t="shared" ca="1" si="6"/>
        <v>2.6157243005885053E-2</v>
      </c>
      <c r="Q30" s="2">
        <f t="shared" si="1"/>
        <v>42970.029399999999</v>
      </c>
      <c r="R30" s="45">
        <f t="shared" si="7"/>
        <v>5.7498097558107445E-3</v>
      </c>
      <c r="S30" s="47">
        <v>0.5</v>
      </c>
      <c r="T30" s="45">
        <f t="shared" si="8"/>
        <v>2.8749048779053723E-3</v>
      </c>
    </row>
    <row r="31" spans="1:23" x14ac:dyDescent="0.2">
      <c r="A31" s="49" t="s">
        <v>56</v>
      </c>
      <c r="B31" s="50" t="s">
        <v>52</v>
      </c>
      <c r="C31" s="57">
        <v>58052.323830000125</v>
      </c>
      <c r="D31" s="51">
        <v>4.0000000000000002E-4</v>
      </c>
      <c r="E31">
        <f t="shared" si="2"/>
        <v>10379.736904352361</v>
      </c>
      <c r="F31">
        <f t="shared" si="3"/>
        <v>10379.5</v>
      </c>
      <c r="G31">
        <f t="shared" si="4"/>
        <v>7.9122500123048667E-2</v>
      </c>
      <c r="K31">
        <f t="shared" si="5"/>
        <v>7.9122500123048667E-2</v>
      </c>
      <c r="O31">
        <f t="shared" ca="1" si="6"/>
        <v>2.48382944103957E-2</v>
      </c>
      <c r="Q31" s="2">
        <f t="shared" si="1"/>
        <v>43033.823830000125</v>
      </c>
      <c r="R31" s="45">
        <f t="shared" si="7"/>
        <v>6.2603700257218365E-3</v>
      </c>
      <c r="S31" s="47">
        <v>1</v>
      </c>
      <c r="T31" s="45">
        <f t="shared" si="8"/>
        <v>6.2603700257218365E-3</v>
      </c>
    </row>
    <row r="32" spans="1:23" x14ac:dyDescent="0.2">
      <c r="A32" s="52" t="s">
        <v>57</v>
      </c>
      <c r="B32" s="53" t="s">
        <v>52</v>
      </c>
      <c r="C32" s="59">
        <v>59111.427199999998</v>
      </c>
      <c r="D32" s="62">
        <v>2.3E-3</v>
      </c>
      <c r="E32">
        <f t="shared" ref="E32:E33" si="9">+(C32-C$7)/C$8</f>
        <v>13550.847493150881</v>
      </c>
      <c r="F32">
        <f t="shared" ref="F32:F33" si="10">ROUND(2*E32,0)/2</f>
        <v>13551</v>
      </c>
      <c r="G32">
        <f t="shared" ref="G32:G33" si="11">+C32-(C$7+F32*C$8)</f>
        <v>-5.093499999929918E-2</v>
      </c>
      <c r="K32">
        <f t="shared" ref="K32:K33" si="12">+G32</f>
        <v>-5.093499999929918E-2</v>
      </c>
      <c r="O32">
        <f t="shared" ref="O32:O33" ca="1" si="13">+C$11+C$12*$F32</f>
        <v>2.9375327842467158E-3</v>
      </c>
      <c r="Q32" s="2">
        <f t="shared" ref="Q32:Q33" si="14">+C32-15018.5</f>
        <v>44092.927199999998</v>
      </c>
      <c r="R32" s="45">
        <f t="shared" ref="R32:R33" si="15">+(P32-G32)^2</f>
        <v>2.5943742249286074E-3</v>
      </c>
      <c r="S32" s="47">
        <v>1</v>
      </c>
      <c r="T32" s="45">
        <f t="shared" ref="T32:T33" si="16">+S32*R32</f>
        <v>2.5943742249286074E-3</v>
      </c>
      <c r="V32" s="45" t="s">
        <v>58</v>
      </c>
    </row>
    <row r="33" spans="1:22" x14ac:dyDescent="0.2">
      <c r="A33" s="52" t="s">
        <v>57</v>
      </c>
      <c r="B33" s="53" t="s">
        <v>52</v>
      </c>
      <c r="C33" s="59">
        <v>59111.591899999999</v>
      </c>
      <c r="D33" s="62">
        <v>2.5000000000000001E-3</v>
      </c>
      <c r="E33">
        <f t="shared" si="9"/>
        <v>13551.340629070162</v>
      </c>
      <c r="F33">
        <f t="shared" si="10"/>
        <v>13551.5</v>
      </c>
      <c r="G33">
        <f t="shared" si="11"/>
        <v>-5.3227500000502914E-2</v>
      </c>
      <c r="K33">
        <f t="shared" si="12"/>
        <v>-5.3227500000502914E-2</v>
      </c>
      <c r="O33">
        <f t="shared" ca="1" si="13"/>
        <v>2.9340800392323452E-3</v>
      </c>
      <c r="Q33" s="2">
        <f t="shared" si="14"/>
        <v>44093.091899999999</v>
      </c>
      <c r="R33" s="45">
        <f t="shared" si="15"/>
        <v>2.8331667563035378E-3</v>
      </c>
      <c r="S33" s="47">
        <v>1</v>
      </c>
      <c r="T33" s="45">
        <f t="shared" si="16"/>
        <v>2.8331667563035378E-3</v>
      </c>
      <c r="V33" s="45" t="s">
        <v>58</v>
      </c>
    </row>
    <row r="34" spans="1:22" x14ac:dyDescent="0.2">
      <c r="A34" s="52" t="s">
        <v>59</v>
      </c>
      <c r="B34" s="53" t="s">
        <v>52</v>
      </c>
      <c r="C34" s="60">
        <v>59497.3554</v>
      </c>
      <c r="D34" s="62">
        <v>3.5000000000000001E-3</v>
      </c>
      <c r="E34">
        <f t="shared" ref="E34" si="17">+(C34-C$7)/C$8</f>
        <v>14706.373040705417</v>
      </c>
      <c r="F34">
        <f t="shared" ref="F34" si="18">ROUND(2*E34,0)/2</f>
        <v>14706.5</v>
      </c>
      <c r="G34">
        <f t="shared" ref="G34" si="19">+C34-(C$7+F34*C$8)</f>
        <v>-4.2402500002935994E-2</v>
      </c>
      <c r="K34">
        <f t="shared" ref="K34" si="20">+G34</f>
        <v>-4.2402500002935994E-2</v>
      </c>
      <c r="O34">
        <f t="shared" ref="O34" ca="1" si="21">+C$11+C$12*$F34</f>
        <v>-5.0417609439623867E-3</v>
      </c>
      <c r="Q34" s="2">
        <f t="shared" ref="Q34" si="22">+C34-15018.5</f>
        <v>44478.8554</v>
      </c>
      <c r="R34" s="45">
        <f t="shared" ref="R34" si="23">+(P34-G34)^2</f>
        <v>1.797972006498987E-3</v>
      </c>
      <c r="S34" s="47">
        <v>1</v>
      </c>
      <c r="T34" s="45">
        <f t="shared" ref="T34" si="24">+S34*R34</f>
        <v>1.797972006498987E-3</v>
      </c>
    </row>
    <row r="35" spans="1:22" x14ac:dyDescent="0.2">
      <c r="B35" s="3"/>
      <c r="C35" s="54"/>
      <c r="D35" s="8"/>
    </row>
    <row r="36" spans="1:22" x14ac:dyDescent="0.2">
      <c r="B36" s="3"/>
      <c r="C36" s="54"/>
      <c r="D36" s="8"/>
    </row>
    <row r="37" spans="1:22" x14ac:dyDescent="0.2">
      <c r="B37" s="3"/>
      <c r="C37" s="54"/>
      <c r="D37" s="8"/>
    </row>
    <row r="38" spans="1:22" x14ac:dyDescent="0.2">
      <c r="B38" s="3"/>
      <c r="C38" s="8"/>
      <c r="D38" s="8"/>
    </row>
    <row r="39" spans="1:22" x14ac:dyDescent="0.2">
      <c r="B39" s="3"/>
      <c r="C39" s="8"/>
      <c r="D39" s="8"/>
    </row>
    <row r="40" spans="1:22" x14ac:dyDescent="0.2">
      <c r="B40" s="3"/>
      <c r="C40" s="8"/>
      <c r="D40" s="8"/>
    </row>
    <row r="41" spans="1:22" x14ac:dyDescent="0.2">
      <c r="B41" s="3"/>
      <c r="C41" s="8"/>
      <c r="D41" s="8"/>
    </row>
    <row r="42" spans="1:22" x14ac:dyDescent="0.2">
      <c r="B42" s="3"/>
      <c r="C42" s="8"/>
      <c r="D42" s="8"/>
    </row>
    <row r="43" spans="1:22" x14ac:dyDescent="0.2">
      <c r="B43" s="3"/>
      <c r="C43" s="8"/>
      <c r="D43" s="8"/>
    </row>
    <row r="44" spans="1:22" x14ac:dyDescent="0.2">
      <c r="B44" s="3"/>
      <c r="C44" s="8"/>
      <c r="D44" s="8"/>
    </row>
    <row r="45" spans="1:22" x14ac:dyDescent="0.2">
      <c r="B45" s="3"/>
      <c r="C45" s="8"/>
      <c r="D45" s="8"/>
    </row>
    <row r="46" spans="1:22" x14ac:dyDescent="0.2">
      <c r="B46" s="3"/>
      <c r="C46" s="8"/>
      <c r="D46" s="8"/>
    </row>
    <row r="47" spans="1:22" x14ac:dyDescent="0.2">
      <c r="B47" s="3"/>
      <c r="C47" s="8"/>
      <c r="D47" s="8"/>
    </row>
    <row r="48" spans="1:22" x14ac:dyDescent="0.2">
      <c r="B48" s="3"/>
      <c r="C48" s="8"/>
      <c r="D48" s="8"/>
    </row>
    <row r="49" spans="2:4" x14ac:dyDescent="0.2">
      <c r="B49" s="3"/>
      <c r="C49" s="8"/>
      <c r="D49" s="8"/>
    </row>
    <row r="50" spans="2:4" x14ac:dyDescent="0.2">
      <c r="B50" s="3"/>
      <c r="C50" s="8"/>
      <c r="D50" s="8"/>
    </row>
    <row r="51" spans="2:4" x14ac:dyDescent="0.2">
      <c r="B51" s="3"/>
      <c r="C51" s="8"/>
      <c r="D51" s="8"/>
    </row>
    <row r="52" spans="2:4" x14ac:dyDescent="0.2">
      <c r="B52" s="3"/>
      <c r="C52" s="8"/>
      <c r="D52" s="8"/>
    </row>
    <row r="53" spans="2:4" x14ac:dyDescent="0.2">
      <c r="B53" s="3"/>
      <c r="C53" s="8"/>
      <c r="D53" s="8"/>
    </row>
    <row r="54" spans="2:4" x14ac:dyDescent="0.2">
      <c r="B54" s="3"/>
      <c r="C54" s="8"/>
      <c r="D54" s="8"/>
    </row>
    <row r="55" spans="2:4" x14ac:dyDescent="0.2">
      <c r="B55" s="3"/>
      <c r="C55" s="8"/>
      <c r="D55" s="8"/>
    </row>
    <row r="56" spans="2:4" x14ac:dyDescent="0.2">
      <c r="B56" s="3"/>
      <c r="C56" s="8"/>
      <c r="D56" s="8"/>
    </row>
    <row r="57" spans="2:4" x14ac:dyDescent="0.2">
      <c r="B57" s="3"/>
      <c r="C57" s="8"/>
      <c r="D57" s="8"/>
    </row>
    <row r="58" spans="2:4" x14ac:dyDescent="0.2">
      <c r="B58" s="3"/>
      <c r="C58" s="8"/>
      <c r="D58" s="8"/>
    </row>
    <row r="59" spans="2:4" x14ac:dyDescent="0.2">
      <c r="B59" s="3"/>
      <c r="C59" s="8"/>
      <c r="D59" s="8"/>
    </row>
    <row r="60" spans="2:4" x14ac:dyDescent="0.2">
      <c r="B60" s="3"/>
      <c r="C60" s="8"/>
      <c r="D60" s="8"/>
    </row>
    <row r="61" spans="2:4" x14ac:dyDescent="0.2">
      <c r="B61" s="3"/>
      <c r="C61" s="8"/>
      <c r="D61" s="8"/>
    </row>
    <row r="62" spans="2:4" x14ac:dyDescent="0.2">
      <c r="B62" s="3"/>
      <c r="C62" s="8"/>
      <c r="D62" s="8"/>
    </row>
    <row r="63" spans="2:4" x14ac:dyDescent="0.2">
      <c r="B63" s="3"/>
      <c r="C63" s="8"/>
      <c r="D63" s="8"/>
    </row>
    <row r="64" spans="2:4" x14ac:dyDescent="0.2">
      <c r="B64" s="3"/>
      <c r="C64" s="8"/>
      <c r="D64" s="8"/>
    </row>
    <row r="65" spans="2:4" x14ac:dyDescent="0.2">
      <c r="B65" s="3"/>
      <c r="C65" s="8"/>
      <c r="D65" s="8"/>
    </row>
    <row r="66" spans="2:4" x14ac:dyDescent="0.2">
      <c r="B66" s="3"/>
      <c r="C66" s="8"/>
      <c r="D66" s="8"/>
    </row>
    <row r="67" spans="2:4" x14ac:dyDescent="0.2">
      <c r="B67" s="3"/>
      <c r="C67" s="8"/>
      <c r="D67" s="8"/>
    </row>
    <row r="68" spans="2:4" x14ac:dyDescent="0.2">
      <c r="B68" s="3"/>
      <c r="C68" s="8"/>
      <c r="D68" s="8"/>
    </row>
    <row r="69" spans="2:4" x14ac:dyDescent="0.2">
      <c r="B69" s="3"/>
      <c r="C69" s="8"/>
      <c r="D69" s="8"/>
    </row>
    <row r="70" spans="2:4" x14ac:dyDescent="0.2">
      <c r="B70" s="3"/>
      <c r="C70" s="8"/>
      <c r="D70" s="8"/>
    </row>
    <row r="71" spans="2:4" x14ac:dyDescent="0.2">
      <c r="B71" s="3"/>
      <c r="C71" s="8"/>
      <c r="D71" s="8"/>
    </row>
    <row r="72" spans="2:4" x14ac:dyDescent="0.2">
      <c r="B72" s="3"/>
      <c r="C72" s="8"/>
      <c r="D72" s="8"/>
    </row>
    <row r="73" spans="2:4" x14ac:dyDescent="0.2">
      <c r="B73" s="3"/>
      <c r="C73" s="8"/>
      <c r="D73" s="8"/>
    </row>
    <row r="74" spans="2:4" x14ac:dyDescent="0.2">
      <c r="B74" s="3"/>
      <c r="C74" s="8"/>
      <c r="D74" s="8"/>
    </row>
    <row r="75" spans="2:4" x14ac:dyDescent="0.2">
      <c r="B75" s="3"/>
      <c r="C75" s="8"/>
      <c r="D75" s="8"/>
    </row>
    <row r="76" spans="2:4" x14ac:dyDescent="0.2">
      <c r="B76" s="3"/>
      <c r="C76" s="8"/>
      <c r="D76" s="8"/>
    </row>
    <row r="77" spans="2:4" x14ac:dyDescent="0.2">
      <c r="B77" s="3"/>
      <c r="C77" s="8"/>
      <c r="D77" s="8"/>
    </row>
    <row r="78" spans="2:4" x14ac:dyDescent="0.2">
      <c r="B78" s="3"/>
      <c r="C78" s="8"/>
      <c r="D78" s="8"/>
    </row>
    <row r="79" spans="2:4" x14ac:dyDescent="0.2">
      <c r="B79" s="3"/>
      <c r="C79" s="8"/>
      <c r="D79" s="8"/>
    </row>
    <row r="80" spans="2:4" x14ac:dyDescent="0.2">
      <c r="B80" s="3"/>
      <c r="C80" s="8"/>
      <c r="D80" s="8"/>
    </row>
    <row r="81" spans="2:4" x14ac:dyDescent="0.2">
      <c r="B81" s="3"/>
      <c r="C81" s="8"/>
      <c r="D81" s="8"/>
    </row>
    <row r="82" spans="2:4" x14ac:dyDescent="0.2">
      <c r="B82" s="3"/>
      <c r="C82" s="8"/>
      <c r="D82" s="8"/>
    </row>
    <row r="83" spans="2:4" x14ac:dyDescent="0.2">
      <c r="B83" s="3"/>
      <c r="C83" s="8"/>
      <c r="D83" s="8"/>
    </row>
    <row r="84" spans="2:4" x14ac:dyDescent="0.2">
      <c r="B84" s="3"/>
      <c r="C84" s="8"/>
      <c r="D84" s="8"/>
    </row>
    <row r="85" spans="2:4" x14ac:dyDescent="0.2">
      <c r="B85" s="3"/>
      <c r="C85" s="8"/>
      <c r="D85" s="8"/>
    </row>
    <row r="86" spans="2:4" x14ac:dyDescent="0.2">
      <c r="B86" s="3"/>
      <c r="C86" s="8"/>
      <c r="D86" s="8"/>
    </row>
    <row r="87" spans="2:4" x14ac:dyDescent="0.2">
      <c r="B87" s="3"/>
      <c r="C87" s="8"/>
      <c r="D87" s="8"/>
    </row>
    <row r="88" spans="2:4" x14ac:dyDescent="0.2">
      <c r="B88" s="3"/>
      <c r="C88" s="8"/>
      <c r="D88" s="8"/>
    </row>
    <row r="89" spans="2:4" x14ac:dyDescent="0.2">
      <c r="B89" s="3"/>
      <c r="C89" s="8"/>
      <c r="D89" s="8"/>
    </row>
    <row r="90" spans="2:4" x14ac:dyDescent="0.2">
      <c r="B90" s="3"/>
      <c r="C90" s="8"/>
      <c r="D90" s="8"/>
    </row>
    <row r="91" spans="2:4" x14ac:dyDescent="0.2">
      <c r="B91" s="3"/>
      <c r="C91" s="8"/>
      <c r="D91" s="8"/>
    </row>
    <row r="92" spans="2:4" x14ac:dyDescent="0.2">
      <c r="B92" s="3"/>
      <c r="C92" s="8"/>
      <c r="D92" s="8"/>
    </row>
    <row r="93" spans="2:4" x14ac:dyDescent="0.2">
      <c r="B93" s="3"/>
      <c r="C93" s="8"/>
      <c r="D93" s="8"/>
    </row>
    <row r="94" spans="2:4" x14ac:dyDescent="0.2">
      <c r="B94" s="3"/>
      <c r="C94" s="8"/>
      <c r="D94" s="8"/>
    </row>
    <row r="95" spans="2:4" x14ac:dyDescent="0.2">
      <c r="B95" s="3"/>
      <c r="C95" s="8"/>
      <c r="D95" s="8"/>
    </row>
    <row r="96" spans="2:4" x14ac:dyDescent="0.2">
      <c r="B96" s="3"/>
      <c r="C96" s="8"/>
      <c r="D96" s="8"/>
    </row>
    <row r="97" spans="2:4" x14ac:dyDescent="0.2">
      <c r="B97" s="3"/>
      <c r="C97" s="8"/>
      <c r="D97" s="8"/>
    </row>
    <row r="98" spans="2:4" x14ac:dyDescent="0.2">
      <c r="B98" s="3"/>
      <c r="C98" s="8"/>
      <c r="D98" s="8"/>
    </row>
    <row r="99" spans="2:4" x14ac:dyDescent="0.2">
      <c r="B99" s="3"/>
      <c r="C99" s="8"/>
      <c r="D99" s="8"/>
    </row>
    <row r="100" spans="2:4" x14ac:dyDescent="0.2">
      <c r="B100" s="3"/>
      <c r="C100" s="8"/>
      <c r="D100" s="8"/>
    </row>
    <row r="101" spans="2:4" x14ac:dyDescent="0.2">
      <c r="B101" s="3"/>
      <c r="C101" s="8"/>
      <c r="D101" s="8"/>
    </row>
    <row r="102" spans="2:4" x14ac:dyDescent="0.2">
      <c r="B102" s="3"/>
      <c r="C102" s="8"/>
      <c r="D102" s="8"/>
    </row>
    <row r="103" spans="2:4" x14ac:dyDescent="0.2">
      <c r="B103" s="3"/>
      <c r="C103" s="8"/>
      <c r="D103" s="8"/>
    </row>
    <row r="104" spans="2:4" x14ac:dyDescent="0.2">
      <c r="B104" s="3"/>
      <c r="C104" s="8"/>
      <c r="D104" s="8"/>
    </row>
    <row r="105" spans="2:4" x14ac:dyDescent="0.2">
      <c r="B105" s="3"/>
      <c r="C105" s="8"/>
      <c r="D105" s="8"/>
    </row>
    <row r="106" spans="2:4" x14ac:dyDescent="0.2">
      <c r="B106" s="3"/>
      <c r="C106" s="8"/>
      <c r="D106" s="8"/>
    </row>
    <row r="107" spans="2:4" x14ac:dyDescent="0.2">
      <c r="B107" s="3"/>
      <c r="C107" s="8"/>
      <c r="D107" s="8"/>
    </row>
    <row r="108" spans="2:4" x14ac:dyDescent="0.2">
      <c r="B108" s="3"/>
      <c r="C108" s="8"/>
      <c r="D108" s="8"/>
    </row>
    <row r="109" spans="2:4" x14ac:dyDescent="0.2">
      <c r="B109" s="3"/>
      <c r="C109" s="8"/>
      <c r="D109" s="8"/>
    </row>
    <row r="110" spans="2:4" x14ac:dyDescent="0.2">
      <c r="B110" s="3"/>
      <c r="C110" s="8"/>
      <c r="D110" s="8"/>
    </row>
    <row r="111" spans="2:4" x14ac:dyDescent="0.2">
      <c r="B111" s="3"/>
      <c r="C111" s="8"/>
      <c r="D111" s="8"/>
    </row>
    <row r="112" spans="2:4" x14ac:dyDescent="0.2">
      <c r="B112" s="3"/>
      <c r="C112" s="8"/>
      <c r="D112" s="8"/>
    </row>
    <row r="113" spans="2:4" x14ac:dyDescent="0.2">
      <c r="B113" s="3"/>
      <c r="C113" s="8"/>
      <c r="D113" s="8"/>
    </row>
    <row r="114" spans="2:4" x14ac:dyDescent="0.2">
      <c r="B114" s="3"/>
      <c r="C114" s="8"/>
      <c r="D114" s="8"/>
    </row>
    <row r="115" spans="2:4" x14ac:dyDescent="0.2">
      <c r="B115" s="3"/>
      <c r="C115" s="8"/>
      <c r="D115" s="8"/>
    </row>
    <row r="116" spans="2:4" x14ac:dyDescent="0.2">
      <c r="B116" s="3"/>
      <c r="C116" s="8"/>
      <c r="D116" s="8"/>
    </row>
    <row r="117" spans="2:4" x14ac:dyDescent="0.2">
      <c r="B117" s="3"/>
      <c r="C117" s="8"/>
      <c r="D117" s="8"/>
    </row>
    <row r="118" spans="2:4" x14ac:dyDescent="0.2">
      <c r="B118" s="3"/>
      <c r="C118" s="8"/>
      <c r="D118" s="8"/>
    </row>
    <row r="119" spans="2:4" x14ac:dyDescent="0.2">
      <c r="B119" s="3"/>
      <c r="C119" s="8"/>
      <c r="D119" s="8"/>
    </row>
    <row r="120" spans="2:4" x14ac:dyDescent="0.2">
      <c r="B120" s="3"/>
      <c r="C120" s="8"/>
      <c r="D120" s="8"/>
    </row>
    <row r="121" spans="2:4" x14ac:dyDescent="0.2">
      <c r="B121" s="3"/>
      <c r="C121" s="8"/>
      <c r="D121" s="8"/>
    </row>
    <row r="122" spans="2:4" x14ac:dyDescent="0.2">
      <c r="B122" s="3"/>
      <c r="C122" s="8"/>
      <c r="D122" s="8"/>
    </row>
    <row r="123" spans="2:4" x14ac:dyDescent="0.2">
      <c r="B123" s="3"/>
      <c r="C123" s="8"/>
      <c r="D123" s="8"/>
    </row>
    <row r="124" spans="2:4" x14ac:dyDescent="0.2">
      <c r="B124" s="3"/>
      <c r="C124" s="8"/>
      <c r="D124" s="8"/>
    </row>
    <row r="125" spans="2:4" x14ac:dyDescent="0.2">
      <c r="B125" s="3"/>
      <c r="C125" s="8"/>
      <c r="D125" s="8"/>
    </row>
    <row r="126" spans="2:4" x14ac:dyDescent="0.2">
      <c r="B126" s="3"/>
      <c r="C126" s="8"/>
      <c r="D126" s="8"/>
    </row>
    <row r="127" spans="2:4" x14ac:dyDescent="0.2">
      <c r="B127" s="3"/>
      <c r="C127" s="8"/>
      <c r="D127" s="8"/>
    </row>
    <row r="128" spans="2:4" x14ac:dyDescent="0.2">
      <c r="B128" s="3"/>
      <c r="C128" s="8"/>
      <c r="D128" s="8"/>
    </row>
    <row r="129" spans="2:4" x14ac:dyDescent="0.2">
      <c r="B129" s="3"/>
      <c r="C129" s="8"/>
      <c r="D129" s="8"/>
    </row>
    <row r="130" spans="2:4" x14ac:dyDescent="0.2">
      <c r="B130" s="3"/>
      <c r="C130" s="8"/>
      <c r="D130" s="8"/>
    </row>
    <row r="131" spans="2:4" x14ac:dyDescent="0.2">
      <c r="B131" s="3"/>
      <c r="C131" s="8"/>
      <c r="D131" s="8"/>
    </row>
    <row r="132" spans="2:4" x14ac:dyDescent="0.2">
      <c r="B132" s="3"/>
      <c r="C132" s="8"/>
      <c r="D132" s="8"/>
    </row>
    <row r="133" spans="2:4" x14ac:dyDescent="0.2">
      <c r="B133" s="3"/>
      <c r="C133" s="8"/>
      <c r="D133" s="8"/>
    </row>
    <row r="134" spans="2:4" x14ac:dyDescent="0.2">
      <c r="B134" s="3"/>
      <c r="C134" s="8"/>
      <c r="D134" s="8"/>
    </row>
    <row r="135" spans="2:4" x14ac:dyDescent="0.2">
      <c r="B135" s="3"/>
      <c r="C135" s="8"/>
      <c r="D135" s="8"/>
    </row>
    <row r="136" spans="2:4" x14ac:dyDescent="0.2">
      <c r="B136" s="3"/>
      <c r="C136" s="8"/>
      <c r="D136" s="8"/>
    </row>
    <row r="137" spans="2:4" x14ac:dyDescent="0.2">
      <c r="B137" s="3"/>
      <c r="C137" s="8"/>
      <c r="D137" s="8"/>
    </row>
    <row r="138" spans="2:4" x14ac:dyDescent="0.2">
      <c r="B138" s="3"/>
      <c r="C138" s="8"/>
      <c r="D138" s="8"/>
    </row>
    <row r="139" spans="2:4" x14ac:dyDescent="0.2">
      <c r="B139" s="3"/>
      <c r="C139" s="8"/>
      <c r="D139" s="8"/>
    </row>
    <row r="140" spans="2:4" x14ac:dyDescent="0.2">
      <c r="B140" s="3"/>
      <c r="C140" s="8"/>
      <c r="D140" s="8"/>
    </row>
    <row r="141" spans="2:4" x14ac:dyDescent="0.2">
      <c r="B141" s="3"/>
      <c r="C141" s="8"/>
      <c r="D141" s="8"/>
    </row>
    <row r="142" spans="2:4" x14ac:dyDescent="0.2">
      <c r="B142" s="3"/>
      <c r="C142" s="8"/>
      <c r="D142" s="8"/>
    </row>
    <row r="143" spans="2:4" x14ac:dyDescent="0.2">
      <c r="B143" s="3"/>
      <c r="C143" s="8"/>
      <c r="D143" s="8"/>
    </row>
    <row r="144" spans="2:4" x14ac:dyDescent="0.2">
      <c r="B144" s="3"/>
      <c r="C144" s="8"/>
      <c r="D144" s="8"/>
    </row>
    <row r="145" spans="2:4" x14ac:dyDescent="0.2">
      <c r="B145" s="3"/>
      <c r="C145" s="8"/>
      <c r="D145" s="8"/>
    </row>
    <row r="146" spans="2:4" x14ac:dyDescent="0.2">
      <c r="B146" s="3"/>
      <c r="C146" s="8"/>
      <c r="D146" s="8"/>
    </row>
    <row r="147" spans="2:4" x14ac:dyDescent="0.2">
      <c r="B147" s="3"/>
      <c r="C147" s="8"/>
      <c r="D147" s="8"/>
    </row>
    <row r="148" spans="2:4" x14ac:dyDescent="0.2">
      <c r="B148" s="3"/>
      <c r="C148" s="8"/>
      <c r="D148" s="8"/>
    </row>
    <row r="149" spans="2:4" x14ac:dyDescent="0.2">
      <c r="B149" s="3"/>
      <c r="C149" s="8"/>
      <c r="D149" s="8"/>
    </row>
    <row r="150" spans="2:4" x14ac:dyDescent="0.2">
      <c r="B150" s="3"/>
      <c r="C150" s="8"/>
      <c r="D150" s="8"/>
    </row>
    <row r="151" spans="2:4" x14ac:dyDescent="0.2">
      <c r="B151" s="3"/>
      <c r="C151" s="8"/>
      <c r="D151" s="8"/>
    </row>
    <row r="152" spans="2:4" x14ac:dyDescent="0.2">
      <c r="B152" s="3"/>
      <c r="C152" s="8"/>
      <c r="D152" s="8"/>
    </row>
    <row r="153" spans="2:4" x14ac:dyDescent="0.2">
      <c r="B153" s="3"/>
      <c r="C153" s="8"/>
      <c r="D153" s="8"/>
    </row>
    <row r="154" spans="2:4" x14ac:dyDescent="0.2">
      <c r="B154" s="3"/>
      <c r="C154" s="8"/>
      <c r="D154" s="8"/>
    </row>
    <row r="155" spans="2:4" x14ac:dyDescent="0.2">
      <c r="B155" s="3"/>
      <c r="C155" s="8"/>
      <c r="D155" s="8"/>
    </row>
    <row r="156" spans="2:4" x14ac:dyDescent="0.2">
      <c r="B156" s="3"/>
      <c r="C156" s="8"/>
      <c r="D156" s="8"/>
    </row>
    <row r="157" spans="2:4" x14ac:dyDescent="0.2">
      <c r="B157" s="3"/>
      <c r="C157" s="8"/>
      <c r="D157" s="8"/>
    </row>
    <row r="158" spans="2:4" x14ac:dyDescent="0.2">
      <c r="B158" s="3"/>
      <c r="C158" s="8"/>
      <c r="D158" s="8"/>
    </row>
    <row r="159" spans="2:4" x14ac:dyDescent="0.2">
      <c r="B159" s="3"/>
      <c r="C159" s="8"/>
      <c r="D159" s="8"/>
    </row>
    <row r="160" spans="2:4" x14ac:dyDescent="0.2">
      <c r="B160" s="3"/>
      <c r="C160" s="8"/>
      <c r="D160" s="8"/>
    </row>
    <row r="161" spans="2:4" x14ac:dyDescent="0.2">
      <c r="B161" s="3"/>
      <c r="C161" s="8"/>
      <c r="D161" s="8"/>
    </row>
    <row r="162" spans="2:4" x14ac:dyDescent="0.2">
      <c r="B162" s="3"/>
      <c r="C162" s="8"/>
      <c r="D162" s="8"/>
    </row>
    <row r="163" spans="2:4" x14ac:dyDescent="0.2">
      <c r="B163" s="3"/>
      <c r="C163" s="8"/>
      <c r="D163" s="8"/>
    </row>
    <row r="164" spans="2:4" x14ac:dyDescent="0.2">
      <c r="B164" s="3"/>
      <c r="C164" s="8"/>
      <c r="D164" s="8"/>
    </row>
    <row r="165" spans="2:4" x14ac:dyDescent="0.2">
      <c r="B165" s="3"/>
      <c r="C165" s="8"/>
      <c r="D165" s="8"/>
    </row>
    <row r="166" spans="2:4" x14ac:dyDescent="0.2">
      <c r="B166" s="3"/>
      <c r="C166" s="8"/>
      <c r="D166" s="8"/>
    </row>
    <row r="167" spans="2:4" x14ac:dyDescent="0.2">
      <c r="B167" s="3"/>
      <c r="C167" s="8"/>
      <c r="D167" s="8"/>
    </row>
    <row r="168" spans="2:4" x14ac:dyDescent="0.2">
      <c r="B168" s="3"/>
      <c r="C168" s="8"/>
      <c r="D168" s="8"/>
    </row>
    <row r="169" spans="2:4" x14ac:dyDescent="0.2">
      <c r="B169" s="3"/>
      <c r="C169" s="8"/>
      <c r="D169" s="8"/>
    </row>
    <row r="170" spans="2:4" x14ac:dyDescent="0.2">
      <c r="B170" s="3"/>
      <c r="C170" s="8"/>
      <c r="D170" s="8"/>
    </row>
    <row r="171" spans="2:4" x14ac:dyDescent="0.2">
      <c r="B171" s="3"/>
      <c r="C171" s="8"/>
      <c r="D171" s="8"/>
    </row>
    <row r="172" spans="2:4" x14ac:dyDescent="0.2">
      <c r="B172" s="3"/>
      <c r="C172" s="8"/>
      <c r="D172" s="8"/>
    </row>
    <row r="173" spans="2:4" x14ac:dyDescent="0.2">
      <c r="B173" s="3"/>
      <c r="C173" s="8"/>
      <c r="D173" s="8"/>
    </row>
    <row r="174" spans="2:4" x14ac:dyDescent="0.2">
      <c r="B174" s="3"/>
      <c r="C174" s="8"/>
      <c r="D174" s="8"/>
    </row>
    <row r="175" spans="2:4" x14ac:dyDescent="0.2">
      <c r="B175" s="3"/>
      <c r="C175" s="8"/>
      <c r="D175" s="8"/>
    </row>
    <row r="176" spans="2:4" x14ac:dyDescent="0.2">
      <c r="B176" s="3"/>
      <c r="C176" s="8"/>
      <c r="D176" s="8"/>
    </row>
    <row r="177" spans="2:4" x14ac:dyDescent="0.2">
      <c r="B177" s="3"/>
      <c r="C177" s="8"/>
      <c r="D177" s="8"/>
    </row>
    <row r="178" spans="2:4" x14ac:dyDescent="0.2">
      <c r="B178" s="3"/>
      <c r="C178" s="8"/>
      <c r="D178" s="8"/>
    </row>
    <row r="179" spans="2:4" x14ac:dyDescent="0.2">
      <c r="B179" s="3"/>
      <c r="C179" s="8"/>
      <c r="D179" s="8"/>
    </row>
    <row r="180" spans="2:4" x14ac:dyDescent="0.2">
      <c r="B180" s="3"/>
      <c r="C180" s="8"/>
      <c r="D180" s="8"/>
    </row>
    <row r="181" spans="2:4" x14ac:dyDescent="0.2">
      <c r="B181" s="3"/>
      <c r="C181" s="8"/>
      <c r="D181" s="8"/>
    </row>
    <row r="182" spans="2:4" x14ac:dyDescent="0.2">
      <c r="B182" s="3"/>
      <c r="C182" s="8"/>
      <c r="D182" s="8"/>
    </row>
    <row r="183" spans="2:4" x14ac:dyDescent="0.2">
      <c r="B183" s="3"/>
      <c r="C183" s="8"/>
      <c r="D183" s="8"/>
    </row>
    <row r="184" spans="2:4" x14ac:dyDescent="0.2">
      <c r="B184" s="3"/>
      <c r="C184" s="8"/>
      <c r="D184" s="8"/>
    </row>
    <row r="185" spans="2:4" x14ac:dyDescent="0.2">
      <c r="B185" s="3"/>
      <c r="C185" s="8"/>
      <c r="D185" s="8"/>
    </row>
    <row r="186" spans="2:4" x14ac:dyDescent="0.2">
      <c r="B186" s="3"/>
      <c r="C186" s="8"/>
      <c r="D186" s="8"/>
    </row>
    <row r="187" spans="2:4" x14ac:dyDescent="0.2">
      <c r="B187" s="3"/>
      <c r="C187" s="8"/>
      <c r="D187" s="8"/>
    </row>
    <row r="188" spans="2:4" x14ac:dyDescent="0.2">
      <c r="B188" s="3"/>
      <c r="C188" s="8"/>
      <c r="D188" s="8"/>
    </row>
    <row r="189" spans="2:4" x14ac:dyDescent="0.2">
      <c r="B189" s="3"/>
      <c r="C189" s="8"/>
      <c r="D189" s="8"/>
    </row>
    <row r="190" spans="2:4" x14ac:dyDescent="0.2">
      <c r="B190" s="3"/>
      <c r="C190" s="8"/>
      <c r="D190" s="8"/>
    </row>
    <row r="191" spans="2:4" x14ac:dyDescent="0.2">
      <c r="B191" s="3"/>
      <c r="C191" s="8"/>
      <c r="D191" s="8"/>
    </row>
    <row r="192" spans="2:4" x14ac:dyDescent="0.2">
      <c r="B192" s="3"/>
      <c r="C192" s="8"/>
      <c r="D192" s="8"/>
    </row>
    <row r="193" spans="2:4" x14ac:dyDescent="0.2">
      <c r="B193" s="3"/>
      <c r="C193" s="8"/>
      <c r="D193" s="8"/>
    </row>
    <row r="194" spans="2:4" x14ac:dyDescent="0.2">
      <c r="B194" s="3"/>
      <c r="C194" s="8"/>
      <c r="D194" s="8"/>
    </row>
    <row r="195" spans="2:4" x14ac:dyDescent="0.2">
      <c r="B195" s="3"/>
      <c r="C195" s="8"/>
      <c r="D195" s="8"/>
    </row>
    <row r="196" spans="2:4" x14ac:dyDescent="0.2">
      <c r="B196" s="3"/>
      <c r="C196" s="8"/>
      <c r="D196" s="8"/>
    </row>
    <row r="197" spans="2:4" x14ac:dyDescent="0.2">
      <c r="B197" s="3"/>
      <c r="C197" s="8"/>
      <c r="D197" s="8"/>
    </row>
    <row r="198" spans="2:4" x14ac:dyDescent="0.2">
      <c r="B198" s="3"/>
      <c r="C198" s="8"/>
      <c r="D198" s="8"/>
    </row>
    <row r="199" spans="2:4" x14ac:dyDescent="0.2">
      <c r="B199" s="3"/>
      <c r="C199" s="8"/>
      <c r="D199" s="8"/>
    </row>
    <row r="200" spans="2:4" x14ac:dyDescent="0.2">
      <c r="B200" s="3"/>
      <c r="C200" s="8"/>
      <c r="D200" s="8"/>
    </row>
    <row r="201" spans="2:4" x14ac:dyDescent="0.2">
      <c r="B201" s="3"/>
      <c r="C201" s="8"/>
      <c r="D201" s="8"/>
    </row>
    <row r="202" spans="2:4" x14ac:dyDescent="0.2">
      <c r="B202" s="3"/>
      <c r="C202" s="8"/>
      <c r="D202" s="8"/>
    </row>
    <row r="203" spans="2:4" x14ac:dyDescent="0.2">
      <c r="B203" s="3"/>
      <c r="C203" s="8"/>
      <c r="D203" s="8"/>
    </row>
    <row r="204" spans="2:4" x14ac:dyDescent="0.2">
      <c r="B204" s="3"/>
      <c r="C204" s="8"/>
      <c r="D204" s="8"/>
    </row>
    <row r="205" spans="2:4" x14ac:dyDescent="0.2">
      <c r="C205" s="8"/>
      <c r="D205" s="8"/>
    </row>
    <row r="206" spans="2:4" x14ac:dyDescent="0.2">
      <c r="C206" s="8"/>
      <c r="D206" s="8"/>
    </row>
    <row r="207" spans="2:4" x14ac:dyDescent="0.2">
      <c r="C207" s="8"/>
      <c r="D207" s="8"/>
    </row>
    <row r="208" spans="2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rotectedRanges>
    <protectedRange sqref="A29:D31" name="Range1"/>
  </protectedRanges>
  <phoneticPr fontId="7" type="noConversion"/>
  <hyperlinks>
    <hyperlink ref="H1821" r:id="rId1" display="http://vsolj.cetus-net.org/bulletin.html" xr:uid="{00000000-0004-0000-0000-000000000000}"/>
    <hyperlink ref="H64886" r:id="rId2" display="http://vsolj.cetus-net.org/bulletin.html" xr:uid="{00000000-0004-0000-0000-000001000000}"/>
    <hyperlink ref="H64879" r:id="rId3" display="https://www.aavso.org/ejaavso" xr:uid="{00000000-0004-0000-0000-000002000000}"/>
    <hyperlink ref="AP1030" r:id="rId4" display="http://cdsbib.u-strasbg.fr/cgi-bin/cdsbib?1990RMxAA..21..381G" xr:uid="{00000000-0004-0000-0000-000003000000}"/>
    <hyperlink ref="AP1034" r:id="rId5" display="http://cdsbib.u-strasbg.fr/cgi-bin/cdsbib?1990RMxAA..21..381G" xr:uid="{00000000-0004-0000-0000-000004000000}"/>
    <hyperlink ref="AP1033" r:id="rId6" display="http://cdsbib.u-strasbg.fr/cgi-bin/cdsbib?1990RMxAA..21..381G" xr:uid="{00000000-0004-0000-0000-000005000000}"/>
    <hyperlink ref="AP1014" r:id="rId7" display="http://cdsbib.u-strasbg.fr/cgi-bin/cdsbib?1990RMxAA..21..381G" xr:uid="{00000000-0004-0000-0000-000006000000}"/>
    <hyperlink ref="I64886" r:id="rId8" display="http://vsolj.cetus-net.org/bulletin.html" xr:uid="{00000000-0004-0000-0000-000007000000}"/>
    <hyperlink ref="AQ1170" r:id="rId9" display="http://cdsbib.u-strasbg.fr/cgi-bin/cdsbib?1990RMxAA..21..381G" xr:uid="{00000000-0004-0000-0000-000008000000}"/>
    <hyperlink ref="AQ55936" r:id="rId10" display="http://cdsbib.u-strasbg.fr/cgi-bin/cdsbib?1990RMxAA..21..381G" xr:uid="{00000000-0004-0000-0000-000009000000}"/>
    <hyperlink ref="AQ1171" r:id="rId11" display="http://cdsbib.u-strasbg.fr/cgi-bin/cdsbib?1990RMxAA..21..381G" xr:uid="{00000000-0004-0000-0000-00000A000000}"/>
    <hyperlink ref="H64883" r:id="rId12" display="https://www.aavso.org/ejaavso" xr:uid="{00000000-0004-0000-0000-00000B000000}"/>
    <hyperlink ref="H2056" r:id="rId13" display="http://vsolj.cetus-net.org/bulletin.html" xr:uid="{00000000-0004-0000-0000-00000C000000}"/>
    <hyperlink ref="AP3300" r:id="rId14" display="http://cdsbib.u-strasbg.fr/cgi-bin/cdsbib?1990RMxAA..21..381G" xr:uid="{00000000-0004-0000-0000-00000D000000}"/>
    <hyperlink ref="AP3303" r:id="rId15" display="http://cdsbib.u-strasbg.fr/cgi-bin/cdsbib?1990RMxAA..21..381G" xr:uid="{00000000-0004-0000-0000-00000E000000}"/>
    <hyperlink ref="AP3301" r:id="rId16" display="http://cdsbib.u-strasbg.fr/cgi-bin/cdsbib?1990RMxAA..21..381G" xr:uid="{00000000-0004-0000-0000-00000F000000}"/>
    <hyperlink ref="AP3285" r:id="rId17" display="http://cdsbib.u-strasbg.fr/cgi-bin/cdsbib?1990RMxAA..21..381G" xr:uid="{00000000-0004-0000-0000-000010000000}"/>
    <hyperlink ref="I2056" r:id="rId18" display="http://vsolj.cetus-net.org/bulletin.html" xr:uid="{00000000-0004-0000-0000-000011000000}"/>
    <hyperlink ref="AQ3514" r:id="rId19" display="http://cdsbib.u-strasbg.fr/cgi-bin/cdsbib?1990RMxAA..21..381G" xr:uid="{00000000-0004-0000-0000-000012000000}"/>
    <hyperlink ref="AQ215" r:id="rId20" display="http://cdsbib.u-strasbg.fr/cgi-bin/cdsbib?1990RMxAA..21..381G" xr:uid="{00000000-0004-0000-0000-000013000000}"/>
    <hyperlink ref="AQ3518" r:id="rId21" display="http://cdsbib.u-strasbg.fr/cgi-bin/cdsbib?1990RMxAA..21..381G" xr:uid="{00000000-0004-0000-0000-000014000000}"/>
  </hyperlinks>
  <pageMargins left="0.75" right="0.75" top="1" bottom="1" header="0.5" footer="0.5"/>
  <headerFooter alignWithMargins="0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2024-01-25T05:57:22Z</dcterms:modified>
</cp:coreProperties>
</file>