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7897D0C-C6D8-48D6-B818-F650B0F38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A (2)" sheetId="2" r:id="rId3"/>
  </sheets>
  <definedNames>
    <definedName name="solver_adj" localSheetId="2" hidden="1">'A (2)'!$E$11:$E$13</definedName>
    <definedName name="solver_adj" localSheetId="0" hidden="1">Active!$E$11:$E$13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st" localSheetId="2" hidden="1">1</definedName>
    <definedName name="solver_est" localSheetId="0" hidden="1">1</definedName>
    <definedName name="solver_itr" localSheetId="2" hidden="1">100</definedName>
    <definedName name="solver_itr" localSheetId="0" hidden="1">100</definedName>
    <definedName name="solver_lin" localSheetId="2" hidden="1">2</definedName>
    <definedName name="solver_lin" localSheetId="0" hidden="1">2</definedName>
    <definedName name="solver_neg" localSheetId="2" hidden="1">2</definedName>
    <definedName name="solver_neg" localSheetId="0" hidden="1">2</definedName>
    <definedName name="solver_num" localSheetId="2" hidden="1">0</definedName>
    <definedName name="solver_num" localSheetId="0" hidden="1">0</definedName>
    <definedName name="solver_nwt" localSheetId="2" hidden="1">1</definedName>
    <definedName name="solver_nwt" localSheetId="0" hidden="1">1</definedName>
    <definedName name="solver_opt" localSheetId="2" hidden="1">'A (2)'!$E$14</definedName>
    <definedName name="solver_opt" localSheetId="0" hidden="1">Active!$E$14</definedName>
    <definedName name="solver_pre" localSheetId="2" hidden="1">0.000001</definedName>
    <definedName name="solver_pre" localSheetId="0" hidden="1">0.000001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tim" localSheetId="2" hidden="1">100</definedName>
    <definedName name="solver_tim" localSheetId="0" hidden="1">100</definedName>
    <definedName name="solver_tol" localSheetId="2" hidden="1">0.05</definedName>
    <definedName name="solver_tol" localSheetId="0" hidden="1">0.05</definedName>
    <definedName name="solver_typ" localSheetId="2" hidden="1">2</definedName>
    <definedName name="solver_typ" localSheetId="0" hidden="1">2</definedName>
    <definedName name="solver_val" localSheetId="2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47" i="1" l="1"/>
  <c r="F447" i="1" s="1"/>
  <c r="Q447" i="1"/>
  <c r="E446" i="1"/>
  <c r="F446" i="1" s="1"/>
  <c r="Q446" i="1"/>
  <c r="E432" i="1"/>
  <c r="F432" i="1" s="1"/>
  <c r="Q432" i="1"/>
  <c r="E433" i="1"/>
  <c r="F433" i="1" s="1"/>
  <c r="Q433" i="1"/>
  <c r="E434" i="1"/>
  <c r="F434" i="1" s="1"/>
  <c r="Q434" i="1"/>
  <c r="E435" i="1"/>
  <c r="F435" i="1" s="1"/>
  <c r="Q435" i="1"/>
  <c r="E436" i="1"/>
  <c r="F436" i="1" s="1"/>
  <c r="Q436" i="1"/>
  <c r="E437" i="1"/>
  <c r="F437" i="1" s="1"/>
  <c r="Q437" i="1"/>
  <c r="E438" i="1"/>
  <c r="F438" i="1" s="1"/>
  <c r="Q438" i="1"/>
  <c r="E439" i="1"/>
  <c r="F439" i="1" s="1"/>
  <c r="Q439" i="1"/>
  <c r="E440" i="1"/>
  <c r="F440" i="1" s="1"/>
  <c r="Q440" i="1"/>
  <c r="E441" i="1"/>
  <c r="F441" i="1" s="1"/>
  <c r="Q441" i="1"/>
  <c r="E442" i="1"/>
  <c r="F442" i="1" s="1"/>
  <c r="Q442" i="1"/>
  <c r="E443" i="1"/>
  <c r="F443" i="1" s="1"/>
  <c r="Q443" i="1"/>
  <c r="E444" i="1"/>
  <c r="F444" i="1" s="1"/>
  <c r="Q444" i="1"/>
  <c r="E445" i="1"/>
  <c r="F445" i="1" s="1"/>
  <c r="Q445" i="1"/>
  <c r="E430" i="1"/>
  <c r="F430" i="1" s="1"/>
  <c r="G430" i="1" s="1"/>
  <c r="K430" i="1" s="1"/>
  <c r="Q430" i="1"/>
  <c r="E427" i="1"/>
  <c r="F427" i="1"/>
  <c r="G427" i="1" s="1"/>
  <c r="K427" i="1" s="1"/>
  <c r="E431" i="1"/>
  <c r="F431" i="1" s="1"/>
  <c r="G431" i="1" s="1"/>
  <c r="K431" i="1" s="1"/>
  <c r="E423" i="1"/>
  <c r="F423" i="1" s="1"/>
  <c r="G423" i="1" s="1"/>
  <c r="K423" i="1" s="1"/>
  <c r="D11" i="1"/>
  <c r="D12" i="1"/>
  <c r="D16" i="1" s="1"/>
  <c r="D19" i="1" s="1"/>
  <c r="Q427" i="1"/>
  <c r="Q431" i="1"/>
  <c r="Q423" i="1"/>
  <c r="E428" i="1"/>
  <c r="F428" i="1" s="1"/>
  <c r="G428" i="1" s="1"/>
  <c r="K428" i="1" s="1"/>
  <c r="E429" i="1"/>
  <c r="F429" i="1" s="1"/>
  <c r="Q428" i="1"/>
  <c r="Q429" i="1"/>
  <c r="E424" i="1"/>
  <c r="F424" i="1" s="1"/>
  <c r="G424" i="1" s="1"/>
  <c r="K424" i="1" s="1"/>
  <c r="E416" i="1"/>
  <c r="F416" i="1" s="1"/>
  <c r="G416" i="1" s="1"/>
  <c r="J416" i="1" s="1"/>
  <c r="E417" i="1"/>
  <c r="F417" i="1"/>
  <c r="G417" i="1" s="1"/>
  <c r="J417" i="1" s="1"/>
  <c r="E419" i="1"/>
  <c r="F419" i="1" s="1"/>
  <c r="G419" i="1" s="1"/>
  <c r="K419" i="1" s="1"/>
  <c r="E420" i="1"/>
  <c r="F420" i="1" s="1"/>
  <c r="G420" i="1" s="1"/>
  <c r="K420" i="1" s="1"/>
  <c r="E421" i="1"/>
  <c r="F421" i="1" s="1"/>
  <c r="G421" i="1" s="1"/>
  <c r="K421" i="1" s="1"/>
  <c r="E422" i="1"/>
  <c r="F422" i="1"/>
  <c r="G422" i="1" s="1"/>
  <c r="K422" i="1" s="1"/>
  <c r="E425" i="1"/>
  <c r="F425" i="1" s="1"/>
  <c r="G425" i="1" s="1"/>
  <c r="K425" i="1" s="1"/>
  <c r="E426" i="1"/>
  <c r="F426" i="1" s="1"/>
  <c r="E418" i="1"/>
  <c r="F418" i="1" s="1"/>
  <c r="U418" i="1" s="1"/>
  <c r="Q424" i="1"/>
  <c r="Q419" i="1"/>
  <c r="Q421" i="1"/>
  <c r="Q422" i="1"/>
  <c r="Q426" i="1"/>
  <c r="E410" i="1"/>
  <c r="F410" i="1" s="1"/>
  <c r="G410" i="1" s="1"/>
  <c r="E412" i="1"/>
  <c r="F412" i="1" s="1"/>
  <c r="G412" i="1" s="1"/>
  <c r="E413" i="1"/>
  <c r="F413" i="1" s="1"/>
  <c r="G413" i="1" s="1"/>
  <c r="K413" i="1" s="1"/>
  <c r="E414" i="1"/>
  <c r="F414" i="1" s="1"/>
  <c r="G414" i="1" s="1"/>
  <c r="E415" i="1"/>
  <c r="F415" i="1" s="1"/>
  <c r="G415" i="1" s="1"/>
  <c r="E411" i="1"/>
  <c r="F411" i="1" s="1"/>
  <c r="U411" i="1" s="1"/>
  <c r="Q420" i="1"/>
  <c r="Q425" i="1"/>
  <c r="E111" i="1"/>
  <c r="F111" i="1" s="1"/>
  <c r="G111" i="1" s="1"/>
  <c r="I111" i="1" s="1"/>
  <c r="E101" i="1"/>
  <c r="E301" i="3" s="1"/>
  <c r="E329" i="1"/>
  <c r="F329" i="1" s="1"/>
  <c r="G329" i="1" s="1"/>
  <c r="I329" i="1" s="1"/>
  <c r="E405" i="1"/>
  <c r="F405" i="1" s="1"/>
  <c r="G405" i="1" s="1"/>
  <c r="I405" i="1" s="1"/>
  <c r="E402" i="1"/>
  <c r="F402" i="1" s="1"/>
  <c r="G402" i="1" s="1"/>
  <c r="I402" i="1" s="1"/>
  <c r="E361" i="1"/>
  <c r="E196" i="3" s="1"/>
  <c r="E368" i="1"/>
  <c r="F368" i="1" s="1"/>
  <c r="G368" i="1" s="1"/>
  <c r="L368" i="1" s="1"/>
  <c r="E371" i="1"/>
  <c r="F371" i="1" s="1"/>
  <c r="G371" i="1" s="1"/>
  <c r="K371" i="1" s="1"/>
  <c r="E377" i="1"/>
  <c r="F377" i="1" s="1"/>
  <c r="G377" i="1" s="1"/>
  <c r="K377" i="1" s="1"/>
  <c r="E392" i="1"/>
  <c r="E203" i="3" s="1"/>
  <c r="E395" i="1"/>
  <c r="F395" i="1" s="1"/>
  <c r="G395" i="1" s="1"/>
  <c r="K395" i="1" s="1"/>
  <c r="E396" i="1"/>
  <c r="F396" i="1" s="1"/>
  <c r="E389" i="1"/>
  <c r="F389" i="1" s="1"/>
  <c r="G389" i="1" s="1"/>
  <c r="K389" i="1" s="1"/>
  <c r="E22" i="1"/>
  <c r="E223" i="3" s="1"/>
  <c r="E23" i="1"/>
  <c r="F23" i="1" s="1"/>
  <c r="G23" i="1" s="1"/>
  <c r="E24" i="1"/>
  <c r="F24" i="1" s="1"/>
  <c r="E25" i="1"/>
  <c r="F25" i="1" s="1"/>
  <c r="G25" i="1" s="1"/>
  <c r="E26" i="1"/>
  <c r="F26" i="1" s="1"/>
  <c r="E27" i="1"/>
  <c r="F27" i="1" s="1"/>
  <c r="E28" i="1"/>
  <c r="F28" i="1" s="1"/>
  <c r="G28" i="1" s="1"/>
  <c r="I28" i="1" s="1"/>
  <c r="E29" i="1"/>
  <c r="F29" i="1" s="1"/>
  <c r="G29" i="1" s="1"/>
  <c r="E30" i="1"/>
  <c r="F30" i="1" s="1"/>
  <c r="G30" i="1" s="1"/>
  <c r="I30" i="1" s="1"/>
  <c r="E31" i="1"/>
  <c r="F31" i="1" s="1"/>
  <c r="G31" i="1" s="1"/>
  <c r="I31" i="1" s="1"/>
  <c r="E32" i="1"/>
  <c r="F32" i="1"/>
  <c r="E33" i="1"/>
  <c r="F33" i="1" s="1"/>
  <c r="G33" i="1" s="1"/>
  <c r="I33" i="1" s="1"/>
  <c r="E34" i="1"/>
  <c r="F34" i="1" s="1"/>
  <c r="G34" i="1" s="1"/>
  <c r="I34" i="1" s="1"/>
  <c r="E35" i="1"/>
  <c r="F35" i="1" s="1"/>
  <c r="G35" i="1" s="1"/>
  <c r="E36" i="1"/>
  <c r="F36" i="1" s="1"/>
  <c r="E37" i="1"/>
  <c r="F37" i="1" s="1"/>
  <c r="E38" i="1"/>
  <c r="F38" i="1" s="1"/>
  <c r="G38" i="1" s="1"/>
  <c r="I38" i="1" s="1"/>
  <c r="E39" i="1"/>
  <c r="E240" i="3" s="1"/>
  <c r="E40" i="1"/>
  <c r="F40" i="1" s="1"/>
  <c r="E41" i="1"/>
  <c r="F41" i="1" s="1"/>
  <c r="G41" i="1" s="1"/>
  <c r="I41" i="1" s="1"/>
  <c r="E42" i="1"/>
  <c r="F42" i="1" s="1"/>
  <c r="E43" i="1"/>
  <c r="F43" i="1" s="1"/>
  <c r="G43" i="1" s="1"/>
  <c r="I43" i="1" s="1"/>
  <c r="E44" i="1"/>
  <c r="E245" i="3" s="1"/>
  <c r="E45" i="1"/>
  <c r="F45" i="1" s="1"/>
  <c r="G45" i="1" s="1"/>
  <c r="I45" i="1" s="1"/>
  <c r="E46" i="1"/>
  <c r="F46" i="1"/>
  <c r="G46" i="1" s="1"/>
  <c r="I46" i="1" s="1"/>
  <c r="E47" i="1"/>
  <c r="F47" i="1" s="1"/>
  <c r="G47" i="1" s="1"/>
  <c r="E48" i="1"/>
  <c r="F48" i="1" s="1"/>
  <c r="G48" i="1" s="1"/>
  <c r="I48" i="1" s="1"/>
  <c r="E49" i="1"/>
  <c r="F49" i="1" s="1"/>
  <c r="G49" i="1" s="1"/>
  <c r="E50" i="1"/>
  <c r="F50" i="1" s="1"/>
  <c r="G50" i="1" s="1"/>
  <c r="I50" i="1" s="1"/>
  <c r="E51" i="1"/>
  <c r="F51" i="1" s="1"/>
  <c r="G51" i="1" s="1"/>
  <c r="I51" i="1" s="1"/>
  <c r="E52" i="1"/>
  <c r="F52" i="1"/>
  <c r="E53" i="1"/>
  <c r="F53" i="1"/>
  <c r="G53" i="1" s="1"/>
  <c r="I53" i="1" s="1"/>
  <c r="E54" i="1"/>
  <c r="F54" i="1"/>
  <c r="E55" i="1"/>
  <c r="F55" i="1" s="1"/>
  <c r="G55" i="1" s="1"/>
  <c r="E56" i="1"/>
  <c r="F56" i="1" s="1"/>
  <c r="E57" i="1"/>
  <c r="F57" i="1" s="1"/>
  <c r="G57" i="1" s="1"/>
  <c r="I57" i="1" s="1"/>
  <c r="E58" i="1"/>
  <c r="F58" i="1" s="1"/>
  <c r="G58" i="1" s="1"/>
  <c r="I58" i="1" s="1"/>
  <c r="E59" i="1"/>
  <c r="F59" i="1" s="1"/>
  <c r="G59" i="1" s="1"/>
  <c r="I59" i="1" s="1"/>
  <c r="E60" i="1"/>
  <c r="F60" i="1" s="1"/>
  <c r="G60" i="1" s="1"/>
  <c r="I60" i="1" s="1"/>
  <c r="E61" i="1"/>
  <c r="F61" i="1" s="1"/>
  <c r="G61" i="1" s="1"/>
  <c r="E62" i="1"/>
  <c r="F62" i="1" s="1"/>
  <c r="G62" i="1" s="1"/>
  <c r="I62" i="1" s="1"/>
  <c r="E63" i="1"/>
  <c r="F63" i="1"/>
  <c r="G63" i="1" s="1"/>
  <c r="E64" i="1"/>
  <c r="F64" i="1" s="1"/>
  <c r="G64" i="1" s="1"/>
  <c r="I64" i="1" s="1"/>
  <c r="E65" i="1"/>
  <c r="F65" i="1" s="1"/>
  <c r="G65" i="1" s="1"/>
  <c r="I65" i="1" s="1"/>
  <c r="E66" i="1"/>
  <c r="F66" i="1" s="1"/>
  <c r="G66" i="1" s="1"/>
  <c r="I66" i="1" s="1"/>
  <c r="E67" i="1"/>
  <c r="F67" i="1" s="1"/>
  <c r="G67" i="1" s="1"/>
  <c r="E68" i="1"/>
  <c r="F68" i="1" s="1"/>
  <c r="E69" i="1"/>
  <c r="F69" i="1" s="1"/>
  <c r="G69" i="1" s="1"/>
  <c r="I69" i="1" s="1"/>
  <c r="E70" i="1"/>
  <c r="F70" i="1" s="1"/>
  <c r="G70" i="1" s="1"/>
  <c r="I70" i="1" s="1"/>
  <c r="E71" i="1"/>
  <c r="F71" i="1" s="1"/>
  <c r="G71" i="1" s="1"/>
  <c r="I71" i="1" s="1"/>
  <c r="E72" i="1"/>
  <c r="F72" i="1" s="1"/>
  <c r="G72" i="1" s="1"/>
  <c r="I72" i="1" s="1"/>
  <c r="E73" i="1"/>
  <c r="F73" i="1" s="1"/>
  <c r="G73" i="1" s="1"/>
  <c r="I73" i="1" s="1"/>
  <c r="E74" i="1"/>
  <c r="F74" i="1" s="1"/>
  <c r="G74" i="1" s="1"/>
  <c r="I74" i="1" s="1"/>
  <c r="E75" i="1"/>
  <c r="F75" i="1"/>
  <c r="G75" i="1" s="1"/>
  <c r="I75" i="1" s="1"/>
  <c r="E76" i="1"/>
  <c r="F76" i="1"/>
  <c r="G76" i="1" s="1"/>
  <c r="I76" i="1" s="1"/>
  <c r="E77" i="1"/>
  <c r="F77" i="1" s="1"/>
  <c r="G77" i="1" s="1"/>
  <c r="E78" i="1"/>
  <c r="F78" i="1" s="1"/>
  <c r="G78" i="1" s="1"/>
  <c r="I78" i="1" s="1"/>
  <c r="E79" i="1"/>
  <c r="F79" i="1" s="1"/>
  <c r="G79" i="1" s="1"/>
  <c r="I79" i="1" s="1"/>
  <c r="E80" i="1"/>
  <c r="F80" i="1" s="1"/>
  <c r="G80" i="1" s="1"/>
  <c r="I80" i="1" s="1"/>
  <c r="E81" i="1"/>
  <c r="F81" i="1" s="1"/>
  <c r="G81" i="1" s="1"/>
  <c r="I81" i="1" s="1"/>
  <c r="E82" i="1"/>
  <c r="F82" i="1" s="1"/>
  <c r="G82" i="1" s="1"/>
  <c r="I82" i="1" s="1"/>
  <c r="E83" i="1"/>
  <c r="F83" i="1" s="1"/>
  <c r="E84" i="1"/>
  <c r="F84" i="1" s="1"/>
  <c r="G84" i="1" s="1"/>
  <c r="I84" i="1" s="1"/>
  <c r="E85" i="1"/>
  <c r="F85" i="1" s="1"/>
  <c r="G85" i="1" s="1"/>
  <c r="I85" i="1" s="1"/>
  <c r="E86" i="1"/>
  <c r="F86" i="1" s="1"/>
  <c r="G86" i="1" s="1"/>
  <c r="I86" i="1" s="1"/>
  <c r="E87" i="1"/>
  <c r="E288" i="3" s="1"/>
  <c r="E88" i="1"/>
  <c r="F88" i="1" s="1"/>
  <c r="G88" i="1" s="1"/>
  <c r="I88" i="1" s="1"/>
  <c r="E89" i="1"/>
  <c r="F89" i="1"/>
  <c r="G89" i="1" s="1"/>
  <c r="E90" i="1"/>
  <c r="F90" i="1" s="1"/>
  <c r="G90" i="1" s="1"/>
  <c r="I90" i="1" s="1"/>
  <c r="E91" i="1"/>
  <c r="F91" i="1" s="1"/>
  <c r="G91" i="1" s="1"/>
  <c r="I91" i="1" s="1"/>
  <c r="E92" i="1"/>
  <c r="F92" i="1" s="1"/>
  <c r="G92" i="1" s="1"/>
  <c r="I92" i="1" s="1"/>
  <c r="E93" i="1"/>
  <c r="F93" i="1" s="1"/>
  <c r="G93" i="1" s="1"/>
  <c r="I93" i="1" s="1"/>
  <c r="E94" i="1"/>
  <c r="F94" i="1" s="1"/>
  <c r="G94" i="1" s="1"/>
  <c r="I94" i="1" s="1"/>
  <c r="E95" i="1"/>
  <c r="F95" i="1" s="1"/>
  <c r="G95" i="1" s="1"/>
  <c r="E96" i="1"/>
  <c r="E297" i="3" s="1"/>
  <c r="E97" i="1"/>
  <c r="F97" i="1" s="1"/>
  <c r="G97" i="1" s="1"/>
  <c r="I97" i="1" s="1"/>
  <c r="E98" i="1"/>
  <c r="F98" i="1" s="1"/>
  <c r="G98" i="1" s="1"/>
  <c r="I98" i="1" s="1"/>
  <c r="E99" i="1"/>
  <c r="F99" i="1" s="1"/>
  <c r="E102" i="1"/>
  <c r="F102" i="1" s="1"/>
  <c r="G102" i="1" s="1"/>
  <c r="I102" i="1" s="1"/>
  <c r="E103" i="1"/>
  <c r="F103" i="1" s="1"/>
  <c r="G103" i="1" s="1"/>
  <c r="I103" i="1" s="1"/>
  <c r="E105" i="1"/>
  <c r="F105" i="1" s="1"/>
  <c r="G105" i="1" s="1"/>
  <c r="I105" i="1" s="1"/>
  <c r="E106" i="1"/>
  <c r="F106" i="1" s="1"/>
  <c r="G106" i="1" s="1"/>
  <c r="I106" i="1" s="1"/>
  <c r="E107" i="1"/>
  <c r="F107" i="1" s="1"/>
  <c r="G107" i="1" s="1"/>
  <c r="I107" i="1" s="1"/>
  <c r="E108" i="1"/>
  <c r="F108" i="1" s="1"/>
  <c r="G108" i="1" s="1"/>
  <c r="I108" i="1" s="1"/>
  <c r="E109" i="1"/>
  <c r="F109" i="1" s="1"/>
  <c r="E110" i="1"/>
  <c r="F110" i="1" s="1"/>
  <c r="G110" i="1" s="1"/>
  <c r="I110" i="1" s="1"/>
  <c r="E116" i="1"/>
  <c r="F116" i="1" s="1"/>
  <c r="G116" i="1" s="1"/>
  <c r="I116" i="1" s="1"/>
  <c r="E117" i="1"/>
  <c r="F117" i="1" s="1"/>
  <c r="G117" i="1" s="1"/>
  <c r="I117" i="1" s="1"/>
  <c r="E120" i="1"/>
  <c r="F120" i="1" s="1"/>
  <c r="G120" i="1" s="1"/>
  <c r="I120" i="1" s="1"/>
  <c r="E122" i="1"/>
  <c r="F122" i="1" s="1"/>
  <c r="G122" i="1" s="1"/>
  <c r="I122" i="1" s="1"/>
  <c r="E127" i="1"/>
  <c r="F127" i="1" s="1"/>
  <c r="G127" i="1" s="1"/>
  <c r="J127" i="1" s="1"/>
  <c r="E131" i="1"/>
  <c r="F131" i="1" s="1"/>
  <c r="G131" i="1" s="1"/>
  <c r="I131" i="1" s="1"/>
  <c r="E132" i="1"/>
  <c r="F132" i="1" s="1"/>
  <c r="G132" i="1" s="1"/>
  <c r="I132" i="1" s="1"/>
  <c r="E133" i="1"/>
  <c r="F133" i="1" s="1"/>
  <c r="G133" i="1" s="1"/>
  <c r="I133" i="1" s="1"/>
  <c r="E134" i="1"/>
  <c r="F134" i="1" s="1"/>
  <c r="G134" i="1" s="1"/>
  <c r="I134" i="1" s="1"/>
  <c r="E135" i="1"/>
  <c r="F135" i="1" s="1"/>
  <c r="G135" i="1" s="1"/>
  <c r="I135" i="1" s="1"/>
  <c r="E136" i="1"/>
  <c r="F136" i="1" s="1"/>
  <c r="E137" i="1"/>
  <c r="F137" i="1" s="1"/>
  <c r="G137" i="1" s="1"/>
  <c r="I137" i="1" s="1"/>
  <c r="E142" i="1"/>
  <c r="F142" i="1" s="1"/>
  <c r="G142" i="1" s="1"/>
  <c r="I142" i="1" s="1"/>
  <c r="E143" i="1"/>
  <c r="F143" i="1" s="1"/>
  <c r="G143" i="1" s="1"/>
  <c r="I143" i="1" s="1"/>
  <c r="E144" i="1"/>
  <c r="F144" i="1" s="1"/>
  <c r="G144" i="1" s="1"/>
  <c r="I144" i="1" s="1"/>
  <c r="E147" i="1"/>
  <c r="F147" i="1" s="1"/>
  <c r="G147" i="1" s="1"/>
  <c r="E148" i="1"/>
  <c r="F148" i="1" s="1"/>
  <c r="G148" i="1" s="1"/>
  <c r="I148" i="1" s="1"/>
  <c r="E149" i="1"/>
  <c r="F149" i="1" s="1"/>
  <c r="E150" i="1"/>
  <c r="F150" i="1" s="1"/>
  <c r="G150" i="1" s="1"/>
  <c r="I150" i="1" s="1"/>
  <c r="E151" i="1"/>
  <c r="F151" i="1" s="1"/>
  <c r="G151" i="1" s="1"/>
  <c r="I151" i="1" s="1"/>
  <c r="E152" i="1"/>
  <c r="F152" i="1" s="1"/>
  <c r="G152" i="1" s="1"/>
  <c r="I152" i="1" s="1"/>
  <c r="E153" i="1"/>
  <c r="F153" i="1" s="1"/>
  <c r="G153" i="1" s="1"/>
  <c r="I153" i="1" s="1"/>
  <c r="E154" i="1"/>
  <c r="F154" i="1" s="1"/>
  <c r="G154" i="1" s="1"/>
  <c r="I154" i="1" s="1"/>
  <c r="E158" i="1"/>
  <c r="F158" i="1" s="1"/>
  <c r="G158" i="1" s="1"/>
  <c r="E162" i="1"/>
  <c r="F162" i="1" s="1"/>
  <c r="G162" i="1" s="1"/>
  <c r="I162" i="1" s="1"/>
  <c r="E164" i="1"/>
  <c r="F164" i="1" s="1"/>
  <c r="G164" i="1" s="1"/>
  <c r="I164" i="1" s="1"/>
  <c r="E165" i="1"/>
  <c r="F165" i="1" s="1"/>
  <c r="G165" i="1" s="1"/>
  <c r="I165" i="1" s="1"/>
  <c r="E166" i="1"/>
  <c r="F166" i="1" s="1"/>
  <c r="G166" i="1" s="1"/>
  <c r="I166" i="1" s="1"/>
  <c r="E168" i="1"/>
  <c r="F168" i="1" s="1"/>
  <c r="G168" i="1" s="1"/>
  <c r="I168" i="1" s="1"/>
  <c r="E169" i="1"/>
  <c r="F169" i="1" s="1"/>
  <c r="G169" i="1" s="1"/>
  <c r="I169" i="1" s="1"/>
  <c r="E170" i="1"/>
  <c r="F170" i="1" s="1"/>
  <c r="E171" i="1"/>
  <c r="F171" i="1"/>
  <c r="G171" i="1" s="1"/>
  <c r="I171" i="1" s="1"/>
  <c r="E172" i="1"/>
  <c r="F172" i="1" s="1"/>
  <c r="E177" i="1"/>
  <c r="F177" i="1" s="1"/>
  <c r="G177" i="1" s="1"/>
  <c r="I177" i="1" s="1"/>
  <c r="E200" i="1"/>
  <c r="F200" i="1"/>
  <c r="G200" i="1" s="1"/>
  <c r="I200" i="1" s="1"/>
  <c r="E222" i="1"/>
  <c r="F222" i="1" s="1"/>
  <c r="E260" i="1"/>
  <c r="F260" i="1" s="1"/>
  <c r="G260" i="1" s="1"/>
  <c r="I260" i="1" s="1"/>
  <c r="E292" i="1"/>
  <c r="F292" i="1" s="1"/>
  <c r="G292" i="1" s="1"/>
  <c r="I292" i="1" s="1"/>
  <c r="E314" i="1"/>
  <c r="F314" i="1" s="1"/>
  <c r="G314" i="1" s="1"/>
  <c r="I314" i="1" s="1"/>
  <c r="E328" i="1"/>
  <c r="F328" i="1" s="1"/>
  <c r="G328" i="1" s="1"/>
  <c r="I328" i="1" s="1"/>
  <c r="E330" i="1"/>
  <c r="F330" i="1" s="1"/>
  <c r="E331" i="1"/>
  <c r="F331" i="1" s="1"/>
  <c r="G331" i="1" s="1"/>
  <c r="J331" i="1" s="1"/>
  <c r="E332" i="1"/>
  <c r="F332" i="1" s="1"/>
  <c r="G332" i="1" s="1"/>
  <c r="J332" i="1" s="1"/>
  <c r="E333" i="1"/>
  <c r="F333" i="1" s="1"/>
  <c r="E336" i="1"/>
  <c r="E355" i="3" s="1"/>
  <c r="E337" i="1"/>
  <c r="F337" i="1" s="1"/>
  <c r="G337" i="1" s="1"/>
  <c r="I337" i="1" s="1"/>
  <c r="E341" i="1"/>
  <c r="F341" i="1" s="1"/>
  <c r="G341" i="1" s="1"/>
  <c r="J341" i="1" s="1"/>
  <c r="E342" i="1"/>
  <c r="F342" i="1" s="1"/>
  <c r="G342" i="1" s="1"/>
  <c r="I342" i="1" s="1"/>
  <c r="E345" i="1"/>
  <c r="F345" i="1" s="1"/>
  <c r="G345" i="1" s="1"/>
  <c r="I345" i="1" s="1"/>
  <c r="E346" i="1"/>
  <c r="F346" i="1" s="1"/>
  <c r="G346" i="1" s="1"/>
  <c r="E348" i="1"/>
  <c r="F348" i="1" s="1"/>
  <c r="G348" i="1" s="1"/>
  <c r="J348" i="1" s="1"/>
  <c r="E350" i="1"/>
  <c r="F350" i="1" s="1"/>
  <c r="G350" i="1" s="1"/>
  <c r="I350" i="1" s="1"/>
  <c r="E351" i="1"/>
  <c r="F351" i="1"/>
  <c r="G351" i="1" s="1"/>
  <c r="I351" i="1" s="1"/>
  <c r="E352" i="1"/>
  <c r="F352" i="1" s="1"/>
  <c r="G352" i="1" s="1"/>
  <c r="E354" i="1"/>
  <c r="F354" i="1" s="1"/>
  <c r="G354" i="1" s="1"/>
  <c r="I354" i="1" s="1"/>
  <c r="E355" i="1"/>
  <c r="F355" i="1"/>
  <c r="G355" i="1" s="1"/>
  <c r="E356" i="1"/>
  <c r="F356" i="1"/>
  <c r="G356" i="1" s="1"/>
  <c r="I356" i="1" s="1"/>
  <c r="E357" i="1"/>
  <c r="E368" i="3" s="1"/>
  <c r="E358" i="1"/>
  <c r="F358" i="1" s="1"/>
  <c r="G358" i="1" s="1"/>
  <c r="I358" i="1" s="1"/>
  <c r="E362" i="1"/>
  <c r="F362" i="1" s="1"/>
  <c r="G362" i="1" s="1"/>
  <c r="I362" i="1" s="1"/>
  <c r="E363" i="1"/>
  <c r="F363" i="1" s="1"/>
  <c r="G363" i="1" s="1"/>
  <c r="I363" i="1" s="1"/>
  <c r="E364" i="1"/>
  <c r="F364" i="1" s="1"/>
  <c r="G364" i="1" s="1"/>
  <c r="E365" i="1"/>
  <c r="F365" i="1" s="1"/>
  <c r="E366" i="1"/>
  <c r="F366" i="1" s="1"/>
  <c r="G366" i="1" s="1"/>
  <c r="I366" i="1" s="1"/>
  <c r="E367" i="1"/>
  <c r="F367" i="1" s="1"/>
  <c r="E369" i="1"/>
  <c r="F369" i="1" s="1"/>
  <c r="G369" i="1" s="1"/>
  <c r="I369" i="1" s="1"/>
  <c r="E370" i="1"/>
  <c r="F370" i="1" s="1"/>
  <c r="G370" i="1" s="1"/>
  <c r="I370" i="1" s="1"/>
  <c r="E373" i="1"/>
  <c r="E378" i="3" s="1"/>
  <c r="E374" i="1"/>
  <c r="F374" i="1" s="1"/>
  <c r="G374" i="1" s="1"/>
  <c r="E375" i="1"/>
  <c r="F375" i="1" s="1"/>
  <c r="G375" i="1" s="1"/>
  <c r="E376" i="1"/>
  <c r="F376" i="1" s="1"/>
  <c r="G376" i="1" s="1"/>
  <c r="I376" i="1" s="1"/>
  <c r="E378" i="1"/>
  <c r="F378" i="1" s="1"/>
  <c r="G378" i="1" s="1"/>
  <c r="K378" i="1" s="1"/>
  <c r="E379" i="1"/>
  <c r="F379" i="1" s="1"/>
  <c r="G379" i="1" s="1"/>
  <c r="K379" i="1" s="1"/>
  <c r="E380" i="1"/>
  <c r="F380" i="1" s="1"/>
  <c r="G380" i="1" s="1"/>
  <c r="K380" i="1" s="1"/>
  <c r="E381" i="1"/>
  <c r="F381" i="1" s="1"/>
  <c r="G381" i="1" s="1"/>
  <c r="I381" i="1" s="1"/>
  <c r="E382" i="1"/>
  <c r="F382" i="1" s="1"/>
  <c r="G382" i="1" s="1"/>
  <c r="I382" i="1" s="1"/>
  <c r="E383" i="1"/>
  <c r="F383" i="1"/>
  <c r="G383" i="1" s="1"/>
  <c r="K383" i="1" s="1"/>
  <c r="E384" i="1"/>
  <c r="F384" i="1" s="1"/>
  <c r="G384" i="1" s="1"/>
  <c r="K384" i="1" s="1"/>
  <c r="E386" i="1"/>
  <c r="F386" i="1" s="1"/>
  <c r="E387" i="1"/>
  <c r="F387" i="1"/>
  <c r="G387" i="1" s="1"/>
  <c r="E388" i="1"/>
  <c r="F388" i="1" s="1"/>
  <c r="G388" i="1" s="1"/>
  <c r="I388" i="1" s="1"/>
  <c r="E390" i="1"/>
  <c r="F390" i="1" s="1"/>
  <c r="G390" i="1" s="1"/>
  <c r="I390" i="1" s="1"/>
  <c r="E391" i="1"/>
  <c r="F391" i="1"/>
  <c r="G391" i="1" s="1"/>
  <c r="K391" i="1" s="1"/>
  <c r="E393" i="1"/>
  <c r="F393" i="1"/>
  <c r="G393" i="1" s="1"/>
  <c r="K393" i="1" s="1"/>
  <c r="E394" i="1"/>
  <c r="F394" i="1" s="1"/>
  <c r="G394" i="1" s="1"/>
  <c r="E397" i="1"/>
  <c r="F397" i="1" s="1"/>
  <c r="G397" i="1" s="1"/>
  <c r="I397" i="1" s="1"/>
  <c r="E398" i="1"/>
  <c r="F398" i="1" s="1"/>
  <c r="G398" i="1" s="1"/>
  <c r="K398" i="1" s="1"/>
  <c r="E403" i="1"/>
  <c r="F403" i="1" s="1"/>
  <c r="G403" i="1" s="1"/>
  <c r="K403" i="1" s="1"/>
  <c r="D9" i="1"/>
  <c r="C9" i="1"/>
  <c r="E399" i="1"/>
  <c r="F399" i="1"/>
  <c r="G399" i="1" s="1"/>
  <c r="K399" i="1" s="1"/>
  <c r="E400" i="1"/>
  <c r="F400" i="1" s="1"/>
  <c r="G400" i="1" s="1"/>
  <c r="K400" i="1" s="1"/>
  <c r="E401" i="1"/>
  <c r="F401" i="1" s="1"/>
  <c r="G401" i="1" s="1"/>
  <c r="K401" i="1" s="1"/>
  <c r="E404" i="1"/>
  <c r="F404" i="1" s="1"/>
  <c r="G404" i="1" s="1"/>
  <c r="E406" i="1"/>
  <c r="F406" i="1" s="1"/>
  <c r="G406" i="1" s="1"/>
  <c r="J406" i="1" s="1"/>
  <c r="E407" i="1"/>
  <c r="F407" i="1" s="1"/>
  <c r="G407" i="1"/>
  <c r="J407" i="1" s="1"/>
  <c r="E408" i="1"/>
  <c r="F408" i="1" s="1"/>
  <c r="E409" i="1"/>
  <c r="F409" i="1" s="1"/>
  <c r="G409" i="1" s="1"/>
  <c r="K409" i="1" s="1"/>
  <c r="E21" i="1"/>
  <c r="F21" i="1" s="1"/>
  <c r="G21" i="1" s="1"/>
  <c r="E249" i="1"/>
  <c r="F249" i="1" s="1"/>
  <c r="G249" i="1" s="1"/>
  <c r="E283" i="1"/>
  <c r="F283" i="1" s="1"/>
  <c r="G283" i="1" s="1"/>
  <c r="I283" i="1" s="1"/>
  <c r="E301" i="1"/>
  <c r="F301" i="1" s="1"/>
  <c r="G301" i="1" s="1"/>
  <c r="I301" i="1" s="1"/>
  <c r="E308" i="1"/>
  <c r="E167" i="3" s="1"/>
  <c r="E313" i="1"/>
  <c r="F313" i="1" s="1"/>
  <c r="G313" i="1" s="1"/>
  <c r="I313" i="1" s="1"/>
  <c r="E321" i="1"/>
  <c r="F321" i="1" s="1"/>
  <c r="G321" i="1" s="1"/>
  <c r="I321" i="1" s="1"/>
  <c r="E155" i="1"/>
  <c r="F155" i="1" s="1"/>
  <c r="G155" i="1" s="1"/>
  <c r="I155" i="1" s="1"/>
  <c r="E161" i="1"/>
  <c r="F161" i="1" s="1"/>
  <c r="G161" i="1" s="1"/>
  <c r="E163" i="1"/>
  <c r="F163" i="1" s="1"/>
  <c r="G163" i="1" s="1"/>
  <c r="I163" i="1" s="1"/>
  <c r="E179" i="1"/>
  <c r="F179" i="1" s="1"/>
  <c r="G179" i="1" s="1"/>
  <c r="I179" i="1" s="1"/>
  <c r="E180" i="1"/>
  <c r="F180" i="1"/>
  <c r="G180" i="1" s="1"/>
  <c r="I180" i="1" s="1"/>
  <c r="E181" i="1"/>
  <c r="F181" i="1"/>
  <c r="G181" i="1" s="1"/>
  <c r="I181" i="1" s="1"/>
  <c r="E189" i="1"/>
  <c r="F189" i="1"/>
  <c r="G189" i="1" s="1"/>
  <c r="E197" i="1"/>
  <c r="F197" i="1" s="1"/>
  <c r="G197" i="1" s="1"/>
  <c r="I197" i="1" s="1"/>
  <c r="E198" i="1"/>
  <c r="F198" i="1" s="1"/>
  <c r="G198" i="1" s="1"/>
  <c r="I198" i="1" s="1"/>
  <c r="E201" i="1"/>
  <c r="F201" i="1" s="1"/>
  <c r="G201" i="1" s="1"/>
  <c r="I201" i="1" s="1"/>
  <c r="E202" i="1"/>
  <c r="F202" i="1" s="1"/>
  <c r="G202" i="1" s="1"/>
  <c r="I202" i="1" s="1"/>
  <c r="E207" i="1"/>
  <c r="F207" i="1" s="1"/>
  <c r="G207" i="1" s="1"/>
  <c r="I207" i="1" s="1"/>
  <c r="E210" i="1"/>
  <c r="F210" i="1" s="1"/>
  <c r="G210" i="1" s="1"/>
  <c r="I210" i="1" s="1"/>
  <c r="E211" i="1"/>
  <c r="F211" i="1"/>
  <c r="G211" i="1" s="1"/>
  <c r="I211" i="1" s="1"/>
  <c r="E213" i="1"/>
  <c r="F213" i="1" s="1"/>
  <c r="G213" i="1" s="1"/>
  <c r="I213" i="1" s="1"/>
  <c r="E214" i="1"/>
  <c r="F214" i="1" s="1"/>
  <c r="G214" i="1" s="1"/>
  <c r="I214" i="1" s="1"/>
  <c r="E218" i="1"/>
  <c r="F218" i="1" s="1"/>
  <c r="G218" i="1" s="1"/>
  <c r="I218" i="1" s="1"/>
  <c r="E219" i="1"/>
  <c r="F219" i="1" s="1"/>
  <c r="G219" i="1" s="1"/>
  <c r="E220" i="1"/>
  <c r="F220" i="1" s="1"/>
  <c r="G220" i="1" s="1"/>
  <c r="I220" i="1" s="1"/>
  <c r="E231" i="1"/>
  <c r="F231" i="1" s="1"/>
  <c r="G231" i="1" s="1"/>
  <c r="I231" i="1" s="1"/>
  <c r="E252" i="1"/>
  <c r="F252" i="1" s="1"/>
  <c r="G252" i="1" s="1"/>
  <c r="I252" i="1" s="1"/>
  <c r="E253" i="1"/>
  <c r="F253" i="1" s="1"/>
  <c r="G253" i="1" s="1"/>
  <c r="I253" i="1" s="1"/>
  <c r="E254" i="1"/>
  <c r="F254" i="1"/>
  <c r="G254" i="1" s="1"/>
  <c r="I254" i="1" s="1"/>
  <c r="E255" i="1"/>
  <c r="F255" i="1" s="1"/>
  <c r="G255" i="1" s="1"/>
  <c r="I255" i="1" s="1"/>
  <c r="E119" i="1"/>
  <c r="F119" i="1" s="1"/>
  <c r="G119" i="1" s="1"/>
  <c r="I119" i="1" s="1"/>
  <c r="E145" i="1"/>
  <c r="F145" i="1" s="1"/>
  <c r="G145" i="1" s="1"/>
  <c r="I145" i="1" s="1"/>
  <c r="E324" i="1"/>
  <c r="F324" i="1" s="1"/>
  <c r="G324" i="1" s="1"/>
  <c r="I324" i="1" s="1"/>
  <c r="E232" i="1"/>
  <c r="F232" i="1" s="1"/>
  <c r="G232" i="1" s="1"/>
  <c r="I232" i="1" s="1"/>
  <c r="E256" i="1"/>
  <c r="F256" i="1" s="1"/>
  <c r="G256" i="1" s="1"/>
  <c r="I256" i="1" s="1"/>
  <c r="E258" i="1"/>
  <c r="F258" i="1"/>
  <c r="G258" i="1" s="1"/>
  <c r="I258" i="1" s="1"/>
  <c r="E259" i="1"/>
  <c r="F259" i="1" s="1"/>
  <c r="G259" i="1" s="1"/>
  <c r="I259" i="1" s="1"/>
  <c r="E272" i="1"/>
  <c r="F272" i="1" s="1"/>
  <c r="G272" i="1" s="1"/>
  <c r="I272" i="1" s="1"/>
  <c r="E274" i="1"/>
  <c r="F274" i="1" s="1"/>
  <c r="G274" i="1" s="1"/>
  <c r="I274" i="1" s="1"/>
  <c r="E280" i="1"/>
  <c r="F280" i="1" s="1"/>
  <c r="G280" i="1" s="1"/>
  <c r="I280" i="1" s="1"/>
  <c r="E281" i="1"/>
  <c r="F281" i="1" s="1"/>
  <c r="G281" i="1" s="1"/>
  <c r="I281" i="1" s="1"/>
  <c r="E287" i="1"/>
  <c r="F287" i="1" s="1"/>
  <c r="G287" i="1" s="1"/>
  <c r="E309" i="1"/>
  <c r="F309" i="1" s="1"/>
  <c r="G309" i="1" s="1"/>
  <c r="I309" i="1" s="1"/>
  <c r="E312" i="1"/>
  <c r="F312" i="1" s="1"/>
  <c r="G312" i="1" s="1"/>
  <c r="I312" i="1" s="1"/>
  <c r="E316" i="1"/>
  <c r="F316" i="1"/>
  <c r="G316" i="1" s="1"/>
  <c r="I316" i="1" s="1"/>
  <c r="E199" i="1"/>
  <c r="F199" i="1" s="1"/>
  <c r="G199" i="1" s="1"/>
  <c r="I199" i="1" s="1"/>
  <c r="E188" i="1"/>
  <c r="F188" i="1" s="1"/>
  <c r="G188" i="1" s="1"/>
  <c r="I188" i="1" s="1"/>
  <c r="E215" i="1"/>
  <c r="F215" i="1" s="1"/>
  <c r="G215" i="1" s="1"/>
  <c r="I215" i="1" s="1"/>
  <c r="E216" i="1"/>
  <c r="F216" i="1" s="1"/>
  <c r="G216" i="1" s="1"/>
  <c r="E217" i="1"/>
  <c r="F217" i="1" s="1"/>
  <c r="G217" i="1" s="1"/>
  <c r="I217" i="1" s="1"/>
  <c r="E221" i="1"/>
  <c r="F221" i="1" s="1"/>
  <c r="G221" i="1" s="1"/>
  <c r="I221" i="1" s="1"/>
  <c r="E223" i="1"/>
  <c r="F223" i="1"/>
  <c r="G223" i="1" s="1"/>
  <c r="I223" i="1" s="1"/>
  <c r="E224" i="1"/>
  <c r="F224" i="1" s="1"/>
  <c r="G224" i="1" s="1"/>
  <c r="I224" i="1" s="1"/>
  <c r="E225" i="1"/>
  <c r="F225" i="1" s="1"/>
  <c r="G225" i="1" s="1"/>
  <c r="E226" i="1"/>
  <c r="F226" i="1" s="1"/>
  <c r="G226" i="1" s="1"/>
  <c r="I226" i="1" s="1"/>
  <c r="E227" i="1"/>
  <c r="F227" i="1" s="1"/>
  <c r="G227" i="1" s="1"/>
  <c r="I227" i="1" s="1"/>
  <c r="E234" i="1"/>
  <c r="F234" i="1" s="1"/>
  <c r="G234" i="1" s="1"/>
  <c r="I234" i="1" s="1"/>
  <c r="E235" i="1"/>
  <c r="F235" i="1" s="1"/>
  <c r="G235" i="1" s="1"/>
  <c r="I235" i="1" s="1"/>
  <c r="E236" i="1"/>
  <c r="F236" i="1" s="1"/>
  <c r="G236" i="1" s="1"/>
  <c r="I236" i="1" s="1"/>
  <c r="E237" i="1"/>
  <c r="F237" i="1" s="1"/>
  <c r="G237" i="1" s="1"/>
  <c r="I237" i="1" s="1"/>
  <c r="E238" i="1"/>
  <c r="F238" i="1" s="1"/>
  <c r="G238" i="1" s="1"/>
  <c r="I238" i="1" s="1"/>
  <c r="E240" i="1"/>
  <c r="F240" i="1" s="1"/>
  <c r="G240" i="1" s="1"/>
  <c r="I240" i="1" s="1"/>
  <c r="E241" i="1"/>
  <c r="F241" i="1" s="1"/>
  <c r="G241" i="1" s="1"/>
  <c r="E242" i="1"/>
  <c r="F242" i="1" s="1"/>
  <c r="G242" i="1" s="1"/>
  <c r="I242" i="1" s="1"/>
  <c r="E243" i="1"/>
  <c r="F243" i="1" s="1"/>
  <c r="G243" i="1" s="1"/>
  <c r="I243" i="1" s="1"/>
  <c r="E244" i="1"/>
  <c r="F244" i="1" s="1"/>
  <c r="G244" i="1" s="1"/>
  <c r="I244" i="1" s="1"/>
  <c r="E245" i="1"/>
  <c r="F245" i="1" s="1"/>
  <c r="G245" i="1" s="1"/>
  <c r="I245" i="1" s="1"/>
  <c r="E246" i="1"/>
  <c r="F246" i="1"/>
  <c r="G246" i="1" s="1"/>
  <c r="I246" i="1" s="1"/>
  <c r="E247" i="1"/>
  <c r="F247" i="1" s="1"/>
  <c r="G247" i="1" s="1"/>
  <c r="I247" i="1" s="1"/>
  <c r="E261" i="1"/>
  <c r="F261" i="1" s="1"/>
  <c r="G261" i="1" s="1"/>
  <c r="I261" i="1" s="1"/>
  <c r="E263" i="1"/>
  <c r="F263" i="1" s="1"/>
  <c r="G263" i="1" s="1"/>
  <c r="I263" i="1" s="1"/>
  <c r="E264" i="1"/>
  <c r="F264" i="1"/>
  <c r="G264" i="1" s="1"/>
  <c r="I264" i="1" s="1"/>
  <c r="E265" i="1"/>
  <c r="F265" i="1" s="1"/>
  <c r="G265" i="1" s="1"/>
  <c r="I265" i="1" s="1"/>
  <c r="E269" i="1"/>
  <c r="F269" i="1" s="1"/>
  <c r="G269" i="1" s="1"/>
  <c r="I269" i="1" s="1"/>
  <c r="E279" i="1"/>
  <c r="F279" i="1" s="1"/>
  <c r="G279" i="1" s="1"/>
  <c r="E286" i="1"/>
  <c r="F286" i="1" s="1"/>
  <c r="G286" i="1" s="1"/>
  <c r="I286" i="1" s="1"/>
  <c r="E288" i="1"/>
  <c r="F288" i="1" s="1"/>
  <c r="G288" i="1" s="1"/>
  <c r="I288" i="1" s="1"/>
  <c r="E289" i="1"/>
  <c r="E149" i="3" s="1"/>
  <c r="E291" i="1"/>
  <c r="F291" i="1" s="1"/>
  <c r="G291" i="1" s="1"/>
  <c r="E293" i="1"/>
  <c r="F293" i="1" s="1"/>
  <c r="G293" i="1" s="1"/>
  <c r="I293" i="1" s="1"/>
  <c r="E298" i="1"/>
  <c r="F298" i="1" s="1"/>
  <c r="G298" i="1" s="1"/>
  <c r="I298" i="1" s="1"/>
  <c r="E299" i="1"/>
  <c r="F299" i="1" s="1"/>
  <c r="G299" i="1" s="1"/>
  <c r="I299" i="1" s="1"/>
  <c r="E300" i="1"/>
  <c r="F300" i="1" s="1"/>
  <c r="G300" i="1" s="1"/>
  <c r="I300" i="1" s="1"/>
  <c r="E302" i="1"/>
  <c r="F302" i="1"/>
  <c r="G302" i="1" s="1"/>
  <c r="I302" i="1" s="1"/>
  <c r="E303" i="1"/>
  <c r="F303" i="1" s="1"/>
  <c r="G303" i="1" s="1"/>
  <c r="I303" i="1" s="1"/>
  <c r="E304" i="1"/>
  <c r="F304" i="1" s="1"/>
  <c r="G304" i="1" s="1"/>
  <c r="I304" i="1" s="1"/>
  <c r="E305" i="1"/>
  <c r="F305" i="1" s="1"/>
  <c r="G305" i="1" s="1"/>
  <c r="I305" i="1" s="1"/>
  <c r="E306" i="1"/>
  <c r="F306" i="1" s="1"/>
  <c r="G306" i="1" s="1"/>
  <c r="I306" i="1" s="1"/>
  <c r="E307" i="1"/>
  <c r="F307" i="1"/>
  <c r="G307" i="1" s="1"/>
  <c r="I307" i="1" s="1"/>
  <c r="E317" i="1"/>
  <c r="F317" i="1" s="1"/>
  <c r="G317" i="1" s="1"/>
  <c r="I317" i="1" s="1"/>
  <c r="E228" i="1"/>
  <c r="F228" i="1" s="1"/>
  <c r="G228" i="1" s="1"/>
  <c r="I228" i="1" s="1"/>
  <c r="E100" i="1"/>
  <c r="F100" i="1" s="1"/>
  <c r="G100" i="1" s="1"/>
  <c r="I100" i="1" s="1"/>
  <c r="E104" i="1"/>
  <c r="F104" i="1"/>
  <c r="G104" i="1" s="1"/>
  <c r="I104" i="1" s="1"/>
  <c r="E112" i="1"/>
  <c r="F112" i="1" s="1"/>
  <c r="G112" i="1" s="1"/>
  <c r="I112" i="1" s="1"/>
  <c r="E113" i="1"/>
  <c r="F113" i="1" s="1"/>
  <c r="G113" i="1" s="1"/>
  <c r="I113" i="1" s="1"/>
  <c r="E114" i="1"/>
  <c r="F114" i="1" s="1"/>
  <c r="G114" i="1" s="1"/>
  <c r="I114" i="1" s="1"/>
  <c r="E115" i="1"/>
  <c r="F115" i="1" s="1"/>
  <c r="G115" i="1" s="1"/>
  <c r="I115" i="1" s="1"/>
  <c r="E118" i="1"/>
  <c r="F118" i="1" s="1"/>
  <c r="G118" i="1" s="1"/>
  <c r="I118" i="1" s="1"/>
  <c r="E123" i="1"/>
  <c r="E18" i="3" s="1"/>
  <c r="E124" i="1"/>
  <c r="F124" i="1" s="1"/>
  <c r="G124" i="1" s="1"/>
  <c r="J124" i="1" s="1"/>
  <c r="E129" i="1"/>
  <c r="F129" i="1" s="1"/>
  <c r="G129" i="1" s="1"/>
  <c r="J129" i="1" s="1"/>
  <c r="E130" i="1"/>
  <c r="F130" i="1" s="1"/>
  <c r="G130" i="1" s="1"/>
  <c r="J130" i="1" s="1"/>
  <c r="E146" i="1"/>
  <c r="F146" i="1" s="1"/>
  <c r="G146" i="1" s="1"/>
  <c r="J146" i="1" s="1"/>
  <c r="E121" i="1"/>
  <c r="F121" i="1" s="1"/>
  <c r="G121" i="1" s="1"/>
  <c r="I121" i="1" s="1"/>
  <c r="E125" i="1"/>
  <c r="F125" i="1"/>
  <c r="G125" i="1" s="1"/>
  <c r="I125" i="1" s="1"/>
  <c r="E126" i="1"/>
  <c r="F126" i="1" s="1"/>
  <c r="G126" i="1" s="1"/>
  <c r="E128" i="1"/>
  <c r="F128" i="1" s="1"/>
  <c r="G128" i="1" s="1"/>
  <c r="E138" i="1"/>
  <c r="F138" i="1" s="1"/>
  <c r="G138" i="1" s="1"/>
  <c r="E139" i="1"/>
  <c r="F139" i="1"/>
  <c r="G139" i="1" s="1"/>
  <c r="E140" i="1"/>
  <c r="F140" i="1" s="1"/>
  <c r="G140" i="1" s="1"/>
  <c r="E141" i="1"/>
  <c r="F141" i="1" s="1"/>
  <c r="G141" i="1" s="1"/>
  <c r="E156" i="1"/>
  <c r="F156" i="1" s="1"/>
  <c r="G156" i="1" s="1"/>
  <c r="E157" i="1"/>
  <c r="F157" i="1" s="1"/>
  <c r="G157" i="1" s="1"/>
  <c r="E159" i="1"/>
  <c r="F159" i="1" s="1"/>
  <c r="G159" i="1" s="1"/>
  <c r="E160" i="1"/>
  <c r="F160" i="1" s="1"/>
  <c r="G160" i="1" s="1"/>
  <c r="S160" i="1" s="1"/>
  <c r="E190" i="1"/>
  <c r="F190" i="1"/>
  <c r="G190" i="1" s="1"/>
  <c r="J190" i="1" s="1"/>
  <c r="E167" i="1"/>
  <c r="F167" i="1" s="1"/>
  <c r="G167" i="1" s="1"/>
  <c r="E174" i="1"/>
  <c r="F174" i="1" s="1"/>
  <c r="G174" i="1" s="1"/>
  <c r="J174" i="1" s="1"/>
  <c r="E184" i="1"/>
  <c r="F184" i="1" s="1"/>
  <c r="G184" i="1" s="1"/>
  <c r="J184" i="1" s="1"/>
  <c r="E208" i="1"/>
  <c r="F208" i="1"/>
  <c r="G208" i="1" s="1"/>
  <c r="J208" i="1" s="1"/>
  <c r="E185" i="1"/>
  <c r="F185" i="1" s="1"/>
  <c r="G185" i="1" s="1"/>
  <c r="J185" i="1" s="1"/>
  <c r="E209" i="1"/>
  <c r="F209" i="1" s="1"/>
  <c r="G209" i="1" s="1"/>
  <c r="J209" i="1" s="1"/>
  <c r="E229" i="1"/>
  <c r="F229" i="1" s="1"/>
  <c r="G229" i="1" s="1"/>
  <c r="E248" i="1"/>
  <c r="F248" i="1" s="1"/>
  <c r="G248" i="1" s="1"/>
  <c r="J248" i="1" s="1"/>
  <c r="E250" i="1"/>
  <c r="F250" i="1" s="1"/>
  <c r="G250" i="1" s="1"/>
  <c r="J250" i="1" s="1"/>
  <c r="E334" i="1"/>
  <c r="E188" i="3" s="1"/>
  <c r="E335" i="1"/>
  <c r="F335" i="1" s="1"/>
  <c r="G335" i="1" s="1"/>
  <c r="J335" i="1" s="1"/>
  <c r="E339" i="1"/>
  <c r="F339" i="1" s="1"/>
  <c r="G339" i="1" s="1"/>
  <c r="J339" i="1" s="1"/>
  <c r="E340" i="1"/>
  <c r="F340" i="1" s="1"/>
  <c r="G340" i="1" s="1"/>
  <c r="J340" i="1" s="1"/>
  <c r="E359" i="1"/>
  <c r="F359" i="1" s="1"/>
  <c r="G359" i="1" s="1"/>
  <c r="L359" i="1" s="1"/>
  <c r="E360" i="1"/>
  <c r="F360" i="1" s="1"/>
  <c r="G360" i="1" s="1"/>
  <c r="L360" i="1" s="1"/>
  <c r="E338" i="1"/>
  <c r="F338" i="1"/>
  <c r="G338" i="1" s="1"/>
  <c r="J338" i="1" s="1"/>
  <c r="E347" i="1"/>
  <c r="F347" i="1" s="1"/>
  <c r="E353" i="1"/>
  <c r="F353" i="1" s="1"/>
  <c r="G353" i="1" s="1"/>
  <c r="J353" i="1" s="1"/>
  <c r="E385" i="1"/>
  <c r="F385" i="1" s="1"/>
  <c r="E175" i="1"/>
  <c r="F175" i="1"/>
  <c r="G175" i="1" s="1"/>
  <c r="I175" i="1" s="1"/>
  <c r="E176" i="1"/>
  <c r="F176" i="1" s="1"/>
  <c r="G176" i="1" s="1"/>
  <c r="I176" i="1" s="1"/>
  <c r="E182" i="1"/>
  <c r="F182" i="1" s="1"/>
  <c r="G182" i="1" s="1"/>
  <c r="I182" i="1" s="1"/>
  <c r="E183" i="1"/>
  <c r="F183" i="1" s="1"/>
  <c r="G183" i="1" s="1"/>
  <c r="E186" i="1"/>
  <c r="F186" i="1" s="1"/>
  <c r="G186" i="1" s="1"/>
  <c r="I186" i="1" s="1"/>
  <c r="E349" i="1"/>
  <c r="F349" i="1" s="1"/>
  <c r="E372" i="1"/>
  <c r="F372" i="1" s="1"/>
  <c r="E230" i="1"/>
  <c r="F230" i="1" s="1"/>
  <c r="G230" i="1" s="1"/>
  <c r="I230" i="1" s="1"/>
  <c r="E233" i="1"/>
  <c r="F233" i="1" s="1"/>
  <c r="G233" i="1" s="1"/>
  <c r="I233" i="1" s="1"/>
  <c r="E239" i="1"/>
  <c r="F239" i="1" s="1"/>
  <c r="G239" i="1" s="1"/>
  <c r="I239" i="1" s="1"/>
  <c r="E251" i="1"/>
  <c r="F251" i="1" s="1"/>
  <c r="G251" i="1" s="1"/>
  <c r="J251" i="1" s="1"/>
  <c r="E257" i="1"/>
  <c r="F257" i="1" s="1"/>
  <c r="G257" i="1" s="1"/>
  <c r="I257" i="1" s="1"/>
  <c r="E262" i="1"/>
  <c r="F262" i="1" s="1"/>
  <c r="G262" i="1" s="1"/>
  <c r="I262" i="1" s="1"/>
  <c r="E266" i="1"/>
  <c r="F266" i="1"/>
  <c r="G266" i="1" s="1"/>
  <c r="I266" i="1" s="1"/>
  <c r="E267" i="1"/>
  <c r="F267" i="1" s="1"/>
  <c r="G267" i="1" s="1"/>
  <c r="I267" i="1" s="1"/>
  <c r="E268" i="1"/>
  <c r="F268" i="1" s="1"/>
  <c r="G268" i="1" s="1"/>
  <c r="I268" i="1" s="1"/>
  <c r="E270" i="1"/>
  <c r="F270" i="1" s="1"/>
  <c r="G270" i="1" s="1"/>
  <c r="I270" i="1" s="1"/>
  <c r="E271" i="1"/>
  <c r="F271" i="1"/>
  <c r="G271" i="1" s="1"/>
  <c r="I271" i="1" s="1"/>
  <c r="E273" i="1"/>
  <c r="F273" i="1" s="1"/>
  <c r="G273" i="1" s="1"/>
  <c r="I273" i="1" s="1"/>
  <c r="E275" i="1"/>
  <c r="F275" i="1" s="1"/>
  <c r="G275" i="1" s="1"/>
  <c r="I275" i="1" s="1"/>
  <c r="E276" i="1"/>
  <c r="F276" i="1"/>
  <c r="G276" i="1" s="1"/>
  <c r="I276" i="1" s="1"/>
  <c r="E277" i="1"/>
  <c r="F277" i="1" s="1"/>
  <c r="G277" i="1" s="1"/>
  <c r="I277" i="1" s="1"/>
  <c r="E278" i="1"/>
  <c r="F278" i="1" s="1"/>
  <c r="G278" i="1" s="1"/>
  <c r="I278" i="1" s="1"/>
  <c r="E282" i="1"/>
  <c r="F282" i="1" s="1"/>
  <c r="G282" i="1" s="1"/>
  <c r="I282" i="1" s="1"/>
  <c r="E284" i="1"/>
  <c r="F284" i="1" s="1"/>
  <c r="G284" i="1" s="1"/>
  <c r="I284" i="1" s="1"/>
  <c r="E285" i="1"/>
  <c r="F285" i="1" s="1"/>
  <c r="G285" i="1" s="1"/>
  <c r="I285" i="1" s="1"/>
  <c r="E290" i="1"/>
  <c r="F290" i="1" s="1"/>
  <c r="G290" i="1" s="1"/>
  <c r="I290" i="1" s="1"/>
  <c r="E294" i="1"/>
  <c r="F294" i="1" s="1"/>
  <c r="G294" i="1" s="1"/>
  <c r="I294" i="1" s="1"/>
  <c r="E295" i="1"/>
  <c r="F295" i="1" s="1"/>
  <c r="G295" i="1" s="1"/>
  <c r="I295" i="1" s="1"/>
  <c r="E296" i="1"/>
  <c r="F296" i="1" s="1"/>
  <c r="G296" i="1" s="1"/>
  <c r="E297" i="1"/>
  <c r="F297" i="1" s="1"/>
  <c r="G297" i="1" s="1"/>
  <c r="I297" i="1" s="1"/>
  <c r="E310" i="1"/>
  <c r="F310" i="1" s="1"/>
  <c r="G310" i="1" s="1"/>
  <c r="I310" i="1" s="1"/>
  <c r="E311" i="1"/>
  <c r="F311" i="1"/>
  <c r="G311" i="1" s="1"/>
  <c r="I311" i="1" s="1"/>
  <c r="E315" i="1"/>
  <c r="F315" i="1" s="1"/>
  <c r="G315" i="1" s="1"/>
  <c r="I315" i="1" s="1"/>
  <c r="E318" i="1"/>
  <c r="F318" i="1" s="1"/>
  <c r="G318" i="1" s="1"/>
  <c r="I318" i="1" s="1"/>
  <c r="E319" i="1"/>
  <c r="F319" i="1" s="1"/>
  <c r="G319" i="1" s="1"/>
  <c r="I319" i="1" s="1"/>
  <c r="E320" i="1"/>
  <c r="F320" i="1"/>
  <c r="G320" i="1" s="1"/>
  <c r="I320" i="1" s="1"/>
  <c r="E322" i="1"/>
  <c r="F322" i="1" s="1"/>
  <c r="G322" i="1" s="1"/>
  <c r="I322" i="1" s="1"/>
  <c r="E323" i="1"/>
  <c r="F323" i="1" s="1"/>
  <c r="G323" i="1" s="1"/>
  <c r="I323" i="1" s="1"/>
  <c r="E325" i="1"/>
  <c r="F325" i="1" s="1"/>
  <c r="G325" i="1" s="1"/>
  <c r="I325" i="1" s="1"/>
  <c r="E326" i="1"/>
  <c r="F326" i="1" s="1"/>
  <c r="G326" i="1" s="1"/>
  <c r="I326" i="1" s="1"/>
  <c r="E327" i="1"/>
  <c r="F327" i="1" s="1"/>
  <c r="G327" i="1" s="1"/>
  <c r="I327" i="1" s="1"/>
  <c r="E343" i="1"/>
  <c r="F343" i="1" s="1"/>
  <c r="G343" i="1" s="1"/>
  <c r="J343" i="1" s="1"/>
  <c r="E344" i="1"/>
  <c r="F344" i="1" s="1"/>
  <c r="D13" i="1"/>
  <c r="Q22" i="1"/>
  <c r="I23" i="1"/>
  <c r="Q23" i="1"/>
  <c r="Q24" i="1"/>
  <c r="I25" i="1"/>
  <c r="Q25" i="1"/>
  <c r="Q26" i="1"/>
  <c r="Q27" i="1"/>
  <c r="Q28" i="1"/>
  <c r="I29" i="1"/>
  <c r="Q29" i="1"/>
  <c r="Q30" i="1"/>
  <c r="Q31" i="1"/>
  <c r="Q32" i="1"/>
  <c r="Q33" i="1"/>
  <c r="Q34" i="1"/>
  <c r="I35" i="1"/>
  <c r="Q35" i="1"/>
  <c r="Q36" i="1"/>
  <c r="Q37" i="1"/>
  <c r="Q38" i="1"/>
  <c r="Q39" i="1"/>
  <c r="Q40" i="1"/>
  <c r="Q41" i="1"/>
  <c r="Q42" i="1"/>
  <c r="Q43" i="1"/>
  <c r="Q44" i="1"/>
  <c r="Q45" i="1"/>
  <c r="Q46" i="1"/>
  <c r="I47" i="1"/>
  <c r="Q47" i="1"/>
  <c r="Q48" i="1"/>
  <c r="I49" i="1"/>
  <c r="Q49" i="1"/>
  <c r="Q50" i="1"/>
  <c r="Q51" i="1"/>
  <c r="Q52" i="1"/>
  <c r="Q53" i="1"/>
  <c r="Q54" i="1"/>
  <c r="I55" i="1"/>
  <c r="Q55" i="1"/>
  <c r="Q56" i="1"/>
  <c r="Q57" i="1"/>
  <c r="Q58" i="1"/>
  <c r="Q59" i="1"/>
  <c r="Q60" i="1"/>
  <c r="I61" i="1"/>
  <c r="Q61" i="1"/>
  <c r="Q62" i="1"/>
  <c r="I63" i="1"/>
  <c r="Q63" i="1"/>
  <c r="Q64" i="1"/>
  <c r="Q65" i="1"/>
  <c r="Q66" i="1"/>
  <c r="I67" i="1"/>
  <c r="Q67" i="1"/>
  <c r="Q68" i="1"/>
  <c r="Q69" i="1"/>
  <c r="Q70" i="1"/>
  <c r="Q71" i="1"/>
  <c r="Q72" i="1"/>
  <c r="Q73" i="1"/>
  <c r="Q74" i="1"/>
  <c r="Q75" i="1"/>
  <c r="Q76" i="1"/>
  <c r="I77" i="1"/>
  <c r="Q77" i="1"/>
  <c r="Q78" i="1"/>
  <c r="Q79" i="1"/>
  <c r="Q80" i="1"/>
  <c r="Q81" i="1"/>
  <c r="Q82" i="1"/>
  <c r="Q83" i="1"/>
  <c r="Q84" i="1"/>
  <c r="Q85" i="1"/>
  <c r="Q86" i="1"/>
  <c r="Q87" i="1"/>
  <c r="Q88" i="1"/>
  <c r="I89" i="1"/>
  <c r="Q89" i="1"/>
  <c r="Q90" i="1"/>
  <c r="Q91" i="1"/>
  <c r="Q92" i="1"/>
  <c r="Q93" i="1"/>
  <c r="Q94" i="1"/>
  <c r="I95" i="1"/>
  <c r="Q95" i="1"/>
  <c r="Q96" i="1"/>
  <c r="Q97" i="1"/>
  <c r="Q98" i="1"/>
  <c r="Q99" i="1"/>
  <c r="Q101" i="1"/>
  <c r="Q102" i="1"/>
  <c r="Q103" i="1"/>
  <c r="Q105" i="1"/>
  <c r="Q106" i="1"/>
  <c r="Q107" i="1"/>
  <c r="Q108" i="1"/>
  <c r="Q109" i="1"/>
  <c r="Q110" i="1"/>
  <c r="Q111" i="1"/>
  <c r="Q116" i="1"/>
  <c r="Q117" i="1"/>
  <c r="Q120" i="1"/>
  <c r="Q122" i="1"/>
  <c r="Q127" i="1"/>
  <c r="Q131" i="1"/>
  <c r="Q132" i="1"/>
  <c r="Q133" i="1"/>
  <c r="Q134" i="1"/>
  <c r="Q135" i="1"/>
  <c r="Q136" i="1"/>
  <c r="Q137" i="1"/>
  <c r="Q142" i="1"/>
  <c r="Q143" i="1"/>
  <c r="Q144" i="1"/>
  <c r="I147" i="1"/>
  <c r="Q147" i="1"/>
  <c r="Q148" i="1"/>
  <c r="Q149" i="1"/>
  <c r="Q150" i="1"/>
  <c r="Q151" i="1"/>
  <c r="Q152" i="1"/>
  <c r="Q153" i="1"/>
  <c r="Q154" i="1"/>
  <c r="I158" i="1"/>
  <c r="Q158" i="1"/>
  <c r="Q162" i="1"/>
  <c r="Q164" i="1"/>
  <c r="Q165" i="1"/>
  <c r="Q166" i="1"/>
  <c r="Q168" i="1"/>
  <c r="Q169" i="1"/>
  <c r="Q170" i="1"/>
  <c r="Q171" i="1"/>
  <c r="Q172" i="1"/>
  <c r="Q177" i="1"/>
  <c r="Q200" i="1"/>
  <c r="Q222" i="1"/>
  <c r="Q260" i="1"/>
  <c r="Q292" i="1"/>
  <c r="Q314" i="1"/>
  <c r="Q328" i="1"/>
  <c r="Q330" i="1"/>
  <c r="Q331" i="1"/>
  <c r="Q332" i="1"/>
  <c r="Q333" i="1"/>
  <c r="Q336" i="1"/>
  <c r="Q337" i="1"/>
  <c r="Q341" i="1"/>
  <c r="Q342" i="1"/>
  <c r="Q345" i="1"/>
  <c r="I346" i="1"/>
  <c r="Q346" i="1"/>
  <c r="Q348" i="1"/>
  <c r="Q350" i="1"/>
  <c r="Q351" i="1"/>
  <c r="I352" i="1"/>
  <c r="Q352" i="1"/>
  <c r="Q354" i="1"/>
  <c r="I355" i="1"/>
  <c r="Q355" i="1"/>
  <c r="Q356" i="1"/>
  <c r="Q357" i="1"/>
  <c r="Q358" i="1"/>
  <c r="Q362" i="1"/>
  <c r="Q363" i="1"/>
  <c r="I364" i="1"/>
  <c r="Q364" i="1"/>
  <c r="Q365" i="1"/>
  <c r="Q366" i="1"/>
  <c r="Q367" i="1"/>
  <c r="Q369" i="1"/>
  <c r="Q370" i="1"/>
  <c r="Q373" i="1"/>
  <c r="I374" i="1"/>
  <c r="Q374" i="1"/>
  <c r="K375" i="1"/>
  <c r="Q375" i="1"/>
  <c r="Q376" i="1"/>
  <c r="Q378" i="1"/>
  <c r="Q379" i="1"/>
  <c r="Q380" i="1"/>
  <c r="Q381" i="1"/>
  <c r="Q382" i="1"/>
  <c r="Q383" i="1"/>
  <c r="Q384" i="1"/>
  <c r="Q386" i="1"/>
  <c r="I387" i="1"/>
  <c r="Q387" i="1"/>
  <c r="Q388" i="1"/>
  <c r="Q390" i="1"/>
  <c r="Q391" i="1"/>
  <c r="Q393" i="1"/>
  <c r="I394" i="1"/>
  <c r="Q394" i="1"/>
  <c r="Q397" i="1"/>
  <c r="Q398" i="1"/>
  <c r="Q403" i="1"/>
  <c r="Q405" i="1"/>
  <c r="Q412" i="1"/>
  <c r="I21" i="1"/>
  <c r="Q418" i="1"/>
  <c r="G401" i="3"/>
  <c r="C401" i="3"/>
  <c r="E401" i="3"/>
  <c r="G221" i="3"/>
  <c r="C221" i="3"/>
  <c r="E221" i="3"/>
  <c r="G220" i="3"/>
  <c r="C220" i="3"/>
  <c r="G219" i="3"/>
  <c r="C219" i="3"/>
  <c r="E219" i="3"/>
  <c r="G218" i="3"/>
  <c r="C218" i="3"/>
  <c r="G217" i="3"/>
  <c r="C217" i="3"/>
  <c r="E217" i="3"/>
  <c r="G400" i="3"/>
  <c r="C400" i="3"/>
  <c r="E400" i="3"/>
  <c r="G216" i="3"/>
  <c r="C216" i="3"/>
  <c r="E216" i="3"/>
  <c r="G215" i="3"/>
  <c r="C215" i="3"/>
  <c r="E215" i="3"/>
  <c r="G214" i="3"/>
  <c r="C214" i="3"/>
  <c r="E214" i="3"/>
  <c r="G213" i="3"/>
  <c r="C213" i="3"/>
  <c r="E213" i="3"/>
  <c r="G212" i="3"/>
  <c r="C212" i="3"/>
  <c r="E212" i="3"/>
  <c r="G211" i="3"/>
  <c r="C211" i="3"/>
  <c r="G399" i="3"/>
  <c r="C399" i="3"/>
  <c r="G210" i="3"/>
  <c r="C210" i="3"/>
  <c r="E210" i="3"/>
  <c r="G398" i="3"/>
  <c r="C398" i="3"/>
  <c r="E398" i="3"/>
  <c r="G209" i="3"/>
  <c r="C209" i="3"/>
  <c r="E209" i="3"/>
  <c r="G208" i="3"/>
  <c r="C208" i="3"/>
  <c r="E208" i="3"/>
  <c r="G207" i="3"/>
  <c r="C207" i="3"/>
  <c r="E207" i="3"/>
  <c r="G206" i="3"/>
  <c r="C206" i="3"/>
  <c r="E206" i="3"/>
  <c r="G397" i="3"/>
  <c r="C397" i="3"/>
  <c r="E397" i="3"/>
  <c r="G396" i="3"/>
  <c r="C396" i="3"/>
  <c r="G205" i="3"/>
  <c r="C205" i="3"/>
  <c r="G204" i="3"/>
  <c r="C204" i="3"/>
  <c r="E204" i="3"/>
  <c r="G395" i="3"/>
  <c r="C395" i="3"/>
  <c r="E395" i="3"/>
  <c r="G394" i="3"/>
  <c r="C394" i="3"/>
  <c r="E394" i="3"/>
  <c r="G203" i="3"/>
  <c r="C203" i="3"/>
  <c r="G393" i="3"/>
  <c r="C393" i="3"/>
  <c r="E393" i="3"/>
  <c r="G392" i="3"/>
  <c r="C392" i="3"/>
  <c r="E392" i="3"/>
  <c r="G202" i="3"/>
  <c r="C202" i="3"/>
  <c r="E202" i="3"/>
  <c r="G391" i="3"/>
  <c r="C391" i="3"/>
  <c r="G390" i="3"/>
  <c r="C390" i="3"/>
  <c r="E390" i="3"/>
  <c r="G389" i="3"/>
  <c r="C389" i="3"/>
  <c r="E389" i="3"/>
  <c r="G201" i="3"/>
  <c r="C201" i="3"/>
  <c r="E201" i="3"/>
  <c r="G388" i="3"/>
  <c r="C388" i="3"/>
  <c r="E388" i="3"/>
  <c r="G387" i="3"/>
  <c r="C387" i="3"/>
  <c r="E387" i="3"/>
  <c r="G386" i="3"/>
  <c r="C386" i="3"/>
  <c r="G385" i="3"/>
  <c r="C385" i="3"/>
  <c r="E385" i="3"/>
  <c r="G384" i="3"/>
  <c r="C384" i="3"/>
  <c r="E384" i="3"/>
  <c r="G383" i="3"/>
  <c r="C383" i="3"/>
  <c r="E383" i="3"/>
  <c r="G382" i="3"/>
  <c r="C382" i="3"/>
  <c r="G200" i="3"/>
  <c r="C200" i="3"/>
  <c r="E200" i="3"/>
  <c r="G381" i="3"/>
  <c r="C381" i="3"/>
  <c r="E381" i="3"/>
  <c r="G380" i="3"/>
  <c r="C380" i="3"/>
  <c r="E380" i="3"/>
  <c r="G379" i="3"/>
  <c r="C379" i="3"/>
  <c r="E379" i="3"/>
  <c r="G378" i="3"/>
  <c r="C378" i="3"/>
  <c r="G199" i="3"/>
  <c r="C199" i="3"/>
  <c r="G198" i="3"/>
  <c r="C198" i="3"/>
  <c r="E198" i="3"/>
  <c r="G377" i="3"/>
  <c r="C377" i="3"/>
  <c r="E377" i="3"/>
  <c r="G376" i="3"/>
  <c r="C376" i="3"/>
  <c r="E376" i="3"/>
  <c r="G197" i="3"/>
  <c r="C197" i="3"/>
  <c r="E197" i="3"/>
  <c r="G375" i="3"/>
  <c r="C375" i="3"/>
  <c r="E375" i="3"/>
  <c r="G374" i="3"/>
  <c r="C374" i="3"/>
  <c r="G373" i="3"/>
  <c r="C373" i="3"/>
  <c r="E373" i="3"/>
  <c r="G372" i="3"/>
  <c r="C372" i="3"/>
  <c r="E372" i="3"/>
  <c r="G371" i="3"/>
  <c r="C371" i="3"/>
  <c r="G370" i="3"/>
  <c r="C370" i="3"/>
  <c r="E370" i="3"/>
  <c r="G196" i="3"/>
  <c r="C196" i="3"/>
  <c r="G195" i="3"/>
  <c r="C195" i="3"/>
  <c r="G194" i="3"/>
  <c r="C194" i="3"/>
  <c r="E194" i="3"/>
  <c r="G369" i="3"/>
  <c r="C369" i="3"/>
  <c r="E369" i="3"/>
  <c r="G368" i="3"/>
  <c r="C368" i="3"/>
  <c r="G367" i="3"/>
  <c r="C367" i="3"/>
  <c r="E367" i="3"/>
  <c r="G366" i="3"/>
  <c r="C366" i="3"/>
  <c r="E366" i="3"/>
  <c r="G365" i="3"/>
  <c r="C365" i="3"/>
  <c r="E365" i="3"/>
  <c r="G364" i="3"/>
  <c r="C364" i="3"/>
  <c r="E364" i="3"/>
  <c r="G363" i="3"/>
  <c r="C363" i="3"/>
  <c r="E363" i="3"/>
  <c r="G362" i="3"/>
  <c r="C362" i="3"/>
  <c r="E362" i="3"/>
  <c r="G361" i="3"/>
  <c r="C361" i="3"/>
  <c r="G360" i="3"/>
  <c r="C360" i="3"/>
  <c r="E360" i="3"/>
  <c r="G359" i="3"/>
  <c r="C359" i="3"/>
  <c r="E359" i="3"/>
  <c r="G193" i="3"/>
  <c r="C193" i="3"/>
  <c r="G192" i="3"/>
  <c r="C192" i="3"/>
  <c r="E192" i="3"/>
  <c r="G358" i="3"/>
  <c r="C358" i="3"/>
  <c r="E358" i="3"/>
  <c r="G357" i="3"/>
  <c r="C357" i="3"/>
  <c r="E357" i="3"/>
  <c r="G191" i="3"/>
  <c r="C191" i="3"/>
  <c r="G190" i="3"/>
  <c r="C190" i="3"/>
  <c r="G356" i="3"/>
  <c r="C356" i="3"/>
  <c r="G355" i="3"/>
  <c r="C355" i="3"/>
  <c r="G189" i="3"/>
  <c r="C189" i="3"/>
  <c r="E189" i="3"/>
  <c r="G188" i="3"/>
  <c r="C188" i="3"/>
  <c r="G354" i="3"/>
  <c r="C354" i="3"/>
  <c r="E354" i="3"/>
  <c r="G353" i="3"/>
  <c r="C353" i="3"/>
  <c r="E353" i="3"/>
  <c r="G352" i="3"/>
  <c r="C352" i="3"/>
  <c r="E352" i="3"/>
  <c r="G351" i="3"/>
  <c r="C351" i="3"/>
  <c r="E351" i="3"/>
  <c r="G187" i="3"/>
  <c r="C187" i="3"/>
  <c r="E187" i="3"/>
  <c r="G186" i="3"/>
  <c r="C186" i="3"/>
  <c r="E186" i="3"/>
  <c r="G350" i="3"/>
  <c r="C350" i="3"/>
  <c r="G185" i="3"/>
  <c r="C185" i="3"/>
  <c r="G184" i="3"/>
  <c r="C184" i="3"/>
  <c r="E184" i="3"/>
  <c r="G183" i="3"/>
  <c r="C183" i="3"/>
  <c r="E183" i="3"/>
  <c r="G182" i="3"/>
  <c r="C182" i="3"/>
  <c r="G181" i="3"/>
  <c r="C181" i="3"/>
  <c r="G180" i="3"/>
  <c r="C180" i="3"/>
  <c r="E180" i="3"/>
  <c r="G179" i="3"/>
  <c r="C179" i="3"/>
  <c r="E179" i="3"/>
  <c r="G178" i="3"/>
  <c r="C178" i="3"/>
  <c r="E178" i="3"/>
  <c r="G177" i="3"/>
  <c r="C177" i="3"/>
  <c r="E177" i="3"/>
  <c r="G176" i="3"/>
  <c r="C176" i="3"/>
  <c r="E176" i="3"/>
  <c r="G175" i="3"/>
  <c r="C175" i="3"/>
  <c r="E175" i="3"/>
  <c r="G174" i="3"/>
  <c r="C174" i="3"/>
  <c r="E174" i="3"/>
  <c r="G173" i="3"/>
  <c r="C173" i="3"/>
  <c r="G349" i="3"/>
  <c r="C349" i="3"/>
  <c r="G172" i="3"/>
  <c r="C172" i="3"/>
  <c r="E172" i="3"/>
  <c r="G171" i="3"/>
  <c r="C171" i="3"/>
  <c r="G170" i="3"/>
  <c r="C170" i="3"/>
  <c r="E170" i="3"/>
  <c r="G169" i="3"/>
  <c r="C169" i="3"/>
  <c r="G168" i="3"/>
  <c r="C168" i="3"/>
  <c r="E168" i="3"/>
  <c r="G167" i="3"/>
  <c r="C167" i="3"/>
  <c r="G166" i="3"/>
  <c r="C166" i="3"/>
  <c r="E166" i="3"/>
  <c r="G165" i="3"/>
  <c r="C165" i="3"/>
  <c r="E165" i="3"/>
  <c r="G164" i="3"/>
  <c r="C164" i="3"/>
  <c r="E164" i="3"/>
  <c r="G163" i="3"/>
  <c r="C163" i="3"/>
  <c r="E163" i="3"/>
  <c r="G162" i="3"/>
  <c r="C162" i="3"/>
  <c r="E162" i="3"/>
  <c r="G161" i="3"/>
  <c r="C161" i="3"/>
  <c r="E161" i="3"/>
  <c r="G160" i="3"/>
  <c r="C160" i="3"/>
  <c r="G159" i="3"/>
  <c r="C159" i="3"/>
  <c r="G158" i="3"/>
  <c r="C158" i="3"/>
  <c r="E158" i="3"/>
  <c r="G157" i="3"/>
  <c r="C157" i="3"/>
  <c r="G156" i="3"/>
  <c r="C156" i="3"/>
  <c r="E156" i="3"/>
  <c r="G155" i="3"/>
  <c r="C155" i="3"/>
  <c r="E155" i="3"/>
  <c r="G154" i="3"/>
  <c r="C154" i="3"/>
  <c r="E154" i="3"/>
  <c r="G153" i="3"/>
  <c r="C153" i="3"/>
  <c r="E153" i="3"/>
  <c r="G152" i="3"/>
  <c r="C152" i="3"/>
  <c r="E152" i="3"/>
  <c r="G348" i="3"/>
  <c r="C348" i="3"/>
  <c r="E348" i="3"/>
  <c r="G151" i="3"/>
  <c r="C151" i="3"/>
  <c r="E151" i="3"/>
  <c r="G150" i="3"/>
  <c r="C150" i="3"/>
  <c r="E150" i="3"/>
  <c r="G149" i="3"/>
  <c r="C149" i="3"/>
  <c r="G148" i="3"/>
  <c r="C148" i="3"/>
  <c r="E148" i="3"/>
  <c r="G147" i="3"/>
  <c r="C147" i="3"/>
  <c r="G146" i="3"/>
  <c r="C146" i="3"/>
  <c r="E146" i="3"/>
  <c r="G145" i="3"/>
  <c r="C145" i="3"/>
  <c r="G144" i="3"/>
  <c r="C144" i="3"/>
  <c r="E144" i="3"/>
  <c r="G143" i="3"/>
  <c r="C143" i="3"/>
  <c r="E143" i="3"/>
  <c r="G142" i="3"/>
  <c r="C142" i="3"/>
  <c r="G141" i="3"/>
  <c r="C141" i="3"/>
  <c r="E141" i="3"/>
  <c r="G140" i="3"/>
  <c r="C140" i="3"/>
  <c r="E140" i="3"/>
  <c r="G139" i="3"/>
  <c r="C139" i="3"/>
  <c r="E139" i="3"/>
  <c r="G138" i="3"/>
  <c r="C138" i="3"/>
  <c r="E138" i="3"/>
  <c r="G137" i="3"/>
  <c r="C137" i="3"/>
  <c r="E137" i="3"/>
  <c r="G136" i="3"/>
  <c r="C136" i="3"/>
  <c r="E136" i="3"/>
  <c r="G135" i="3"/>
  <c r="C135" i="3"/>
  <c r="E135" i="3"/>
  <c r="G134" i="3"/>
  <c r="C134" i="3"/>
  <c r="E134" i="3"/>
  <c r="G133" i="3"/>
  <c r="C133" i="3"/>
  <c r="G132" i="3"/>
  <c r="C132" i="3"/>
  <c r="E132" i="3"/>
  <c r="G131" i="3"/>
  <c r="C131" i="3"/>
  <c r="E131" i="3"/>
  <c r="G130" i="3"/>
  <c r="C130" i="3"/>
  <c r="E130" i="3"/>
  <c r="G129" i="3"/>
  <c r="C129" i="3"/>
  <c r="E129" i="3"/>
  <c r="G128" i="3"/>
  <c r="C128" i="3"/>
  <c r="E128" i="3"/>
  <c r="G127" i="3"/>
  <c r="C127" i="3"/>
  <c r="E127" i="3"/>
  <c r="G126" i="3"/>
  <c r="C126" i="3"/>
  <c r="G125" i="3"/>
  <c r="C125" i="3"/>
  <c r="E125" i="3"/>
  <c r="G124" i="3"/>
  <c r="C124" i="3"/>
  <c r="G123" i="3"/>
  <c r="C123" i="3"/>
  <c r="G122" i="3"/>
  <c r="C122" i="3"/>
  <c r="E122" i="3"/>
  <c r="G347" i="3"/>
  <c r="C347" i="3"/>
  <c r="E347" i="3"/>
  <c r="G121" i="3"/>
  <c r="C121" i="3"/>
  <c r="E121" i="3"/>
  <c r="G120" i="3"/>
  <c r="C120" i="3"/>
  <c r="E120" i="3"/>
  <c r="G119" i="3"/>
  <c r="C119" i="3"/>
  <c r="E119" i="3"/>
  <c r="G118" i="3"/>
  <c r="C118" i="3"/>
  <c r="E118" i="3"/>
  <c r="G117" i="3"/>
  <c r="C117" i="3"/>
  <c r="E117" i="3"/>
  <c r="G116" i="3"/>
  <c r="C116" i="3"/>
  <c r="E116" i="3"/>
  <c r="G115" i="3"/>
  <c r="C115" i="3"/>
  <c r="E115" i="3"/>
  <c r="G114" i="3"/>
  <c r="C114" i="3"/>
  <c r="E114" i="3"/>
  <c r="G113" i="3"/>
  <c r="C113" i="3"/>
  <c r="E113" i="3"/>
  <c r="G112" i="3"/>
  <c r="C112" i="3"/>
  <c r="E112" i="3"/>
  <c r="G111" i="3"/>
  <c r="C111" i="3"/>
  <c r="G110" i="3"/>
  <c r="C110" i="3"/>
  <c r="E110" i="3"/>
  <c r="G109" i="3"/>
  <c r="C109" i="3"/>
  <c r="E109" i="3"/>
  <c r="G108" i="3"/>
  <c r="C108" i="3"/>
  <c r="E108" i="3"/>
  <c r="G107" i="3"/>
  <c r="C107" i="3"/>
  <c r="G106" i="3"/>
  <c r="C106" i="3"/>
  <c r="G105" i="3"/>
  <c r="C105" i="3"/>
  <c r="E105" i="3"/>
  <c r="G104" i="3"/>
  <c r="C104" i="3"/>
  <c r="G103" i="3"/>
  <c r="C103" i="3"/>
  <c r="G102" i="3"/>
  <c r="C102" i="3"/>
  <c r="E102" i="3"/>
  <c r="G101" i="3"/>
  <c r="C101" i="3"/>
  <c r="E101" i="3"/>
  <c r="G100" i="3"/>
  <c r="C100" i="3"/>
  <c r="E100" i="3"/>
  <c r="G99" i="3"/>
  <c r="C99" i="3"/>
  <c r="E99" i="3"/>
  <c r="G98" i="3"/>
  <c r="C98" i="3"/>
  <c r="E98" i="3"/>
  <c r="G97" i="3"/>
  <c r="C97" i="3"/>
  <c r="E97" i="3"/>
  <c r="G96" i="3"/>
  <c r="C96" i="3"/>
  <c r="E96" i="3"/>
  <c r="G95" i="3"/>
  <c r="C95" i="3"/>
  <c r="E95" i="3"/>
  <c r="G94" i="3"/>
  <c r="C94" i="3"/>
  <c r="G93" i="3"/>
  <c r="C93" i="3"/>
  <c r="E93" i="3"/>
  <c r="G92" i="3"/>
  <c r="C92" i="3"/>
  <c r="E92" i="3"/>
  <c r="G91" i="3"/>
  <c r="C91" i="3"/>
  <c r="G90" i="3"/>
  <c r="C90" i="3"/>
  <c r="G89" i="3"/>
  <c r="C89" i="3"/>
  <c r="E89" i="3"/>
  <c r="G88" i="3"/>
  <c r="C88" i="3"/>
  <c r="E88" i="3"/>
  <c r="G87" i="3"/>
  <c r="C87" i="3"/>
  <c r="G86" i="3"/>
  <c r="C86" i="3"/>
  <c r="E86" i="3"/>
  <c r="G85" i="3"/>
  <c r="C85" i="3"/>
  <c r="E85" i="3"/>
  <c r="G84" i="3"/>
  <c r="C84" i="3"/>
  <c r="E84" i="3"/>
  <c r="G83" i="3"/>
  <c r="C83" i="3"/>
  <c r="E83" i="3"/>
  <c r="G82" i="3"/>
  <c r="C82" i="3"/>
  <c r="E82" i="3"/>
  <c r="G346" i="3"/>
  <c r="C346" i="3"/>
  <c r="E346" i="3"/>
  <c r="G81" i="3"/>
  <c r="C81" i="3"/>
  <c r="E81" i="3"/>
  <c r="G80" i="3"/>
  <c r="C80" i="3"/>
  <c r="G79" i="3"/>
  <c r="C79" i="3"/>
  <c r="E79" i="3"/>
  <c r="G78" i="3"/>
  <c r="C78" i="3"/>
  <c r="E78" i="3"/>
  <c r="G77" i="3"/>
  <c r="C77" i="3"/>
  <c r="E77" i="3"/>
  <c r="G76" i="3"/>
  <c r="C76" i="3"/>
  <c r="E76" i="3"/>
  <c r="G75" i="3"/>
  <c r="C75" i="3"/>
  <c r="G74" i="3"/>
  <c r="C74" i="3"/>
  <c r="E74" i="3"/>
  <c r="G73" i="3"/>
  <c r="C73" i="3"/>
  <c r="E73" i="3"/>
  <c r="G72" i="3"/>
  <c r="C72" i="3"/>
  <c r="E72" i="3"/>
  <c r="G71" i="3"/>
  <c r="C71" i="3"/>
  <c r="E212" i="1"/>
  <c r="E71" i="3" s="1"/>
  <c r="G70" i="3"/>
  <c r="C70" i="3"/>
  <c r="E70" i="3"/>
  <c r="G69" i="3"/>
  <c r="C69" i="3"/>
  <c r="E69" i="3"/>
  <c r="G68" i="3"/>
  <c r="C68" i="3"/>
  <c r="E68" i="3"/>
  <c r="G67" i="3"/>
  <c r="C67" i="3"/>
  <c r="E67" i="3"/>
  <c r="G66" i="3"/>
  <c r="C66" i="3"/>
  <c r="E206" i="1"/>
  <c r="E66" i="3" s="1"/>
  <c r="G65" i="3"/>
  <c r="C65" i="3"/>
  <c r="E205" i="1"/>
  <c r="E65" i="3" s="1"/>
  <c r="G64" i="3"/>
  <c r="C64" i="3"/>
  <c r="E204" i="1"/>
  <c r="E64" i="3"/>
  <c r="G63" i="3"/>
  <c r="C63" i="3"/>
  <c r="E203" i="1"/>
  <c r="E63" i="3" s="1"/>
  <c r="G62" i="3"/>
  <c r="C62" i="3"/>
  <c r="E62" i="3"/>
  <c r="G61" i="3"/>
  <c r="C61" i="3"/>
  <c r="G345" i="3"/>
  <c r="C345" i="3"/>
  <c r="E345" i="3"/>
  <c r="G60" i="3"/>
  <c r="C60" i="3"/>
  <c r="E60" i="3"/>
  <c r="G59" i="3"/>
  <c r="C59" i="3"/>
  <c r="G58" i="3"/>
  <c r="C58" i="3"/>
  <c r="E58" i="3"/>
  <c r="G57" i="3"/>
  <c r="C57" i="3"/>
  <c r="E196" i="1"/>
  <c r="E57" i="3" s="1"/>
  <c r="G56" i="3"/>
  <c r="C56" i="3"/>
  <c r="E195" i="1"/>
  <c r="G55" i="3"/>
  <c r="C55" i="3"/>
  <c r="E194" i="1"/>
  <c r="E55" i="3" s="1"/>
  <c r="G54" i="3"/>
  <c r="C54" i="3"/>
  <c r="E193" i="1"/>
  <c r="G53" i="3"/>
  <c r="C53" i="3"/>
  <c r="E53" i="3"/>
  <c r="E192" i="1"/>
  <c r="G52" i="3"/>
  <c r="C52" i="3"/>
  <c r="E191" i="1"/>
  <c r="G51" i="3"/>
  <c r="C51" i="3"/>
  <c r="E51" i="3"/>
  <c r="G50" i="3"/>
  <c r="C50" i="3"/>
  <c r="E50" i="3"/>
  <c r="G49" i="3"/>
  <c r="C49" i="3"/>
  <c r="E49" i="3"/>
  <c r="G48" i="3"/>
  <c r="C48" i="3"/>
  <c r="E187" i="1"/>
  <c r="E48" i="3" s="1"/>
  <c r="G47" i="3"/>
  <c r="C47" i="3"/>
  <c r="G46" i="3"/>
  <c r="C46" i="3"/>
  <c r="G45" i="3"/>
  <c r="C45" i="3"/>
  <c r="E45" i="3"/>
  <c r="G44" i="3"/>
  <c r="C44" i="3"/>
  <c r="E44" i="3"/>
  <c r="G43" i="3"/>
  <c r="C43" i="3"/>
  <c r="G42" i="3"/>
  <c r="C42" i="3"/>
  <c r="E42" i="3"/>
  <c r="G41" i="3"/>
  <c r="C41" i="3"/>
  <c r="G40" i="3"/>
  <c r="C40" i="3"/>
  <c r="E178" i="1"/>
  <c r="E40" i="3" s="1"/>
  <c r="G344" i="3"/>
  <c r="C344" i="3"/>
  <c r="G39" i="3"/>
  <c r="C39" i="3"/>
  <c r="G38" i="3"/>
  <c r="C38" i="3"/>
  <c r="E38" i="3"/>
  <c r="G37" i="3"/>
  <c r="C37" i="3"/>
  <c r="E37" i="3"/>
  <c r="G36" i="3"/>
  <c r="C36" i="3"/>
  <c r="E173" i="1"/>
  <c r="E36" i="3" s="1"/>
  <c r="G343" i="3"/>
  <c r="C343" i="3"/>
  <c r="E343" i="3"/>
  <c r="G342" i="3"/>
  <c r="C342" i="3"/>
  <c r="E342" i="3"/>
  <c r="G341" i="3"/>
  <c r="C341" i="3"/>
  <c r="E341" i="3"/>
  <c r="G340" i="3"/>
  <c r="C340" i="3"/>
  <c r="E340" i="3"/>
  <c r="G339" i="3"/>
  <c r="C339" i="3"/>
  <c r="E339" i="3"/>
  <c r="G35" i="3"/>
  <c r="C35" i="3"/>
  <c r="E35" i="3"/>
  <c r="G338" i="3"/>
  <c r="C338" i="3"/>
  <c r="G337" i="3"/>
  <c r="C337" i="3"/>
  <c r="E337" i="3"/>
  <c r="G336" i="3"/>
  <c r="C336" i="3"/>
  <c r="E336" i="3"/>
  <c r="G34" i="3"/>
  <c r="C34" i="3"/>
  <c r="G335" i="3"/>
  <c r="C335" i="3"/>
  <c r="E335" i="3"/>
  <c r="G33" i="3"/>
  <c r="C33" i="3"/>
  <c r="E33" i="3"/>
  <c r="G32" i="3"/>
  <c r="C32" i="3"/>
  <c r="G31" i="3"/>
  <c r="C31" i="3"/>
  <c r="G334" i="3"/>
  <c r="C334" i="3"/>
  <c r="E334" i="3"/>
  <c r="G30" i="3"/>
  <c r="C30" i="3"/>
  <c r="E30" i="3"/>
  <c r="G29" i="3"/>
  <c r="C29" i="3"/>
  <c r="E29" i="3"/>
  <c r="G333" i="3"/>
  <c r="C333" i="3"/>
  <c r="E333" i="3"/>
  <c r="G332" i="3"/>
  <c r="C332" i="3"/>
  <c r="G331" i="3"/>
  <c r="C331" i="3"/>
  <c r="G330" i="3"/>
  <c r="C330" i="3"/>
  <c r="E330" i="3"/>
  <c r="G329" i="3"/>
  <c r="C329" i="3"/>
  <c r="E329" i="3"/>
  <c r="G328" i="3"/>
  <c r="C328" i="3"/>
  <c r="E328" i="3"/>
  <c r="G327" i="3"/>
  <c r="C327" i="3"/>
  <c r="G326" i="3"/>
  <c r="C326" i="3"/>
  <c r="E326" i="3"/>
  <c r="G28" i="3"/>
  <c r="C28" i="3"/>
  <c r="G27" i="3"/>
  <c r="C27" i="3"/>
  <c r="E27" i="3"/>
  <c r="G325" i="3"/>
  <c r="C325" i="3"/>
  <c r="G324" i="3"/>
  <c r="C324" i="3"/>
  <c r="E324" i="3"/>
  <c r="G323" i="3"/>
  <c r="C323" i="3"/>
  <c r="E323" i="3"/>
  <c r="G26" i="3"/>
  <c r="C26" i="3"/>
  <c r="G25" i="3"/>
  <c r="C25" i="3"/>
  <c r="E25" i="3"/>
  <c r="G322" i="3"/>
  <c r="C322" i="3"/>
  <c r="E322" i="3"/>
  <c r="G321" i="3"/>
  <c r="C321" i="3"/>
  <c r="E321" i="3"/>
  <c r="G320" i="3"/>
  <c r="C320" i="3"/>
  <c r="E320" i="3"/>
  <c r="G319" i="3"/>
  <c r="C319" i="3"/>
  <c r="E319" i="3"/>
  <c r="G318" i="3"/>
  <c r="C318" i="3"/>
  <c r="E318" i="3"/>
  <c r="G317" i="3"/>
  <c r="C317" i="3"/>
  <c r="E317" i="3"/>
  <c r="G316" i="3"/>
  <c r="C316" i="3"/>
  <c r="E316" i="3"/>
  <c r="G24" i="3"/>
  <c r="C24" i="3"/>
  <c r="G23" i="3"/>
  <c r="C23" i="3"/>
  <c r="E23" i="3"/>
  <c r="G22" i="3"/>
  <c r="C22" i="3"/>
  <c r="E22" i="3"/>
  <c r="G315" i="3"/>
  <c r="C315" i="3"/>
  <c r="G21" i="3"/>
  <c r="C21" i="3"/>
  <c r="E21" i="3"/>
  <c r="G20" i="3"/>
  <c r="C20" i="3"/>
  <c r="E20" i="3"/>
  <c r="G19" i="3"/>
  <c r="C19" i="3"/>
  <c r="E19" i="3"/>
  <c r="G18" i="3"/>
  <c r="C18" i="3"/>
  <c r="G314" i="3"/>
  <c r="C314" i="3"/>
  <c r="E314" i="3"/>
  <c r="G17" i="3"/>
  <c r="C17" i="3"/>
  <c r="G313" i="3"/>
  <c r="C313" i="3"/>
  <c r="E313" i="3"/>
  <c r="G16" i="3"/>
  <c r="C16" i="3"/>
  <c r="G15" i="3"/>
  <c r="C15" i="3"/>
  <c r="E15" i="3"/>
  <c r="G312" i="3"/>
  <c r="C312" i="3"/>
  <c r="E312" i="3"/>
  <c r="G311" i="3"/>
  <c r="C311" i="3"/>
  <c r="G14" i="3"/>
  <c r="C14" i="3"/>
  <c r="E14" i="3"/>
  <c r="G13" i="3"/>
  <c r="C13" i="3"/>
  <c r="E13" i="3"/>
  <c r="G12" i="3"/>
  <c r="C12" i="3"/>
  <c r="G310" i="3"/>
  <c r="C310" i="3"/>
  <c r="E310" i="3"/>
  <c r="G309" i="3"/>
  <c r="C309" i="3"/>
  <c r="E309" i="3"/>
  <c r="G308" i="3"/>
  <c r="C308" i="3"/>
  <c r="E308" i="3"/>
  <c r="G307" i="3"/>
  <c r="C307" i="3"/>
  <c r="E307" i="3"/>
  <c r="G306" i="3"/>
  <c r="C306" i="3"/>
  <c r="G305" i="3"/>
  <c r="C305" i="3"/>
  <c r="G304" i="3"/>
  <c r="C304" i="3"/>
  <c r="E304" i="3"/>
  <c r="G11" i="3"/>
  <c r="C11" i="3"/>
  <c r="E11" i="3"/>
  <c r="G303" i="3"/>
  <c r="C303" i="3"/>
  <c r="E303" i="3"/>
  <c r="G302" i="3"/>
  <c r="C302" i="3"/>
  <c r="E302" i="3"/>
  <c r="G301" i="3"/>
  <c r="C301" i="3"/>
  <c r="G300" i="3"/>
  <c r="C300" i="3"/>
  <c r="E300" i="3"/>
  <c r="G299" i="3"/>
  <c r="C299" i="3"/>
  <c r="E299" i="3"/>
  <c r="G298" i="3"/>
  <c r="C298" i="3"/>
  <c r="G297" i="3"/>
  <c r="C297" i="3"/>
  <c r="G296" i="3"/>
  <c r="C296" i="3"/>
  <c r="E296" i="3"/>
  <c r="G295" i="3"/>
  <c r="C295" i="3"/>
  <c r="E295" i="3"/>
  <c r="G294" i="3"/>
  <c r="C294" i="3"/>
  <c r="E294" i="3"/>
  <c r="G293" i="3"/>
  <c r="C293" i="3"/>
  <c r="E293" i="3"/>
  <c r="G292" i="3"/>
  <c r="C292" i="3"/>
  <c r="G291" i="3"/>
  <c r="C291" i="3"/>
  <c r="E291" i="3"/>
  <c r="G290" i="3"/>
  <c r="C290" i="3"/>
  <c r="E290" i="3"/>
  <c r="G289" i="3"/>
  <c r="C289" i="3"/>
  <c r="E289" i="3"/>
  <c r="G288" i="3"/>
  <c r="C288" i="3"/>
  <c r="G287" i="3"/>
  <c r="C287" i="3"/>
  <c r="E287" i="3"/>
  <c r="G286" i="3"/>
  <c r="C286" i="3"/>
  <c r="E286" i="3"/>
  <c r="G285" i="3"/>
  <c r="C285" i="3"/>
  <c r="G284" i="3"/>
  <c r="C284" i="3"/>
  <c r="E284" i="3"/>
  <c r="G283" i="3"/>
  <c r="C283" i="3"/>
  <c r="E283" i="3"/>
  <c r="G282" i="3"/>
  <c r="C282" i="3"/>
  <c r="E282" i="3"/>
  <c r="G281" i="3"/>
  <c r="C281" i="3"/>
  <c r="E281" i="3"/>
  <c r="G280" i="3"/>
  <c r="C280" i="3"/>
  <c r="E280" i="3"/>
  <c r="G279" i="3"/>
  <c r="C279" i="3"/>
  <c r="E279" i="3"/>
  <c r="G278" i="3"/>
  <c r="C278" i="3"/>
  <c r="E278" i="3"/>
  <c r="G277" i="3"/>
  <c r="C277" i="3"/>
  <c r="E277" i="3"/>
  <c r="G276" i="3"/>
  <c r="C276" i="3"/>
  <c r="E276" i="3"/>
  <c r="G275" i="3"/>
  <c r="C275" i="3"/>
  <c r="E275" i="3"/>
  <c r="G274" i="3"/>
  <c r="C274" i="3"/>
  <c r="E274" i="3"/>
  <c r="G273" i="3"/>
  <c r="C273" i="3"/>
  <c r="E273" i="3"/>
  <c r="G272" i="3"/>
  <c r="C272" i="3"/>
  <c r="G271" i="3"/>
  <c r="C271" i="3"/>
  <c r="E271" i="3"/>
  <c r="G270" i="3"/>
  <c r="C270" i="3"/>
  <c r="E270" i="3"/>
  <c r="G269" i="3"/>
  <c r="C269" i="3"/>
  <c r="E269" i="3"/>
  <c r="G268" i="3"/>
  <c r="C268" i="3"/>
  <c r="E268" i="3"/>
  <c r="G267" i="3"/>
  <c r="C267" i="3"/>
  <c r="E267" i="3"/>
  <c r="G266" i="3"/>
  <c r="C266" i="3"/>
  <c r="G265" i="3"/>
  <c r="C265" i="3"/>
  <c r="E265" i="3"/>
  <c r="G264" i="3"/>
  <c r="C264" i="3"/>
  <c r="E264" i="3"/>
  <c r="G263" i="3"/>
  <c r="C263" i="3"/>
  <c r="E263" i="3"/>
  <c r="G262" i="3"/>
  <c r="C262" i="3"/>
  <c r="E262" i="3"/>
  <c r="G261" i="3"/>
  <c r="C261" i="3"/>
  <c r="G260" i="3"/>
  <c r="C260" i="3"/>
  <c r="G259" i="3"/>
  <c r="C259" i="3"/>
  <c r="E259" i="3"/>
  <c r="G258" i="3"/>
  <c r="C258" i="3"/>
  <c r="E258" i="3"/>
  <c r="G257" i="3"/>
  <c r="C257" i="3"/>
  <c r="E257" i="3"/>
  <c r="G256" i="3"/>
  <c r="C256" i="3"/>
  <c r="E256" i="3"/>
  <c r="G255" i="3"/>
  <c r="C255" i="3"/>
  <c r="E255" i="3"/>
  <c r="G254" i="3"/>
  <c r="C254" i="3"/>
  <c r="E254" i="3"/>
  <c r="G253" i="3"/>
  <c r="C253" i="3"/>
  <c r="E253" i="3"/>
  <c r="G252" i="3"/>
  <c r="C252" i="3"/>
  <c r="E252" i="3"/>
  <c r="G251" i="3"/>
  <c r="C251" i="3"/>
  <c r="E251" i="3"/>
  <c r="G250" i="3"/>
  <c r="C250" i="3"/>
  <c r="E250" i="3"/>
  <c r="G249" i="3"/>
  <c r="C249" i="3"/>
  <c r="G248" i="3"/>
  <c r="C248" i="3"/>
  <c r="E248" i="3"/>
  <c r="G247" i="3"/>
  <c r="C247" i="3"/>
  <c r="E247" i="3"/>
  <c r="G246" i="3"/>
  <c r="C246" i="3"/>
  <c r="E246" i="3"/>
  <c r="G245" i="3"/>
  <c r="C245" i="3"/>
  <c r="G244" i="3"/>
  <c r="C244" i="3"/>
  <c r="E244" i="3"/>
  <c r="G243" i="3"/>
  <c r="C243" i="3"/>
  <c r="E243" i="3"/>
  <c r="G242" i="3"/>
  <c r="C242" i="3"/>
  <c r="G241" i="3"/>
  <c r="C241" i="3"/>
  <c r="E241" i="3"/>
  <c r="G240" i="3"/>
  <c r="C240" i="3"/>
  <c r="G239" i="3"/>
  <c r="C239" i="3"/>
  <c r="E239" i="3"/>
  <c r="G238" i="3"/>
  <c r="C238" i="3"/>
  <c r="E238" i="3"/>
  <c r="G237" i="3"/>
  <c r="C237" i="3"/>
  <c r="E237" i="3"/>
  <c r="G236" i="3"/>
  <c r="C236" i="3"/>
  <c r="E236" i="3"/>
  <c r="G235" i="3"/>
  <c r="C235" i="3"/>
  <c r="G234" i="3"/>
  <c r="C234" i="3"/>
  <c r="E234" i="3"/>
  <c r="G233" i="3"/>
  <c r="C233" i="3"/>
  <c r="E233" i="3"/>
  <c r="G232" i="3"/>
  <c r="C232" i="3"/>
  <c r="E232" i="3"/>
  <c r="G231" i="3"/>
  <c r="C231" i="3"/>
  <c r="E231" i="3"/>
  <c r="G230" i="3"/>
  <c r="C230" i="3"/>
  <c r="E230" i="3"/>
  <c r="G229" i="3"/>
  <c r="C229" i="3"/>
  <c r="G228" i="3"/>
  <c r="C228" i="3"/>
  <c r="E228" i="3"/>
  <c r="G227" i="3"/>
  <c r="C227" i="3"/>
  <c r="E227" i="3"/>
  <c r="G226" i="3"/>
  <c r="C226" i="3"/>
  <c r="E226" i="3"/>
  <c r="G225" i="3"/>
  <c r="C225" i="3"/>
  <c r="E225" i="3"/>
  <c r="G224" i="3"/>
  <c r="C224" i="3"/>
  <c r="E224" i="3"/>
  <c r="G223" i="3"/>
  <c r="C223" i="3"/>
  <c r="G222" i="3"/>
  <c r="C222" i="3"/>
  <c r="E222" i="3"/>
  <c r="A65" i="3"/>
  <c r="H65" i="3"/>
  <c r="B65" i="3"/>
  <c r="D65" i="3"/>
  <c r="A66" i="3"/>
  <c r="H66" i="3"/>
  <c r="B66" i="3"/>
  <c r="D66" i="3"/>
  <c r="A67" i="3"/>
  <c r="H67" i="3"/>
  <c r="B67" i="3"/>
  <c r="D67" i="3"/>
  <c r="A68" i="3"/>
  <c r="H68" i="3"/>
  <c r="B68" i="3"/>
  <c r="D68" i="3"/>
  <c r="A69" i="3"/>
  <c r="H69" i="3"/>
  <c r="B69" i="3"/>
  <c r="D69" i="3"/>
  <c r="A70" i="3"/>
  <c r="H70" i="3"/>
  <c r="B70" i="3"/>
  <c r="D70" i="3"/>
  <c r="A71" i="3"/>
  <c r="H71" i="3"/>
  <c r="B71" i="3"/>
  <c r="D71" i="3"/>
  <c r="A72" i="3"/>
  <c r="H72" i="3"/>
  <c r="B72" i="3"/>
  <c r="D72" i="3"/>
  <c r="A73" i="3"/>
  <c r="H73" i="3"/>
  <c r="B73" i="3"/>
  <c r="D73" i="3"/>
  <c r="A74" i="3"/>
  <c r="H74" i="3"/>
  <c r="B74" i="3"/>
  <c r="D74" i="3"/>
  <c r="A75" i="3"/>
  <c r="H75" i="3"/>
  <c r="B75" i="3"/>
  <c r="D75" i="3"/>
  <c r="A76" i="3"/>
  <c r="H76" i="3"/>
  <c r="B76" i="3"/>
  <c r="D76" i="3"/>
  <c r="A77" i="3"/>
  <c r="H77" i="3"/>
  <c r="B77" i="3"/>
  <c r="D77" i="3"/>
  <c r="A78" i="3"/>
  <c r="H78" i="3"/>
  <c r="B78" i="3"/>
  <c r="D78" i="3"/>
  <c r="A79" i="3"/>
  <c r="H79" i="3"/>
  <c r="B79" i="3"/>
  <c r="D79" i="3"/>
  <c r="A80" i="3"/>
  <c r="H80" i="3"/>
  <c r="B80" i="3"/>
  <c r="D80" i="3"/>
  <c r="A81" i="3"/>
  <c r="H81" i="3"/>
  <c r="B81" i="3"/>
  <c r="D81" i="3"/>
  <c r="A346" i="3"/>
  <c r="H346" i="3"/>
  <c r="B346" i="3"/>
  <c r="D346" i="3"/>
  <c r="A82" i="3"/>
  <c r="H82" i="3"/>
  <c r="B82" i="3"/>
  <c r="D82" i="3"/>
  <c r="A83" i="3"/>
  <c r="H83" i="3"/>
  <c r="B83" i="3"/>
  <c r="D83" i="3"/>
  <c r="A84" i="3"/>
  <c r="H84" i="3"/>
  <c r="B84" i="3"/>
  <c r="D84" i="3"/>
  <c r="A85" i="3"/>
  <c r="H85" i="3"/>
  <c r="B85" i="3"/>
  <c r="D85" i="3"/>
  <c r="A86" i="3"/>
  <c r="H86" i="3"/>
  <c r="B86" i="3"/>
  <c r="D86" i="3"/>
  <c r="A87" i="3"/>
  <c r="H87" i="3"/>
  <c r="B87" i="3"/>
  <c r="D87" i="3"/>
  <c r="A88" i="3"/>
  <c r="H88" i="3"/>
  <c r="B88" i="3"/>
  <c r="D88" i="3"/>
  <c r="A89" i="3"/>
  <c r="H89" i="3"/>
  <c r="B89" i="3"/>
  <c r="D89" i="3"/>
  <c r="A90" i="3"/>
  <c r="H90" i="3"/>
  <c r="B90" i="3"/>
  <c r="D90" i="3"/>
  <c r="A91" i="3"/>
  <c r="H91" i="3"/>
  <c r="B91" i="3"/>
  <c r="D91" i="3"/>
  <c r="A92" i="3"/>
  <c r="H92" i="3"/>
  <c r="B92" i="3"/>
  <c r="D92" i="3"/>
  <c r="A93" i="3"/>
  <c r="H93" i="3"/>
  <c r="B93" i="3"/>
  <c r="D93" i="3"/>
  <c r="A94" i="3"/>
  <c r="H94" i="3"/>
  <c r="B94" i="3"/>
  <c r="D94" i="3"/>
  <c r="A95" i="3"/>
  <c r="H95" i="3"/>
  <c r="B95" i="3"/>
  <c r="D95" i="3"/>
  <c r="A96" i="3"/>
  <c r="H96" i="3"/>
  <c r="B96" i="3"/>
  <c r="D96" i="3"/>
  <c r="A97" i="3"/>
  <c r="H97" i="3"/>
  <c r="B97" i="3"/>
  <c r="D97" i="3"/>
  <c r="A98" i="3"/>
  <c r="H98" i="3"/>
  <c r="B98" i="3"/>
  <c r="D98" i="3"/>
  <c r="A99" i="3"/>
  <c r="H99" i="3"/>
  <c r="B99" i="3"/>
  <c r="D99" i="3"/>
  <c r="A100" i="3"/>
  <c r="H100" i="3"/>
  <c r="B100" i="3"/>
  <c r="D100" i="3"/>
  <c r="A101" i="3"/>
  <c r="H101" i="3"/>
  <c r="B101" i="3"/>
  <c r="D101" i="3"/>
  <c r="A102" i="3"/>
  <c r="H102" i="3"/>
  <c r="B102" i="3"/>
  <c r="D102" i="3"/>
  <c r="A103" i="3"/>
  <c r="H103" i="3"/>
  <c r="B103" i="3"/>
  <c r="D103" i="3"/>
  <c r="A104" i="3"/>
  <c r="H104" i="3"/>
  <c r="B104" i="3"/>
  <c r="D104" i="3"/>
  <c r="A105" i="3"/>
  <c r="H105" i="3"/>
  <c r="B105" i="3"/>
  <c r="D105" i="3"/>
  <c r="A106" i="3"/>
  <c r="H106" i="3"/>
  <c r="B106" i="3"/>
  <c r="D106" i="3"/>
  <c r="A107" i="3"/>
  <c r="H107" i="3"/>
  <c r="B107" i="3"/>
  <c r="D107" i="3"/>
  <c r="A108" i="3"/>
  <c r="H108" i="3"/>
  <c r="B108" i="3"/>
  <c r="D108" i="3"/>
  <c r="A109" i="3"/>
  <c r="H109" i="3"/>
  <c r="B109" i="3"/>
  <c r="D109" i="3"/>
  <c r="A110" i="3"/>
  <c r="H110" i="3"/>
  <c r="B110" i="3"/>
  <c r="D110" i="3"/>
  <c r="A111" i="3"/>
  <c r="H111" i="3"/>
  <c r="B111" i="3"/>
  <c r="D111" i="3"/>
  <c r="A112" i="3"/>
  <c r="H112" i="3"/>
  <c r="B112" i="3"/>
  <c r="D112" i="3"/>
  <c r="A113" i="3"/>
  <c r="H113" i="3"/>
  <c r="B113" i="3"/>
  <c r="D113" i="3"/>
  <c r="A114" i="3"/>
  <c r="H114" i="3"/>
  <c r="B114" i="3"/>
  <c r="D114" i="3"/>
  <c r="A115" i="3"/>
  <c r="H115" i="3"/>
  <c r="B115" i="3"/>
  <c r="D115" i="3"/>
  <c r="A116" i="3"/>
  <c r="H116" i="3"/>
  <c r="B116" i="3"/>
  <c r="D116" i="3"/>
  <c r="A117" i="3"/>
  <c r="H117" i="3"/>
  <c r="B117" i="3"/>
  <c r="D117" i="3"/>
  <c r="A118" i="3"/>
  <c r="H118" i="3"/>
  <c r="B118" i="3"/>
  <c r="D118" i="3"/>
  <c r="A119" i="3"/>
  <c r="H119" i="3"/>
  <c r="B119" i="3"/>
  <c r="D119" i="3"/>
  <c r="A120" i="3"/>
  <c r="H120" i="3"/>
  <c r="B120" i="3"/>
  <c r="D120" i="3"/>
  <c r="A121" i="3"/>
  <c r="H121" i="3"/>
  <c r="B121" i="3"/>
  <c r="D121" i="3"/>
  <c r="A347" i="3"/>
  <c r="H347" i="3"/>
  <c r="B347" i="3"/>
  <c r="D347" i="3"/>
  <c r="A122" i="3"/>
  <c r="H122" i="3"/>
  <c r="B122" i="3"/>
  <c r="D122" i="3"/>
  <c r="A123" i="3"/>
  <c r="H123" i="3"/>
  <c r="B123" i="3"/>
  <c r="D123" i="3"/>
  <c r="A124" i="3"/>
  <c r="H124" i="3"/>
  <c r="B124" i="3"/>
  <c r="D124" i="3"/>
  <c r="A125" i="3"/>
  <c r="H125" i="3"/>
  <c r="B125" i="3"/>
  <c r="D125" i="3"/>
  <c r="A126" i="3"/>
  <c r="H126" i="3"/>
  <c r="B126" i="3"/>
  <c r="D126" i="3"/>
  <c r="A127" i="3"/>
  <c r="H127" i="3"/>
  <c r="B127" i="3"/>
  <c r="D127" i="3"/>
  <c r="A128" i="3"/>
  <c r="H128" i="3"/>
  <c r="B128" i="3"/>
  <c r="D128" i="3"/>
  <c r="A129" i="3"/>
  <c r="H129" i="3"/>
  <c r="B129" i="3"/>
  <c r="D129" i="3"/>
  <c r="A130" i="3"/>
  <c r="H130" i="3"/>
  <c r="B130" i="3"/>
  <c r="D130" i="3"/>
  <c r="A131" i="3"/>
  <c r="H131" i="3"/>
  <c r="B131" i="3"/>
  <c r="D131" i="3"/>
  <c r="A132" i="3"/>
  <c r="H132" i="3"/>
  <c r="B132" i="3"/>
  <c r="D132" i="3"/>
  <c r="A133" i="3"/>
  <c r="H133" i="3"/>
  <c r="B133" i="3"/>
  <c r="D133" i="3"/>
  <c r="A134" i="3"/>
  <c r="H134" i="3"/>
  <c r="B134" i="3"/>
  <c r="D134" i="3"/>
  <c r="A135" i="3"/>
  <c r="H135" i="3"/>
  <c r="B135" i="3"/>
  <c r="D135" i="3"/>
  <c r="A136" i="3"/>
  <c r="H136" i="3"/>
  <c r="B136" i="3"/>
  <c r="D136" i="3"/>
  <c r="A137" i="3"/>
  <c r="H137" i="3"/>
  <c r="B137" i="3"/>
  <c r="D137" i="3"/>
  <c r="A138" i="3"/>
  <c r="H138" i="3"/>
  <c r="B138" i="3"/>
  <c r="D138" i="3"/>
  <c r="A139" i="3"/>
  <c r="H139" i="3"/>
  <c r="B139" i="3"/>
  <c r="D139" i="3"/>
  <c r="A140" i="3"/>
  <c r="H140" i="3"/>
  <c r="B140" i="3"/>
  <c r="D140" i="3"/>
  <c r="A141" i="3"/>
  <c r="H141" i="3"/>
  <c r="B141" i="3"/>
  <c r="D141" i="3"/>
  <c r="A142" i="3"/>
  <c r="H142" i="3"/>
  <c r="B142" i="3"/>
  <c r="D142" i="3"/>
  <c r="A143" i="3"/>
  <c r="H143" i="3"/>
  <c r="B143" i="3"/>
  <c r="D143" i="3"/>
  <c r="A144" i="3"/>
  <c r="H144" i="3"/>
  <c r="B144" i="3"/>
  <c r="D144" i="3"/>
  <c r="A145" i="3"/>
  <c r="H145" i="3"/>
  <c r="B145" i="3"/>
  <c r="D145" i="3"/>
  <c r="A146" i="3"/>
  <c r="H146" i="3"/>
  <c r="B146" i="3"/>
  <c r="D146" i="3"/>
  <c r="A147" i="3"/>
  <c r="H147" i="3"/>
  <c r="B147" i="3"/>
  <c r="D147" i="3"/>
  <c r="A148" i="3"/>
  <c r="H148" i="3"/>
  <c r="B148" i="3"/>
  <c r="D148" i="3"/>
  <c r="A149" i="3"/>
  <c r="H149" i="3"/>
  <c r="B149" i="3"/>
  <c r="D149" i="3"/>
  <c r="A150" i="3"/>
  <c r="H150" i="3"/>
  <c r="B150" i="3"/>
  <c r="D150" i="3"/>
  <c r="A151" i="3"/>
  <c r="H151" i="3"/>
  <c r="B151" i="3"/>
  <c r="D151" i="3"/>
  <c r="A348" i="3"/>
  <c r="H348" i="3"/>
  <c r="B348" i="3"/>
  <c r="D348" i="3"/>
  <c r="A152" i="3"/>
  <c r="H152" i="3"/>
  <c r="B152" i="3"/>
  <c r="D152" i="3"/>
  <c r="A153" i="3"/>
  <c r="H153" i="3"/>
  <c r="B153" i="3"/>
  <c r="D153" i="3"/>
  <c r="A154" i="3"/>
  <c r="H154" i="3"/>
  <c r="B154" i="3"/>
  <c r="D154" i="3"/>
  <c r="A155" i="3"/>
  <c r="H155" i="3"/>
  <c r="B155" i="3"/>
  <c r="D155" i="3"/>
  <c r="A156" i="3"/>
  <c r="H156" i="3"/>
  <c r="B156" i="3"/>
  <c r="D156" i="3"/>
  <c r="A157" i="3"/>
  <c r="H157" i="3"/>
  <c r="B157" i="3"/>
  <c r="D157" i="3"/>
  <c r="A158" i="3"/>
  <c r="H158" i="3"/>
  <c r="B158" i="3"/>
  <c r="D158" i="3"/>
  <c r="A159" i="3"/>
  <c r="H159" i="3"/>
  <c r="B159" i="3"/>
  <c r="D159" i="3"/>
  <c r="A160" i="3"/>
  <c r="H160" i="3"/>
  <c r="B160" i="3"/>
  <c r="D160" i="3"/>
  <c r="A161" i="3"/>
  <c r="H161" i="3"/>
  <c r="B161" i="3"/>
  <c r="D161" i="3"/>
  <c r="A162" i="3"/>
  <c r="H162" i="3"/>
  <c r="B162" i="3"/>
  <c r="D162" i="3"/>
  <c r="A163" i="3"/>
  <c r="H163" i="3"/>
  <c r="B163" i="3"/>
  <c r="D163" i="3"/>
  <c r="A164" i="3"/>
  <c r="H164" i="3"/>
  <c r="B164" i="3"/>
  <c r="D164" i="3"/>
  <c r="A165" i="3"/>
  <c r="H165" i="3"/>
  <c r="B165" i="3"/>
  <c r="D165" i="3"/>
  <c r="A166" i="3"/>
  <c r="H166" i="3"/>
  <c r="B166" i="3"/>
  <c r="D166" i="3"/>
  <c r="A167" i="3"/>
  <c r="H167" i="3"/>
  <c r="B167" i="3"/>
  <c r="D167" i="3"/>
  <c r="A168" i="3"/>
  <c r="H168" i="3"/>
  <c r="B168" i="3"/>
  <c r="D168" i="3"/>
  <c r="A169" i="3"/>
  <c r="H169" i="3"/>
  <c r="B169" i="3"/>
  <c r="D169" i="3"/>
  <c r="A170" i="3"/>
  <c r="H170" i="3"/>
  <c r="B170" i="3"/>
  <c r="D170" i="3"/>
  <c r="A171" i="3"/>
  <c r="H171" i="3"/>
  <c r="B171" i="3"/>
  <c r="D171" i="3"/>
  <c r="A172" i="3"/>
  <c r="H172" i="3"/>
  <c r="B172" i="3"/>
  <c r="D172" i="3"/>
  <c r="A349" i="3"/>
  <c r="H349" i="3"/>
  <c r="B349" i="3"/>
  <c r="D349" i="3"/>
  <c r="A173" i="3"/>
  <c r="H173" i="3"/>
  <c r="B173" i="3"/>
  <c r="D173" i="3"/>
  <c r="A174" i="3"/>
  <c r="H174" i="3"/>
  <c r="B174" i="3"/>
  <c r="D174" i="3"/>
  <c r="A175" i="3"/>
  <c r="H175" i="3"/>
  <c r="B175" i="3"/>
  <c r="D175" i="3"/>
  <c r="A176" i="3"/>
  <c r="H176" i="3"/>
  <c r="B176" i="3"/>
  <c r="D176" i="3"/>
  <c r="A177" i="3"/>
  <c r="H177" i="3"/>
  <c r="B177" i="3"/>
  <c r="D177" i="3"/>
  <c r="A178" i="3"/>
  <c r="H178" i="3"/>
  <c r="B178" i="3"/>
  <c r="D178" i="3"/>
  <c r="A179" i="3"/>
  <c r="H179" i="3"/>
  <c r="B179" i="3"/>
  <c r="D179" i="3"/>
  <c r="A180" i="3"/>
  <c r="H180" i="3"/>
  <c r="B180" i="3"/>
  <c r="D180" i="3"/>
  <c r="A181" i="3"/>
  <c r="H181" i="3"/>
  <c r="B181" i="3"/>
  <c r="D181" i="3"/>
  <c r="A182" i="3"/>
  <c r="H182" i="3"/>
  <c r="B182" i="3"/>
  <c r="D182" i="3"/>
  <c r="A183" i="3"/>
  <c r="H183" i="3"/>
  <c r="B183" i="3"/>
  <c r="D183" i="3"/>
  <c r="A184" i="3"/>
  <c r="H184" i="3"/>
  <c r="B184" i="3"/>
  <c r="D184" i="3"/>
  <c r="A185" i="3"/>
  <c r="H185" i="3"/>
  <c r="B185" i="3"/>
  <c r="D185" i="3"/>
  <c r="A350" i="3"/>
  <c r="H350" i="3"/>
  <c r="B350" i="3"/>
  <c r="D350" i="3"/>
  <c r="A186" i="3"/>
  <c r="H186" i="3"/>
  <c r="B186" i="3"/>
  <c r="D186" i="3"/>
  <c r="A187" i="3"/>
  <c r="H187" i="3"/>
  <c r="B187" i="3"/>
  <c r="D187" i="3"/>
  <c r="A351" i="3"/>
  <c r="H351" i="3"/>
  <c r="B351" i="3"/>
  <c r="D351" i="3"/>
  <c r="A352" i="3"/>
  <c r="H352" i="3"/>
  <c r="B352" i="3"/>
  <c r="D352" i="3"/>
  <c r="A353" i="3"/>
  <c r="H353" i="3"/>
  <c r="B353" i="3"/>
  <c r="D353" i="3"/>
  <c r="A354" i="3"/>
  <c r="H354" i="3"/>
  <c r="B354" i="3"/>
  <c r="D354" i="3"/>
  <c r="A188" i="3"/>
  <c r="H188" i="3"/>
  <c r="B188" i="3"/>
  <c r="D188" i="3"/>
  <c r="A189" i="3"/>
  <c r="H189" i="3"/>
  <c r="B189" i="3"/>
  <c r="D189" i="3"/>
  <c r="A355" i="3"/>
  <c r="H355" i="3"/>
  <c r="B355" i="3"/>
  <c r="D355" i="3"/>
  <c r="A356" i="3"/>
  <c r="H356" i="3"/>
  <c r="B356" i="3"/>
  <c r="D356" i="3"/>
  <c r="A190" i="3"/>
  <c r="H190" i="3"/>
  <c r="B190" i="3"/>
  <c r="D190" i="3"/>
  <c r="A191" i="3"/>
  <c r="H191" i="3"/>
  <c r="B191" i="3"/>
  <c r="D191" i="3"/>
  <c r="A357" i="3"/>
  <c r="H357" i="3"/>
  <c r="B357" i="3"/>
  <c r="D357" i="3"/>
  <c r="A358" i="3"/>
  <c r="H358" i="3"/>
  <c r="B358" i="3"/>
  <c r="D358" i="3"/>
  <c r="A192" i="3"/>
  <c r="H192" i="3"/>
  <c r="B192" i="3"/>
  <c r="D192" i="3"/>
  <c r="A193" i="3"/>
  <c r="H193" i="3"/>
  <c r="B193" i="3"/>
  <c r="D193" i="3"/>
  <c r="A359" i="3"/>
  <c r="H359" i="3"/>
  <c r="B359" i="3"/>
  <c r="D359" i="3"/>
  <c r="A360" i="3"/>
  <c r="H360" i="3"/>
  <c r="B360" i="3"/>
  <c r="D360" i="3"/>
  <c r="A361" i="3"/>
  <c r="H361" i="3"/>
  <c r="B361" i="3"/>
  <c r="D361" i="3"/>
  <c r="A362" i="3"/>
  <c r="H362" i="3"/>
  <c r="B362" i="3"/>
  <c r="D362" i="3"/>
  <c r="A363" i="3"/>
  <c r="H363" i="3"/>
  <c r="B363" i="3"/>
  <c r="D363" i="3"/>
  <c r="A364" i="3"/>
  <c r="H364" i="3"/>
  <c r="B364" i="3"/>
  <c r="D364" i="3"/>
  <c r="A365" i="3"/>
  <c r="H365" i="3"/>
  <c r="B365" i="3"/>
  <c r="D365" i="3"/>
  <c r="A366" i="3"/>
  <c r="H366" i="3"/>
  <c r="B366" i="3"/>
  <c r="D366" i="3"/>
  <c r="A367" i="3"/>
  <c r="H367" i="3"/>
  <c r="B367" i="3"/>
  <c r="D367" i="3"/>
  <c r="A368" i="3"/>
  <c r="H368" i="3"/>
  <c r="B368" i="3"/>
  <c r="D368" i="3"/>
  <c r="A369" i="3"/>
  <c r="H369" i="3"/>
  <c r="B369" i="3"/>
  <c r="D369" i="3"/>
  <c r="A194" i="3"/>
  <c r="H194" i="3"/>
  <c r="B194" i="3"/>
  <c r="D194" i="3"/>
  <c r="A195" i="3"/>
  <c r="H195" i="3"/>
  <c r="B195" i="3"/>
  <c r="D195" i="3"/>
  <c r="A196" i="3"/>
  <c r="H196" i="3"/>
  <c r="B196" i="3"/>
  <c r="D196" i="3"/>
  <c r="A370" i="3"/>
  <c r="H370" i="3"/>
  <c r="B370" i="3"/>
  <c r="D370" i="3"/>
  <c r="A371" i="3"/>
  <c r="H371" i="3"/>
  <c r="B371" i="3"/>
  <c r="D371" i="3"/>
  <c r="A372" i="3"/>
  <c r="H372" i="3"/>
  <c r="B372" i="3"/>
  <c r="D372" i="3"/>
  <c r="A373" i="3"/>
  <c r="H373" i="3"/>
  <c r="B373" i="3"/>
  <c r="D373" i="3"/>
  <c r="A374" i="3"/>
  <c r="H374" i="3"/>
  <c r="B374" i="3"/>
  <c r="D374" i="3"/>
  <c r="A375" i="3"/>
  <c r="H375" i="3"/>
  <c r="B375" i="3"/>
  <c r="D375" i="3"/>
  <c r="A197" i="3"/>
  <c r="H197" i="3"/>
  <c r="B197" i="3"/>
  <c r="D197" i="3"/>
  <c r="A376" i="3"/>
  <c r="H376" i="3"/>
  <c r="B376" i="3"/>
  <c r="D376" i="3"/>
  <c r="A377" i="3"/>
  <c r="H377" i="3"/>
  <c r="B377" i="3"/>
  <c r="D377" i="3"/>
  <c r="A198" i="3"/>
  <c r="H198" i="3"/>
  <c r="B198" i="3"/>
  <c r="D198" i="3"/>
  <c r="A199" i="3"/>
  <c r="H199" i="3"/>
  <c r="B199" i="3"/>
  <c r="D199" i="3"/>
  <c r="A378" i="3"/>
  <c r="H378" i="3"/>
  <c r="B378" i="3"/>
  <c r="D378" i="3"/>
  <c r="A379" i="3"/>
  <c r="H379" i="3"/>
  <c r="B379" i="3"/>
  <c r="D379" i="3"/>
  <c r="A380" i="3"/>
  <c r="H380" i="3"/>
  <c r="B380" i="3"/>
  <c r="D380" i="3"/>
  <c r="A381" i="3"/>
  <c r="H381" i="3"/>
  <c r="B381" i="3"/>
  <c r="D381" i="3"/>
  <c r="A200" i="3"/>
  <c r="H200" i="3"/>
  <c r="B200" i="3"/>
  <c r="D200" i="3"/>
  <c r="A382" i="3"/>
  <c r="H382" i="3"/>
  <c r="B382" i="3"/>
  <c r="D382" i="3"/>
  <c r="A383" i="3"/>
  <c r="H383" i="3"/>
  <c r="B383" i="3"/>
  <c r="D383" i="3"/>
  <c r="A384" i="3"/>
  <c r="H384" i="3"/>
  <c r="B384" i="3"/>
  <c r="D384" i="3"/>
  <c r="A385" i="3"/>
  <c r="H385" i="3"/>
  <c r="B385" i="3"/>
  <c r="D385" i="3"/>
  <c r="A386" i="3"/>
  <c r="H386" i="3"/>
  <c r="B386" i="3"/>
  <c r="D386" i="3"/>
  <c r="A387" i="3"/>
  <c r="H387" i="3"/>
  <c r="B387" i="3"/>
  <c r="D387" i="3"/>
  <c r="A388" i="3"/>
  <c r="H388" i="3"/>
  <c r="B388" i="3"/>
  <c r="D388" i="3"/>
  <c r="A201" i="3"/>
  <c r="H201" i="3"/>
  <c r="B201" i="3"/>
  <c r="D201" i="3"/>
  <c r="A389" i="3"/>
  <c r="H389" i="3"/>
  <c r="B389" i="3"/>
  <c r="D389" i="3"/>
  <c r="A390" i="3"/>
  <c r="H390" i="3"/>
  <c r="B390" i="3"/>
  <c r="D390" i="3"/>
  <c r="A391" i="3"/>
  <c r="H391" i="3"/>
  <c r="B391" i="3"/>
  <c r="D391" i="3"/>
  <c r="A202" i="3"/>
  <c r="H202" i="3"/>
  <c r="B202" i="3"/>
  <c r="D202" i="3"/>
  <c r="A392" i="3"/>
  <c r="H392" i="3"/>
  <c r="B392" i="3"/>
  <c r="D392" i="3"/>
  <c r="A393" i="3"/>
  <c r="H393" i="3"/>
  <c r="B393" i="3"/>
  <c r="D393" i="3"/>
  <c r="A203" i="3"/>
  <c r="H203" i="3"/>
  <c r="B203" i="3"/>
  <c r="D203" i="3"/>
  <c r="A394" i="3"/>
  <c r="H394" i="3"/>
  <c r="B394" i="3"/>
  <c r="D394" i="3"/>
  <c r="A395" i="3"/>
  <c r="H395" i="3"/>
  <c r="B395" i="3"/>
  <c r="D395" i="3"/>
  <c r="A204" i="3"/>
  <c r="H204" i="3"/>
  <c r="B204" i="3"/>
  <c r="D204" i="3"/>
  <c r="A205" i="3"/>
  <c r="H205" i="3"/>
  <c r="B205" i="3"/>
  <c r="D205" i="3"/>
  <c r="A396" i="3"/>
  <c r="H396" i="3"/>
  <c r="B396" i="3"/>
  <c r="D396" i="3"/>
  <c r="A397" i="3"/>
  <c r="H397" i="3"/>
  <c r="B397" i="3"/>
  <c r="D397" i="3"/>
  <c r="A206" i="3"/>
  <c r="H206" i="3"/>
  <c r="B206" i="3"/>
  <c r="D206" i="3"/>
  <c r="A207" i="3"/>
  <c r="H207" i="3"/>
  <c r="B207" i="3"/>
  <c r="D207" i="3"/>
  <c r="A208" i="3"/>
  <c r="H208" i="3"/>
  <c r="B208" i="3"/>
  <c r="D208" i="3"/>
  <c r="A209" i="3"/>
  <c r="H209" i="3"/>
  <c r="B209" i="3"/>
  <c r="D209" i="3"/>
  <c r="A398" i="3"/>
  <c r="H398" i="3"/>
  <c r="B398" i="3"/>
  <c r="D398" i="3"/>
  <c r="A210" i="3"/>
  <c r="H210" i="3"/>
  <c r="B210" i="3"/>
  <c r="D210" i="3"/>
  <c r="A399" i="3"/>
  <c r="H399" i="3"/>
  <c r="B399" i="3"/>
  <c r="D399" i="3"/>
  <c r="A211" i="3"/>
  <c r="H211" i="3"/>
  <c r="B211" i="3"/>
  <c r="D211" i="3"/>
  <c r="A212" i="3"/>
  <c r="H212" i="3"/>
  <c r="B212" i="3"/>
  <c r="D212" i="3"/>
  <c r="A213" i="3"/>
  <c r="H213" i="3"/>
  <c r="B213" i="3"/>
  <c r="D213" i="3"/>
  <c r="A214" i="3"/>
  <c r="H214" i="3"/>
  <c r="B214" i="3"/>
  <c r="D214" i="3"/>
  <c r="A215" i="3"/>
  <c r="H215" i="3"/>
  <c r="B215" i="3"/>
  <c r="D215" i="3"/>
  <c r="A216" i="3"/>
  <c r="H216" i="3"/>
  <c r="B216" i="3"/>
  <c r="D216" i="3"/>
  <c r="A400" i="3"/>
  <c r="H400" i="3"/>
  <c r="B400" i="3"/>
  <c r="D400" i="3"/>
  <c r="A217" i="3"/>
  <c r="H217" i="3"/>
  <c r="B217" i="3"/>
  <c r="D217" i="3"/>
  <c r="A218" i="3"/>
  <c r="H218" i="3"/>
  <c r="B218" i="3"/>
  <c r="D218" i="3"/>
  <c r="A219" i="3"/>
  <c r="H219" i="3"/>
  <c r="B219" i="3"/>
  <c r="D219" i="3"/>
  <c r="A220" i="3"/>
  <c r="H220" i="3"/>
  <c r="B220" i="3"/>
  <c r="D220" i="3"/>
  <c r="A221" i="3"/>
  <c r="H221" i="3"/>
  <c r="B221" i="3"/>
  <c r="D221" i="3"/>
  <c r="A401" i="3"/>
  <c r="H401" i="3"/>
  <c r="B401" i="3"/>
  <c r="D401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B61" i="3"/>
  <c r="D61" i="3"/>
  <c r="A61" i="3"/>
  <c r="H345" i="3"/>
  <c r="B345" i="3"/>
  <c r="D345" i="3"/>
  <c r="A345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44" i="3"/>
  <c r="B344" i="3"/>
  <c r="D344" i="3"/>
  <c r="A344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343" i="3"/>
  <c r="B343" i="3"/>
  <c r="D343" i="3"/>
  <c r="A343" i="3"/>
  <c r="H342" i="3"/>
  <c r="B342" i="3"/>
  <c r="D342" i="3"/>
  <c r="A342" i="3"/>
  <c r="H341" i="3"/>
  <c r="B341" i="3"/>
  <c r="D341" i="3"/>
  <c r="A341" i="3"/>
  <c r="H340" i="3"/>
  <c r="B340" i="3"/>
  <c r="D340" i="3"/>
  <c r="A340" i="3"/>
  <c r="H339" i="3"/>
  <c r="B339" i="3"/>
  <c r="D339" i="3"/>
  <c r="A339" i="3"/>
  <c r="H35" i="3"/>
  <c r="B35" i="3"/>
  <c r="D35" i="3"/>
  <c r="A35" i="3"/>
  <c r="H338" i="3"/>
  <c r="B338" i="3"/>
  <c r="D338" i="3"/>
  <c r="A338" i="3"/>
  <c r="H337" i="3"/>
  <c r="B337" i="3"/>
  <c r="D337" i="3"/>
  <c r="A337" i="3"/>
  <c r="H336" i="3"/>
  <c r="B336" i="3"/>
  <c r="D336" i="3"/>
  <c r="A336" i="3"/>
  <c r="H34" i="3"/>
  <c r="B34" i="3"/>
  <c r="D34" i="3"/>
  <c r="A34" i="3"/>
  <c r="H335" i="3"/>
  <c r="B335" i="3"/>
  <c r="D335" i="3"/>
  <c r="A335" i="3"/>
  <c r="H33" i="3"/>
  <c r="B33" i="3"/>
  <c r="D33" i="3"/>
  <c r="A33" i="3"/>
  <c r="H32" i="3"/>
  <c r="B32" i="3"/>
  <c r="D32" i="3"/>
  <c r="A32" i="3"/>
  <c r="H31" i="3"/>
  <c r="B31" i="3"/>
  <c r="D31" i="3"/>
  <c r="A31" i="3"/>
  <c r="H334" i="3"/>
  <c r="B334" i="3"/>
  <c r="D334" i="3"/>
  <c r="A334" i="3"/>
  <c r="H30" i="3"/>
  <c r="B30" i="3"/>
  <c r="D30" i="3"/>
  <c r="A30" i="3"/>
  <c r="H29" i="3"/>
  <c r="B29" i="3"/>
  <c r="D29" i="3"/>
  <c r="A29" i="3"/>
  <c r="H333" i="3"/>
  <c r="B333" i="3"/>
  <c r="D333" i="3"/>
  <c r="A333" i="3"/>
  <c r="H332" i="3"/>
  <c r="B332" i="3"/>
  <c r="D332" i="3"/>
  <c r="A332" i="3"/>
  <c r="H331" i="3"/>
  <c r="B331" i="3"/>
  <c r="D331" i="3"/>
  <c r="A331" i="3"/>
  <c r="H330" i="3"/>
  <c r="B330" i="3"/>
  <c r="D330" i="3"/>
  <c r="A330" i="3"/>
  <c r="H329" i="3"/>
  <c r="B329" i="3"/>
  <c r="D329" i="3"/>
  <c r="A329" i="3"/>
  <c r="H328" i="3"/>
  <c r="B328" i="3"/>
  <c r="D328" i="3"/>
  <c r="A328" i="3"/>
  <c r="H327" i="3"/>
  <c r="B327" i="3"/>
  <c r="D327" i="3"/>
  <c r="A327" i="3"/>
  <c r="H326" i="3"/>
  <c r="B326" i="3"/>
  <c r="D326" i="3"/>
  <c r="A326" i="3"/>
  <c r="H28" i="3"/>
  <c r="B28" i="3"/>
  <c r="D28" i="3"/>
  <c r="A28" i="3"/>
  <c r="H27" i="3"/>
  <c r="B27" i="3"/>
  <c r="D27" i="3"/>
  <c r="A27" i="3"/>
  <c r="H325" i="3"/>
  <c r="B325" i="3"/>
  <c r="D325" i="3"/>
  <c r="A325" i="3"/>
  <c r="H324" i="3"/>
  <c r="B324" i="3"/>
  <c r="D324" i="3"/>
  <c r="A324" i="3"/>
  <c r="H323" i="3"/>
  <c r="B323" i="3"/>
  <c r="D323" i="3"/>
  <c r="A323" i="3"/>
  <c r="H26" i="3"/>
  <c r="B26" i="3"/>
  <c r="D26" i="3"/>
  <c r="A26" i="3"/>
  <c r="H25" i="3"/>
  <c r="B25" i="3"/>
  <c r="D25" i="3"/>
  <c r="A25" i="3"/>
  <c r="H322" i="3"/>
  <c r="B322" i="3"/>
  <c r="D322" i="3"/>
  <c r="A322" i="3"/>
  <c r="H321" i="3"/>
  <c r="B321" i="3"/>
  <c r="D321" i="3"/>
  <c r="A321" i="3"/>
  <c r="H320" i="3"/>
  <c r="B320" i="3"/>
  <c r="D320" i="3"/>
  <c r="A320" i="3"/>
  <c r="H319" i="3"/>
  <c r="B319" i="3"/>
  <c r="D319" i="3"/>
  <c r="A319" i="3"/>
  <c r="H318" i="3"/>
  <c r="B318" i="3"/>
  <c r="D318" i="3"/>
  <c r="A318" i="3"/>
  <c r="H317" i="3"/>
  <c r="B317" i="3"/>
  <c r="D317" i="3"/>
  <c r="A317" i="3"/>
  <c r="H316" i="3"/>
  <c r="B316" i="3"/>
  <c r="D316" i="3"/>
  <c r="A316" i="3"/>
  <c r="H24" i="3"/>
  <c r="B24" i="3"/>
  <c r="D24" i="3"/>
  <c r="A24" i="3"/>
  <c r="H23" i="3"/>
  <c r="B23" i="3"/>
  <c r="D23" i="3"/>
  <c r="A23" i="3"/>
  <c r="H22" i="3"/>
  <c r="B22" i="3"/>
  <c r="D22" i="3"/>
  <c r="A22" i="3"/>
  <c r="H315" i="3"/>
  <c r="B315" i="3"/>
  <c r="D315" i="3"/>
  <c r="A315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314" i="3"/>
  <c r="B314" i="3"/>
  <c r="D314" i="3"/>
  <c r="A314" i="3"/>
  <c r="H17" i="3"/>
  <c r="B17" i="3"/>
  <c r="D17" i="3"/>
  <c r="A17" i="3"/>
  <c r="H313" i="3"/>
  <c r="B313" i="3"/>
  <c r="D313" i="3"/>
  <c r="A313" i="3"/>
  <c r="H16" i="3"/>
  <c r="B16" i="3"/>
  <c r="D16" i="3"/>
  <c r="A16" i="3"/>
  <c r="H15" i="3"/>
  <c r="B15" i="3"/>
  <c r="D15" i="3"/>
  <c r="A15" i="3"/>
  <c r="H312" i="3"/>
  <c r="B312" i="3"/>
  <c r="D312" i="3"/>
  <c r="A312" i="3"/>
  <c r="H311" i="3"/>
  <c r="B311" i="3"/>
  <c r="D311" i="3"/>
  <c r="A311" i="3"/>
  <c r="H14" i="3"/>
  <c r="B14" i="3"/>
  <c r="D14" i="3"/>
  <c r="A14" i="3"/>
  <c r="H13" i="3"/>
  <c r="B13" i="3"/>
  <c r="D13" i="3"/>
  <c r="A13" i="3"/>
  <c r="H12" i="3"/>
  <c r="B12" i="3"/>
  <c r="D12" i="3"/>
  <c r="A12" i="3"/>
  <c r="H310" i="3"/>
  <c r="B310" i="3"/>
  <c r="D310" i="3"/>
  <c r="A310" i="3"/>
  <c r="H309" i="3"/>
  <c r="B309" i="3"/>
  <c r="D309" i="3"/>
  <c r="A309" i="3"/>
  <c r="H308" i="3"/>
  <c r="B308" i="3"/>
  <c r="D308" i="3"/>
  <c r="A308" i="3"/>
  <c r="H307" i="3"/>
  <c r="B307" i="3"/>
  <c r="D307" i="3"/>
  <c r="A307" i="3"/>
  <c r="H306" i="3"/>
  <c r="B306" i="3"/>
  <c r="D306" i="3"/>
  <c r="A306" i="3"/>
  <c r="H305" i="3"/>
  <c r="B305" i="3"/>
  <c r="D305" i="3"/>
  <c r="A305" i="3"/>
  <c r="H304" i="3"/>
  <c r="B304" i="3"/>
  <c r="D304" i="3"/>
  <c r="A304" i="3"/>
  <c r="H11" i="3"/>
  <c r="B11" i="3"/>
  <c r="D11" i="3"/>
  <c r="A11" i="3"/>
  <c r="H303" i="3"/>
  <c r="B303" i="3"/>
  <c r="D303" i="3"/>
  <c r="A303" i="3"/>
  <c r="H302" i="3"/>
  <c r="B302" i="3"/>
  <c r="D302" i="3"/>
  <c r="A302" i="3"/>
  <c r="H301" i="3"/>
  <c r="B301" i="3"/>
  <c r="D301" i="3"/>
  <c r="A301" i="3"/>
  <c r="H300" i="3"/>
  <c r="B300" i="3"/>
  <c r="D300" i="3"/>
  <c r="A300" i="3"/>
  <c r="H299" i="3"/>
  <c r="B299" i="3"/>
  <c r="D299" i="3"/>
  <c r="A299" i="3"/>
  <c r="H298" i="3"/>
  <c r="B298" i="3"/>
  <c r="D298" i="3"/>
  <c r="A298" i="3"/>
  <c r="H297" i="3"/>
  <c r="B297" i="3"/>
  <c r="D297" i="3"/>
  <c r="A297" i="3"/>
  <c r="H296" i="3"/>
  <c r="B296" i="3"/>
  <c r="D296" i="3"/>
  <c r="A296" i="3"/>
  <c r="H295" i="3"/>
  <c r="B295" i="3"/>
  <c r="D295" i="3"/>
  <c r="A295" i="3"/>
  <c r="H294" i="3"/>
  <c r="B294" i="3"/>
  <c r="D294" i="3"/>
  <c r="A294" i="3"/>
  <c r="H293" i="3"/>
  <c r="F293" i="3"/>
  <c r="D293" i="3"/>
  <c r="B293" i="3"/>
  <c r="A293" i="3"/>
  <c r="H292" i="3"/>
  <c r="B292" i="3"/>
  <c r="F292" i="3"/>
  <c r="D292" i="3"/>
  <c r="A292" i="3"/>
  <c r="H291" i="3"/>
  <c r="B291" i="3"/>
  <c r="F291" i="3"/>
  <c r="D291" i="3"/>
  <c r="A291" i="3"/>
  <c r="H290" i="3"/>
  <c r="B290" i="3"/>
  <c r="F290" i="3"/>
  <c r="D290" i="3"/>
  <c r="A290" i="3"/>
  <c r="H289" i="3"/>
  <c r="F289" i="3"/>
  <c r="D289" i="3"/>
  <c r="B289" i="3"/>
  <c r="A289" i="3"/>
  <c r="H288" i="3"/>
  <c r="B288" i="3"/>
  <c r="D288" i="3"/>
  <c r="A288" i="3"/>
  <c r="H287" i="3"/>
  <c r="B287" i="3"/>
  <c r="D287" i="3"/>
  <c r="A287" i="3"/>
  <c r="H286" i="3"/>
  <c r="B286" i="3"/>
  <c r="D286" i="3"/>
  <c r="A286" i="3"/>
  <c r="H285" i="3"/>
  <c r="B285" i="3"/>
  <c r="D285" i="3"/>
  <c r="A285" i="3"/>
  <c r="H284" i="3"/>
  <c r="B284" i="3"/>
  <c r="D284" i="3"/>
  <c r="A284" i="3"/>
  <c r="H283" i="3"/>
  <c r="B283" i="3"/>
  <c r="D283" i="3"/>
  <c r="A283" i="3"/>
  <c r="H282" i="3"/>
  <c r="B282" i="3"/>
  <c r="D282" i="3"/>
  <c r="A282" i="3"/>
  <c r="H281" i="3"/>
  <c r="B281" i="3"/>
  <c r="D281" i="3"/>
  <c r="A281" i="3"/>
  <c r="H280" i="3"/>
  <c r="B280" i="3"/>
  <c r="D280" i="3"/>
  <c r="A280" i="3"/>
  <c r="H279" i="3"/>
  <c r="B279" i="3"/>
  <c r="D279" i="3"/>
  <c r="A279" i="3"/>
  <c r="H278" i="3"/>
  <c r="B278" i="3"/>
  <c r="D278" i="3"/>
  <c r="A278" i="3"/>
  <c r="H277" i="3"/>
  <c r="B277" i="3"/>
  <c r="D277" i="3"/>
  <c r="A277" i="3"/>
  <c r="H276" i="3"/>
  <c r="B276" i="3"/>
  <c r="D276" i="3"/>
  <c r="A276" i="3"/>
  <c r="H275" i="3"/>
  <c r="B275" i="3"/>
  <c r="D275" i="3"/>
  <c r="A275" i="3"/>
  <c r="H274" i="3"/>
  <c r="B274" i="3"/>
  <c r="D274" i="3"/>
  <c r="A274" i="3"/>
  <c r="H273" i="3"/>
  <c r="B273" i="3"/>
  <c r="D273" i="3"/>
  <c r="A273" i="3"/>
  <c r="H272" i="3"/>
  <c r="B272" i="3"/>
  <c r="D272" i="3"/>
  <c r="A272" i="3"/>
  <c r="H271" i="3"/>
  <c r="B271" i="3"/>
  <c r="D271" i="3"/>
  <c r="A271" i="3"/>
  <c r="H270" i="3"/>
  <c r="B270" i="3"/>
  <c r="D270" i="3"/>
  <c r="A270" i="3"/>
  <c r="H269" i="3"/>
  <c r="B269" i="3"/>
  <c r="D269" i="3"/>
  <c r="A269" i="3"/>
  <c r="H268" i="3"/>
  <c r="B268" i="3"/>
  <c r="D268" i="3"/>
  <c r="A268" i="3"/>
  <c r="H267" i="3"/>
  <c r="B267" i="3"/>
  <c r="D267" i="3"/>
  <c r="A267" i="3"/>
  <c r="H266" i="3"/>
  <c r="B266" i="3"/>
  <c r="D266" i="3"/>
  <c r="A266" i="3"/>
  <c r="H265" i="3"/>
  <c r="B265" i="3"/>
  <c r="D265" i="3"/>
  <c r="A265" i="3"/>
  <c r="H264" i="3"/>
  <c r="B264" i="3"/>
  <c r="D264" i="3"/>
  <c r="A264" i="3"/>
  <c r="H263" i="3"/>
  <c r="B263" i="3"/>
  <c r="D263" i="3"/>
  <c r="A263" i="3"/>
  <c r="H262" i="3"/>
  <c r="B262" i="3"/>
  <c r="D262" i="3"/>
  <c r="A262" i="3"/>
  <c r="H261" i="3"/>
  <c r="B261" i="3"/>
  <c r="D261" i="3"/>
  <c r="A261" i="3"/>
  <c r="H260" i="3"/>
  <c r="B260" i="3"/>
  <c r="D260" i="3"/>
  <c r="A260" i="3"/>
  <c r="H259" i="3"/>
  <c r="B259" i="3"/>
  <c r="D259" i="3"/>
  <c r="A259" i="3"/>
  <c r="H258" i="3"/>
  <c r="B258" i="3"/>
  <c r="D258" i="3"/>
  <c r="A258" i="3"/>
  <c r="H257" i="3"/>
  <c r="B257" i="3"/>
  <c r="D257" i="3"/>
  <c r="A257" i="3"/>
  <c r="H256" i="3"/>
  <c r="B256" i="3"/>
  <c r="D256" i="3"/>
  <c r="A256" i="3"/>
  <c r="H255" i="3"/>
  <c r="B255" i="3"/>
  <c r="D255" i="3"/>
  <c r="A255" i="3"/>
  <c r="H254" i="3"/>
  <c r="B254" i="3"/>
  <c r="D254" i="3"/>
  <c r="A254" i="3"/>
  <c r="H253" i="3"/>
  <c r="B253" i="3"/>
  <c r="D253" i="3"/>
  <c r="A253" i="3"/>
  <c r="H252" i="3"/>
  <c r="B252" i="3"/>
  <c r="D252" i="3"/>
  <c r="A252" i="3"/>
  <c r="H251" i="3"/>
  <c r="B251" i="3"/>
  <c r="D251" i="3"/>
  <c r="A251" i="3"/>
  <c r="H250" i="3"/>
  <c r="B250" i="3"/>
  <c r="D250" i="3"/>
  <c r="A250" i="3"/>
  <c r="H249" i="3"/>
  <c r="B249" i="3"/>
  <c r="D249" i="3"/>
  <c r="A249" i="3"/>
  <c r="H248" i="3"/>
  <c r="B248" i="3"/>
  <c r="D248" i="3"/>
  <c r="A248" i="3"/>
  <c r="H247" i="3"/>
  <c r="B247" i="3"/>
  <c r="D247" i="3"/>
  <c r="A247" i="3"/>
  <c r="H246" i="3"/>
  <c r="B246" i="3"/>
  <c r="D246" i="3"/>
  <c r="A246" i="3"/>
  <c r="H245" i="3"/>
  <c r="B245" i="3"/>
  <c r="D245" i="3"/>
  <c r="A245" i="3"/>
  <c r="H244" i="3"/>
  <c r="B244" i="3"/>
  <c r="D244" i="3"/>
  <c r="A244" i="3"/>
  <c r="H243" i="3"/>
  <c r="B243" i="3"/>
  <c r="D243" i="3"/>
  <c r="A243" i="3"/>
  <c r="H242" i="3"/>
  <c r="B242" i="3"/>
  <c r="D242" i="3"/>
  <c r="A242" i="3"/>
  <c r="H241" i="3"/>
  <c r="B241" i="3"/>
  <c r="D241" i="3"/>
  <c r="A241" i="3"/>
  <c r="H240" i="3"/>
  <c r="B240" i="3"/>
  <c r="D240" i="3"/>
  <c r="A240" i="3"/>
  <c r="H239" i="3"/>
  <c r="B239" i="3"/>
  <c r="D239" i="3"/>
  <c r="A239" i="3"/>
  <c r="H238" i="3"/>
  <c r="B238" i="3"/>
  <c r="D238" i="3"/>
  <c r="A238" i="3"/>
  <c r="H237" i="3"/>
  <c r="B237" i="3"/>
  <c r="D237" i="3"/>
  <c r="A237" i="3"/>
  <c r="H236" i="3"/>
  <c r="B236" i="3"/>
  <c r="D236" i="3"/>
  <c r="A236" i="3"/>
  <c r="H235" i="3"/>
  <c r="B235" i="3"/>
  <c r="D235" i="3"/>
  <c r="A235" i="3"/>
  <c r="H234" i="3"/>
  <c r="B234" i="3"/>
  <c r="D234" i="3"/>
  <c r="A234" i="3"/>
  <c r="H233" i="3"/>
  <c r="B233" i="3"/>
  <c r="D233" i="3"/>
  <c r="A233" i="3"/>
  <c r="H232" i="3"/>
  <c r="B232" i="3"/>
  <c r="D232" i="3"/>
  <c r="A232" i="3"/>
  <c r="H231" i="3"/>
  <c r="B231" i="3"/>
  <c r="D231" i="3"/>
  <c r="A231" i="3"/>
  <c r="H230" i="3"/>
  <c r="B230" i="3"/>
  <c r="D230" i="3"/>
  <c r="A230" i="3"/>
  <c r="H229" i="3"/>
  <c r="B229" i="3"/>
  <c r="D229" i="3"/>
  <c r="A229" i="3"/>
  <c r="H228" i="3"/>
  <c r="B228" i="3"/>
  <c r="D228" i="3"/>
  <c r="A228" i="3"/>
  <c r="H227" i="3"/>
  <c r="B227" i="3"/>
  <c r="D227" i="3"/>
  <c r="A227" i="3"/>
  <c r="H226" i="3"/>
  <c r="B226" i="3"/>
  <c r="D226" i="3"/>
  <c r="A226" i="3"/>
  <c r="H225" i="3"/>
  <c r="B225" i="3"/>
  <c r="D225" i="3"/>
  <c r="A225" i="3"/>
  <c r="H224" i="3"/>
  <c r="B224" i="3"/>
  <c r="D224" i="3"/>
  <c r="A224" i="3"/>
  <c r="H223" i="3"/>
  <c r="B223" i="3"/>
  <c r="D223" i="3"/>
  <c r="A223" i="3"/>
  <c r="H222" i="3"/>
  <c r="B222" i="3"/>
  <c r="D222" i="3"/>
  <c r="A222" i="3"/>
  <c r="Q411" i="1"/>
  <c r="Q417" i="1"/>
  <c r="E214" i="2"/>
  <c r="F214" i="2"/>
  <c r="E231" i="2"/>
  <c r="F231" i="2"/>
  <c r="G231" i="2"/>
  <c r="E217" i="2"/>
  <c r="F217" i="2"/>
  <c r="G217" i="2"/>
  <c r="E212" i="2"/>
  <c r="F212" i="2"/>
  <c r="E37" i="2"/>
  <c r="F37" i="2"/>
  <c r="G37" i="2"/>
  <c r="R37" i="2"/>
  <c r="E38" i="2"/>
  <c r="F38" i="2"/>
  <c r="G38" i="2"/>
  <c r="E39" i="2"/>
  <c r="F39" i="2"/>
  <c r="G39" i="2"/>
  <c r="E40" i="2"/>
  <c r="F40" i="2"/>
  <c r="E44" i="2"/>
  <c r="F44" i="2"/>
  <c r="Z44" i="2"/>
  <c r="E45" i="2"/>
  <c r="F45" i="2"/>
  <c r="G45" i="2"/>
  <c r="E46" i="2"/>
  <c r="F46" i="2"/>
  <c r="G46" i="2"/>
  <c r="E47" i="2"/>
  <c r="F47" i="2"/>
  <c r="Z47" i="2"/>
  <c r="G47" i="2"/>
  <c r="AF47" i="2"/>
  <c r="E52" i="2"/>
  <c r="F52" i="2"/>
  <c r="G52" i="2"/>
  <c r="E61" i="2"/>
  <c r="F61" i="2"/>
  <c r="G61" i="2"/>
  <c r="AF61" i="2"/>
  <c r="E84" i="2"/>
  <c r="F84" i="2"/>
  <c r="Z84" i="2"/>
  <c r="G84" i="2"/>
  <c r="AF84" i="2"/>
  <c r="E104" i="2"/>
  <c r="F104" i="2"/>
  <c r="G104" i="2"/>
  <c r="J104" i="2"/>
  <c r="E205" i="2"/>
  <c r="F205" i="2"/>
  <c r="G205" i="2"/>
  <c r="E34" i="2"/>
  <c r="F34" i="2"/>
  <c r="G34" i="2"/>
  <c r="E21" i="2"/>
  <c r="F21" i="2"/>
  <c r="Z21" i="2"/>
  <c r="G21" i="2"/>
  <c r="E23" i="2"/>
  <c r="F23" i="2"/>
  <c r="G23" i="2"/>
  <c r="E24" i="2"/>
  <c r="F24" i="2"/>
  <c r="Z24" i="2"/>
  <c r="G24" i="2"/>
  <c r="E25" i="2"/>
  <c r="F25" i="2"/>
  <c r="G25" i="2"/>
  <c r="E26" i="2"/>
  <c r="F26" i="2"/>
  <c r="G26" i="2"/>
  <c r="E27" i="2"/>
  <c r="F27" i="2"/>
  <c r="E29" i="2"/>
  <c r="F29" i="2"/>
  <c r="E32" i="2"/>
  <c r="F32" i="2"/>
  <c r="G32" i="2"/>
  <c r="AC32" i="2"/>
  <c r="E33" i="2"/>
  <c r="F33" i="2"/>
  <c r="G33" i="2"/>
  <c r="E22" i="2"/>
  <c r="F22" i="2"/>
  <c r="G22" i="2"/>
  <c r="E31" i="2"/>
  <c r="F31" i="2"/>
  <c r="E35" i="2"/>
  <c r="F35" i="2"/>
  <c r="E36" i="2"/>
  <c r="F36" i="2"/>
  <c r="Z36" i="2"/>
  <c r="G36" i="2"/>
  <c r="AC36" i="2"/>
  <c r="E42" i="2"/>
  <c r="F42" i="2"/>
  <c r="G42" i="2"/>
  <c r="AF42" i="2"/>
  <c r="E67" i="2"/>
  <c r="F67" i="2"/>
  <c r="E50" i="2"/>
  <c r="F50" i="2"/>
  <c r="G50" i="2"/>
  <c r="AF50" i="2"/>
  <c r="E62" i="2"/>
  <c r="F62" i="2"/>
  <c r="Z62" i="2"/>
  <c r="E85" i="2"/>
  <c r="F85" i="2"/>
  <c r="G85" i="2"/>
  <c r="AC85" i="2"/>
  <c r="E123" i="2"/>
  <c r="F123" i="2"/>
  <c r="G123" i="2"/>
  <c r="E125" i="2"/>
  <c r="F125" i="2"/>
  <c r="G125" i="2"/>
  <c r="J125" i="2"/>
  <c r="E201" i="2"/>
  <c r="F201" i="2"/>
  <c r="G201" i="2"/>
  <c r="E202" i="2"/>
  <c r="F202" i="2"/>
  <c r="G202" i="2"/>
  <c r="E203" i="2"/>
  <c r="F203" i="2"/>
  <c r="E207" i="2"/>
  <c r="F207" i="2"/>
  <c r="E208" i="2"/>
  <c r="F208" i="2"/>
  <c r="Z208" i="2"/>
  <c r="G208" i="2"/>
  <c r="J208" i="2"/>
  <c r="E216" i="2"/>
  <c r="F216" i="2"/>
  <c r="Z216" i="2"/>
  <c r="E230" i="2"/>
  <c r="F230" i="2"/>
  <c r="Z230" i="2"/>
  <c r="G230" i="2"/>
  <c r="J230" i="2"/>
  <c r="E226" i="2"/>
  <c r="F226" i="2"/>
  <c r="E227" i="2"/>
  <c r="F227" i="2"/>
  <c r="E233" i="2"/>
  <c r="F233" i="2"/>
  <c r="E234" i="2"/>
  <c r="F234" i="2"/>
  <c r="G234" i="2"/>
  <c r="J234" i="2"/>
  <c r="E204" i="2"/>
  <c r="F204" i="2"/>
  <c r="E30" i="2"/>
  <c r="F30" i="2"/>
  <c r="E210" i="2"/>
  <c r="F210" i="2"/>
  <c r="E211" i="2"/>
  <c r="F211" i="2"/>
  <c r="G211" i="2"/>
  <c r="K211" i="2"/>
  <c r="E213" i="2"/>
  <c r="F213" i="2"/>
  <c r="E215" i="2"/>
  <c r="F215" i="2"/>
  <c r="Z215" i="2"/>
  <c r="G215" i="2"/>
  <c r="K215" i="2"/>
  <c r="E218" i="2"/>
  <c r="F218" i="2"/>
  <c r="E219" i="2"/>
  <c r="F219" i="2"/>
  <c r="E220" i="2"/>
  <c r="F220" i="2"/>
  <c r="G220" i="2"/>
  <c r="E209" i="2"/>
  <c r="F209" i="2"/>
  <c r="Z209" i="2"/>
  <c r="G209" i="2"/>
  <c r="K209" i="2"/>
  <c r="AB2" i="2"/>
  <c r="AD2" i="2"/>
  <c r="AB3" i="2"/>
  <c r="AB4" i="2"/>
  <c r="AB5" i="2"/>
  <c r="AB6" i="2"/>
  <c r="AB13" i="2"/>
  <c r="AD13" i="2"/>
  <c r="AB7" i="2"/>
  <c r="AB8" i="2"/>
  <c r="AF8" i="2"/>
  <c r="D9" i="2"/>
  <c r="E9" i="2"/>
  <c r="AB9" i="2"/>
  <c r="AF9" i="2"/>
  <c r="AB10" i="2"/>
  <c r="AB15" i="2"/>
  <c r="E53" i="2"/>
  <c r="F53" i="2"/>
  <c r="E54" i="2"/>
  <c r="F54" i="2"/>
  <c r="E59" i="2"/>
  <c r="F59" i="2"/>
  <c r="G59" i="2"/>
  <c r="AC59" i="2"/>
  <c r="E60" i="2"/>
  <c r="F60" i="2"/>
  <c r="E63" i="2"/>
  <c r="F63" i="2"/>
  <c r="G63" i="2"/>
  <c r="AC63" i="2"/>
  <c r="E221" i="2"/>
  <c r="F221" i="2"/>
  <c r="E222" i="2"/>
  <c r="F222" i="2"/>
  <c r="G222" i="2"/>
  <c r="K222" i="2"/>
  <c r="E223" i="2"/>
  <c r="F223" i="2"/>
  <c r="E225" i="2"/>
  <c r="F225" i="2"/>
  <c r="G225" i="2"/>
  <c r="E228" i="2"/>
  <c r="F228" i="2"/>
  <c r="E229" i="2"/>
  <c r="F229" i="2"/>
  <c r="E232" i="2"/>
  <c r="F232" i="2"/>
  <c r="G232" i="2"/>
  <c r="K232" i="2"/>
  <c r="E200" i="2"/>
  <c r="F200" i="2"/>
  <c r="E224" i="2"/>
  <c r="F224" i="2"/>
  <c r="E82" i="2"/>
  <c r="F82" i="2"/>
  <c r="E51" i="2"/>
  <c r="F51" i="2"/>
  <c r="D11" i="2"/>
  <c r="E163" i="2"/>
  <c r="F163" i="2"/>
  <c r="G163" i="2"/>
  <c r="E162" i="2"/>
  <c r="F162" i="2"/>
  <c r="G162" i="2"/>
  <c r="E149" i="2"/>
  <c r="F149" i="2"/>
  <c r="G149" i="2"/>
  <c r="AC149" i="2"/>
  <c r="Z149" i="2"/>
  <c r="E165" i="2"/>
  <c r="F165" i="2"/>
  <c r="E150" i="2"/>
  <c r="F150" i="2"/>
  <c r="Z150" i="2"/>
  <c r="G150" i="2"/>
  <c r="E166" i="2"/>
  <c r="F166" i="2"/>
  <c r="G166" i="2"/>
  <c r="E70" i="2"/>
  <c r="F70" i="2"/>
  <c r="E151" i="2"/>
  <c r="F151" i="2"/>
  <c r="E171" i="2"/>
  <c r="F171" i="2"/>
  <c r="Z171" i="2"/>
  <c r="G171" i="2"/>
  <c r="I171" i="2"/>
  <c r="E137" i="2"/>
  <c r="F137" i="2"/>
  <c r="E152" i="2"/>
  <c r="F152" i="2"/>
  <c r="G152" i="2"/>
  <c r="I152" i="2"/>
  <c r="Z152" i="2"/>
  <c r="E172" i="2"/>
  <c r="F172" i="2"/>
  <c r="G172" i="2"/>
  <c r="E153" i="2"/>
  <c r="F153" i="2"/>
  <c r="Z153" i="2"/>
  <c r="G153" i="2"/>
  <c r="E173" i="2"/>
  <c r="F173" i="2"/>
  <c r="Z173" i="2"/>
  <c r="G173" i="2"/>
  <c r="I173" i="2"/>
  <c r="E68" i="2"/>
  <c r="F68" i="2"/>
  <c r="E154" i="2"/>
  <c r="F154" i="2"/>
  <c r="G68" i="2"/>
  <c r="E175" i="2"/>
  <c r="F175" i="2"/>
  <c r="E180" i="2"/>
  <c r="F180" i="2"/>
  <c r="G180" i="2"/>
  <c r="E155" i="2"/>
  <c r="F155" i="2"/>
  <c r="E176" i="2"/>
  <c r="F176" i="2"/>
  <c r="E156" i="2"/>
  <c r="F156" i="2"/>
  <c r="G156" i="2"/>
  <c r="Z156" i="2"/>
  <c r="E177" i="2"/>
  <c r="F177" i="2"/>
  <c r="E144" i="2"/>
  <c r="F144" i="2"/>
  <c r="Z144" i="2"/>
  <c r="G144" i="2"/>
  <c r="AC144" i="2"/>
  <c r="E157" i="2"/>
  <c r="F157" i="2"/>
  <c r="E178" i="2"/>
  <c r="F178" i="2"/>
  <c r="E100" i="2"/>
  <c r="F100" i="2"/>
  <c r="G100" i="2"/>
  <c r="I100" i="2"/>
  <c r="E158" i="2"/>
  <c r="F158" i="2"/>
  <c r="G158" i="2"/>
  <c r="E179" i="2"/>
  <c r="F179" i="2"/>
  <c r="E91" i="2"/>
  <c r="F91" i="2"/>
  <c r="G91" i="2"/>
  <c r="E159" i="2"/>
  <c r="F159" i="2"/>
  <c r="Z159" i="2"/>
  <c r="G159" i="2"/>
  <c r="AC159" i="2"/>
  <c r="E195" i="2"/>
  <c r="F195" i="2"/>
  <c r="E160" i="2"/>
  <c r="F160" i="2"/>
  <c r="Z160" i="2"/>
  <c r="G160" i="2"/>
  <c r="E189" i="2"/>
  <c r="F189" i="2"/>
  <c r="E147" i="2"/>
  <c r="F147" i="2"/>
  <c r="E161" i="2"/>
  <c r="F161" i="2"/>
  <c r="E103" i="2"/>
  <c r="F103" i="2"/>
  <c r="E101" i="2"/>
  <c r="F101" i="2"/>
  <c r="Z101" i="2"/>
  <c r="G101" i="2"/>
  <c r="Z163" i="2"/>
  <c r="E164" i="2"/>
  <c r="F164" i="2"/>
  <c r="Z164" i="2"/>
  <c r="G164" i="2"/>
  <c r="E102" i="2"/>
  <c r="F102" i="2"/>
  <c r="G102" i="2"/>
  <c r="E109" i="2"/>
  <c r="F109" i="2"/>
  <c r="Z166" i="2"/>
  <c r="E187" i="2"/>
  <c r="F187" i="2"/>
  <c r="G187" i="2"/>
  <c r="I187" i="2"/>
  <c r="E167" i="2"/>
  <c r="F167" i="2"/>
  <c r="Z167" i="2"/>
  <c r="E146" i="2"/>
  <c r="F146" i="2"/>
  <c r="G146" i="2"/>
  <c r="E168" i="2"/>
  <c r="F168" i="2"/>
  <c r="E169" i="2"/>
  <c r="F169" i="2"/>
  <c r="E170" i="2"/>
  <c r="F170" i="2"/>
  <c r="E197" i="2"/>
  <c r="F197" i="2"/>
  <c r="Z172" i="2"/>
  <c r="E28" i="2"/>
  <c r="F28" i="2"/>
  <c r="G28" i="2"/>
  <c r="Z28" i="2"/>
  <c r="E174" i="2"/>
  <c r="F174" i="2"/>
  <c r="E55" i="2"/>
  <c r="F55" i="2"/>
  <c r="G55" i="2"/>
  <c r="Z180" i="2"/>
  <c r="E181" i="2"/>
  <c r="F181" i="2"/>
  <c r="G181" i="2"/>
  <c r="AC181" i="2"/>
  <c r="Z181" i="2"/>
  <c r="E182" i="2"/>
  <c r="F182" i="2"/>
  <c r="Z182" i="2"/>
  <c r="G182" i="2"/>
  <c r="I182" i="2"/>
  <c r="E183" i="2"/>
  <c r="F183" i="2"/>
  <c r="E184" i="2"/>
  <c r="F184" i="2"/>
  <c r="Z184" i="2"/>
  <c r="E185" i="2"/>
  <c r="F185" i="2"/>
  <c r="Z185" i="2"/>
  <c r="G185" i="2"/>
  <c r="E186" i="2"/>
  <c r="F186" i="2"/>
  <c r="Z186" i="2"/>
  <c r="Z187" i="2"/>
  <c r="E188" i="2"/>
  <c r="F188" i="2"/>
  <c r="Z188" i="2"/>
  <c r="G188" i="2"/>
  <c r="E190" i="2"/>
  <c r="F190" i="2"/>
  <c r="Z190" i="2"/>
  <c r="G190" i="2"/>
  <c r="E191" i="2"/>
  <c r="F191" i="2"/>
  <c r="Z191" i="2"/>
  <c r="G191" i="2"/>
  <c r="AC191" i="2"/>
  <c r="E192" i="2"/>
  <c r="F192" i="2"/>
  <c r="E193" i="2"/>
  <c r="F193" i="2"/>
  <c r="Z193" i="2"/>
  <c r="G193" i="2"/>
  <c r="E194" i="2"/>
  <c r="F194" i="2"/>
  <c r="G194" i="2"/>
  <c r="Z194" i="2"/>
  <c r="E196" i="2"/>
  <c r="F196" i="2"/>
  <c r="E198" i="2"/>
  <c r="F198" i="2"/>
  <c r="E199" i="2"/>
  <c r="F199" i="2"/>
  <c r="Z201" i="2"/>
  <c r="Z202" i="2"/>
  <c r="Z205" i="2"/>
  <c r="E206" i="2"/>
  <c r="F206" i="2"/>
  <c r="Z211" i="2"/>
  <c r="Z217" i="2"/>
  <c r="Z220" i="2"/>
  <c r="Z222" i="2"/>
  <c r="Z225" i="2"/>
  <c r="Z231" i="2"/>
  <c r="Z232" i="2"/>
  <c r="E64" i="2"/>
  <c r="F64" i="2"/>
  <c r="E129" i="2"/>
  <c r="F129" i="2"/>
  <c r="Z22" i="2"/>
  <c r="E106" i="2"/>
  <c r="F106" i="2"/>
  <c r="G106" i="2"/>
  <c r="I106" i="2"/>
  <c r="Z23" i="2"/>
  <c r="E73" i="2"/>
  <c r="F73" i="2"/>
  <c r="E56" i="2"/>
  <c r="F56" i="2"/>
  <c r="Z56" i="2"/>
  <c r="E79" i="2"/>
  <c r="F79" i="2"/>
  <c r="G79" i="2"/>
  <c r="AF79" i="2"/>
  <c r="E94" i="2"/>
  <c r="F94" i="2"/>
  <c r="G94" i="2"/>
  <c r="AC94" i="2"/>
  <c r="E80" i="2"/>
  <c r="F80" i="2"/>
  <c r="G80" i="2"/>
  <c r="Z26" i="2"/>
  <c r="E81" i="2"/>
  <c r="F81" i="2"/>
  <c r="E83" i="2"/>
  <c r="F83" i="2"/>
  <c r="G83" i="2"/>
  <c r="AF83" i="2"/>
  <c r="E88" i="2"/>
  <c r="F88" i="2"/>
  <c r="G88" i="2"/>
  <c r="E86" i="2"/>
  <c r="F86" i="2"/>
  <c r="G86" i="2"/>
  <c r="AF86" i="2"/>
  <c r="E105" i="2"/>
  <c r="F105" i="2"/>
  <c r="G105" i="2"/>
  <c r="E74" i="2"/>
  <c r="F74" i="2"/>
  <c r="E140" i="2"/>
  <c r="F140" i="2"/>
  <c r="E95" i="2"/>
  <c r="F95" i="2"/>
  <c r="E145" i="2"/>
  <c r="F145" i="2"/>
  <c r="E96" i="2"/>
  <c r="F96" i="2"/>
  <c r="E115" i="2"/>
  <c r="F115" i="2"/>
  <c r="G115" i="2"/>
  <c r="E87" i="2"/>
  <c r="F87" i="2"/>
  <c r="Z34" i="2"/>
  <c r="E69" i="2"/>
  <c r="F69" i="2"/>
  <c r="Z69" i="2"/>
  <c r="G69" i="2"/>
  <c r="Z37" i="2"/>
  <c r="E71" i="2"/>
  <c r="F71" i="2"/>
  <c r="Z38" i="2"/>
  <c r="E72" i="2"/>
  <c r="F72" i="2"/>
  <c r="E132" i="2"/>
  <c r="F132" i="2"/>
  <c r="Z39" i="2"/>
  <c r="E108" i="2"/>
  <c r="F108" i="2"/>
  <c r="G108" i="2"/>
  <c r="I108" i="2"/>
  <c r="E114" i="2"/>
  <c r="F114" i="2"/>
  <c r="Z114" i="2"/>
  <c r="G114" i="2"/>
  <c r="I114" i="2"/>
  <c r="E41" i="2"/>
  <c r="F41" i="2"/>
  <c r="G41" i="2"/>
  <c r="Z41" i="2"/>
  <c r="E136" i="2"/>
  <c r="F136" i="2"/>
  <c r="E141" i="2"/>
  <c r="F141" i="2"/>
  <c r="G141" i="2"/>
  <c r="Z141" i="2"/>
  <c r="E43" i="2"/>
  <c r="F43" i="2"/>
  <c r="Z43" i="2"/>
  <c r="G43" i="2"/>
  <c r="E142" i="2"/>
  <c r="F142" i="2"/>
  <c r="E143" i="2"/>
  <c r="F143" i="2"/>
  <c r="Z45" i="2"/>
  <c r="E138" i="2"/>
  <c r="F138" i="2"/>
  <c r="G138" i="2"/>
  <c r="AC138" i="2"/>
  <c r="Z46" i="2"/>
  <c r="E127" i="2"/>
  <c r="F127" i="2"/>
  <c r="E110" i="2"/>
  <c r="F110" i="2"/>
  <c r="E48" i="2"/>
  <c r="F48" i="2"/>
  <c r="E107" i="2"/>
  <c r="F107" i="2"/>
  <c r="E49" i="2"/>
  <c r="F49" i="2"/>
  <c r="Z49" i="2"/>
  <c r="G49" i="2"/>
  <c r="Z50" i="2"/>
  <c r="E148" i="2"/>
  <c r="F148" i="2"/>
  <c r="Z148" i="2"/>
  <c r="G148" i="2"/>
  <c r="E77" i="2"/>
  <c r="F77" i="2"/>
  <c r="Z77" i="2"/>
  <c r="Z52" i="2"/>
  <c r="G77" i="2"/>
  <c r="E58" i="2"/>
  <c r="F58" i="2"/>
  <c r="E90" i="2"/>
  <c r="F90" i="2"/>
  <c r="Z55" i="2"/>
  <c r="E116" i="2"/>
  <c r="F116" i="2"/>
  <c r="E57" i="2"/>
  <c r="F57" i="2"/>
  <c r="Z57" i="2"/>
  <c r="E131" i="2"/>
  <c r="F131" i="2"/>
  <c r="Z59" i="2"/>
  <c r="E117" i="2"/>
  <c r="F117" i="2"/>
  <c r="G117" i="2"/>
  <c r="Z61" i="2"/>
  <c r="Z63" i="2"/>
  <c r="E65" i="2"/>
  <c r="F65" i="2"/>
  <c r="Z65" i="2"/>
  <c r="G65" i="2"/>
  <c r="E66" i="2"/>
  <c r="F66" i="2"/>
  <c r="E111" i="2"/>
  <c r="F111" i="2"/>
  <c r="E93" i="2"/>
  <c r="F93" i="2"/>
  <c r="Z68" i="2"/>
  <c r="E89" i="2"/>
  <c r="F89" i="2"/>
  <c r="G89" i="2"/>
  <c r="E126" i="2"/>
  <c r="F126" i="2"/>
  <c r="E118" i="2"/>
  <c r="F118" i="2"/>
  <c r="E124" i="2"/>
  <c r="F124" i="2"/>
  <c r="G124" i="2"/>
  <c r="Z124" i="2"/>
  <c r="E76" i="2"/>
  <c r="F76" i="2"/>
  <c r="G76" i="2"/>
  <c r="E75" i="2"/>
  <c r="F75" i="2"/>
  <c r="Z76" i="2"/>
  <c r="E78" i="2"/>
  <c r="F78" i="2"/>
  <c r="G78" i="2"/>
  <c r="Z79" i="2"/>
  <c r="E134" i="2"/>
  <c r="F134" i="2"/>
  <c r="Z80" i="2"/>
  <c r="Z83" i="2"/>
  <c r="Z85" i="2"/>
  <c r="Z86" i="2"/>
  <c r="E139" i="2"/>
  <c r="F139" i="2"/>
  <c r="Z91" i="2"/>
  <c r="E128" i="2"/>
  <c r="F128" i="2"/>
  <c r="G128" i="2"/>
  <c r="AF128" i="2"/>
  <c r="Z128" i="2"/>
  <c r="E92" i="2"/>
  <c r="F92" i="2"/>
  <c r="G92" i="2"/>
  <c r="E130" i="2"/>
  <c r="F130" i="2"/>
  <c r="G130" i="2"/>
  <c r="AF130" i="2"/>
  <c r="Z130" i="2"/>
  <c r="Z94" i="2"/>
  <c r="E97" i="2"/>
  <c r="F97" i="2"/>
  <c r="E133" i="2"/>
  <c r="F133" i="2"/>
  <c r="Z133" i="2"/>
  <c r="E98" i="2"/>
  <c r="F98" i="2"/>
  <c r="Z98" i="2"/>
  <c r="G98" i="2"/>
  <c r="E99" i="2"/>
  <c r="F99" i="2"/>
  <c r="G99" i="2"/>
  <c r="AC99" i="2"/>
  <c r="Z99" i="2"/>
  <c r="Z100" i="2"/>
  <c r="Z102" i="2"/>
  <c r="Z104" i="2"/>
  <c r="Z105" i="2"/>
  <c r="Z106" i="2"/>
  <c r="Z108" i="2"/>
  <c r="E112" i="2"/>
  <c r="F112" i="2"/>
  <c r="G112" i="2"/>
  <c r="E113" i="2"/>
  <c r="F113" i="2"/>
  <c r="Z115" i="2"/>
  <c r="Z117" i="2"/>
  <c r="E119" i="2"/>
  <c r="F119" i="2"/>
  <c r="E120" i="2"/>
  <c r="F120" i="2"/>
  <c r="E135" i="2"/>
  <c r="F135" i="2"/>
  <c r="G135" i="2"/>
  <c r="E121" i="2"/>
  <c r="F121" i="2"/>
  <c r="E122" i="2"/>
  <c r="F122" i="2"/>
  <c r="Z123" i="2"/>
  <c r="Z125" i="2"/>
  <c r="Z138" i="2"/>
  <c r="Z146" i="2"/>
  <c r="D12" i="2"/>
  <c r="AB12" i="2"/>
  <c r="D13" i="2"/>
  <c r="R50" i="2"/>
  <c r="R45" i="2"/>
  <c r="F16" i="2"/>
  <c r="F17" i="2" s="1"/>
  <c r="AY16" i="2"/>
  <c r="C17" i="2"/>
  <c r="AB17" i="2"/>
  <c r="AY18" i="2"/>
  <c r="AY20" i="2"/>
  <c r="Q64" i="2"/>
  <c r="Q68" i="2"/>
  <c r="AC22" i="2"/>
  <c r="AF22" i="2"/>
  <c r="AY22" i="2"/>
  <c r="Q73" i="2"/>
  <c r="I79" i="2"/>
  <c r="Q79" i="2"/>
  <c r="I80" i="2"/>
  <c r="Q80" i="2"/>
  <c r="AF25" i="2"/>
  <c r="Q81" i="2"/>
  <c r="Q88" i="2"/>
  <c r="Q105" i="2"/>
  <c r="AC28" i="2"/>
  <c r="AF28" i="2"/>
  <c r="Q140" i="2"/>
  <c r="Q145" i="2"/>
  <c r="Q147" i="2"/>
  <c r="Q149" i="2"/>
  <c r="Q150" i="2"/>
  <c r="AF33" i="2"/>
  <c r="Q151" i="2"/>
  <c r="AC34" i="2"/>
  <c r="AF34" i="2"/>
  <c r="I69" i="2"/>
  <c r="Q69" i="2"/>
  <c r="Q70" i="2"/>
  <c r="Q71" i="2"/>
  <c r="Q72" i="2"/>
  <c r="Q108" i="2"/>
  <c r="AY39" i="2"/>
  <c r="Q114" i="2"/>
  <c r="AY40" i="2"/>
  <c r="Q136" i="2"/>
  <c r="AF41" i="2"/>
  <c r="Q141" i="2"/>
  <c r="AC42" i="2"/>
  <c r="AY42" i="2"/>
  <c r="Q142" i="2"/>
  <c r="AY43" i="2"/>
  <c r="I144" i="2"/>
  <c r="Q144" i="2"/>
  <c r="AY44" i="2"/>
  <c r="Q152" i="2"/>
  <c r="AF45" i="2"/>
  <c r="I156" i="2"/>
  <c r="Q156" i="2"/>
  <c r="AC46" i="2"/>
  <c r="AY46" i="2"/>
  <c r="Q158" i="2"/>
  <c r="AY47" i="2"/>
  <c r="Q159" i="2"/>
  <c r="AY48" i="2"/>
  <c r="Q164" i="2"/>
  <c r="Q167" i="2"/>
  <c r="AY50" i="2"/>
  <c r="Q168" i="2"/>
  <c r="AY51" i="2"/>
  <c r="Q169" i="2"/>
  <c r="AY52" i="2"/>
  <c r="Q170" i="2"/>
  <c r="Q183" i="2"/>
  <c r="AY54" i="2"/>
  <c r="Q184" i="2"/>
  <c r="AC55" i="2"/>
  <c r="AF55" i="2"/>
  <c r="Q187" i="2"/>
  <c r="AY56" i="2"/>
  <c r="Q190" i="2"/>
  <c r="I191" i="2"/>
  <c r="Q191" i="2"/>
  <c r="AY58" i="2"/>
  <c r="Q192" i="2"/>
  <c r="AF59" i="2"/>
  <c r="AY59" i="2"/>
  <c r="Q194" i="2"/>
  <c r="Q195" i="2"/>
  <c r="Q197" i="2"/>
  <c r="AY62" i="2"/>
  <c r="Q198" i="2"/>
  <c r="AF63" i="2"/>
  <c r="AY63" i="2"/>
  <c r="Q199" i="2"/>
  <c r="AY64" i="2"/>
  <c r="Q51" i="2"/>
  <c r="J55" i="2"/>
  <c r="Q55" i="2"/>
  <c r="AY66" i="2"/>
  <c r="Q82" i="2"/>
  <c r="AY67" i="2"/>
  <c r="Q132" i="2"/>
  <c r="AY68" i="2"/>
  <c r="Q126" i="2"/>
  <c r="Q206" i="2"/>
  <c r="AY71" i="2"/>
  <c r="Q124" i="2"/>
  <c r="AY72" i="2"/>
  <c r="Q157" i="2"/>
  <c r="AY73" i="2"/>
  <c r="Q174" i="2"/>
  <c r="I181" i="2"/>
  <c r="Q181" i="2"/>
  <c r="AY75" i="2"/>
  <c r="Q186" i="2"/>
  <c r="AF76" i="2"/>
  <c r="AY76" i="2"/>
  <c r="I193" i="2"/>
  <c r="Q193" i="2"/>
  <c r="AC77" i="2"/>
  <c r="AY77" i="2"/>
  <c r="Q43" i="2"/>
  <c r="Q48" i="2"/>
  <c r="Q49" i="2"/>
  <c r="AC80" i="2"/>
  <c r="AF80" i="2"/>
  <c r="AY80" i="2"/>
  <c r="Q56" i="2"/>
  <c r="AY81" i="2"/>
  <c r="Q57" i="2"/>
  <c r="Q58" i="2"/>
  <c r="AC83" i="2"/>
  <c r="AY83" i="2"/>
  <c r="Q66" i="2"/>
  <c r="AY84" i="2"/>
  <c r="Q74" i="2"/>
  <c r="AY85" i="2"/>
  <c r="Q75" i="2"/>
  <c r="AC86" i="2"/>
  <c r="Q77" i="2"/>
  <c r="AY87" i="2"/>
  <c r="Q78" i="2"/>
  <c r="Q83" i="2"/>
  <c r="I86" i="2"/>
  <c r="Q86" i="2"/>
  <c r="Q87" i="2"/>
  <c r="AY91" i="2"/>
  <c r="Q89" i="2"/>
  <c r="AC92" i="2"/>
  <c r="Q90" i="2"/>
  <c r="I94" i="2"/>
  <c r="Q94" i="2"/>
  <c r="AF94" i="2"/>
  <c r="Q95" i="2"/>
  <c r="Q96" i="2"/>
  <c r="AY96" i="2"/>
  <c r="Q106" i="2"/>
  <c r="AY97" i="2"/>
  <c r="Q127" i="2"/>
  <c r="I128" i="2"/>
  <c r="Q128" i="2"/>
  <c r="AF99" i="2"/>
  <c r="AY99" i="2"/>
  <c r="Q129" i="2"/>
  <c r="AF100" i="2"/>
  <c r="AY100" i="2"/>
  <c r="Q130" i="2"/>
  <c r="AY101" i="2"/>
  <c r="I28" i="2"/>
  <c r="Q28" i="2"/>
  <c r="AC102" i="2"/>
  <c r="AF102" i="2"/>
  <c r="I41" i="2"/>
  <c r="Q41" i="2"/>
  <c r="AY103" i="2"/>
  <c r="Q196" i="2"/>
  <c r="AC104" i="2"/>
  <c r="AF104" i="2"/>
  <c r="AY104" i="2"/>
  <c r="Q107" i="2"/>
  <c r="AY105" i="2"/>
  <c r="Q131" i="2"/>
  <c r="AY106" i="2"/>
  <c r="Q133" i="2"/>
  <c r="AY107" i="2"/>
  <c r="Q134" i="2"/>
  <c r="AC108" i="2"/>
  <c r="AF108" i="2"/>
  <c r="AY108" i="2"/>
  <c r="Q146" i="2"/>
  <c r="AY109" i="2"/>
  <c r="I148" i="2"/>
  <c r="Q148" i="2"/>
  <c r="AY110" i="2"/>
  <c r="Q154" i="2"/>
  <c r="AY111" i="2"/>
  <c r="Q155" i="2"/>
  <c r="AY112" i="2"/>
  <c r="Q161" i="2"/>
  <c r="AY113" i="2"/>
  <c r="Q182" i="2"/>
  <c r="AC114" i="2"/>
  <c r="AF114" i="2"/>
  <c r="AY114" i="2"/>
  <c r="I185" i="2"/>
  <c r="Q185" i="2"/>
  <c r="AC115" i="2"/>
  <c r="AY115" i="2"/>
  <c r="I188" i="2"/>
  <c r="Q188" i="2"/>
  <c r="AY116" i="2"/>
  <c r="I76" i="2"/>
  <c r="Q76" i="2"/>
  <c r="AY117" i="2"/>
  <c r="Q65" i="2"/>
  <c r="I91" i="2"/>
  <c r="Q91" i="2"/>
  <c r="AY119" i="2"/>
  <c r="Q92" i="2"/>
  <c r="AY120" i="2"/>
  <c r="Q93" i="2"/>
  <c r="AY121" i="2"/>
  <c r="Q97" i="2"/>
  <c r="AY122" i="2"/>
  <c r="Q98" i="2"/>
  <c r="AC123" i="2"/>
  <c r="AF123" i="2"/>
  <c r="AY123" i="2"/>
  <c r="I99" i="2"/>
  <c r="Q99" i="2"/>
  <c r="AC124" i="2"/>
  <c r="AY124" i="2"/>
  <c r="Q100" i="2"/>
  <c r="AC125" i="2"/>
  <c r="AY125" i="2"/>
  <c r="I101" i="2"/>
  <c r="Q101" i="2"/>
  <c r="AY126" i="2"/>
  <c r="I102" i="2"/>
  <c r="Q102" i="2"/>
  <c r="AY127" i="2"/>
  <c r="Q109" i="2"/>
  <c r="AC128" i="2"/>
  <c r="Q110" i="2"/>
  <c r="Q111" i="2"/>
  <c r="AC130" i="2"/>
  <c r="Q112" i="2"/>
  <c r="Q113" i="2"/>
  <c r="Q115" i="2"/>
  <c r="Q116" i="2"/>
  <c r="Q117" i="2"/>
  <c r="AC135" i="2"/>
  <c r="Q118" i="2"/>
  <c r="Q119" i="2"/>
  <c r="Q120" i="2"/>
  <c r="AF138" i="2"/>
  <c r="Q121" i="2"/>
  <c r="Q122" i="2"/>
  <c r="Q135" i="2"/>
  <c r="AC141" i="2"/>
  <c r="Q137" i="2"/>
  <c r="I138" i="2"/>
  <c r="Q138" i="2"/>
  <c r="Q139" i="2"/>
  <c r="AF144" i="2"/>
  <c r="Q143" i="2"/>
  <c r="I153" i="2"/>
  <c r="Q153" i="2"/>
  <c r="AC146" i="2"/>
  <c r="I160" i="2"/>
  <c r="Q160" i="2"/>
  <c r="Q162" i="2"/>
  <c r="AC148" i="2"/>
  <c r="AF148" i="2"/>
  <c r="Q163" i="2"/>
  <c r="AF149" i="2"/>
  <c r="Q165" i="2"/>
  <c r="I166" i="2"/>
  <c r="Q166" i="2"/>
  <c r="Q171" i="2"/>
  <c r="AC152" i="2"/>
  <c r="AF152" i="2"/>
  <c r="Q172" i="2"/>
  <c r="AC153" i="2"/>
  <c r="AF153" i="2"/>
  <c r="Q173" i="2"/>
  <c r="Q175" i="2"/>
  <c r="Q176" i="2"/>
  <c r="AC156" i="2"/>
  <c r="AF156" i="2"/>
  <c r="Q177" i="2"/>
  <c r="Q178" i="2"/>
  <c r="Q179" i="2"/>
  <c r="Q180" i="2"/>
  <c r="AC160" i="2"/>
  <c r="AF160" i="2"/>
  <c r="Q189" i="2"/>
  <c r="Q103" i="2"/>
  <c r="Q21" i="2"/>
  <c r="Q22" i="2"/>
  <c r="Q23" i="2"/>
  <c r="Q24" i="2"/>
  <c r="AC166" i="2"/>
  <c r="AF166" i="2"/>
  <c r="Q25" i="2"/>
  <c r="Q26" i="2"/>
  <c r="Q27" i="2"/>
  <c r="Q30" i="2"/>
  <c r="Q31" i="2"/>
  <c r="AC171" i="2"/>
  <c r="AF171" i="2"/>
  <c r="Q35" i="2"/>
  <c r="Q36" i="2"/>
  <c r="AC173" i="2"/>
  <c r="AF173" i="2"/>
  <c r="Q42" i="2"/>
  <c r="Q29" i="2"/>
  <c r="Q32" i="2"/>
  <c r="Q33" i="2"/>
  <c r="Q34" i="2"/>
  <c r="Q37" i="2"/>
  <c r="Q38" i="2"/>
  <c r="Q39" i="2"/>
  <c r="AF181" i="2"/>
  <c r="Q40" i="2"/>
  <c r="AC182" i="2"/>
  <c r="AF182" i="2"/>
  <c r="Q44" i="2"/>
  <c r="Q45" i="2"/>
  <c r="Q46" i="2"/>
  <c r="AC185" i="2"/>
  <c r="AF185" i="2"/>
  <c r="Q47" i="2"/>
  <c r="Q67" i="2"/>
  <c r="AC187" i="2"/>
  <c r="AF187" i="2"/>
  <c r="Q50" i="2"/>
  <c r="AC188" i="2"/>
  <c r="AF188" i="2"/>
  <c r="Q52" i="2"/>
  <c r="Q61" i="2"/>
  <c r="Q84" i="2"/>
  <c r="AF191" i="2"/>
  <c r="Q62" i="2"/>
  <c r="Q85" i="2"/>
  <c r="AC193" i="2"/>
  <c r="AF193" i="2"/>
  <c r="Q104" i="2"/>
  <c r="Q123" i="2"/>
  <c r="Q125" i="2"/>
  <c r="Q201" i="2"/>
  <c r="Q202" i="2"/>
  <c r="Q204" i="2"/>
  <c r="Q205" i="2"/>
  <c r="Q209" i="2"/>
  <c r="Q210" i="2"/>
  <c r="Q211" i="2"/>
  <c r="Q212" i="2"/>
  <c r="Q213" i="2"/>
  <c r="Q214" i="2"/>
  <c r="Q203" i="2"/>
  <c r="Q207" i="2"/>
  <c r="Q208" i="2"/>
  <c r="Q215" i="2"/>
  <c r="Q216" i="2"/>
  <c r="Q218" i="2"/>
  <c r="Q219" i="2"/>
  <c r="Q220" i="2"/>
  <c r="Q217" i="2"/>
  <c r="Q230" i="2"/>
  <c r="Q231" i="2"/>
  <c r="Q226" i="2"/>
  <c r="Q227" i="2"/>
  <c r="Q233" i="2"/>
  <c r="Q234" i="2"/>
  <c r="Q53" i="2"/>
  <c r="Q54" i="2"/>
  <c r="I59" i="2"/>
  <c r="Q59" i="2"/>
  <c r="Q60" i="2"/>
  <c r="I63" i="2"/>
  <c r="Q63" i="2"/>
  <c r="Q221" i="2"/>
  <c r="Q222" i="2"/>
  <c r="Q223" i="2"/>
  <c r="K225" i="2"/>
  <c r="Q225" i="2"/>
  <c r="Q228" i="2"/>
  <c r="Q229" i="2"/>
  <c r="Q232" i="2"/>
  <c r="Q200" i="2"/>
  <c r="Q224" i="2"/>
  <c r="F173" i="1"/>
  <c r="G173" i="1" s="1"/>
  <c r="I173" i="1" s="1"/>
  <c r="F187" i="1"/>
  <c r="G187" i="1" s="1"/>
  <c r="F192" i="1"/>
  <c r="F196" i="1"/>
  <c r="G196" i="1" s="1"/>
  <c r="I196" i="1" s="1"/>
  <c r="F203" i="1"/>
  <c r="G203" i="1" s="1"/>
  <c r="I203" i="1"/>
  <c r="F204" i="1"/>
  <c r="F205" i="1"/>
  <c r="G205" i="1" s="1"/>
  <c r="I205" i="1" s="1"/>
  <c r="F206" i="1"/>
  <c r="F212" i="1"/>
  <c r="G212" i="1" s="1"/>
  <c r="I212" i="1" s="1"/>
  <c r="F16" i="1"/>
  <c r="F17" i="1" s="1"/>
  <c r="C17" i="1"/>
  <c r="Q100" i="1"/>
  <c r="Q104" i="1"/>
  <c r="Q112" i="1"/>
  <c r="Q113" i="1"/>
  <c r="Q114" i="1"/>
  <c r="Q115" i="1"/>
  <c r="Q118" i="1"/>
  <c r="Q119" i="1"/>
  <c r="Q121" i="1"/>
  <c r="Q123" i="1"/>
  <c r="Q124" i="1"/>
  <c r="Q125" i="1"/>
  <c r="Q126" i="1"/>
  <c r="Q128" i="1"/>
  <c r="Q129" i="1"/>
  <c r="Q130" i="1"/>
  <c r="Q138" i="1"/>
  <c r="Q139" i="1"/>
  <c r="Q140" i="1"/>
  <c r="Q141" i="1"/>
  <c r="Q145" i="1"/>
  <c r="Q146" i="1"/>
  <c r="Q155" i="1"/>
  <c r="Q156" i="1"/>
  <c r="Q157" i="1"/>
  <c r="Q159" i="1"/>
  <c r="Q160" i="1"/>
  <c r="I161" i="1"/>
  <c r="Q161" i="1"/>
  <c r="Q163" i="1"/>
  <c r="Q167" i="1"/>
  <c r="Q173" i="1"/>
  <c r="Q174" i="1"/>
  <c r="Q175" i="1"/>
  <c r="Q176" i="1"/>
  <c r="Q178" i="1"/>
  <c r="Q179" i="1"/>
  <c r="Q180" i="1"/>
  <c r="Q181" i="1"/>
  <c r="Q182" i="1"/>
  <c r="I183" i="1"/>
  <c r="Q183" i="1"/>
  <c r="Q184" i="1"/>
  <c r="Q185" i="1"/>
  <c r="Q186" i="1"/>
  <c r="I187" i="1"/>
  <c r="Q187" i="1"/>
  <c r="Q188" i="1"/>
  <c r="I189" i="1"/>
  <c r="Q189" i="1"/>
  <c r="Q190" i="1"/>
  <c r="Q191" i="1"/>
  <c r="G192" i="1"/>
  <c r="I192" i="1" s="1"/>
  <c r="Q192" i="1"/>
  <c r="Q193" i="1"/>
  <c r="Q194" i="1"/>
  <c r="Q195" i="1"/>
  <c r="Q196" i="1"/>
  <c r="Q197" i="1"/>
  <c r="Q198" i="1"/>
  <c r="Q199" i="1"/>
  <c r="Q201" i="1"/>
  <c r="Q202" i="1"/>
  <c r="Q203" i="1"/>
  <c r="G204" i="1"/>
  <c r="I204" i="1" s="1"/>
  <c r="Q204" i="1"/>
  <c r="Q205" i="1"/>
  <c r="G206" i="1"/>
  <c r="I206" i="1" s="1"/>
  <c r="Q206" i="1"/>
  <c r="Q207" i="1"/>
  <c r="Q208" i="1"/>
  <c r="Q209" i="1"/>
  <c r="Q210" i="1"/>
  <c r="Q211" i="1"/>
  <c r="Q212" i="1"/>
  <c r="Q213" i="1"/>
  <c r="Q214" i="1"/>
  <c r="Q215" i="1"/>
  <c r="I216" i="1"/>
  <c r="Q216" i="1"/>
  <c r="Q217" i="1"/>
  <c r="Q218" i="1"/>
  <c r="I219" i="1"/>
  <c r="Q219" i="1"/>
  <c r="Q220" i="1"/>
  <c r="Q221" i="1"/>
  <c r="Q223" i="1"/>
  <c r="Q224" i="1"/>
  <c r="I225" i="1"/>
  <c r="Q225" i="1"/>
  <c r="Q226" i="1"/>
  <c r="Q227" i="1"/>
  <c r="Q228" i="1"/>
  <c r="J229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I241" i="1"/>
  <c r="Q241" i="1"/>
  <c r="Q242" i="1"/>
  <c r="Q243" i="1"/>
  <c r="Q244" i="1"/>
  <c r="Q245" i="1"/>
  <c r="Q246" i="1"/>
  <c r="Q247" i="1"/>
  <c r="Q248" i="1"/>
  <c r="J249" i="1"/>
  <c r="Q249" i="1"/>
  <c r="Q250" i="1"/>
  <c r="Q251" i="1"/>
  <c r="Q252" i="1"/>
  <c r="Q253" i="1"/>
  <c r="Q254" i="1"/>
  <c r="Q255" i="1"/>
  <c r="Q256" i="1"/>
  <c r="Q257" i="1"/>
  <c r="Q258" i="1"/>
  <c r="Q259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I279" i="1"/>
  <c r="Q279" i="1"/>
  <c r="Q280" i="1"/>
  <c r="Q281" i="1"/>
  <c r="Q282" i="1"/>
  <c r="Q283" i="1"/>
  <c r="Q284" i="1"/>
  <c r="Q285" i="1"/>
  <c r="Q286" i="1"/>
  <c r="I287" i="1"/>
  <c r="Q287" i="1"/>
  <c r="Q288" i="1"/>
  <c r="Q289" i="1"/>
  <c r="Q290" i="1"/>
  <c r="I291" i="1"/>
  <c r="Q291" i="1"/>
  <c r="Q293" i="1"/>
  <c r="Q294" i="1"/>
  <c r="Q295" i="1"/>
  <c r="I296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N329" i="1"/>
  <c r="Q329" i="1"/>
  <c r="Q334" i="1"/>
  <c r="Q335" i="1"/>
  <c r="Q338" i="1"/>
  <c r="Q339" i="1"/>
  <c r="Q340" i="1"/>
  <c r="Q343" i="1"/>
  <c r="Q344" i="1"/>
  <c r="Q347" i="1"/>
  <c r="Q349" i="1"/>
  <c r="Q353" i="1"/>
  <c r="Q359" i="1"/>
  <c r="Q360" i="1"/>
  <c r="Q361" i="1"/>
  <c r="Q368" i="1"/>
  <c r="Q371" i="1"/>
  <c r="Q372" i="1"/>
  <c r="Q377" i="1"/>
  <c r="Q385" i="1"/>
  <c r="Q389" i="1"/>
  <c r="Q392" i="1"/>
  <c r="Q395" i="1"/>
  <c r="Q396" i="1"/>
  <c r="Q399" i="1"/>
  <c r="Q400" i="1"/>
  <c r="Q401" i="1"/>
  <c r="Q402" i="1"/>
  <c r="K404" i="1"/>
  <c r="Q404" i="1"/>
  <c r="Q406" i="1"/>
  <c r="Q407" i="1"/>
  <c r="Q408" i="1"/>
  <c r="Q409" i="1"/>
  <c r="J410" i="1"/>
  <c r="Q410" i="1"/>
  <c r="Q413" i="1"/>
  <c r="K414" i="1"/>
  <c r="Q414" i="1"/>
  <c r="J415" i="1"/>
  <c r="Q415" i="1"/>
  <c r="Q416" i="1"/>
  <c r="AF92" i="2"/>
  <c r="I92" i="2"/>
  <c r="G96" i="2"/>
  <c r="Z96" i="2"/>
  <c r="Z121" i="2"/>
  <c r="G121" i="2"/>
  <c r="Z119" i="2"/>
  <c r="G119" i="2"/>
  <c r="Z113" i="2"/>
  <c r="G113" i="2"/>
  <c r="G133" i="2"/>
  <c r="Z48" i="2"/>
  <c r="G48" i="2"/>
  <c r="Z198" i="2"/>
  <c r="G198" i="2"/>
  <c r="G167" i="2"/>
  <c r="G126" i="2"/>
  <c r="Z126" i="2"/>
  <c r="G111" i="2"/>
  <c r="Z111" i="2"/>
  <c r="Z170" i="2"/>
  <c r="G170" i="2"/>
  <c r="Z112" i="2"/>
  <c r="I130" i="2"/>
  <c r="Z89" i="2"/>
  <c r="Z66" i="2"/>
  <c r="G66" i="2"/>
  <c r="G168" i="2"/>
  <c r="Z154" i="2"/>
  <c r="G154" i="2"/>
  <c r="G210" i="2"/>
  <c r="Z210" i="2"/>
  <c r="G216" i="2"/>
  <c r="J201" i="2"/>
  <c r="J123" i="2"/>
  <c r="J36" i="2"/>
  <c r="AF36" i="2"/>
  <c r="I33" i="2"/>
  <c r="AC33" i="2"/>
  <c r="R33" i="2"/>
  <c r="I26" i="2"/>
  <c r="AF26" i="2"/>
  <c r="AC26" i="2"/>
  <c r="I24" i="2"/>
  <c r="AF24" i="2"/>
  <c r="AC24" i="2"/>
  <c r="I21" i="2"/>
  <c r="AC21" i="2"/>
  <c r="AF21" i="2"/>
  <c r="J205" i="2"/>
  <c r="J84" i="2"/>
  <c r="AC84" i="2"/>
  <c r="J52" i="2"/>
  <c r="AF52" i="2"/>
  <c r="AC52" i="2"/>
  <c r="J46" i="2"/>
  <c r="AF46" i="2"/>
  <c r="R46" i="2"/>
  <c r="J37" i="2"/>
  <c r="AC37" i="2"/>
  <c r="K217" i="2"/>
  <c r="G214" i="2"/>
  <c r="Z214" i="2"/>
  <c r="AC76" i="2"/>
  <c r="G142" i="2"/>
  <c r="Z142" i="2"/>
  <c r="G140" i="2"/>
  <c r="Z140" i="2"/>
  <c r="G129" i="2"/>
  <c r="Z129" i="2"/>
  <c r="Z157" i="2"/>
  <c r="G157" i="2"/>
  <c r="Z162" i="2"/>
  <c r="G51" i="2"/>
  <c r="Z51" i="2"/>
  <c r="G228" i="2"/>
  <c r="Z228" i="2"/>
  <c r="G223" i="2"/>
  <c r="Z223" i="2"/>
  <c r="Z221" i="2"/>
  <c r="G60" i="2"/>
  <c r="Z60" i="2"/>
  <c r="G213" i="2"/>
  <c r="Z213" i="2"/>
  <c r="G57" i="2"/>
  <c r="G143" i="2"/>
  <c r="Z143" i="2"/>
  <c r="Z88" i="2"/>
  <c r="G196" i="2"/>
  <c r="Z196" i="2"/>
  <c r="I159" i="2"/>
  <c r="G137" i="2"/>
  <c r="I137" i="2"/>
  <c r="Z137" i="2"/>
  <c r="AY13" i="2"/>
  <c r="AB14" i="2"/>
  <c r="AY28" i="2"/>
  <c r="AY31" i="2"/>
  <c r="AY32" i="2"/>
  <c r="AY35" i="2"/>
  <c r="AY36" i="2"/>
  <c r="AY15" i="2"/>
  <c r="AY17" i="2"/>
  <c r="AY24" i="2"/>
  <c r="AY27" i="2"/>
  <c r="AY30" i="2"/>
  <c r="AY34" i="2"/>
  <c r="AY38" i="2"/>
  <c r="AY55" i="2"/>
  <c r="AY70" i="2"/>
  <c r="AY79" i="2"/>
  <c r="AY88" i="2"/>
  <c r="AY89" i="2"/>
  <c r="AY92" i="2"/>
  <c r="AY93" i="2"/>
  <c r="AY95" i="2"/>
  <c r="G186" i="2"/>
  <c r="G127" i="2"/>
  <c r="Z127" i="2"/>
  <c r="G71" i="2"/>
  <c r="Z71" i="2"/>
  <c r="AC69" i="2"/>
  <c r="AF69" i="2"/>
  <c r="I194" i="2"/>
  <c r="Z192" i="2"/>
  <c r="G192" i="2"/>
  <c r="G197" i="2"/>
  <c r="Z197" i="2"/>
  <c r="Z147" i="2"/>
  <c r="G147" i="2"/>
  <c r="AB18" i="2"/>
  <c r="BL2" i="2"/>
  <c r="AB16" i="2"/>
  <c r="G136" i="2"/>
  <c r="Z136" i="2"/>
  <c r="Z206" i="2"/>
  <c r="G206" i="2"/>
  <c r="Z174" i="2"/>
  <c r="G174" i="2"/>
  <c r="G169" i="2"/>
  <c r="Z169" i="2"/>
  <c r="Z189" i="2"/>
  <c r="G189" i="2"/>
  <c r="AC189" i="2"/>
  <c r="G195" i="2"/>
  <c r="Z195" i="2"/>
  <c r="G176" i="2"/>
  <c r="Z176" i="2"/>
  <c r="I149" i="2"/>
  <c r="AY9" i="2"/>
  <c r="AY12" i="2"/>
  <c r="AY14" i="2"/>
  <c r="AY19" i="2"/>
  <c r="AY21" i="2"/>
  <c r="AY25" i="2"/>
  <c r="AY29" i="2"/>
  <c r="AY33" i="2"/>
  <c r="AY37" i="2"/>
  <c r="AY41" i="2"/>
  <c r="AY45" i="2"/>
  <c r="AY49" i="2"/>
  <c r="AY53" i="2"/>
  <c r="AY57" i="2"/>
  <c r="AY61" i="2"/>
  <c r="AY65" i="2"/>
  <c r="AY69" i="2"/>
  <c r="AY74" i="2"/>
  <c r="AY78" i="2"/>
  <c r="AY82" i="2"/>
  <c r="AY86" i="2"/>
  <c r="AY90" i="2"/>
  <c r="AY94" i="2"/>
  <c r="AY98" i="2"/>
  <c r="AY102" i="2"/>
  <c r="J202" i="2"/>
  <c r="J85" i="2"/>
  <c r="AF85" i="2"/>
  <c r="J50" i="2"/>
  <c r="J42" i="2"/>
  <c r="I22" i="2"/>
  <c r="I32" i="2"/>
  <c r="AF32" i="2"/>
  <c r="I25" i="2"/>
  <c r="AC25" i="2"/>
  <c r="I23" i="2"/>
  <c r="J34" i="2"/>
  <c r="R34" i="2"/>
  <c r="J61" i="2"/>
  <c r="AC61" i="2"/>
  <c r="J47" i="2"/>
  <c r="R47" i="2"/>
  <c r="J45" i="2"/>
  <c r="AC45" i="2"/>
  <c r="K231" i="2"/>
  <c r="G139" i="2"/>
  <c r="Z139" i="2"/>
  <c r="AC41" i="2"/>
  <c r="G132" i="2"/>
  <c r="Z132" i="2"/>
  <c r="I83" i="2"/>
  <c r="Z178" i="2"/>
  <c r="G178" i="2"/>
  <c r="Z177" i="2"/>
  <c r="G177" i="2"/>
  <c r="Z175" i="2"/>
  <c r="G175" i="2"/>
  <c r="G184" i="2"/>
  <c r="Z161" i="2"/>
  <c r="G161" i="2"/>
  <c r="Z151" i="2"/>
  <c r="G151" i="2"/>
  <c r="AB11" i="2"/>
  <c r="AY8" i="2"/>
  <c r="AY2" i="2"/>
  <c r="AY3" i="2"/>
  <c r="AY4" i="2"/>
  <c r="AY5" i="2"/>
  <c r="AY6" i="2"/>
  <c r="AY7" i="2"/>
  <c r="AY10" i="2"/>
  <c r="K412" i="1"/>
  <c r="Z155" i="2"/>
  <c r="G155" i="2"/>
  <c r="K220" i="2"/>
  <c r="G204" i="2"/>
  <c r="Z204" i="2"/>
  <c r="G365" i="1"/>
  <c r="I365" i="1" s="1"/>
  <c r="G42" i="1"/>
  <c r="I42" i="1" s="1"/>
  <c r="G367" i="1"/>
  <c r="G26" i="1"/>
  <c r="I26" i="1" s="1"/>
  <c r="E43" i="3"/>
  <c r="G386" i="1"/>
  <c r="K386" i="1" s="1"/>
  <c r="G172" i="1"/>
  <c r="I172" i="1" s="1"/>
  <c r="G37" i="1"/>
  <c r="I37" i="1" s="1"/>
  <c r="E391" i="3"/>
  <c r="G170" i="1"/>
  <c r="I170" i="1" s="1"/>
  <c r="E171" i="3"/>
  <c r="E181" i="3"/>
  <c r="G32" i="1"/>
  <c r="I32" i="1" s="1"/>
  <c r="G56" i="1"/>
  <c r="I56" i="1" s="1"/>
  <c r="G40" i="1"/>
  <c r="I40" i="1" s="1"/>
  <c r="G24" i="1"/>
  <c r="I24" i="1" s="1"/>
  <c r="G52" i="1"/>
  <c r="I52" i="1" s="1"/>
  <c r="G36" i="1"/>
  <c r="I36" i="1" s="1"/>
  <c r="G54" i="1"/>
  <c r="I54" i="1" s="1"/>
  <c r="I151" i="2"/>
  <c r="AC151" i="2"/>
  <c r="AF151" i="2"/>
  <c r="I139" i="2"/>
  <c r="AF139" i="2"/>
  <c r="AC139" i="2"/>
  <c r="AF189" i="2"/>
  <c r="I189" i="2"/>
  <c r="AF174" i="2"/>
  <c r="I174" i="2"/>
  <c r="AC174" i="2"/>
  <c r="I197" i="2"/>
  <c r="AC197" i="2"/>
  <c r="AF197" i="2"/>
  <c r="AC137" i="2"/>
  <c r="AF137" i="2"/>
  <c r="I196" i="2"/>
  <c r="AC196" i="2"/>
  <c r="AF196" i="2"/>
  <c r="AC57" i="2"/>
  <c r="I57" i="2"/>
  <c r="AF57" i="2"/>
  <c r="I157" i="2"/>
  <c r="AF157" i="2"/>
  <c r="AC157" i="2"/>
  <c r="J214" i="2"/>
  <c r="J216" i="2"/>
  <c r="AF66" i="2"/>
  <c r="I66" i="2"/>
  <c r="AC66" i="2"/>
  <c r="I111" i="2"/>
  <c r="AC111" i="2"/>
  <c r="AF111" i="2"/>
  <c r="AC133" i="2"/>
  <c r="AF133" i="2"/>
  <c r="I133" i="2"/>
  <c r="AF119" i="2"/>
  <c r="I119" i="2"/>
  <c r="AC119" i="2"/>
  <c r="BL4" i="2"/>
  <c r="I184" i="2"/>
  <c r="AF184" i="2"/>
  <c r="AC184" i="2"/>
  <c r="BL9" i="2"/>
  <c r="BL10" i="2"/>
  <c r="AU152" i="2"/>
  <c r="AU151" i="2"/>
  <c r="AU154" i="2"/>
  <c r="AU156" i="2"/>
  <c r="AU157" i="2"/>
  <c r="AU160" i="2"/>
  <c r="AU162" i="2"/>
  <c r="AU169" i="2"/>
  <c r="AU179" i="2"/>
  <c r="AU180" i="2"/>
  <c r="AU183" i="2"/>
  <c r="AU188" i="2"/>
  <c r="AU193" i="2"/>
  <c r="AU195" i="2"/>
  <c r="AU207" i="2"/>
  <c r="AU208" i="2"/>
  <c r="AU209" i="2"/>
  <c r="AU210" i="2"/>
  <c r="AU211" i="2"/>
  <c r="AU212" i="2"/>
  <c r="AU213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1" i="2"/>
  <c r="AU23" i="2"/>
  <c r="AU25" i="2"/>
  <c r="AU26" i="2"/>
  <c r="AU33" i="2"/>
  <c r="AU35" i="2"/>
  <c r="AU41" i="2"/>
  <c r="AU42" i="2"/>
  <c r="AU49" i="2"/>
  <c r="AU51" i="2"/>
  <c r="BL8" i="2"/>
  <c r="AU150" i="2"/>
  <c r="AU153" i="2"/>
  <c r="AU159" i="2"/>
  <c r="AU165" i="2"/>
  <c r="AU167" i="2"/>
  <c r="AU171" i="2"/>
  <c r="AU181" i="2"/>
  <c r="AU185" i="2"/>
  <c r="AU187" i="2"/>
  <c r="AU191" i="2"/>
  <c r="AU196" i="2"/>
  <c r="AU24" i="2"/>
  <c r="AU38" i="2"/>
  <c r="AU46" i="2"/>
  <c r="AU48" i="2"/>
  <c r="AU50" i="2"/>
  <c r="AU161" i="2"/>
  <c r="AU164" i="2"/>
  <c r="AU175" i="2"/>
  <c r="AU176" i="2"/>
  <c r="AU177" i="2"/>
  <c r="AU189" i="2"/>
  <c r="AU197" i="2"/>
  <c r="AU203" i="2"/>
  <c r="AU204" i="2"/>
  <c r="AU22" i="2"/>
  <c r="AU40" i="2"/>
  <c r="AU45" i="2"/>
  <c r="AU53" i="2"/>
  <c r="AU158" i="2"/>
  <c r="AU201" i="2"/>
  <c r="AU31" i="2"/>
  <c r="AU37" i="2"/>
  <c r="AU39" i="2"/>
  <c r="AU47" i="2"/>
  <c r="AU54" i="2"/>
  <c r="AU56" i="2"/>
  <c r="AU57" i="2"/>
  <c r="AU59" i="2"/>
  <c r="AU62" i="2"/>
  <c r="AU63" i="2"/>
  <c r="AU64" i="2"/>
  <c r="AU67" i="2"/>
  <c r="AU71" i="2"/>
  <c r="AU73" i="2"/>
  <c r="AU81" i="2"/>
  <c r="AU82" i="2"/>
  <c r="AU83" i="2"/>
  <c r="AU84" i="2"/>
  <c r="AU85" i="2"/>
  <c r="AU86" i="2"/>
  <c r="AU87" i="2"/>
  <c r="AU88" i="2"/>
  <c r="AU89" i="2"/>
  <c r="AU90" i="2"/>
  <c r="AU94" i="2"/>
  <c r="AU95" i="2"/>
  <c r="AU96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9" i="2"/>
  <c r="AU121" i="2"/>
  <c r="AU122" i="2"/>
  <c r="BL17" i="2"/>
  <c r="BL20" i="2"/>
  <c r="BL24" i="2"/>
  <c r="BL28" i="2"/>
  <c r="BL32" i="2"/>
  <c r="BL36" i="2"/>
  <c r="BL40" i="2"/>
  <c r="BL44" i="2"/>
  <c r="BL48" i="2"/>
  <c r="BL52" i="2"/>
  <c r="BL56" i="2"/>
  <c r="BL60" i="2"/>
  <c r="BL64" i="2"/>
  <c r="BL68" i="2"/>
  <c r="BL73" i="2"/>
  <c r="BL77" i="2"/>
  <c r="BL81" i="2"/>
  <c r="BL85" i="2"/>
  <c r="BL89" i="2"/>
  <c r="BL93" i="2"/>
  <c r="BL97" i="2"/>
  <c r="BL101" i="2"/>
  <c r="AU166" i="2"/>
  <c r="AU174" i="2"/>
  <c r="AU184" i="2"/>
  <c r="AU200" i="2"/>
  <c r="AU206" i="2"/>
  <c r="AU43" i="2"/>
  <c r="AU61" i="2"/>
  <c r="AU66" i="2"/>
  <c r="AU69" i="2"/>
  <c r="AU80" i="2"/>
  <c r="AU112" i="2"/>
  <c r="AU120" i="2"/>
  <c r="AU123" i="2"/>
  <c r="AU124" i="2"/>
  <c r="AU146" i="2"/>
  <c r="AU147" i="2"/>
  <c r="AU148" i="2"/>
  <c r="BL12" i="2"/>
  <c r="BL19" i="2"/>
  <c r="BL23" i="2"/>
  <c r="BL25" i="2"/>
  <c r="BL26" i="2"/>
  <c r="AU173" i="2"/>
  <c r="AU192" i="2"/>
  <c r="AU198" i="2"/>
  <c r="AU202" i="2"/>
  <c r="AU32" i="2"/>
  <c r="AU36" i="2"/>
  <c r="AU44" i="2"/>
  <c r="AU58" i="2"/>
  <c r="AU70" i="2"/>
  <c r="AU74" i="2"/>
  <c r="AU92" i="2"/>
  <c r="AU93" i="2"/>
  <c r="AU114" i="2"/>
  <c r="AU115" i="2"/>
  <c r="AU116" i="2"/>
  <c r="AU117" i="2"/>
  <c r="AU118" i="2"/>
  <c r="AU144" i="2"/>
  <c r="BL11" i="2"/>
  <c r="BL14" i="2"/>
  <c r="BL16" i="2"/>
  <c r="BL18" i="2"/>
  <c r="BL21" i="2"/>
  <c r="BL22" i="2"/>
  <c r="BL43" i="2"/>
  <c r="BL45" i="2"/>
  <c r="BL46" i="2"/>
  <c r="BL49" i="2"/>
  <c r="BL50" i="2"/>
  <c r="BL59" i="2"/>
  <c r="BL63" i="2"/>
  <c r="BL65" i="2"/>
  <c r="BL66" i="2"/>
  <c r="BL69" i="2"/>
  <c r="BL71" i="2"/>
  <c r="BL74" i="2"/>
  <c r="BL75" i="2"/>
  <c r="BL82" i="2"/>
  <c r="BL83" i="2"/>
  <c r="AU178" i="2"/>
  <c r="AU190" i="2"/>
  <c r="AU205" i="2"/>
  <c r="AU52" i="2"/>
  <c r="AU68" i="2"/>
  <c r="AU163" i="2"/>
  <c r="AU182" i="2"/>
  <c r="AU29" i="2"/>
  <c r="AU65" i="2"/>
  <c r="AU170" i="2"/>
  <c r="AU194" i="2"/>
  <c r="AU28" i="2"/>
  <c r="AU77" i="2"/>
  <c r="AU126" i="2"/>
  <c r="AU128" i="2"/>
  <c r="AU130" i="2"/>
  <c r="AU132" i="2"/>
  <c r="AU136" i="2"/>
  <c r="AU55" i="2"/>
  <c r="AU76" i="2"/>
  <c r="AU127" i="2"/>
  <c r="AU135" i="2"/>
  <c r="AU139" i="2"/>
  <c r="AU140" i="2"/>
  <c r="BL15" i="2"/>
  <c r="BL29" i="2"/>
  <c r="BL31" i="2"/>
  <c r="BL37" i="2"/>
  <c r="BL41" i="2"/>
  <c r="BL42" i="2"/>
  <c r="BL47" i="2"/>
  <c r="BL78" i="2"/>
  <c r="BL95" i="2"/>
  <c r="AU155" i="2"/>
  <c r="AU172" i="2"/>
  <c r="AU186" i="2"/>
  <c r="AU60" i="2"/>
  <c r="AU72" i="2"/>
  <c r="AU79" i="2"/>
  <c r="AU99" i="2"/>
  <c r="AU113" i="2"/>
  <c r="AU125" i="2"/>
  <c r="AU133" i="2"/>
  <c r="AU138" i="2"/>
  <c r="BL34" i="2"/>
  <c r="BL39" i="2"/>
  <c r="BL55" i="2"/>
  <c r="BL61" i="2"/>
  <c r="BL62" i="2"/>
  <c r="BL67" i="2"/>
  <c r="BL80" i="2"/>
  <c r="BL84" i="2"/>
  <c r="BL92" i="2"/>
  <c r="BL94" i="2"/>
  <c r="BL105" i="2"/>
  <c r="AU27" i="2"/>
  <c r="AU91" i="2"/>
  <c r="AU98" i="2"/>
  <c r="AU131" i="2"/>
  <c r="AU143" i="2"/>
  <c r="BL13" i="2"/>
  <c r="BL27" i="2"/>
  <c r="BL30" i="2"/>
  <c r="BL53" i="2"/>
  <c r="BL54" i="2"/>
  <c r="BL58" i="2"/>
  <c r="BL76" i="2"/>
  <c r="BL88" i="2"/>
  <c r="BL91" i="2"/>
  <c r="BL96" i="2"/>
  <c r="BL100" i="2"/>
  <c r="BL104" i="2"/>
  <c r="BL108" i="2"/>
  <c r="BL112" i="2"/>
  <c r="BL116" i="2"/>
  <c r="BL120" i="2"/>
  <c r="BL124" i="2"/>
  <c r="AU75" i="2"/>
  <c r="AU137" i="2"/>
  <c r="BL38" i="2"/>
  <c r="BL70" i="2"/>
  <c r="BL87" i="2"/>
  <c r="BL98" i="2"/>
  <c r="BL99" i="2"/>
  <c r="BL109" i="2"/>
  <c r="BL110" i="2"/>
  <c r="BL123" i="2"/>
  <c r="BL127" i="2"/>
  <c r="BL86" i="2"/>
  <c r="AU129" i="2"/>
  <c r="AU142" i="2"/>
  <c r="BL33" i="2"/>
  <c r="BL57" i="2"/>
  <c r="BL72" i="2"/>
  <c r="BL102" i="2"/>
  <c r="BL103" i="2"/>
  <c r="BL121" i="2"/>
  <c r="BL122" i="2"/>
  <c r="BL125" i="2"/>
  <c r="BL126" i="2"/>
  <c r="BL114" i="2"/>
  <c r="BL118" i="2"/>
  <c r="AU34" i="2"/>
  <c r="AU141" i="2"/>
  <c r="BL51" i="2"/>
  <c r="BL79" i="2"/>
  <c r="BL90" i="2"/>
  <c r="BL106" i="2"/>
  <c r="BL107" i="2"/>
  <c r="BL115" i="2"/>
  <c r="BL119" i="2"/>
  <c r="BL35" i="2"/>
  <c r="BL111" i="2"/>
  <c r="BL113" i="2"/>
  <c r="BL117" i="2"/>
  <c r="AC88" i="2"/>
  <c r="I88" i="2"/>
  <c r="AF88" i="2"/>
  <c r="K213" i="2"/>
  <c r="AF60" i="2"/>
  <c r="AC60" i="2"/>
  <c r="I60" i="2"/>
  <c r="K223" i="2"/>
  <c r="I129" i="2"/>
  <c r="AC129" i="2"/>
  <c r="AF129" i="2"/>
  <c r="I142" i="2"/>
  <c r="AF142" i="2"/>
  <c r="AC142" i="2"/>
  <c r="AC78" i="2"/>
  <c r="AF78" i="2"/>
  <c r="I78" i="2"/>
  <c r="I158" i="2"/>
  <c r="AF158" i="2"/>
  <c r="AC158" i="2"/>
  <c r="AF177" i="2"/>
  <c r="AC177" i="2"/>
  <c r="I177" i="2"/>
  <c r="I195" i="2"/>
  <c r="AF195" i="2"/>
  <c r="AC195" i="2"/>
  <c r="I169" i="2"/>
  <c r="AF169" i="2"/>
  <c r="AC169" i="2"/>
  <c r="AF71" i="2"/>
  <c r="I71" i="2"/>
  <c r="AC71" i="2"/>
  <c r="AF143" i="2"/>
  <c r="AC143" i="2"/>
  <c r="I143" i="2"/>
  <c r="K228" i="2"/>
  <c r="I162" i="2"/>
  <c r="AF162" i="2"/>
  <c r="AC162" i="2"/>
  <c r="I140" i="2"/>
  <c r="AF140" i="2"/>
  <c r="AC140" i="2"/>
  <c r="AF154" i="2"/>
  <c r="I154" i="2"/>
  <c r="AC154" i="2"/>
  <c r="AF89" i="2"/>
  <c r="AC89" i="2"/>
  <c r="I89" i="2"/>
  <c r="AF112" i="2"/>
  <c r="AC112" i="2"/>
  <c r="I112" i="2"/>
  <c r="I167" i="2"/>
  <c r="AC167" i="2"/>
  <c r="AF167" i="2"/>
  <c r="BL3" i="2"/>
  <c r="BL7" i="2"/>
  <c r="I155" i="2"/>
  <c r="AC155" i="2"/>
  <c r="AF155" i="2"/>
  <c r="AC175" i="2"/>
  <c r="AF175" i="2"/>
  <c r="I175" i="2"/>
  <c r="I178" i="2"/>
  <c r="AC178" i="2"/>
  <c r="AF178" i="2"/>
  <c r="I176" i="2"/>
  <c r="AF176" i="2"/>
  <c r="AC176" i="2"/>
  <c r="I136" i="2"/>
  <c r="AF136" i="2"/>
  <c r="AC136" i="2"/>
  <c r="I147" i="2"/>
  <c r="AF147" i="2"/>
  <c r="AC147" i="2"/>
  <c r="I192" i="2"/>
  <c r="AF192" i="2"/>
  <c r="AC192" i="2"/>
  <c r="I127" i="2"/>
  <c r="AF127" i="2"/>
  <c r="AC127" i="2"/>
  <c r="AC51" i="2"/>
  <c r="AF51" i="2"/>
  <c r="J51" i="2"/>
  <c r="AF170" i="2"/>
  <c r="I170" i="2"/>
  <c r="AC170" i="2"/>
  <c r="J204" i="2"/>
  <c r="AF161" i="2"/>
  <c r="I161" i="2"/>
  <c r="AC161" i="2"/>
  <c r="I132" i="2"/>
  <c r="AF132" i="2"/>
  <c r="AC132" i="2"/>
  <c r="I206" i="2"/>
  <c r="I186" i="2"/>
  <c r="AF186" i="2"/>
  <c r="AC186" i="2"/>
  <c r="K210" i="2"/>
  <c r="AC168" i="2"/>
  <c r="I126" i="2"/>
  <c r="AF126" i="2"/>
  <c r="AC126" i="2"/>
  <c r="I198" i="2"/>
  <c r="AF198" i="2"/>
  <c r="AC198" i="2"/>
  <c r="AF48" i="2"/>
  <c r="AC48" i="2"/>
  <c r="I48" i="2"/>
  <c r="AC113" i="2"/>
  <c r="I113" i="2"/>
  <c r="AF113" i="2"/>
  <c r="AC121" i="2"/>
  <c r="AF121" i="2"/>
  <c r="I121" i="2"/>
  <c r="AC96" i="2"/>
  <c r="AF96" i="2"/>
  <c r="I96" i="2"/>
  <c r="BL6" i="2"/>
  <c r="BK7" i="2"/>
  <c r="BK51" i="2"/>
  <c r="BJ51" i="2"/>
  <c r="BI51" i="2"/>
  <c r="BK70" i="2"/>
  <c r="BJ70" i="2"/>
  <c r="BI70" i="2"/>
  <c r="BK15" i="2"/>
  <c r="AT44" i="2"/>
  <c r="BK89" i="2"/>
  <c r="AT56" i="2"/>
  <c r="AS56" i="2"/>
  <c r="AR56" i="2"/>
  <c r="AQ56" i="2"/>
  <c r="AP56" i="2"/>
  <c r="AT22" i="2"/>
  <c r="AS22" i="2"/>
  <c r="AT46" i="2"/>
  <c r="AS46" i="2"/>
  <c r="AR46" i="2"/>
  <c r="AQ46" i="2"/>
  <c r="AT153" i="2"/>
  <c r="AT231" i="2"/>
  <c r="AS188" i="2"/>
  <c r="AT188" i="2"/>
  <c r="AR188" i="2"/>
  <c r="AQ188" i="2"/>
  <c r="AP188" i="2"/>
  <c r="AO188" i="2"/>
  <c r="AN188" i="2"/>
  <c r="AM188" i="2"/>
  <c r="AL188" i="2"/>
  <c r="BK113" i="2"/>
  <c r="BJ113" i="2"/>
  <c r="BK115" i="2"/>
  <c r="BJ115" i="2"/>
  <c r="BI115" i="2"/>
  <c r="BH115" i="2"/>
  <c r="BG115" i="2"/>
  <c r="BF115" i="2"/>
  <c r="BE115" i="2"/>
  <c r="BD115" i="2"/>
  <c r="BC115" i="2"/>
  <c r="BK118" i="2"/>
  <c r="BJ118" i="2"/>
  <c r="BI118" i="2"/>
  <c r="BH118" i="2"/>
  <c r="BG118" i="2"/>
  <c r="BF118" i="2"/>
  <c r="BE118" i="2"/>
  <c r="BD118" i="2"/>
  <c r="BC118" i="2"/>
  <c r="BK72" i="2"/>
  <c r="BJ72" i="2"/>
  <c r="BI72" i="2"/>
  <c r="BH72" i="2"/>
  <c r="BG72" i="2"/>
  <c r="BF72" i="2"/>
  <c r="BE72" i="2"/>
  <c r="BD72" i="2"/>
  <c r="BC72" i="2"/>
  <c r="AT129" i="2"/>
  <c r="AS129" i="2"/>
  <c r="AR129" i="2"/>
  <c r="AQ129" i="2"/>
  <c r="BK110" i="2"/>
  <c r="BJ110" i="2"/>
  <c r="BI110" i="2"/>
  <c r="BH110" i="2"/>
  <c r="BG110" i="2"/>
  <c r="BF110" i="2"/>
  <c r="BE110" i="2"/>
  <c r="BD110" i="2"/>
  <c r="BC110" i="2"/>
  <c r="BK87" i="2"/>
  <c r="BJ87" i="2"/>
  <c r="AT75" i="2"/>
  <c r="AS75" i="2"/>
  <c r="AR75" i="2"/>
  <c r="AQ75" i="2"/>
  <c r="AP75" i="2"/>
  <c r="AO75" i="2"/>
  <c r="AN75" i="2"/>
  <c r="AM75" i="2"/>
  <c r="AL75" i="2"/>
  <c r="BK112" i="2"/>
  <c r="BJ112" i="2"/>
  <c r="BI112" i="2"/>
  <c r="BH112" i="2"/>
  <c r="BG112" i="2"/>
  <c r="BF112" i="2"/>
  <c r="BE112" i="2"/>
  <c r="BD112" i="2"/>
  <c r="BC112" i="2"/>
  <c r="BK96" i="2"/>
  <c r="BJ96" i="2"/>
  <c r="BI96" i="2"/>
  <c r="BH96" i="2"/>
  <c r="BG96" i="2"/>
  <c r="BF96" i="2"/>
  <c r="BE96" i="2"/>
  <c r="BD96" i="2"/>
  <c r="BC96" i="2"/>
  <c r="BK58" i="2"/>
  <c r="BJ58" i="2"/>
  <c r="BI58" i="2"/>
  <c r="BH58" i="2"/>
  <c r="BG58" i="2"/>
  <c r="BF58" i="2"/>
  <c r="BE58" i="2"/>
  <c r="BD58" i="2"/>
  <c r="BC58" i="2"/>
  <c r="BK27" i="2"/>
  <c r="BJ27" i="2"/>
  <c r="BI27" i="2"/>
  <c r="BH27" i="2"/>
  <c r="BG27" i="2"/>
  <c r="BF27" i="2"/>
  <c r="BE27" i="2"/>
  <c r="BD27" i="2"/>
  <c r="BC27" i="2"/>
  <c r="AT98" i="2"/>
  <c r="AS98" i="2"/>
  <c r="AR98" i="2"/>
  <c r="AQ98" i="2"/>
  <c r="AP98" i="2"/>
  <c r="AO98" i="2"/>
  <c r="AN98" i="2"/>
  <c r="AM98" i="2"/>
  <c r="AL98" i="2"/>
  <c r="BK94" i="2"/>
  <c r="BJ94" i="2"/>
  <c r="BI94" i="2"/>
  <c r="BH94" i="2"/>
  <c r="BG94" i="2"/>
  <c r="BF94" i="2"/>
  <c r="BE94" i="2"/>
  <c r="BD94" i="2"/>
  <c r="BC94" i="2"/>
  <c r="BK67" i="2"/>
  <c r="BJ67" i="2"/>
  <c r="BI67" i="2"/>
  <c r="BH67" i="2"/>
  <c r="BG67" i="2"/>
  <c r="BF67" i="2"/>
  <c r="BE67" i="2"/>
  <c r="BD67" i="2"/>
  <c r="BC67" i="2"/>
  <c r="BK39" i="2"/>
  <c r="BJ39" i="2"/>
  <c r="BI39" i="2"/>
  <c r="BH39" i="2"/>
  <c r="BG39" i="2"/>
  <c r="BF39" i="2"/>
  <c r="BE39" i="2"/>
  <c r="BD39" i="2"/>
  <c r="BC39" i="2"/>
  <c r="AT125" i="2"/>
  <c r="AS125" i="2"/>
  <c r="AR125" i="2"/>
  <c r="AQ125" i="2"/>
  <c r="AP125" i="2"/>
  <c r="AO125" i="2"/>
  <c r="AN125" i="2"/>
  <c r="AM125" i="2"/>
  <c r="AL125" i="2"/>
  <c r="AP72" i="2"/>
  <c r="AO72" i="2"/>
  <c r="AN72" i="2"/>
  <c r="AM72" i="2"/>
  <c r="AL72" i="2"/>
  <c r="AT72" i="2"/>
  <c r="AS72" i="2"/>
  <c r="AR72" i="2"/>
  <c r="AQ72" i="2"/>
  <c r="AT155" i="2"/>
  <c r="AS155" i="2"/>
  <c r="AR155" i="2"/>
  <c r="AQ155" i="2"/>
  <c r="AP155" i="2"/>
  <c r="AO155" i="2"/>
  <c r="AN155" i="2"/>
  <c r="AM155" i="2"/>
  <c r="AL155" i="2"/>
  <c r="BK42" i="2"/>
  <c r="BJ42" i="2"/>
  <c r="BI42" i="2"/>
  <c r="BH42" i="2"/>
  <c r="BG42" i="2"/>
  <c r="BF42" i="2"/>
  <c r="BE42" i="2"/>
  <c r="BD42" i="2"/>
  <c r="BC42" i="2"/>
  <c r="BK29" i="2"/>
  <c r="BJ29" i="2"/>
  <c r="BI29" i="2"/>
  <c r="BH29" i="2"/>
  <c r="BG29" i="2"/>
  <c r="BF29" i="2"/>
  <c r="BE29" i="2"/>
  <c r="BD29" i="2"/>
  <c r="BC29" i="2"/>
  <c r="AT135" i="2"/>
  <c r="AS135" i="2"/>
  <c r="AR135" i="2"/>
  <c r="AQ135" i="2"/>
  <c r="AP135" i="2"/>
  <c r="AO135" i="2"/>
  <c r="AN135" i="2"/>
  <c r="AM135" i="2"/>
  <c r="AL135" i="2"/>
  <c r="AT55" i="2"/>
  <c r="AS55" i="2"/>
  <c r="AR55" i="2"/>
  <c r="AQ55" i="2"/>
  <c r="AP55" i="2"/>
  <c r="AO55" i="2"/>
  <c r="AN55" i="2"/>
  <c r="AM55" i="2"/>
  <c r="AL55" i="2"/>
  <c r="AT130" i="2"/>
  <c r="AS130" i="2"/>
  <c r="AR130" i="2"/>
  <c r="AQ130" i="2"/>
  <c r="AP130" i="2"/>
  <c r="AO130" i="2"/>
  <c r="AN130" i="2"/>
  <c r="AM130" i="2"/>
  <c r="AL130" i="2"/>
  <c r="AT28" i="2"/>
  <c r="AS28" i="2"/>
  <c r="AR28" i="2"/>
  <c r="AQ28" i="2"/>
  <c r="AP28" i="2"/>
  <c r="AO28" i="2"/>
  <c r="AN28" i="2"/>
  <c r="AM28" i="2"/>
  <c r="AL28" i="2"/>
  <c r="AT29" i="2"/>
  <c r="AS29" i="2"/>
  <c r="AR29" i="2"/>
  <c r="AQ29" i="2"/>
  <c r="AP29" i="2"/>
  <c r="AO29" i="2"/>
  <c r="AN29" i="2"/>
  <c r="AM29" i="2"/>
  <c r="AL29" i="2"/>
  <c r="AT52" i="2"/>
  <c r="AS52" i="2"/>
  <c r="AR52" i="2"/>
  <c r="AQ52" i="2"/>
  <c r="AP52" i="2"/>
  <c r="AO52" i="2"/>
  <c r="AN52" i="2"/>
  <c r="AM52" i="2"/>
  <c r="AL52" i="2"/>
  <c r="BK83" i="2"/>
  <c r="BJ83" i="2"/>
  <c r="BI83" i="2"/>
  <c r="BH83" i="2"/>
  <c r="BG83" i="2"/>
  <c r="BF83" i="2"/>
  <c r="BE83" i="2"/>
  <c r="BD83" i="2"/>
  <c r="BC83" i="2"/>
  <c r="BK71" i="2"/>
  <c r="BJ71" i="2"/>
  <c r="BI71" i="2"/>
  <c r="BH71" i="2"/>
  <c r="BG71" i="2"/>
  <c r="BF71" i="2"/>
  <c r="BE71" i="2"/>
  <c r="BD71" i="2"/>
  <c r="BC71" i="2"/>
  <c r="BK63" i="2"/>
  <c r="BJ63" i="2"/>
  <c r="BI63" i="2"/>
  <c r="BH63" i="2"/>
  <c r="BG63" i="2"/>
  <c r="BF63" i="2"/>
  <c r="BE63" i="2"/>
  <c r="BD63" i="2"/>
  <c r="BC63" i="2"/>
  <c r="BK46" i="2"/>
  <c r="BJ46" i="2"/>
  <c r="BI46" i="2"/>
  <c r="BH46" i="2"/>
  <c r="BG46" i="2"/>
  <c r="BF46" i="2"/>
  <c r="BE46" i="2"/>
  <c r="BD46" i="2"/>
  <c r="BC46" i="2"/>
  <c r="BK21" i="2"/>
  <c r="BJ21" i="2"/>
  <c r="BI21" i="2"/>
  <c r="BH21" i="2"/>
  <c r="BG21" i="2"/>
  <c r="BF21" i="2"/>
  <c r="BE21" i="2"/>
  <c r="BD21" i="2"/>
  <c r="BC21" i="2"/>
  <c r="BK11" i="2"/>
  <c r="BJ11" i="2"/>
  <c r="BI11" i="2"/>
  <c r="BH11" i="2"/>
  <c r="BG11" i="2"/>
  <c r="BF11" i="2"/>
  <c r="BE11" i="2"/>
  <c r="BD11" i="2"/>
  <c r="BC11" i="2"/>
  <c r="AT117" i="2"/>
  <c r="AS117" i="2"/>
  <c r="AR117" i="2"/>
  <c r="AQ117" i="2"/>
  <c r="AP117" i="2"/>
  <c r="AO117" i="2"/>
  <c r="AN117" i="2"/>
  <c r="AM117" i="2"/>
  <c r="AL117" i="2"/>
  <c r="AT93" i="2"/>
  <c r="AS93" i="2"/>
  <c r="AR93" i="2"/>
  <c r="AQ93" i="2"/>
  <c r="AP93" i="2"/>
  <c r="AO93" i="2"/>
  <c r="AN93" i="2"/>
  <c r="AM93" i="2"/>
  <c r="AL93" i="2"/>
  <c r="AR58" i="2"/>
  <c r="AQ58" i="2"/>
  <c r="AP58" i="2"/>
  <c r="AO58" i="2"/>
  <c r="AN58" i="2"/>
  <c r="AM58" i="2"/>
  <c r="AL58" i="2"/>
  <c r="AT58" i="2"/>
  <c r="AS58" i="2"/>
  <c r="AT202" i="2"/>
  <c r="AS202" i="2"/>
  <c r="AR202" i="2"/>
  <c r="AQ202" i="2"/>
  <c r="AP202" i="2"/>
  <c r="AO202" i="2"/>
  <c r="AN202" i="2"/>
  <c r="AM202" i="2"/>
  <c r="AL202" i="2"/>
  <c r="BK26" i="2"/>
  <c r="BJ26" i="2"/>
  <c r="BI26" i="2"/>
  <c r="BH26" i="2"/>
  <c r="BG26" i="2"/>
  <c r="BF26" i="2"/>
  <c r="BE26" i="2"/>
  <c r="BD26" i="2"/>
  <c r="BC26" i="2"/>
  <c r="BK12" i="2"/>
  <c r="BJ12" i="2"/>
  <c r="BI12" i="2"/>
  <c r="BH12" i="2"/>
  <c r="BG12" i="2"/>
  <c r="BF12" i="2"/>
  <c r="BE12" i="2"/>
  <c r="BD12" i="2"/>
  <c r="BC12" i="2"/>
  <c r="AN124" i="2"/>
  <c r="AM124" i="2"/>
  <c r="AL124" i="2"/>
  <c r="AT124" i="2"/>
  <c r="AS124" i="2"/>
  <c r="AR124" i="2"/>
  <c r="AQ124" i="2"/>
  <c r="AP124" i="2"/>
  <c r="AO124" i="2"/>
  <c r="AT80" i="2"/>
  <c r="AS80" i="2"/>
  <c r="AR80" i="2"/>
  <c r="AQ80" i="2"/>
  <c r="AP80" i="2"/>
  <c r="AO80" i="2"/>
  <c r="AN80" i="2"/>
  <c r="AM80" i="2"/>
  <c r="AL80" i="2"/>
  <c r="AT43" i="2"/>
  <c r="AS43" i="2"/>
  <c r="AR43" i="2"/>
  <c r="AQ43" i="2"/>
  <c r="AP43" i="2"/>
  <c r="AO43" i="2"/>
  <c r="AN43" i="2"/>
  <c r="AM43" i="2"/>
  <c r="AL43" i="2"/>
  <c r="AT174" i="2"/>
  <c r="AS174" i="2"/>
  <c r="AR174" i="2"/>
  <c r="AQ174" i="2"/>
  <c r="AP174" i="2"/>
  <c r="AO174" i="2"/>
  <c r="AN174" i="2"/>
  <c r="AM174" i="2"/>
  <c r="AL174" i="2"/>
  <c r="BK93" i="2"/>
  <c r="BJ93" i="2"/>
  <c r="BI93" i="2"/>
  <c r="BH93" i="2"/>
  <c r="BG93" i="2"/>
  <c r="BF93" i="2"/>
  <c r="BE93" i="2"/>
  <c r="BD93" i="2"/>
  <c r="BC93" i="2"/>
  <c r="BK77" i="2"/>
  <c r="BJ77" i="2"/>
  <c r="BI77" i="2"/>
  <c r="BH77" i="2"/>
  <c r="BG77" i="2"/>
  <c r="BF77" i="2"/>
  <c r="BE77" i="2"/>
  <c r="BD77" i="2"/>
  <c r="BC77" i="2"/>
  <c r="BK60" i="2"/>
  <c r="BJ60" i="2"/>
  <c r="BI60" i="2"/>
  <c r="BH60" i="2"/>
  <c r="BG60" i="2"/>
  <c r="BF60" i="2"/>
  <c r="BE60" i="2"/>
  <c r="BD60" i="2"/>
  <c r="BC60" i="2"/>
  <c r="BK44" i="2"/>
  <c r="BJ44" i="2"/>
  <c r="BI44" i="2"/>
  <c r="BH44" i="2"/>
  <c r="BG44" i="2"/>
  <c r="BF44" i="2"/>
  <c r="BE44" i="2"/>
  <c r="BD44" i="2"/>
  <c r="BC44" i="2"/>
  <c r="BK28" i="2"/>
  <c r="BJ28" i="2"/>
  <c r="BI28" i="2"/>
  <c r="BH28" i="2"/>
  <c r="BG28" i="2"/>
  <c r="BF28" i="2"/>
  <c r="BE28" i="2"/>
  <c r="BD28" i="2"/>
  <c r="BC28" i="2"/>
  <c r="AT122" i="2"/>
  <c r="AS122" i="2"/>
  <c r="AR122" i="2"/>
  <c r="AQ122" i="2"/>
  <c r="AP122" i="2"/>
  <c r="AO122" i="2"/>
  <c r="AN122" i="2"/>
  <c r="AM122" i="2"/>
  <c r="AL122" i="2"/>
  <c r="AT110" i="2"/>
  <c r="AS110" i="2"/>
  <c r="AR110" i="2"/>
  <c r="AQ110" i="2"/>
  <c r="AP110" i="2"/>
  <c r="AO110" i="2"/>
  <c r="AN110" i="2"/>
  <c r="AM110" i="2"/>
  <c r="AL110" i="2"/>
  <c r="AT106" i="2"/>
  <c r="AS106" i="2"/>
  <c r="AR106" i="2"/>
  <c r="AQ106" i="2"/>
  <c r="AP106" i="2"/>
  <c r="AO106" i="2"/>
  <c r="AN106" i="2"/>
  <c r="AM106" i="2"/>
  <c r="AL106" i="2"/>
  <c r="AR102" i="2"/>
  <c r="AQ102" i="2"/>
  <c r="AP102" i="2"/>
  <c r="AO102" i="2"/>
  <c r="AN102" i="2"/>
  <c r="AM102" i="2"/>
  <c r="AL102" i="2"/>
  <c r="AT102" i="2"/>
  <c r="AS102" i="2"/>
  <c r="AT95" i="2"/>
  <c r="AS95" i="2"/>
  <c r="AR95" i="2"/>
  <c r="AQ95" i="2"/>
  <c r="AP95" i="2"/>
  <c r="AO95" i="2"/>
  <c r="AN95" i="2"/>
  <c r="AM95" i="2"/>
  <c r="AL95" i="2"/>
  <c r="AT88" i="2"/>
  <c r="AS88" i="2"/>
  <c r="AR88" i="2"/>
  <c r="AQ88" i="2"/>
  <c r="AP88" i="2"/>
  <c r="AO88" i="2"/>
  <c r="AN88" i="2"/>
  <c r="AM88" i="2"/>
  <c r="AL88" i="2"/>
  <c r="AT84" i="2"/>
  <c r="AS84" i="2"/>
  <c r="AR84" i="2"/>
  <c r="AQ84" i="2"/>
  <c r="AP84" i="2"/>
  <c r="AO84" i="2"/>
  <c r="AN84" i="2"/>
  <c r="AM84" i="2"/>
  <c r="AL84" i="2"/>
  <c r="AS64" i="2"/>
  <c r="AR64" i="2"/>
  <c r="AQ64" i="2"/>
  <c r="AP64" i="2"/>
  <c r="AO64" i="2"/>
  <c r="AN64" i="2"/>
  <c r="AM64" i="2"/>
  <c r="AL64" i="2"/>
  <c r="AT64" i="2"/>
  <c r="AT57" i="2"/>
  <c r="AS57" i="2"/>
  <c r="AR57" i="2"/>
  <c r="AQ57" i="2"/>
  <c r="AP57" i="2"/>
  <c r="AO57" i="2"/>
  <c r="AN57" i="2"/>
  <c r="AM57" i="2"/>
  <c r="AL57" i="2"/>
  <c r="AT39" i="2"/>
  <c r="AS39" i="2"/>
  <c r="AR39" i="2"/>
  <c r="AQ39" i="2"/>
  <c r="AP39" i="2"/>
  <c r="AO39" i="2"/>
  <c r="AN39" i="2"/>
  <c r="AM39" i="2"/>
  <c r="AL39" i="2"/>
  <c r="AQ201" i="2"/>
  <c r="AP201" i="2"/>
  <c r="AO201" i="2"/>
  <c r="AN201" i="2"/>
  <c r="AM201" i="2"/>
  <c r="AL201" i="2"/>
  <c r="AT201" i="2"/>
  <c r="AS201" i="2"/>
  <c r="AR201" i="2"/>
  <c r="AT40" i="2"/>
  <c r="AS40" i="2"/>
  <c r="AR40" i="2"/>
  <c r="AT197" i="2"/>
  <c r="AS197" i="2"/>
  <c r="AR197" i="2"/>
  <c r="AQ197" i="2"/>
  <c r="AP197" i="2"/>
  <c r="AO197" i="2"/>
  <c r="AN197" i="2"/>
  <c r="AM197" i="2"/>
  <c r="AL197" i="2"/>
  <c r="AT175" i="2"/>
  <c r="AS175" i="2"/>
  <c r="AR175" i="2"/>
  <c r="AT48" i="2"/>
  <c r="AS48" i="2"/>
  <c r="AR48" i="2"/>
  <c r="AQ48" i="2"/>
  <c r="AP48" i="2"/>
  <c r="AO48" i="2"/>
  <c r="AN48" i="2"/>
  <c r="AM48" i="2"/>
  <c r="AL48" i="2"/>
  <c r="AT181" i="2"/>
  <c r="AS181" i="2"/>
  <c r="AR181" i="2"/>
  <c r="AQ181" i="2"/>
  <c r="AP181" i="2"/>
  <c r="AO181" i="2"/>
  <c r="AN181" i="2"/>
  <c r="AM181" i="2"/>
  <c r="AL181" i="2"/>
  <c r="AP51" i="2"/>
  <c r="AO51" i="2"/>
  <c r="AN51" i="2"/>
  <c r="AM51" i="2"/>
  <c r="AL51" i="2"/>
  <c r="AS51" i="2"/>
  <c r="AR51" i="2"/>
  <c r="AQ51" i="2"/>
  <c r="AT51" i="2"/>
  <c r="AS35" i="2"/>
  <c r="AR35" i="2"/>
  <c r="AQ35" i="2"/>
  <c r="AT35" i="2"/>
  <c r="AT23" i="2"/>
  <c r="AS23" i="2"/>
  <c r="AR23" i="2"/>
  <c r="AQ23" i="2"/>
  <c r="AP23" i="2"/>
  <c r="AO23" i="2"/>
  <c r="AN23" i="2"/>
  <c r="AM23" i="2"/>
  <c r="AL23" i="2"/>
  <c r="AT232" i="2"/>
  <c r="AS228" i="2"/>
  <c r="AT228" i="2"/>
  <c r="AR228" i="2"/>
  <c r="AQ228" i="2"/>
  <c r="AP228" i="2"/>
  <c r="AO228" i="2"/>
  <c r="AN228" i="2"/>
  <c r="AM228" i="2"/>
  <c r="AL228" i="2"/>
  <c r="AT220" i="2"/>
  <c r="AS220" i="2"/>
  <c r="AR220" i="2"/>
  <c r="AQ220" i="2"/>
  <c r="AP220" i="2"/>
  <c r="AO220" i="2"/>
  <c r="AN220" i="2"/>
  <c r="AM220" i="2"/>
  <c r="AL220" i="2"/>
  <c r="AT212" i="2"/>
  <c r="AS212" i="2"/>
  <c r="AR212" i="2"/>
  <c r="AQ212" i="2"/>
  <c r="AP212" i="2"/>
  <c r="AO212" i="2"/>
  <c r="AN212" i="2"/>
  <c r="AM212" i="2"/>
  <c r="AL212" i="2"/>
  <c r="AT208" i="2"/>
  <c r="AS208" i="2"/>
  <c r="AR208" i="2"/>
  <c r="AQ208" i="2"/>
  <c r="AP208" i="2"/>
  <c r="AT193" i="2"/>
  <c r="AS193" i="2"/>
  <c r="AR193" i="2"/>
  <c r="AQ193" i="2"/>
  <c r="AP193" i="2"/>
  <c r="AO193" i="2"/>
  <c r="AN193" i="2"/>
  <c r="AM193" i="2"/>
  <c r="AL193" i="2"/>
  <c r="AT179" i="2"/>
  <c r="AS179" i="2"/>
  <c r="AR179" i="2"/>
  <c r="AQ179" i="2"/>
  <c r="AP179" i="2"/>
  <c r="AO179" i="2"/>
  <c r="AN179" i="2"/>
  <c r="AM179" i="2"/>
  <c r="AL179" i="2"/>
  <c r="AK179" i="2"/>
  <c r="AT160" i="2"/>
  <c r="AS160" i="2"/>
  <c r="AR160" i="2"/>
  <c r="AQ160" i="2"/>
  <c r="AP160" i="2"/>
  <c r="AO160" i="2"/>
  <c r="AN160" i="2"/>
  <c r="AM160" i="2"/>
  <c r="AL160" i="2"/>
  <c r="AT151" i="2"/>
  <c r="AS151" i="2"/>
  <c r="AR151" i="2"/>
  <c r="AQ151" i="2"/>
  <c r="AP151" i="2"/>
  <c r="AO151" i="2"/>
  <c r="AN151" i="2"/>
  <c r="AM151" i="2"/>
  <c r="AL151" i="2"/>
  <c r="BK9" i="2"/>
  <c r="BJ9" i="2"/>
  <c r="BK111" i="2"/>
  <c r="BJ111" i="2"/>
  <c r="BI111" i="2"/>
  <c r="BH111" i="2"/>
  <c r="BG111" i="2"/>
  <c r="BF111" i="2"/>
  <c r="BE111" i="2"/>
  <c r="BD111" i="2"/>
  <c r="BC111" i="2"/>
  <c r="BK114" i="2"/>
  <c r="BK86" i="2"/>
  <c r="BJ86" i="2"/>
  <c r="BI86" i="2"/>
  <c r="BH86" i="2"/>
  <c r="BG86" i="2"/>
  <c r="BF86" i="2"/>
  <c r="BE86" i="2"/>
  <c r="BD86" i="2"/>
  <c r="BC86" i="2"/>
  <c r="BK124" i="2"/>
  <c r="BJ124" i="2"/>
  <c r="BI124" i="2"/>
  <c r="BH124" i="2"/>
  <c r="BK108" i="2"/>
  <c r="BJ108" i="2"/>
  <c r="BI108" i="2"/>
  <c r="BH108" i="2"/>
  <c r="BG108" i="2"/>
  <c r="BF108" i="2"/>
  <c r="BE108" i="2"/>
  <c r="BD108" i="2"/>
  <c r="BC108" i="2"/>
  <c r="BK13" i="2"/>
  <c r="BK62" i="2"/>
  <c r="BJ62" i="2"/>
  <c r="BI62" i="2"/>
  <c r="BH62" i="2"/>
  <c r="BG62" i="2"/>
  <c r="BF62" i="2"/>
  <c r="BE62" i="2"/>
  <c r="BD62" i="2"/>
  <c r="BC62" i="2"/>
  <c r="BK95" i="2"/>
  <c r="BJ95" i="2"/>
  <c r="BI95" i="2"/>
  <c r="BH95" i="2"/>
  <c r="BG95" i="2"/>
  <c r="BF95" i="2"/>
  <c r="BE95" i="2"/>
  <c r="BD95" i="2"/>
  <c r="BC95" i="2"/>
  <c r="AT128" i="2"/>
  <c r="AS128" i="2"/>
  <c r="AR128" i="2"/>
  <c r="AQ128" i="2"/>
  <c r="AP128" i="2"/>
  <c r="AT205" i="2"/>
  <c r="AS205" i="2"/>
  <c r="AR205" i="2"/>
  <c r="AQ205" i="2"/>
  <c r="AP205" i="2"/>
  <c r="AO205" i="2"/>
  <c r="AN205" i="2"/>
  <c r="AM205" i="2"/>
  <c r="AL205" i="2"/>
  <c r="BK69" i="2"/>
  <c r="BJ69" i="2"/>
  <c r="BI69" i="2"/>
  <c r="BH69" i="2"/>
  <c r="BG69" i="2"/>
  <c r="BF69" i="2"/>
  <c r="BE69" i="2"/>
  <c r="BD69" i="2"/>
  <c r="BC69" i="2"/>
  <c r="BK45" i="2"/>
  <c r="BJ45" i="2"/>
  <c r="BI45" i="2"/>
  <c r="BH45" i="2"/>
  <c r="BG45" i="2"/>
  <c r="BF45" i="2"/>
  <c r="BE45" i="2"/>
  <c r="BD45" i="2"/>
  <c r="BC45" i="2"/>
  <c r="AT116" i="2"/>
  <c r="AS116" i="2"/>
  <c r="AT198" i="2"/>
  <c r="AS198" i="2"/>
  <c r="AR198" i="2"/>
  <c r="AQ198" i="2"/>
  <c r="AP198" i="2"/>
  <c r="AO198" i="2"/>
  <c r="AN198" i="2"/>
  <c r="AM198" i="2"/>
  <c r="AL198" i="2"/>
  <c r="AT148" i="2"/>
  <c r="AS148" i="2"/>
  <c r="AR148" i="2"/>
  <c r="AQ148" i="2"/>
  <c r="AP148" i="2"/>
  <c r="AO148" i="2"/>
  <c r="AN148" i="2"/>
  <c r="AM148" i="2"/>
  <c r="AL148" i="2"/>
  <c r="BK73" i="2"/>
  <c r="BJ73" i="2"/>
  <c r="BI73" i="2"/>
  <c r="BH73" i="2"/>
  <c r="BG73" i="2"/>
  <c r="BF73" i="2"/>
  <c r="BE73" i="2"/>
  <c r="BD73" i="2"/>
  <c r="BC73" i="2"/>
  <c r="BK40" i="2"/>
  <c r="BJ40" i="2"/>
  <c r="BI40" i="2"/>
  <c r="BH40" i="2"/>
  <c r="BG40" i="2"/>
  <c r="BF40" i="2"/>
  <c r="BE40" i="2"/>
  <c r="BD40" i="2"/>
  <c r="BC40" i="2"/>
  <c r="AT109" i="2"/>
  <c r="AS109" i="2"/>
  <c r="AR109" i="2"/>
  <c r="AT94" i="2"/>
  <c r="AS94" i="2"/>
  <c r="AR94" i="2"/>
  <c r="AQ94" i="2"/>
  <c r="AP94" i="2"/>
  <c r="AO94" i="2"/>
  <c r="AN94" i="2"/>
  <c r="AM94" i="2"/>
  <c r="AL94" i="2"/>
  <c r="AT73" i="2"/>
  <c r="AS73" i="2"/>
  <c r="AR73" i="2"/>
  <c r="AQ73" i="2"/>
  <c r="AP73" i="2"/>
  <c r="AO73" i="2"/>
  <c r="AN73" i="2"/>
  <c r="AM73" i="2"/>
  <c r="AL73" i="2"/>
  <c r="AT158" i="2"/>
  <c r="AS158" i="2"/>
  <c r="AR158" i="2"/>
  <c r="AQ158" i="2"/>
  <c r="AP158" i="2"/>
  <c r="AO158" i="2"/>
  <c r="AN158" i="2"/>
  <c r="AM158" i="2"/>
  <c r="AL158" i="2"/>
  <c r="AT164" i="2"/>
  <c r="AS164" i="2"/>
  <c r="AR164" i="2"/>
  <c r="AQ164" i="2"/>
  <c r="AP164" i="2"/>
  <c r="AO164" i="2"/>
  <c r="AN164" i="2"/>
  <c r="AM164" i="2"/>
  <c r="AL164" i="2"/>
  <c r="AT171" i="2"/>
  <c r="AS171" i="2"/>
  <c r="AR171" i="2"/>
  <c r="AQ171" i="2"/>
  <c r="AP171" i="2"/>
  <c r="AO171" i="2"/>
  <c r="AN171" i="2"/>
  <c r="AM171" i="2"/>
  <c r="AL171" i="2"/>
  <c r="AI171" i="2"/>
  <c r="AT33" i="2"/>
  <c r="AS33" i="2"/>
  <c r="AR33" i="2"/>
  <c r="AQ33" i="2"/>
  <c r="AP33" i="2"/>
  <c r="AO33" i="2"/>
  <c r="AN33" i="2"/>
  <c r="AM33" i="2"/>
  <c r="AL33" i="2"/>
  <c r="AS227" i="2"/>
  <c r="AR227" i="2"/>
  <c r="AQ227" i="2"/>
  <c r="AP227" i="2"/>
  <c r="AO227" i="2"/>
  <c r="AN227" i="2"/>
  <c r="AM227" i="2"/>
  <c r="AL227" i="2"/>
  <c r="AT227" i="2"/>
  <c r="AT219" i="2"/>
  <c r="AS219" i="2"/>
  <c r="AR219" i="2"/>
  <c r="AQ219" i="2"/>
  <c r="AP219" i="2"/>
  <c r="AO219" i="2"/>
  <c r="AN219" i="2"/>
  <c r="AM219" i="2"/>
  <c r="AL219" i="2"/>
  <c r="AT207" i="2"/>
  <c r="AS207" i="2"/>
  <c r="AT157" i="2"/>
  <c r="AS157" i="2"/>
  <c r="AR157" i="2"/>
  <c r="AQ157" i="2"/>
  <c r="AP157" i="2"/>
  <c r="AO157" i="2"/>
  <c r="AN157" i="2"/>
  <c r="AM157" i="2"/>
  <c r="AL157" i="2"/>
  <c r="BK117" i="2"/>
  <c r="BJ117" i="2"/>
  <c r="BI117" i="2"/>
  <c r="BH117" i="2"/>
  <c r="BG117" i="2"/>
  <c r="BF117" i="2"/>
  <c r="BE117" i="2"/>
  <c r="BD117" i="2"/>
  <c r="BC117" i="2"/>
  <c r="BH119" i="2"/>
  <c r="BG119" i="2"/>
  <c r="BF119" i="2"/>
  <c r="BE119" i="2"/>
  <c r="BD119" i="2"/>
  <c r="BC119" i="2"/>
  <c r="BK119" i="2"/>
  <c r="BJ119" i="2"/>
  <c r="BI119" i="2"/>
  <c r="BK90" i="2"/>
  <c r="BJ90" i="2"/>
  <c r="BI90" i="2"/>
  <c r="BH90" i="2"/>
  <c r="BG90" i="2"/>
  <c r="BF90" i="2"/>
  <c r="BE90" i="2"/>
  <c r="BD90" i="2"/>
  <c r="BC90" i="2"/>
  <c r="AT34" i="2"/>
  <c r="AS34" i="2"/>
  <c r="AR34" i="2"/>
  <c r="AQ34" i="2"/>
  <c r="AP34" i="2"/>
  <c r="AO34" i="2"/>
  <c r="AN34" i="2"/>
  <c r="AM34" i="2"/>
  <c r="AL34" i="2"/>
  <c r="BK125" i="2"/>
  <c r="BJ125" i="2"/>
  <c r="BI125" i="2"/>
  <c r="BH125" i="2"/>
  <c r="BG125" i="2"/>
  <c r="BF125" i="2"/>
  <c r="BE125" i="2"/>
  <c r="BD125" i="2"/>
  <c r="BC125" i="2"/>
  <c r="BB125" i="2"/>
  <c r="BK102" i="2"/>
  <c r="BJ102" i="2"/>
  <c r="BI102" i="2"/>
  <c r="BH102" i="2"/>
  <c r="BG102" i="2"/>
  <c r="BF102" i="2"/>
  <c r="BE102" i="2"/>
  <c r="BD102" i="2"/>
  <c r="BC102" i="2"/>
  <c r="AT142" i="2"/>
  <c r="AS142" i="2"/>
  <c r="AR142" i="2"/>
  <c r="AQ142" i="2"/>
  <c r="AP142" i="2"/>
  <c r="AO142" i="2"/>
  <c r="AN142" i="2"/>
  <c r="AM142" i="2"/>
  <c r="AL142" i="2"/>
  <c r="BK123" i="2"/>
  <c r="BJ123" i="2"/>
  <c r="BI123" i="2"/>
  <c r="BH123" i="2"/>
  <c r="BG123" i="2"/>
  <c r="BF123" i="2"/>
  <c r="BE123" i="2"/>
  <c r="BD123" i="2"/>
  <c r="BC123" i="2"/>
  <c r="BK98" i="2"/>
  <c r="BJ98" i="2"/>
  <c r="BI98" i="2"/>
  <c r="BH98" i="2"/>
  <c r="BG98" i="2"/>
  <c r="BF98" i="2"/>
  <c r="BE98" i="2"/>
  <c r="BD98" i="2"/>
  <c r="BC98" i="2"/>
  <c r="AT137" i="2"/>
  <c r="AS137" i="2"/>
  <c r="AR137" i="2"/>
  <c r="AQ137" i="2"/>
  <c r="AP137" i="2"/>
  <c r="AO137" i="2"/>
  <c r="AN137" i="2"/>
  <c r="AM137" i="2"/>
  <c r="AL137" i="2"/>
  <c r="BK116" i="2"/>
  <c r="BJ116" i="2"/>
  <c r="BI116" i="2"/>
  <c r="BH116" i="2"/>
  <c r="BG116" i="2"/>
  <c r="BF116" i="2"/>
  <c r="BE116" i="2"/>
  <c r="BD116" i="2"/>
  <c r="BC116" i="2"/>
  <c r="BK100" i="2"/>
  <c r="BJ100" i="2"/>
  <c r="BI100" i="2"/>
  <c r="BH100" i="2"/>
  <c r="BG100" i="2"/>
  <c r="BF100" i="2"/>
  <c r="BE100" i="2"/>
  <c r="BD100" i="2"/>
  <c r="BC100" i="2"/>
  <c r="BI76" i="2"/>
  <c r="BH76" i="2"/>
  <c r="BG76" i="2"/>
  <c r="BF76" i="2"/>
  <c r="BE76" i="2"/>
  <c r="BD76" i="2"/>
  <c r="BC76" i="2"/>
  <c r="BK76" i="2"/>
  <c r="BJ76" i="2"/>
  <c r="BK30" i="2"/>
  <c r="BJ30" i="2"/>
  <c r="BI30" i="2"/>
  <c r="BH30" i="2"/>
  <c r="BG30" i="2"/>
  <c r="BF30" i="2"/>
  <c r="BE30" i="2"/>
  <c r="BD30" i="2"/>
  <c r="BC30" i="2"/>
  <c r="AT131" i="2"/>
  <c r="AS131" i="2"/>
  <c r="AR131" i="2"/>
  <c r="AQ131" i="2"/>
  <c r="AP131" i="2"/>
  <c r="AO131" i="2"/>
  <c r="AN131" i="2"/>
  <c r="AM131" i="2"/>
  <c r="AL131" i="2"/>
  <c r="BK105" i="2"/>
  <c r="BJ105" i="2"/>
  <c r="BI105" i="2"/>
  <c r="BH105" i="2"/>
  <c r="BG105" i="2"/>
  <c r="BF105" i="2"/>
  <c r="BE105" i="2"/>
  <c r="BD105" i="2"/>
  <c r="BC105" i="2"/>
  <c r="BB105" i="2"/>
  <c r="BK80" i="2"/>
  <c r="BJ80" i="2"/>
  <c r="BI80" i="2"/>
  <c r="BH80" i="2"/>
  <c r="BG80" i="2"/>
  <c r="BF80" i="2"/>
  <c r="BE80" i="2"/>
  <c r="BD80" i="2"/>
  <c r="BC80" i="2"/>
  <c r="BJ55" i="2"/>
  <c r="BI55" i="2"/>
  <c r="BH55" i="2"/>
  <c r="BG55" i="2"/>
  <c r="BF55" i="2"/>
  <c r="BE55" i="2"/>
  <c r="BD55" i="2"/>
  <c r="BC55" i="2"/>
  <c r="BK55" i="2"/>
  <c r="AP133" i="2"/>
  <c r="AO133" i="2"/>
  <c r="AN133" i="2"/>
  <c r="AM133" i="2"/>
  <c r="AL133" i="2"/>
  <c r="AT133" i="2"/>
  <c r="AS133" i="2"/>
  <c r="AR133" i="2"/>
  <c r="AQ133" i="2"/>
  <c r="AT79" i="2"/>
  <c r="AS79" i="2"/>
  <c r="AR79" i="2"/>
  <c r="AQ79" i="2"/>
  <c r="AP79" i="2"/>
  <c r="AO79" i="2"/>
  <c r="AN79" i="2"/>
  <c r="AM79" i="2"/>
  <c r="AL79" i="2"/>
  <c r="AT172" i="2"/>
  <c r="AS172" i="2"/>
  <c r="AR172" i="2"/>
  <c r="AQ172" i="2"/>
  <c r="AP172" i="2"/>
  <c r="AO172" i="2"/>
  <c r="AN172" i="2"/>
  <c r="AM172" i="2"/>
  <c r="AL172" i="2"/>
  <c r="BK47" i="2"/>
  <c r="BJ47" i="2"/>
  <c r="BI47" i="2"/>
  <c r="BH47" i="2"/>
  <c r="BG47" i="2"/>
  <c r="BF47" i="2"/>
  <c r="BE47" i="2"/>
  <c r="BD47" i="2"/>
  <c r="BC47" i="2"/>
  <c r="BK31" i="2"/>
  <c r="BJ31" i="2"/>
  <c r="BI31" i="2"/>
  <c r="BH31" i="2"/>
  <c r="BG31" i="2"/>
  <c r="BF31" i="2"/>
  <c r="BE31" i="2"/>
  <c r="BD31" i="2"/>
  <c r="BC31" i="2"/>
  <c r="AP139" i="2"/>
  <c r="AO139" i="2"/>
  <c r="AN139" i="2"/>
  <c r="AM139" i="2"/>
  <c r="AL139" i="2"/>
  <c r="AS139" i="2"/>
  <c r="AR139" i="2"/>
  <c r="AQ139" i="2"/>
  <c r="AT139" i="2"/>
  <c r="AT76" i="2"/>
  <c r="AS76" i="2"/>
  <c r="AR76" i="2"/>
  <c r="AQ76" i="2"/>
  <c r="AP76" i="2"/>
  <c r="AO76" i="2"/>
  <c r="AN76" i="2"/>
  <c r="AM76" i="2"/>
  <c r="AL76" i="2"/>
  <c r="AT132" i="2"/>
  <c r="AS132" i="2"/>
  <c r="AR132" i="2"/>
  <c r="AQ132" i="2"/>
  <c r="AP132" i="2"/>
  <c r="AO132" i="2"/>
  <c r="AN132" i="2"/>
  <c r="AM132" i="2"/>
  <c r="AL132" i="2"/>
  <c r="AT77" i="2"/>
  <c r="AS77" i="2"/>
  <c r="AR77" i="2"/>
  <c r="AQ77" i="2"/>
  <c r="AP77" i="2"/>
  <c r="AO77" i="2"/>
  <c r="AN77" i="2"/>
  <c r="AM77" i="2"/>
  <c r="AL77" i="2"/>
  <c r="AJ77" i="2"/>
  <c r="AT65" i="2"/>
  <c r="AS65" i="2"/>
  <c r="AR65" i="2"/>
  <c r="AQ65" i="2"/>
  <c r="AP65" i="2"/>
  <c r="AO65" i="2"/>
  <c r="AN65" i="2"/>
  <c r="AM65" i="2"/>
  <c r="AL65" i="2"/>
  <c r="AT68" i="2"/>
  <c r="AS68" i="2"/>
  <c r="AR68" i="2"/>
  <c r="AQ68" i="2"/>
  <c r="AP68" i="2"/>
  <c r="AO68" i="2"/>
  <c r="AN68" i="2"/>
  <c r="AM68" i="2"/>
  <c r="AL68" i="2"/>
  <c r="AT178" i="2"/>
  <c r="AS178" i="2"/>
  <c r="AR178" i="2"/>
  <c r="AQ178" i="2"/>
  <c r="AP178" i="2"/>
  <c r="AO178" i="2"/>
  <c r="AN178" i="2"/>
  <c r="AM178" i="2"/>
  <c r="AL178" i="2"/>
  <c r="BK74" i="2"/>
  <c r="BJ74" i="2"/>
  <c r="BI74" i="2"/>
  <c r="BH74" i="2"/>
  <c r="BG74" i="2"/>
  <c r="BF74" i="2"/>
  <c r="BE74" i="2"/>
  <c r="BD74" i="2"/>
  <c r="BC74" i="2"/>
  <c r="BK65" i="2"/>
  <c r="BJ65" i="2"/>
  <c r="BI65" i="2"/>
  <c r="BH65" i="2"/>
  <c r="BG65" i="2"/>
  <c r="BF65" i="2"/>
  <c r="BE65" i="2"/>
  <c r="BD65" i="2"/>
  <c r="BC65" i="2"/>
  <c r="BK49" i="2"/>
  <c r="BJ49" i="2"/>
  <c r="BI49" i="2"/>
  <c r="BH49" i="2"/>
  <c r="BG49" i="2"/>
  <c r="BF49" i="2"/>
  <c r="BE49" i="2"/>
  <c r="BD49" i="2"/>
  <c r="BC49" i="2"/>
  <c r="BK22" i="2"/>
  <c r="BJ22" i="2"/>
  <c r="BI22" i="2"/>
  <c r="BH22" i="2"/>
  <c r="BG22" i="2"/>
  <c r="BF22" i="2"/>
  <c r="BE22" i="2"/>
  <c r="BD22" i="2"/>
  <c r="BC22" i="2"/>
  <c r="BK14" i="2"/>
  <c r="BJ14" i="2"/>
  <c r="BI14" i="2"/>
  <c r="BH14" i="2"/>
  <c r="BG14" i="2"/>
  <c r="BF14" i="2"/>
  <c r="BE14" i="2"/>
  <c r="BD14" i="2"/>
  <c r="BC14" i="2"/>
  <c r="AT118" i="2"/>
  <c r="AS118" i="2"/>
  <c r="AR118" i="2"/>
  <c r="AQ118" i="2"/>
  <c r="AP118" i="2"/>
  <c r="AO118" i="2"/>
  <c r="AN118" i="2"/>
  <c r="AM118" i="2"/>
  <c r="AL118" i="2"/>
  <c r="AT114" i="2"/>
  <c r="AS114" i="2"/>
  <c r="AR114" i="2"/>
  <c r="AQ114" i="2"/>
  <c r="AP114" i="2"/>
  <c r="AO114" i="2"/>
  <c r="AN114" i="2"/>
  <c r="AM114" i="2"/>
  <c r="AL114" i="2"/>
  <c r="AT70" i="2"/>
  <c r="AS70" i="2"/>
  <c r="AR70" i="2"/>
  <c r="AQ70" i="2"/>
  <c r="AP70" i="2"/>
  <c r="AO70" i="2"/>
  <c r="AN70" i="2"/>
  <c r="AM70" i="2"/>
  <c r="AL70" i="2"/>
  <c r="AT32" i="2"/>
  <c r="AS32" i="2"/>
  <c r="AR32" i="2"/>
  <c r="AQ32" i="2"/>
  <c r="AP32" i="2"/>
  <c r="AO32" i="2"/>
  <c r="AN32" i="2"/>
  <c r="AM32" i="2"/>
  <c r="AL32" i="2"/>
  <c r="AT173" i="2"/>
  <c r="AS173" i="2"/>
  <c r="AR173" i="2"/>
  <c r="AQ173" i="2"/>
  <c r="AP173" i="2"/>
  <c r="AO173" i="2"/>
  <c r="AN173" i="2"/>
  <c r="AM173" i="2"/>
  <c r="AL173" i="2"/>
  <c r="BK19" i="2"/>
  <c r="BJ19" i="2"/>
  <c r="BI19" i="2"/>
  <c r="BH19" i="2"/>
  <c r="BG19" i="2"/>
  <c r="BF19" i="2"/>
  <c r="BE19" i="2"/>
  <c r="BD19" i="2"/>
  <c r="BC19" i="2"/>
  <c r="AT146" i="2"/>
  <c r="AS146" i="2"/>
  <c r="AR146" i="2"/>
  <c r="AQ146" i="2"/>
  <c r="AP146" i="2"/>
  <c r="AO146" i="2"/>
  <c r="AN146" i="2"/>
  <c r="AM146" i="2"/>
  <c r="AL146" i="2"/>
  <c r="AT112" i="2"/>
  <c r="AS112" i="2"/>
  <c r="AR112" i="2"/>
  <c r="AQ112" i="2"/>
  <c r="AP112" i="2"/>
  <c r="AO112" i="2"/>
  <c r="AN112" i="2"/>
  <c r="AM112" i="2"/>
  <c r="AL112" i="2"/>
  <c r="AK112" i="2"/>
  <c r="AT61" i="2"/>
  <c r="AS61" i="2"/>
  <c r="AR61" i="2"/>
  <c r="AQ61" i="2"/>
  <c r="AP61" i="2"/>
  <c r="AO61" i="2"/>
  <c r="AN61" i="2"/>
  <c r="AM61" i="2"/>
  <c r="AL61" i="2"/>
  <c r="AT184" i="2"/>
  <c r="AS184" i="2"/>
  <c r="AR184" i="2"/>
  <c r="AQ184" i="2"/>
  <c r="AP184" i="2"/>
  <c r="AO184" i="2"/>
  <c r="AN184" i="2"/>
  <c r="AM184" i="2"/>
  <c r="AL184" i="2"/>
  <c r="BK97" i="2"/>
  <c r="BJ97" i="2"/>
  <c r="BI97" i="2"/>
  <c r="BH97" i="2"/>
  <c r="BG97" i="2"/>
  <c r="BF97" i="2"/>
  <c r="BE97" i="2"/>
  <c r="BD97" i="2"/>
  <c r="BC97" i="2"/>
  <c r="BB97" i="2"/>
  <c r="BK81" i="2"/>
  <c r="BJ81" i="2"/>
  <c r="BI81" i="2"/>
  <c r="BH81" i="2"/>
  <c r="BG81" i="2"/>
  <c r="BF81" i="2"/>
  <c r="BE81" i="2"/>
  <c r="BD81" i="2"/>
  <c r="BC81" i="2"/>
  <c r="BK64" i="2"/>
  <c r="BJ64" i="2"/>
  <c r="BI64" i="2"/>
  <c r="BH64" i="2"/>
  <c r="BG64" i="2"/>
  <c r="BF64" i="2"/>
  <c r="BE64" i="2"/>
  <c r="BD64" i="2"/>
  <c r="BC64" i="2"/>
  <c r="BK48" i="2"/>
  <c r="BJ48" i="2"/>
  <c r="BI48" i="2"/>
  <c r="BH48" i="2"/>
  <c r="BG48" i="2"/>
  <c r="BF48" i="2"/>
  <c r="BE48" i="2"/>
  <c r="BD48" i="2"/>
  <c r="BC48" i="2"/>
  <c r="BB48" i="2"/>
  <c r="BJ32" i="2"/>
  <c r="BI32" i="2"/>
  <c r="BH32" i="2"/>
  <c r="BG32" i="2"/>
  <c r="BF32" i="2"/>
  <c r="BE32" i="2"/>
  <c r="BD32" i="2"/>
  <c r="BC32" i="2"/>
  <c r="BK32" i="2"/>
  <c r="BK17" i="2"/>
  <c r="BJ17" i="2"/>
  <c r="BI17" i="2"/>
  <c r="BH17" i="2"/>
  <c r="BG17" i="2"/>
  <c r="BF17" i="2"/>
  <c r="BE17" i="2"/>
  <c r="BD17" i="2"/>
  <c r="BC17" i="2"/>
  <c r="BA17" i="2"/>
  <c r="AT111" i="2"/>
  <c r="AS111" i="2"/>
  <c r="AR111" i="2"/>
  <c r="AQ111" i="2"/>
  <c r="AP111" i="2"/>
  <c r="AO111" i="2"/>
  <c r="AN111" i="2"/>
  <c r="AM111" i="2"/>
  <c r="AL111" i="2"/>
  <c r="AK111" i="2"/>
  <c r="AS107" i="2"/>
  <c r="AR107" i="2"/>
  <c r="AQ107" i="2"/>
  <c r="AP107" i="2"/>
  <c r="AO107" i="2"/>
  <c r="AN107" i="2"/>
  <c r="AM107" i="2"/>
  <c r="AL107" i="2"/>
  <c r="AT107" i="2"/>
  <c r="AT103" i="2"/>
  <c r="AS103" i="2"/>
  <c r="AR103" i="2"/>
  <c r="AQ103" i="2"/>
  <c r="AP103" i="2"/>
  <c r="AO103" i="2"/>
  <c r="AN103" i="2"/>
  <c r="AM103" i="2"/>
  <c r="AL103" i="2"/>
  <c r="AT96" i="2"/>
  <c r="AS96" i="2"/>
  <c r="AR96" i="2"/>
  <c r="AQ96" i="2"/>
  <c r="AP96" i="2"/>
  <c r="AO96" i="2"/>
  <c r="AN96" i="2"/>
  <c r="AM96" i="2"/>
  <c r="AL96" i="2"/>
  <c r="AT89" i="2"/>
  <c r="AS89" i="2"/>
  <c r="AR89" i="2"/>
  <c r="AQ89" i="2"/>
  <c r="AP89" i="2"/>
  <c r="AO89" i="2"/>
  <c r="AN89" i="2"/>
  <c r="AM89" i="2"/>
  <c r="AL89" i="2"/>
  <c r="AT85" i="2"/>
  <c r="AS85" i="2"/>
  <c r="AR85" i="2"/>
  <c r="AQ85" i="2"/>
  <c r="AP85" i="2"/>
  <c r="AO85" i="2"/>
  <c r="AN85" i="2"/>
  <c r="AM85" i="2"/>
  <c r="AL85" i="2"/>
  <c r="AI85" i="2"/>
  <c r="AT81" i="2"/>
  <c r="AS81" i="2"/>
  <c r="AR81" i="2"/>
  <c r="AQ81" i="2"/>
  <c r="AP81" i="2"/>
  <c r="AO81" i="2"/>
  <c r="AN81" i="2"/>
  <c r="AM81" i="2"/>
  <c r="AL81" i="2"/>
  <c r="AJ81" i="2"/>
  <c r="AT67" i="2"/>
  <c r="AS67" i="2"/>
  <c r="AR67" i="2"/>
  <c r="AQ67" i="2"/>
  <c r="AP67" i="2"/>
  <c r="AO67" i="2"/>
  <c r="AN67" i="2"/>
  <c r="AM67" i="2"/>
  <c r="AL67" i="2"/>
  <c r="AT59" i="2"/>
  <c r="AS59" i="2"/>
  <c r="AR59" i="2"/>
  <c r="AQ59" i="2"/>
  <c r="AP59" i="2"/>
  <c r="AO59" i="2"/>
  <c r="AN59" i="2"/>
  <c r="AM59" i="2"/>
  <c r="AL59" i="2"/>
  <c r="AT47" i="2"/>
  <c r="AS47" i="2"/>
  <c r="AR47" i="2"/>
  <c r="AQ47" i="2"/>
  <c r="AP47" i="2"/>
  <c r="AO47" i="2"/>
  <c r="AN47" i="2"/>
  <c r="AM47" i="2"/>
  <c r="AL47" i="2"/>
  <c r="AT45" i="2"/>
  <c r="AS45" i="2"/>
  <c r="AR45" i="2"/>
  <c r="AQ45" i="2"/>
  <c r="AP45" i="2"/>
  <c r="AO45" i="2"/>
  <c r="AN45" i="2"/>
  <c r="AM45" i="2"/>
  <c r="AL45" i="2"/>
  <c r="AT203" i="2"/>
  <c r="AS203" i="2"/>
  <c r="AR203" i="2"/>
  <c r="AQ203" i="2"/>
  <c r="AP203" i="2"/>
  <c r="AO203" i="2"/>
  <c r="AN203" i="2"/>
  <c r="AM203" i="2"/>
  <c r="AL203" i="2"/>
  <c r="AK203" i="2"/>
  <c r="AT176" i="2"/>
  <c r="AS176" i="2"/>
  <c r="AR176" i="2"/>
  <c r="AQ176" i="2"/>
  <c r="AP176" i="2"/>
  <c r="AO176" i="2"/>
  <c r="AN176" i="2"/>
  <c r="AM176" i="2"/>
  <c r="AL176" i="2"/>
  <c r="AT50" i="2"/>
  <c r="AS50" i="2"/>
  <c r="AR50" i="2"/>
  <c r="AQ50" i="2"/>
  <c r="AP50" i="2"/>
  <c r="AO50" i="2"/>
  <c r="AN50" i="2"/>
  <c r="AM50" i="2"/>
  <c r="AL50" i="2"/>
  <c r="AJ50" i="2"/>
  <c r="AT24" i="2"/>
  <c r="AS24" i="2"/>
  <c r="AR24" i="2"/>
  <c r="AQ24" i="2"/>
  <c r="AP24" i="2"/>
  <c r="AO24" i="2"/>
  <c r="AN24" i="2"/>
  <c r="AM24" i="2"/>
  <c r="AL24" i="2"/>
  <c r="AS185" i="2"/>
  <c r="AR185" i="2"/>
  <c r="AQ185" i="2"/>
  <c r="AP185" i="2"/>
  <c r="AO185" i="2"/>
  <c r="AN185" i="2"/>
  <c r="AM185" i="2"/>
  <c r="AL185" i="2"/>
  <c r="AT185" i="2"/>
  <c r="AT165" i="2"/>
  <c r="AS165" i="2"/>
  <c r="AR165" i="2"/>
  <c r="AQ165" i="2"/>
  <c r="AP165" i="2"/>
  <c r="AO165" i="2"/>
  <c r="AN165" i="2"/>
  <c r="AM165" i="2"/>
  <c r="AL165" i="2"/>
  <c r="AJ165" i="2"/>
  <c r="BK8" i="2"/>
  <c r="BJ8" i="2"/>
  <c r="BI8" i="2"/>
  <c r="BH8" i="2"/>
  <c r="BG8" i="2"/>
  <c r="BF8" i="2"/>
  <c r="BE8" i="2"/>
  <c r="BD8" i="2"/>
  <c r="BC8" i="2"/>
  <c r="AT41" i="2"/>
  <c r="AS41" i="2"/>
  <c r="AR41" i="2"/>
  <c r="AQ41" i="2"/>
  <c r="AP41" i="2"/>
  <c r="AO41" i="2"/>
  <c r="AN41" i="2"/>
  <c r="AM41" i="2"/>
  <c r="AL41" i="2"/>
  <c r="AT25" i="2"/>
  <c r="AS25" i="2"/>
  <c r="AR25" i="2"/>
  <c r="AQ25" i="2"/>
  <c r="AP25" i="2"/>
  <c r="AO25" i="2"/>
  <c r="AN25" i="2"/>
  <c r="AM25" i="2"/>
  <c r="AL25" i="2"/>
  <c r="AS233" i="2"/>
  <c r="AR233" i="2"/>
  <c r="AQ233" i="2"/>
  <c r="AP233" i="2"/>
  <c r="AO233" i="2"/>
  <c r="AN233" i="2"/>
  <c r="AM233" i="2"/>
  <c r="AL233" i="2"/>
  <c r="AT233" i="2"/>
  <c r="AT229" i="2"/>
  <c r="AS229" i="2"/>
  <c r="AR229" i="2"/>
  <c r="AQ229" i="2"/>
  <c r="AP229" i="2"/>
  <c r="AO229" i="2"/>
  <c r="AN229" i="2"/>
  <c r="AM229" i="2"/>
  <c r="AL229" i="2"/>
  <c r="AT225" i="2"/>
  <c r="AS225" i="2"/>
  <c r="AR225" i="2"/>
  <c r="AQ225" i="2"/>
  <c r="AP225" i="2"/>
  <c r="AO225" i="2"/>
  <c r="AN225" i="2"/>
  <c r="AM225" i="2"/>
  <c r="AL225" i="2"/>
  <c r="AJ225" i="2"/>
  <c r="AT221" i="2"/>
  <c r="AS221" i="2"/>
  <c r="AR221" i="2"/>
  <c r="AQ221" i="2"/>
  <c r="AP221" i="2"/>
  <c r="AO221" i="2"/>
  <c r="AN221" i="2"/>
  <c r="AM221" i="2"/>
  <c r="AL221" i="2"/>
  <c r="AS217" i="2"/>
  <c r="AR217" i="2"/>
  <c r="AQ217" i="2"/>
  <c r="AP217" i="2"/>
  <c r="AO217" i="2"/>
  <c r="AN217" i="2"/>
  <c r="AM217" i="2"/>
  <c r="AL217" i="2"/>
  <c r="AT217" i="2"/>
  <c r="AT213" i="2"/>
  <c r="AS213" i="2"/>
  <c r="AR213" i="2"/>
  <c r="AQ213" i="2"/>
  <c r="AP213" i="2"/>
  <c r="AO213" i="2"/>
  <c r="AN213" i="2"/>
  <c r="AM213" i="2"/>
  <c r="AL213" i="2"/>
  <c r="AT209" i="2"/>
  <c r="AS209" i="2"/>
  <c r="AR209" i="2"/>
  <c r="AQ209" i="2"/>
  <c r="AP209" i="2"/>
  <c r="AO209" i="2"/>
  <c r="AN209" i="2"/>
  <c r="AM209" i="2"/>
  <c r="AL209" i="2"/>
  <c r="AJ209" i="2"/>
  <c r="AT195" i="2"/>
  <c r="AS195" i="2"/>
  <c r="AR195" i="2"/>
  <c r="AQ195" i="2"/>
  <c r="AP195" i="2"/>
  <c r="AO195" i="2"/>
  <c r="AN195" i="2"/>
  <c r="AM195" i="2"/>
  <c r="AL195" i="2"/>
  <c r="AS180" i="2"/>
  <c r="AR180" i="2"/>
  <c r="AQ180" i="2"/>
  <c r="AP180" i="2"/>
  <c r="AO180" i="2"/>
  <c r="AN180" i="2"/>
  <c r="AM180" i="2"/>
  <c r="AL180" i="2"/>
  <c r="AT180" i="2"/>
  <c r="AT162" i="2"/>
  <c r="AS162" i="2"/>
  <c r="AR162" i="2"/>
  <c r="AQ162" i="2"/>
  <c r="AP162" i="2"/>
  <c r="AO162" i="2"/>
  <c r="AN162" i="2"/>
  <c r="AM162" i="2"/>
  <c r="AL162" i="2"/>
  <c r="AT154" i="2"/>
  <c r="AS154" i="2"/>
  <c r="AR154" i="2"/>
  <c r="AQ154" i="2"/>
  <c r="AP154" i="2"/>
  <c r="AO154" i="2"/>
  <c r="AN154" i="2"/>
  <c r="AM154" i="2"/>
  <c r="AL154" i="2"/>
  <c r="BK10" i="2"/>
  <c r="BJ10" i="2"/>
  <c r="BI10" i="2"/>
  <c r="BH10" i="2"/>
  <c r="BG10" i="2"/>
  <c r="BF10" i="2"/>
  <c r="BE10" i="2"/>
  <c r="BD10" i="2"/>
  <c r="BC10" i="2"/>
  <c r="BB10" i="2"/>
  <c r="BK107" i="2"/>
  <c r="BJ107" i="2"/>
  <c r="BI107" i="2"/>
  <c r="BH107" i="2"/>
  <c r="BG107" i="2"/>
  <c r="BF107" i="2"/>
  <c r="BE107" i="2"/>
  <c r="BD107" i="2"/>
  <c r="BC107" i="2"/>
  <c r="BK121" i="2"/>
  <c r="BJ121" i="2"/>
  <c r="BI121" i="2"/>
  <c r="BH121" i="2"/>
  <c r="BG121" i="2"/>
  <c r="BF121" i="2"/>
  <c r="BE121" i="2"/>
  <c r="BD121" i="2"/>
  <c r="BC121" i="2"/>
  <c r="BK109" i="2"/>
  <c r="BJ109" i="2"/>
  <c r="BI109" i="2"/>
  <c r="BH109" i="2"/>
  <c r="BG109" i="2"/>
  <c r="BF109" i="2"/>
  <c r="BE109" i="2"/>
  <c r="BD109" i="2"/>
  <c r="BC109" i="2"/>
  <c r="BK54" i="2"/>
  <c r="BJ54" i="2"/>
  <c r="BI54" i="2"/>
  <c r="BH54" i="2"/>
  <c r="BG54" i="2"/>
  <c r="BF54" i="2"/>
  <c r="BE54" i="2"/>
  <c r="BD54" i="2"/>
  <c r="BC54" i="2"/>
  <c r="AT91" i="2"/>
  <c r="AS91" i="2"/>
  <c r="AR91" i="2"/>
  <c r="AQ91" i="2"/>
  <c r="AP91" i="2"/>
  <c r="AO91" i="2"/>
  <c r="AN91" i="2"/>
  <c r="AM91" i="2"/>
  <c r="AL91" i="2"/>
  <c r="BK34" i="2"/>
  <c r="BJ34" i="2"/>
  <c r="BI34" i="2"/>
  <c r="BH34" i="2"/>
  <c r="BG34" i="2"/>
  <c r="BF34" i="2"/>
  <c r="BE34" i="2"/>
  <c r="BD34" i="2"/>
  <c r="BC34" i="2"/>
  <c r="BA34" i="2"/>
  <c r="AR60" i="2"/>
  <c r="AQ60" i="2"/>
  <c r="AP60" i="2"/>
  <c r="AO60" i="2"/>
  <c r="AN60" i="2"/>
  <c r="AM60" i="2"/>
  <c r="AL60" i="2"/>
  <c r="AT60" i="2"/>
  <c r="AS60" i="2"/>
  <c r="BK41" i="2"/>
  <c r="BJ41" i="2"/>
  <c r="BI41" i="2"/>
  <c r="BH41" i="2"/>
  <c r="BG41" i="2"/>
  <c r="BF41" i="2"/>
  <c r="BE41" i="2"/>
  <c r="BD41" i="2"/>
  <c r="BC41" i="2"/>
  <c r="AT136" i="2"/>
  <c r="AS136" i="2"/>
  <c r="AR136" i="2"/>
  <c r="AQ136" i="2"/>
  <c r="AP136" i="2"/>
  <c r="AO136" i="2"/>
  <c r="AN136" i="2"/>
  <c r="AM136" i="2"/>
  <c r="AL136" i="2"/>
  <c r="AT182" i="2"/>
  <c r="AS182" i="2"/>
  <c r="AR182" i="2"/>
  <c r="AQ182" i="2"/>
  <c r="AP182" i="2"/>
  <c r="AO182" i="2"/>
  <c r="AN182" i="2"/>
  <c r="AM182" i="2"/>
  <c r="AL182" i="2"/>
  <c r="AI182" i="2"/>
  <c r="BK82" i="2"/>
  <c r="BJ82" i="2"/>
  <c r="BI82" i="2"/>
  <c r="BH82" i="2"/>
  <c r="BG82" i="2"/>
  <c r="BF82" i="2"/>
  <c r="BE82" i="2"/>
  <c r="BD82" i="2"/>
  <c r="BC82" i="2"/>
  <c r="BK18" i="2"/>
  <c r="BJ18" i="2"/>
  <c r="BI18" i="2"/>
  <c r="BH18" i="2"/>
  <c r="BG18" i="2"/>
  <c r="BF18" i="2"/>
  <c r="BE18" i="2"/>
  <c r="BD18" i="2"/>
  <c r="BC18" i="2"/>
  <c r="AT92" i="2"/>
  <c r="AS92" i="2"/>
  <c r="AR92" i="2"/>
  <c r="AQ92" i="2"/>
  <c r="AP92" i="2"/>
  <c r="AO92" i="2"/>
  <c r="AN92" i="2"/>
  <c r="AM92" i="2"/>
  <c r="AL92" i="2"/>
  <c r="AI92" i="2"/>
  <c r="BK25" i="2"/>
  <c r="BJ25" i="2"/>
  <c r="BI25" i="2"/>
  <c r="BH25" i="2"/>
  <c r="BG25" i="2"/>
  <c r="BF25" i="2"/>
  <c r="BE25" i="2"/>
  <c r="BD25" i="2"/>
  <c r="BC25" i="2"/>
  <c r="BB25" i="2"/>
  <c r="AT69" i="2"/>
  <c r="AS69" i="2"/>
  <c r="AR69" i="2"/>
  <c r="AQ69" i="2"/>
  <c r="AP69" i="2"/>
  <c r="AO69" i="2"/>
  <c r="AN69" i="2"/>
  <c r="AM69" i="2"/>
  <c r="AL69" i="2"/>
  <c r="AK69" i="2"/>
  <c r="AT166" i="2"/>
  <c r="AS166" i="2"/>
  <c r="AR166" i="2"/>
  <c r="AQ166" i="2"/>
  <c r="AP166" i="2"/>
  <c r="AO166" i="2"/>
  <c r="AN166" i="2"/>
  <c r="AM166" i="2"/>
  <c r="AL166" i="2"/>
  <c r="BK56" i="2"/>
  <c r="BJ56" i="2"/>
  <c r="BI56" i="2"/>
  <c r="BH56" i="2"/>
  <c r="BG56" i="2"/>
  <c r="BF56" i="2"/>
  <c r="BE56" i="2"/>
  <c r="BD56" i="2"/>
  <c r="BC56" i="2"/>
  <c r="AT121" i="2"/>
  <c r="AS121" i="2"/>
  <c r="AR121" i="2"/>
  <c r="AQ121" i="2"/>
  <c r="AP121" i="2"/>
  <c r="AO121" i="2"/>
  <c r="AN121" i="2"/>
  <c r="AM121" i="2"/>
  <c r="AL121" i="2"/>
  <c r="AK121" i="2"/>
  <c r="AT105" i="2"/>
  <c r="AS105" i="2"/>
  <c r="AR105" i="2"/>
  <c r="AQ105" i="2"/>
  <c r="AP105" i="2"/>
  <c r="AO105" i="2"/>
  <c r="AN105" i="2"/>
  <c r="AM105" i="2"/>
  <c r="AL105" i="2"/>
  <c r="AT87" i="2"/>
  <c r="AS87" i="2"/>
  <c r="AR87" i="2"/>
  <c r="AQ87" i="2"/>
  <c r="AP87" i="2"/>
  <c r="AO87" i="2"/>
  <c r="AN87" i="2"/>
  <c r="AM87" i="2"/>
  <c r="AL87" i="2"/>
  <c r="AT63" i="2"/>
  <c r="AS63" i="2"/>
  <c r="AR63" i="2"/>
  <c r="AQ63" i="2"/>
  <c r="AP63" i="2"/>
  <c r="AO63" i="2"/>
  <c r="AN63" i="2"/>
  <c r="AM63" i="2"/>
  <c r="AL63" i="2"/>
  <c r="AI63" i="2"/>
  <c r="AT37" i="2"/>
  <c r="AS37" i="2"/>
  <c r="AR37" i="2"/>
  <c r="AQ37" i="2"/>
  <c r="AP37" i="2"/>
  <c r="AO37" i="2"/>
  <c r="AN37" i="2"/>
  <c r="AM37" i="2"/>
  <c r="AL37" i="2"/>
  <c r="AK37" i="2"/>
  <c r="AT189" i="2"/>
  <c r="AS189" i="2"/>
  <c r="AR189" i="2"/>
  <c r="AQ189" i="2"/>
  <c r="AP189" i="2"/>
  <c r="AO189" i="2"/>
  <c r="AN189" i="2"/>
  <c r="AM189" i="2"/>
  <c r="AL189" i="2"/>
  <c r="AS191" i="2"/>
  <c r="AR191" i="2"/>
  <c r="AQ191" i="2"/>
  <c r="AP191" i="2"/>
  <c r="AO191" i="2"/>
  <c r="AN191" i="2"/>
  <c r="AM191" i="2"/>
  <c r="AL191" i="2"/>
  <c r="AT191" i="2"/>
  <c r="AS49" i="2"/>
  <c r="AR49" i="2"/>
  <c r="AQ49" i="2"/>
  <c r="AP49" i="2"/>
  <c r="AO49" i="2"/>
  <c r="AN49" i="2"/>
  <c r="AM49" i="2"/>
  <c r="AL49" i="2"/>
  <c r="AT49" i="2"/>
  <c r="AT21" i="2"/>
  <c r="AS21" i="2"/>
  <c r="AR21" i="2"/>
  <c r="AQ21" i="2"/>
  <c r="AP21" i="2"/>
  <c r="AO21" i="2"/>
  <c r="AN21" i="2"/>
  <c r="AM21" i="2"/>
  <c r="AL21" i="2"/>
  <c r="AT223" i="2"/>
  <c r="AS223" i="2"/>
  <c r="AR223" i="2"/>
  <c r="AQ223" i="2"/>
  <c r="AP223" i="2"/>
  <c r="AO223" i="2"/>
  <c r="AN223" i="2"/>
  <c r="AM223" i="2"/>
  <c r="AL223" i="2"/>
  <c r="AT211" i="2"/>
  <c r="AS211" i="2"/>
  <c r="AR211" i="2"/>
  <c r="AQ211" i="2"/>
  <c r="AP211" i="2"/>
  <c r="AO211" i="2"/>
  <c r="AN211" i="2"/>
  <c r="AM211" i="2"/>
  <c r="AL211" i="2"/>
  <c r="AJ211" i="2"/>
  <c r="AT169" i="2"/>
  <c r="AS169" i="2"/>
  <c r="AR169" i="2"/>
  <c r="AQ169" i="2"/>
  <c r="AP169" i="2"/>
  <c r="AO169" i="2"/>
  <c r="AN169" i="2"/>
  <c r="AM169" i="2"/>
  <c r="AL169" i="2"/>
  <c r="BJ6" i="2"/>
  <c r="BI6" i="2"/>
  <c r="BH6" i="2"/>
  <c r="BG6" i="2"/>
  <c r="BF6" i="2"/>
  <c r="BE6" i="2"/>
  <c r="BD6" i="2"/>
  <c r="BC6" i="2"/>
  <c r="BB6" i="2"/>
  <c r="BK6" i="2"/>
  <c r="BK3" i="2"/>
  <c r="BJ3" i="2"/>
  <c r="BI3" i="2"/>
  <c r="BH3" i="2"/>
  <c r="BG3" i="2"/>
  <c r="BF3" i="2"/>
  <c r="BE3" i="2"/>
  <c r="BD3" i="2"/>
  <c r="BC3" i="2"/>
  <c r="BK35" i="2"/>
  <c r="BJ35" i="2"/>
  <c r="BI35" i="2"/>
  <c r="BH35" i="2"/>
  <c r="BG35" i="2"/>
  <c r="BF35" i="2"/>
  <c r="BE35" i="2"/>
  <c r="BD35" i="2"/>
  <c r="BC35" i="2"/>
  <c r="BK106" i="2"/>
  <c r="BJ106" i="2"/>
  <c r="BI106" i="2"/>
  <c r="BH106" i="2"/>
  <c r="BG106" i="2"/>
  <c r="BF106" i="2"/>
  <c r="BE106" i="2"/>
  <c r="BD106" i="2"/>
  <c r="BC106" i="2"/>
  <c r="AT141" i="2"/>
  <c r="AS141" i="2"/>
  <c r="AR141" i="2"/>
  <c r="AQ141" i="2"/>
  <c r="AP141" i="2"/>
  <c r="AO141" i="2"/>
  <c r="AN141" i="2"/>
  <c r="AM141" i="2"/>
  <c r="AL141" i="2"/>
  <c r="AJ141" i="2"/>
  <c r="BK126" i="2"/>
  <c r="BJ126" i="2"/>
  <c r="BI126" i="2"/>
  <c r="BH126" i="2"/>
  <c r="BG126" i="2"/>
  <c r="BF126" i="2"/>
  <c r="BE126" i="2"/>
  <c r="BD126" i="2"/>
  <c r="BC126" i="2"/>
  <c r="BB126" i="2"/>
  <c r="BK103" i="2"/>
  <c r="BJ103" i="2"/>
  <c r="BI103" i="2"/>
  <c r="BH103" i="2"/>
  <c r="BG103" i="2"/>
  <c r="BF103" i="2"/>
  <c r="BE103" i="2"/>
  <c r="BD103" i="2"/>
  <c r="BC103" i="2"/>
  <c r="BK33" i="2"/>
  <c r="BJ33" i="2"/>
  <c r="BI33" i="2"/>
  <c r="BH33" i="2"/>
  <c r="BG33" i="2"/>
  <c r="BF33" i="2"/>
  <c r="BE33" i="2"/>
  <c r="BD33" i="2"/>
  <c r="BC33" i="2"/>
  <c r="BA33" i="2"/>
  <c r="BK127" i="2"/>
  <c r="BJ127" i="2"/>
  <c r="BI127" i="2"/>
  <c r="BH127" i="2"/>
  <c r="BG127" i="2"/>
  <c r="BF127" i="2"/>
  <c r="BE127" i="2"/>
  <c r="BD127" i="2"/>
  <c r="BC127" i="2"/>
  <c r="BA127" i="2"/>
  <c r="BK99" i="2"/>
  <c r="BJ99" i="2"/>
  <c r="BI99" i="2"/>
  <c r="BH99" i="2"/>
  <c r="BG99" i="2"/>
  <c r="BF99" i="2"/>
  <c r="BE99" i="2"/>
  <c r="BD99" i="2"/>
  <c r="BC99" i="2"/>
  <c r="BB99" i="2"/>
  <c r="BK38" i="2"/>
  <c r="BJ38" i="2"/>
  <c r="BI38" i="2"/>
  <c r="BH38" i="2"/>
  <c r="BG38" i="2"/>
  <c r="BF38" i="2"/>
  <c r="BE38" i="2"/>
  <c r="BD38" i="2"/>
  <c r="BC38" i="2"/>
  <c r="BK120" i="2"/>
  <c r="BJ120" i="2"/>
  <c r="BI120" i="2"/>
  <c r="BH120" i="2"/>
  <c r="BG120" i="2"/>
  <c r="BF120" i="2"/>
  <c r="BE120" i="2"/>
  <c r="BD120" i="2"/>
  <c r="BC120" i="2"/>
  <c r="BA120" i="2"/>
  <c r="BK104" i="2"/>
  <c r="BJ104" i="2"/>
  <c r="BI104" i="2"/>
  <c r="BH104" i="2"/>
  <c r="BG104" i="2"/>
  <c r="BF104" i="2"/>
  <c r="BE104" i="2"/>
  <c r="BD104" i="2"/>
  <c r="BC104" i="2"/>
  <c r="BK88" i="2"/>
  <c r="BJ88" i="2"/>
  <c r="BI88" i="2"/>
  <c r="BH88" i="2"/>
  <c r="BG88" i="2"/>
  <c r="BF88" i="2"/>
  <c r="BE88" i="2"/>
  <c r="BD88" i="2"/>
  <c r="BC88" i="2"/>
  <c r="BK53" i="2"/>
  <c r="BJ53" i="2"/>
  <c r="BI53" i="2"/>
  <c r="BH53" i="2"/>
  <c r="BG53" i="2"/>
  <c r="BF53" i="2"/>
  <c r="BE53" i="2"/>
  <c r="BD53" i="2"/>
  <c r="BC53" i="2"/>
  <c r="BA53" i="2"/>
  <c r="AT143" i="2"/>
  <c r="AS143" i="2"/>
  <c r="AR143" i="2"/>
  <c r="AQ143" i="2"/>
  <c r="AP143" i="2"/>
  <c r="AO143" i="2"/>
  <c r="AN143" i="2"/>
  <c r="AM143" i="2"/>
  <c r="AL143" i="2"/>
  <c r="AJ143" i="2"/>
  <c r="AT27" i="2"/>
  <c r="AS27" i="2"/>
  <c r="AR27" i="2"/>
  <c r="AQ27" i="2"/>
  <c r="AP27" i="2"/>
  <c r="AO27" i="2"/>
  <c r="AN27" i="2"/>
  <c r="AM27" i="2"/>
  <c r="AL27" i="2"/>
  <c r="BK84" i="2"/>
  <c r="BJ84" i="2"/>
  <c r="BI84" i="2"/>
  <c r="BH84" i="2"/>
  <c r="BG84" i="2"/>
  <c r="BF84" i="2"/>
  <c r="BE84" i="2"/>
  <c r="BD84" i="2"/>
  <c r="BC84" i="2"/>
  <c r="BK61" i="2"/>
  <c r="BJ61" i="2"/>
  <c r="BI61" i="2"/>
  <c r="BH61" i="2"/>
  <c r="BG61" i="2"/>
  <c r="BF61" i="2"/>
  <c r="BE61" i="2"/>
  <c r="BD61" i="2"/>
  <c r="BC61" i="2"/>
  <c r="AT138" i="2"/>
  <c r="AS138" i="2"/>
  <c r="AR138" i="2"/>
  <c r="AQ138" i="2"/>
  <c r="AP138" i="2"/>
  <c r="AO138" i="2"/>
  <c r="AN138" i="2"/>
  <c r="AM138" i="2"/>
  <c r="AL138" i="2"/>
  <c r="AT99" i="2"/>
  <c r="AS99" i="2"/>
  <c r="AR99" i="2"/>
  <c r="AQ99" i="2"/>
  <c r="AP99" i="2"/>
  <c r="AO99" i="2"/>
  <c r="AN99" i="2"/>
  <c r="AM99" i="2"/>
  <c r="AL99" i="2"/>
  <c r="AT186" i="2"/>
  <c r="AS186" i="2"/>
  <c r="AR186" i="2"/>
  <c r="AQ186" i="2"/>
  <c r="AP186" i="2"/>
  <c r="AO186" i="2"/>
  <c r="AN186" i="2"/>
  <c r="AM186" i="2"/>
  <c r="AL186" i="2"/>
  <c r="BK78" i="2"/>
  <c r="BJ78" i="2"/>
  <c r="BI78" i="2"/>
  <c r="BH78" i="2"/>
  <c r="BG78" i="2"/>
  <c r="BF78" i="2"/>
  <c r="BE78" i="2"/>
  <c r="BD78" i="2"/>
  <c r="BC78" i="2"/>
  <c r="BK37" i="2"/>
  <c r="BJ37" i="2"/>
  <c r="BI37" i="2"/>
  <c r="BH37" i="2"/>
  <c r="BG37" i="2"/>
  <c r="BF37" i="2"/>
  <c r="BE37" i="2"/>
  <c r="BD37" i="2"/>
  <c r="BC37" i="2"/>
  <c r="BB37" i="2"/>
  <c r="AS140" i="2"/>
  <c r="AR140" i="2"/>
  <c r="AQ140" i="2"/>
  <c r="AP140" i="2"/>
  <c r="AO140" i="2"/>
  <c r="AN140" i="2"/>
  <c r="AM140" i="2"/>
  <c r="AL140" i="2"/>
  <c r="AK140" i="2"/>
  <c r="AT140" i="2"/>
  <c r="AT126" i="2"/>
  <c r="AS126" i="2"/>
  <c r="AR126" i="2"/>
  <c r="AQ126" i="2"/>
  <c r="AP126" i="2"/>
  <c r="AO126" i="2"/>
  <c r="AN126" i="2"/>
  <c r="AM126" i="2"/>
  <c r="AL126" i="2"/>
  <c r="AT170" i="2"/>
  <c r="AS170" i="2"/>
  <c r="AR170" i="2"/>
  <c r="AQ170" i="2"/>
  <c r="AP170" i="2"/>
  <c r="AO170" i="2"/>
  <c r="AN170" i="2"/>
  <c r="AM170" i="2"/>
  <c r="AL170" i="2"/>
  <c r="AT163" i="2"/>
  <c r="AS163" i="2"/>
  <c r="AR163" i="2"/>
  <c r="AQ163" i="2"/>
  <c r="AP163" i="2"/>
  <c r="AO163" i="2"/>
  <c r="AN163" i="2"/>
  <c r="AM163" i="2"/>
  <c r="AL163" i="2"/>
  <c r="AT190" i="2"/>
  <c r="AS190" i="2"/>
  <c r="AR190" i="2"/>
  <c r="AQ190" i="2"/>
  <c r="AP190" i="2"/>
  <c r="AO190" i="2"/>
  <c r="AN190" i="2"/>
  <c r="AM190" i="2"/>
  <c r="AL190" i="2"/>
  <c r="BK75" i="2"/>
  <c r="BJ75" i="2"/>
  <c r="BI75" i="2"/>
  <c r="BH75" i="2"/>
  <c r="BG75" i="2"/>
  <c r="BF75" i="2"/>
  <c r="BE75" i="2"/>
  <c r="BD75" i="2"/>
  <c r="BC75" i="2"/>
  <c r="BK66" i="2"/>
  <c r="BJ66" i="2"/>
  <c r="BI66" i="2"/>
  <c r="BH66" i="2"/>
  <c r="BG66" i="2"/>
  <c r="BF66" i="2"/>
  <c r="BE66" i="2"/>
  <c r="BD66" i="2"/>
  <c r="BC66" i="2"/>
  <c r="BK50" i="2"/>
  <c r="BJ50" i="2"/>
  <c r="BI50" i="2"/>
  <c r="BH50" i="2"/>
  <c r="BG50" i="2"/>
  <c r="BF50" i="2"/>
  <c r="BE50" i="2"/>
  <c r="BD50" i="2"/>
  <c r="BC50" i="2"/>
  <c r="BK43" i="2"/>
  <c r="BJ43" i="2"/>
  <c r="BI43" i="2"/>
  <c r="BH43" i="2"/>
  <c r="BG43" i="2"/>
  <c r="BF43" i="2"/>
  <c r="BE43" i="2"/>
  <c r="BD43" i="2"/>
  <c r="BC43" i="2"/>
  <c r="BK16" i="2"/>
  <c r="BJ16" i="2"/>
  <c r="BI16" i="2"/>
  <c r="BH16" i="2"/>
  <c r="BG16" i="2"/>
  <c r="BF16" i="2"/>
  <c r="BE16" i="2"/>
  <c r="BD16" i="2"/>
  <c r="BC16" i="2"/>
  <c r="AT144" i="2"/>
  <c r="AS144" i="2"/>
  <c r="AR144" i="2"/>
  <c r="AQ144" i="2"/>
  <c r="AP144" i="2"/>
  <c r="AO144" i="2"/>
  <c r="AN144" i="2"/>
  <c r="AM144" i="2"/>
  <c r="AL144" i="2"/>
  <c r="AJ144" i="2"/>
  <c r="AT115" i="2"/>
  <c r="AS115" i="2"/>
  <c r="AR115" i="2"/>
  <c r="AQ115" i="2"/>
  <c r="AP115" i="2"/>
  <c r="AO115" i="2"/>
  <c r="AN115" i="2"/>
  <c r="AM115" i="2"/>
  <c r="AL115" i="2"/>
  <c r="AT74" i="2"/>
  <c r="AS74" i="2"/>
  <c r="AR74" i="2"/>
  <c r="AQ74" i="2"/>
  <c r="AP74" i="2"/>
  <c r="AO74" i="2"/>
  <c r="AN74" i="2"/>
  <c r="AM74" i="2"/>
  <c r="AL74" i="2"/>
  <c r="AJ74" i="2"/>
  <c r="AT36" i="2"/>
  <c r="AS36" i="2"/>
  <c r="AR36" i="2"/>
  <c r="AQ36" i="2"/>
  <c r="AP36" i="2"/>
  <c r="AO36" i="2"/>
  <c r="AN36" i="2"/>
  <c r="AM36" i="2"/>
  <c r="AL36" i="2"/>
  <c r="AT192" i="2"/>
  <c r="AS192" i="2"/>
  <c r="AR192" i="2"/>
  <c r="AQ192" i="2"/>
  <c r="AP192" i="2"/>
  <c r="AO192" i="2"/>
  <c r="AN192" i="2"/>
  <c r="AM192" i="2"/>
  <c r="AL192" i="2"/>
  <c r="AK192" i="2"/>
  <c r="BK23" i="2"/>
  <c r="BJ23" i="2"/>
  <c r="BI23" i="2"/>
  <c r="BH23" i="2"/>
  <c r="BG23" i="2"/>
  <c r="BF23" i="2"/>
  <c r="BE23" i="2"/>
  <c r="BD23" i="2"/>
  <c r="BC23" i="2"/>
  <c r="AT147" i="2"/>
  <c r="AS147" i="2"/>
  <c r="AR147" i="2"/>
  <c r="AQ147" i="2"/>
  <c r="AP147" i="2"/>
  <c r="AO147" i="2"/>
  <c r="AN147" i="2"/>
  <c r="AM147" i="2"/>
  <c r="AL147" i="2"/>
  <c r="AT120" i="2"/>
  <c r="AS120" i="2"/>
  <c r="AR120" i="2"/>
  <c r="AQ120" i="2"/>
  <c r="AP120" i="2"/>
  <c r="AO120" i="2"/>
  <c r="AN120" i="2"/>
  <c r="AM120" i="2"/>
  <c r="AL120" i="2"/>
  <c r="AT66" i="2"/>
  <c r="AS66" i="2"/>
  <c r="AR66" i="2"/>
  <c r="AQ66" i="2"/>
  <c r="AP66" i="2"/>
  <c r="AO66" i="2"/>
  <c r="AN66" i="2"/>
  <c r="AM66" i="2"/>
  <c r="AL66" i="2"/>
  <c r="AT200" i="2"/>
  <c r="AS200" i="2"/>
  <c r="AR200" i="2"/>
  <c r="AQ200" i="2"/>
  <c r="AP200" i="2"/>
  <c r="AO200" i="2"/>
  <c r="AN200" i="2"/>
  <c r="AM200" i="2"/>
  <c r="AL200" i="2"/>
  <c r="BK101" i="2"/>
  <c r="BJ101" i="2"/>
  <c r="BI101" i="2"/>
  <c r="BH101" i="2"/>
  <c r="BG101" i="2"/>
  <c r="BF101" i="2"/>
  <c r="BE101" i="2"/>
  <c r="BD101" i="2"/>
  <c r="BC101" i="2"/>
  <c r="BK85" i="2"/>
  <c r="BJ85" i="2"/>
  <c r="BI85" i="2"/>
  <c r="BH85" i="2"/>
  <c r="BG85" i="2"/>
  <c r="BF85" i="2"/>
  <c r="BE85" i="2"/>
  <c r="BD85" i="2"/>
  <c r="BC85" i="2"/>
  <c r="BA85" i="2"/>
  <c r="BK68" i="2"/>
  <c r="BJ68" i="2"/>
  <c r="BI68" i="2"/>
  <c r="BH68" i="2"/>
  <c r="BG68" i="2"/>
  <c r="BF68" i="2"/>
  <c r="BE68" i="2"/>
  <c r="BD68" i="2"/>
  <c r="BC68" i="2"/>
  <c r="BA68" i="2"/>
  <c r="BK52" i="2"/>
  <c r="BJ52" i="2"/>
  <c r="BI52" i="2"/>
  <c r="BH52" i="2"/>
  <c r="BG52" i="2"/>
  <c r="BF52" i="2"/>
  <c r="BE52" i="2"/>
  <c r="BD52" i="2"/>
  <c r="BC52" i="2"/>
  <c r="BK36" i="2"/>
  <c r="BJ36" i="2"/>
  <c r="BI36" i="2"/>
  <c r="BH36" i="2"/>
  <c r="BG36" i="2"/>
  <c r="BF36" i="2"/>
  <c r="BE36" i="2"/>
  <c r="BD36" i="2"/>
  <c r="BC36" i="2"/>
  <c r="BK20" i="2"/>
  <c r="BJ20" i="2"/>
  <c r="BI20" i="2"/>
  <c r="BH20" i="2"/>
  <c r="BG20" i="2"/>
  <c r="BF20" i="2"/>
  <c r="BE20" i="2"/>
  <c r="BD20" i="2"/>
  <c r="BC20" i="2"/>
  <c r="AN119" i="2"/>
  <c r="AM119" i="2"/>
  <c r="AL119" i="2"/>
  <c r="AT119" i="2"/>
  <c r="AS119" i="2"/>
  <c r="AR119" i="2"/>
  <c r="AQ119" i="2"/>
  <c r="AP119" i="2"/>
  <c r="AO119" i="2"/>
  <c r="AT108" i="2"/>
  <c r="AS108" i="2"/>
  <c r="AR108" i="2"/>
  <c r="AQ108" i="2"/>
  <c r="AP108" i="2"/>
  <c r="AO108" i="2"/>
  <c r="AN108" i="2"/>
  <c r="AM108" i="2"/>
  <c r="AL108" i="2"/>
  <c r="AT104" i="2"/>
  <c r="AS104" i="2"/>
  <c r="AR104" i="2"/>
  <c r="AQ104" i="2"/>
  <c r="AP104" i="2"/>
  <c r="AO104" i="2"/>
  <c r="AN104" i="2"/>
  <c r="AM104" i="2"/>
  <c r="AL104" i="2"/>
  <c r="AK104" i="2"/>
  <c r="AQ100" i="2"/>
  <c r="AP100" i="2"/>
  <c r="AO100" i="2"/>
  <c r="AN100" i="2"/>
  <c r="AM100" i="2"/>
  <c r="AL100" i="2"/>
  <c r="AT100" i="2"/>
  <c r="AS100" i="2"/>
  <c r="AR100" i="2"/>
  <c r="AT90" i="2"/>
  <c r="AS90" i="2"/>
  <c r="AR90" i="2"/>
  <c r="AQ90" i="2"/>
  <c r="AP90" i="2"/>
  <c r="AO90" i="2"/>
  <c r="AN90" i="2"/>
  <c r="AM90" i="2"/>
  <c r="AL90" i="2"/>
  <c r="AT86" i="2"/>
  <c r="AS86" i="2"/>
  <c r="AR86" i="2"/>
  <c r="AQ86" i="2"/>
  <c r="AP86" i="2"/>
  <c r="AO86" i="2"/>
  <c r="AN86" i="2"/>
  <c r="AM86" i="2"/>
  <c r="AL86" i="2"/>
  <c r="AT82" i="2"/>
  <c r="AS82" i="2"/>
  <c r="AR82" i="2"/>
  <c r="AQ82" i="2"/>
  <c r="AP82" i="2"/>
  <c r="AO82" i="2"/>
  <c r="AN82" i="2"/>
  <c r="AM82" i="2"/>
  <c r="AL82" i="2"/>
  <c r="AI82" i="2"/>
  <c r="AT71" i="2"/>
  <c r="AS71" i="2"/>
  <c r="AR71" i="2"/>
  <c r="AQ71" i="2"/>
  <c r="AP71" i="2"/>
  <c r="AO71" i="2"/>
  <c r="AN71" i="2"/>
  <c r="AM71" i="2"/>
  <c r="AL71" i="2"/>
  <c r="AT62" i="2"/>
  <c r="AS62" i="2"/>
  <c r="AR62" i="2"/>
  <c r="AQ62" i="2"/>
  <c r="AP62" i="2"/>
  <c r="AO62" i="2"/>
  <c r="AN62" i="2"/>
  <c r="AM62" i="2"/>
  <c r="AL62" i="2"/>
  <c r="AT54" i="2"/>
  <c r="AS54" i="2"/>
  <c r="AR54" i="2"/>
  <c r="AQ54" i="2"/>
  <c r="AP54" i="2"/>
  <c r="AO54" i="2"/>
  <c r="AN54" i="2"/>
  <c r="AM54" i="2"/>
  <c r="AL54" i="2"/>
  <c r="AT31" i="2"/>
  <c r="AS31" i="2"/>
  <c r="AR31" i="2"/>
  <c r="AQ31" i="2"/>
  <c r="AP31" i="2"/>
  <c r="AO31" i="2"/>
  <c r="AN31" i="2"/>
  <c r="AM31" i="2"/>
  <c r="AL31" i="2"/>
  <c r="AS53" i="2"/>
  <c r="AR53" i="2"/>
  <c r="AQ53" i="2"/>
  <c r="AP53" i="2"/>
  <c r="AO53" i="2"/>
  <c r="AN53" i="2"/>
  <c r="AM53" i="2"/>
  <c r="AL53" i="2"/>
  <c r="AI53" i="2"/>
  <c r="AT53" i="2"/>
  <c r="AT204" i="2"/>
  <c r="AS204" i="2"/>
  <c r="AR204" i="2"/>
  <c r="AQ204" i="2"/>
  <c r="AP204" i="2"/>
  <c r="AO204" i="2"/>
  <c r="AN204" i="2"/>
  <c r="AM204" i="2"/>
  <c r="AL204" i="2"/>
  <c r="AT177" i="2"/>
  <c r="AS177" i="2"/>
  <c r="AR177" i="2"/>
  <c r="AQ177" i="2"/>
  <c r="AP177" i="2"/>
  <c r="AO177" i="2"/>
  <c r="AN177" i="2"/>
  <c r="AM177" i="2"/>
  <c r="AL177" i="2"/>
  <c r="AK177" i="2"/>
  <c r="AT161" i="2"/>
  <c r="AS161" i="2"/>
  <c r="AR161" i="2"/>
  <c r="AQ161" i="2"/>
  <c r="AP161" i="2"/>
  <c r="AO161" i="2"/>
  <c r="AN161" i="2"/>
  <c r="AM161" i="2"/>
  <c r="AL161" i="2"/>
  <c r="AT38" i="2"/>
  <c r="AS38" i="2"/>
  <c r="AR38" i="2"/>
  <c r="AQ38" i="2"/>
  <c r="AP38" i="2"/>
  <c r="AO38" i="2"/>
  <c r="AN38" i="2"/>
  <c r="AM38" i="2"/>
  <c r="AL38" i="2"/>
  <c r="AT187" i="2"/>
  <c r="AS187" i="2"/>
  <c r="AR187" i="2"/>
  <c r="AQ187" i="2"/>
  <c r="AP187" i="2"/>
  <c r="AO187" i="2"/>
  <c r="AN187" i="2"/>
  <c r="AM187" i="2"/>
  <c r="AL187" i="2"/>
  <c r="AT167" i="2"/>
  <c r="AS167" i="2"/>
  <c r="AR167" i="2"/>
  <c r="AQ167" i="2"/>
  <c r="AP167" i="2"/>
  <c r="AO167" i="2"/>
  <c r="AN167" i="2"/>
  <c r="AM167" i="2"/>
  <c r="AL167" i="2"/>
  <c r="AT150" i="2"/>
  <c r="AS150" i="2"/>
  <c r="AR150" i="2"/>
  <c r="AQ150" i="2"/>
  <c r="AP150" i="2"/>
  <c r="AO150" i="2"/>
  <c r="AN150" i="2"/>
  <c r="AM150" i="2"/>
  <c r="AL150" i="2"/>
  <c r="AJ150" i="2"/>
  <c r="AT42" i="2"/>
  <c r="AS42" i="2"/>
  <c r="AR42" i="2"/>
  <c r="AQ42" i="2"/>
  <c r="AP42" i="2"/>
  <c r="AO42" i="2"/>
  <c r="AN42" i="2"/>
  <c r="AM42" i="2"/>
  <c r="AL42" i="2"/>
  <c r="AT26" i="2"/>
  <c r="AS26" i="2"/>
  <c r="AR26" i="2"/>
  <c r="AQ26" i="2"/>
  <c r="AP26" i="2"/>
  <c r="AO26" i="2"/>
  <c r="AN26" i="2"/>
  <c r="AM26" i="2"/>
  <c r="AL26" i="2"/>
  <c r="AT234" i="2"/>
  <c r="AS234" i="2"/>
  <c r="AR234" i="2"/>
  <c r="AQ234" i="2"/>
  <c r="AP234" i="2"/>
  <c r="AO234" i="2"/>
  <c r="AN234" i="2"/>
  <c r="AM234" i="2"/>
  <c r="AL234" i="2"/>
  <c r="AT230" i="2"/>
  <c r="AS230" i="2"/>
  <c r="AR230" i="2"/>
  <c r="AQ230" i="2"/>
  <c r="AP230" i="2"/>
  <c r="AO230" i="2"/>
  <c r="AN230" i="2"/>
  <c r="AM230" i="2"/>
  <c r="AL230" i="2"/>
  <c r="AT226" i="2"/>
  <c r="AS226" i="2"/>
  <c r="AR226" i="2"/>
  <c r="AQ226" i="2"/>
  <c r="AP226" i="2"/>
  <c r="AO226" i="2"/>
  <c r="AN226" i="2"/>
  <c r="AM226" i="2"/>
  <c r="AL226" i="2"/>
  <c r="AT222" i="2"/>
  <c r="AS222" i="2"/>
  <c r="AR222" i="2"/>
  <c r="AQ222" i="2"/>
  <c r="AP222" i="2"/>
  <c r="AO222" i="2"/>
  <c r="AN222" i="2"/>
  <c r="AM222" i="2"/>
  <c r="AL222" i="2"/>
  <c r="AT218" i="2"/>
  <c r="AS218" i="2"/>
  <c r="AR218" i="2"/>
  <c r="AQ218" i="2"/>
  <c r="AP218" i="2"/>
  <c r="AO218" i="2"/>
  <c r="AN218" i="2"/>
  <c r="AM218" i="2"/>
  <c r="AL218" i="2"/>
  <c r="AS210" i="2"/>
  <c r="AR210" i="2"/>
  <c r="AQ210" i="2"/>
  <c r="AP210" i="2"/>
  <c r="AO210" i="2"/>
  <c r="AN210" i="2"/>
  <c r="AM210" i="2"/>
  <c r="AL210" i="2"/>
  <c r="AT210" i="2"/>
  <c r="AT183" i="2"/>
  <c r="AS183" i="2"/>
  <c r="AR183" i="2"/>
  <c r="AQ183" i="2"/>
  <c r="AP183" i="2"/>
  <c r="AO183" i="2"/>
  <c r="AN183" i="2"/>
  <c r="AM183" i="2"/>
  <c r="AL183" i="2"/>
  <c r="AJ183" i="2"/>
  <c r="AS156" i="2"/>
  <c r="AR156" i="2"/>
  <c r="AQ156" i="2"/>
  <c r="AP156" i="2"/>
  <c r="AO156" i="2"/>
  <c r="AN156" i="2"/>
  <c r="AM156" i="2"/>
  <c r="AL156" i="2"/>
  <c r="AT156" i="2"/>
  <c r="BK4" i="2"/>
  <c r="BJ4" i="2"/>
  <c r="BI4" i="2"/>
  <c r="BH4" i="2"/>
  <c r="BG4" i="2"/>
  <c r="BF4" i="2"/>
  <c r="BE4" i="2"/>
  <c r="BD4" i="2"/>
  <c r="BC4" i="2"/>
  <c r="BA126" i="2"/>
  <c r="AZ126" i="2"/>
  <c r="AX126" i="2"/>
  <c r="AK63" i="2"/>
  <c r="AJ63" i="2"/>
  <c r="BA18" i="2"/>
  <c r="AZ18" i="2"/>
  <c r="AX18" i="2"/>
  <c r="BB18" i="2"/>
  <c r="AK180" i="2"/>
  <c r="AJ41" i="2"/>
  <c r="AK41" i="2"/>
  <c r="AI41" i="2"/>
  <c r="AH41" i="2"/>
  <c r="AJ59" i="2"/>
  <c r="BA64" i="2"/>
  <c r="AZ64" i="2"/>
  <c r="AX64" i="2"/>
  <c r="BB64" i="2"/>
  <c r="BA49" i="2"/>
  <c r="BB49" i="2"/>
  <c r="BA105" i="2"/>
  <c r="AZ105" i="2"/>
  <c r="AX105" i="2"/>
  <c r="AJ34" i="2"/>
  <c r="AH34" i="2"/>
  <c r="AI34" i="2"/>
  <c r="AK34" i="2"/>
  <c r="AJ148" i="2"/>
  <c r="AI148" i="2"/>
  <c r="AK148" i="2"/>
  <c r="BB86" i="2"/>
  <c r="BA86" i="2"/>
  <c r="AZ86" i="2"/>
  <c r="AX86" i="2"/>
  <c r="AK23" i="2"/>
  <c r="AJ23" i="2"/>
  <c r="AI23" i="2"/>
  <c r="AK84" i="2"/>
  <c r="AI84" i="2"/>
  <c r="AH84" i="2"/>
  <c r="AJ84" i="2"/>
  <c r="BA93" i="2"/>
  <c r="AZ93" i="2"/>
  <c r="AX93" i="2"/>
  <c r="BB93" i="2"/>
  <c r="BA11" i="2"/>
  <c r="AZ11" i="2"/>
  <c r="AX11" i="2"/>
  <c r="BB11" i="2"/>
  <c r="AJ135" i="2"/>
  <c r="AI135" i="2"/>
  <c r="AK135" i="2"/>
  <c r="BB94" i="2"/>
  <c r="BA94" i="2"/>
  <c r="AJ188" i="2"/>
  <c r="AK188" i="2"/>
  <c r="AI188" i="2"/>
  <c r="AH188" i="2"/>
  <c r="AB188" i="2"/>
  <c r="AJ192" i="2"/>
  <c r="AI192" i="2"/>
  <c r="AH192" i="2"/>
  <c r="BA43" i="2"/>
  <c r="AZ43" i="2"/>
  <c r="AX43" i="2"/>
  <c r="BB43" i="2"/>
  <c r="BB53" i="2"/>
  <c r="AJ140" i="2"/>
  <c r="AI140" i="2"/>
  <c r="BB61" i="2"/>
  <c r="BA61" i="2"/>
  <c r="BB120" i="2"/>
  <c r="AI87" i="2"/>
  <c r="BB56" i="2"/>
  <c r="BA56" i="2"/>
  <c r="AJ136" i="2"/>
  <c r="AI136" i="2"/>
  <c r="AH136" i="2"/>
  <c r="AK136" i="2"/>
  <c r="AJ60" i="2"/>
  <c r="AK60" i="2"/>
  <c r="AI60" i="2"/>
  <c r="AH60" i="2"/>
  <c r="BB8" i="2"/>
  <c r="BA8" i="2"/>
  <c r="AJ185" i="2"/>
  <c r="AK185" i="2"/>
  <c r="AI185" i="2"/>
  <c r="AH185" i="2"/>
  <c r="AB185" i="2"/>
  <c r="AJ203" i="2"/>
  <c r="AI203" i="2"/>
  <c r="AI67" i="2"/>
  <c r="AK85" i="2"/>
  <c r="AJ85" i="2"/>
  <c r="BA19" i="2"/>
  <c r="BB19" i="2"/>
  <c r="BB14" i="2"/>
  <c r="BA14" i="2"/>
  <c r="BA65" i="2"/>
  <c r="BB65" i="2"/>
  <c r="AZ65" i="2"/>
  <c r="AX65" i="2"/>
  <c r="AJ178" i="2"/>
  <c r="AI178" i="2"/>
  <c r="AK178" i="2"/>
  <c r="AJ132" i="2"/>
  <c r="AH132" i="2"/>
  <c r="AA132" i="2"/>
  <c r="AE132" i="2"/>
  <c r="AI132" i="2"/>
  <c r="AK132" i="2"/>
  <c r="AJ139" i="2"/>
  <c r="AI139" i="2"/>
  <c r="AK139" i="2"/>
  <c r="AJ137" i="2"/>
  <c r="AI137" i="2"/>
  <c r="AK137" i="2"/>
  <c r="BB102" i="2"/>
  <c r="BA102" i="2"/>
  <c r="BB90" i="2"/>
  <c r="BA90" i="2"/>
  <c r="BA117" i="2"/>
  <c r="AZ117" i="2"/>
  <c r="AX117" i="2"/>
  <c r="BB117" i="2"/>
  <c r="AJ164" i="2"/>
  <c r="AI164" i="2"/>
  <c r="AK164" i="2"/>
  <c r="AJ94" i="2"/>
  <c r="AI94" i="2"/>
  <c r="AK94" i="2"/>
  <c r="BA73" i="2"/>
  <c r="AZ73" i="2"/>
  <c r="AX73" i="2"/>
  <c r="BB73" i="2"/>
  <c r="AJ198" i="2"/>
  <c r="AI198" i="2"/>
  <c r="AK198" i="2"/>
  <c r="BA45" i="2"/>
  <c r="AZ45" i="2"/>
  <c r="AX45" i="2"/>
  <c r="BB45" i="2"/>
  <c r="AJ205" i="2"/>
  <c r="AK205" i="2"/>
  <c r="AI205" i="2"/>
  <c r="AH205" i="2"/>
  <c r="BB108" i="2"/>
  <c r="BA108" i="2"/>
  <c r="AJ212" i="2"/>
  <c r="AK212" i="2"/>
  <c r="AI212" i="2"/>
  <c r="AJ220" i="2"/>
  <c r="AK220" i="2"/>
  <c r="AI220" i="2"/>
  <c r="AH220" i="2"/>
  <c r="AB220" i="2"/>
  <c r="AJ39" i="2"/>
  <c r="AI39" i="2"/>
  <c r="AK39" i="2"/>
  <c r="AI64" i="2"/>
  <c r="AH64" i="2"/>
  <c r="AJ64" i="2"/>
  <c r="AK64" i="2"/>
  <c r="AK88" i="2"/>
  <c r="AI88" i="2"/>
  <c r="AH88" i="2"/>
  <c r="AJ88" i="2"/>
  <c r="AJ106" i="2"/>
  <c r="AI106" i="2"/>
  <c r="AK106" i="2"/>
  <c r="BB28" i="2"/>
  <c r="BA28" i="2"/>
  <c r="BB60" i="2"/>
  <c r="BA60" i="2"/>
  <c r="AZ60" i="2"/>
  <c r="AX60" i="2"/>
  <c r="AJ174" i="2"/>
  <c r="AK174" i="2"/>
  <c r="AI174" i="2"/>
  <c r="AH174" i="2"/>
  <c r="AI58" i="2"/>
  <c r="AH58" i="2"/>
  <c r="AJ58" i="2"/>
  <c r="AK58" i="2"/>
  <c r="BA63" i="2"/>
  <c r="BB63" i="2"/>
  <c r="AJ52" i="2"/>
  <c r="AI52" i="2"/>
  <c r="AK52" i="2"/>
  <c r="AJ130" i="2"/>
  <c r="AI130" i="2"/>
  <c r="AK130" i="2"/>
  <c r="BA29" i="2"/>
  <c r="BB29" i="2"/>
  <c r="AJ155" i="2"/>
  <c r="AI155" i="2"/>
  <c r="AK155" i="2"/>
  <c r="BA39" i="2"/>
  <c r="AZ39" i="2"/>
  <c r="AX39" i="2"/>
  <c r="BB39" i="2"/>
  <c r="AK98" i="2"/>
  <c r="AI98" i="2"/>
  <c r="AJ98" i="2"/>
  <c r="BA112" i="2"/>
  <c r="AZ112" i="2"/>
  <c r="AX112" i="2"/>
  <c r="BB112" i="2"/>
  <c r="AK53" i="2"/>
  <c r="BB20" i="2"/>
  <c r="BA20" i="2"/>
  <c r="AI144" i="2"/>
  <c r="AK144" i="2"/>
  <c r="BB127" i="2"/>
  <c r="AJ169" i="2"/>
  <c r="AK169" i="2"/>
  <c r="AI169" i="2"/>
  <c r="BB54" i="2"/>
  <c r="BA54" i="2"/>
  <c r="AJ229" i="2"/>
  <c r="AK229" i="2"/>
  <c r="AI229" i="2"/>
  <c r="BB17" i="2"/>
  <c r="AZ17" i="2"/>
  <c r="AX17" i="2"/>
  <c r="AJ146" i="2"/>
  <c r="AI146" i="2"/>
  <c r="AK146" i="2"/>
  <c r="AJ172" i="2"/>
  <c r="AH172" i="2"/>
  <c r="AI172" i="2"/>
  <c r="AK172" i="2"/>
  <c r="BB116" i="2"/>
  <c r="AZ116" i="2"/>
  <c r="AX116" i="2"/>
  <c r="BA116" i="2"/>
  <c r="BA119" i="2"/>
  <c r="AZ119" i="2"/>
  <c r="AX119" i="2"/>
  <c r="BB119" i="2"/>
  <c r="AK73" i="2"/>
  <c r="AJ73" i="2"/>
  <c r="AI73" i="2"/>
  <c r="AH73" i="2"/>
  <c r="BA111" i="2"/>
  <c r="AZ111" i="2"/>
  <c r="AX111" i="2"/>
  <c r="BB111" i="2"/>
  <c r="AJ160" i="2"/>
  <c r="AK160" i="2"/>
  <c r="AI160" i="2"/>
  <c r="AH160" i="2"/>
  <c r="AJ228" i="2"/>
  <c r="AK228" i="2"/>
  <c r="AI228" i="2"/>
  <c r="AJ102" i="2"/>
  <c r="AK102" i="2"/>
  <c r="AI102" i="2"/>
  <c r="AH102" i="2"/>
  <c r="AK80" i="2"/>
  <c r="AJ80" i="2"/>
  <c r="AI80" i="2"/>
  <c r="AH80" i="2"/>
  <c r="BB46" i="2"/>
  <c r="BA46" i="2"/>
  <c r="AJ125" i="2"/>
  <c r="AI125" i="2"/>
  <c r="AH125" i="2"/>
  <c r="AK125" i="2"/>
  <c r="BB110" i="2"/>
  <c r="BA110" i="2"/>
  <c r="AJ190" i="2"/>
  <c r="AI190" i="2"/>
  <c r="AH190" i="2"/>
  <c r="AK190" i="2"/>
  <c r="AI170" i="2"/>
  <c r="AJ99" i="2"/>
  <c r="AH99" i="2"/>
  <c r="AK99" i="2"/>
  <c r="AI99" i="2"/>
  <c r="BA99" i="2"/>
  <c r="BB103" i="2"/>
  <c r="BA103" i="2"/>
  <c r="BA6" i="2"/>
  <c r="AZ6" i="2"/>
  <c r="AX6" i="2"/>
  <c r="AI21" i="2"/>
  <c r="AJ191" i="2"/>
  <c r="AK191" i="2"/>
  <c r="AI191" i="2"/>
  <c r="AJ121" i="2"/>
  <c r="AI121" i="2"/>
  <c r="AH121" i="2"/>
  <c r="AK92" i="2"/>
  <c r="AJ92" i="2"/>
  <c r="AH92" i="2"/>
  <c r="AB92" i="2"/>
  <c r="AI91" i="2"/>
  <c r="BB121" i="2"/>
  <c r="BA121" i="2"/>
  <c r="BA10" i="2"/>
  <c r="AJ213" i="2"/>
  <c r="AH213" i="2"/>
  <c r="AK213" i="2"/>
  <c r="AI213" i="2"/>
  <c r="AK225" i="2"/>
  <c r="AI225" i="2"/>
  <c r="AH225" i="2"/>
  <c r="AJ25" i="2"/>
  <c r="AK25" i="2"/>
  <c r="AI25" i="2"/>
  <c r="AH25" i="2"/>
  <c r="AK165" i="2"/>
  <c r="AI165" i="2"/>
  <c r="AK50" i="2"/>
  <c r="AI50" i="2"/>
  <c r="AK96" i="2"/>
  <c r="AJ111" i="2"/>
  <c r="AI111" i="2"/>
  <c r="BA48" i="2"/>
  <c r="AZ48" i="2"/>
  <c r="AX48" i="2"/>
  <c r="AI112" i="2"/>
  <c r="AH112" i="2"/>
  <c r="AJ112" i="2"/>
  <c r="AJ32" i="2"/>
  <c r="AI32" i="2"/>
  <c r="AH32" i="2"/>
  <c r="AB32" i="2"/>
  <c r="AK32" i="2"/>
  <c r="BB22" i="2"/>
  <c r="BA22" i="2"/>
  <c r="AZ22" i="2"/>
  <c r="AX22" i="2"/>
  <c r="BA74" i="2"/>
  <c r="BB74" i="2"/>
  <c r="AI68" i="2"/>
  <c r="AK68" i="2"/>
  <c r="AJ68" i="2"/>
  <c r="AI77" i="2"/>
  <c r="AH77" i="2"/>
  <c r="AK77" i="2"/>
  <c r="BA47" i="2"/>
  <c r="BB47" i="2"/>
  <c r="BA80" i="2"/>
  <c r="BB80" i="2"/>
  <c r="BB30" i="2"/>
  <c r="BA30" i="2"/>
  <c r="BA100" i="2"/>
  <c r="AZ100" i="2"/>
  <c r="BB100" i="2"/>
  <c r="BA123" i="2"/>
  <c r="AZ123" i="2"/>
  <c r="AX123" i="2"/>
  <c r="BB123" i="2"/>
  <c r="BA125" i="2"/>
  <c r="AZ125" i="2"/>
  <c r="AX125" i="2"/>
  <c r="AJ33" i="2"/>
  <c r="AK33" i="2"/>
  <c r="AI33" i="2"/>
  <c r="BA69" i="2"/>
  <c r="BB69" i="2"/>
  <c r="AZ69" i="2"/>
  <c r="AX69" i="2"/>
  <c r="BB62" i="2"/>
  <c r="BA62" i="2"/>
  <c r="AZ62" i="2"/>
  <c r="AX62" i="2"/>
  <c r="AJ151" i="2"/>
  <c r="AI151" i="2"/>
  <c r="AH151" i="2"/>
  <c r="AK151" i="2"/>
  <c r="AJ48" i="2"/>
  <c r="AH48" i="2"/>
  <c r="AK48" i="2"/>
  <c r="AI48" i="2"/>
  <c r="AJ197" i="2"/>
  <c r="AI197" i="2"/>
  <c r="AH197" i="2"/>
  <c r="AK197" i="2"/>
  <c r="BA44" i="2"/>
  <c r="AZ44" i="2"/>
  <c r="AX44" i="2"/>
  <c r="BB44" i="2"/>
  <c r="AJ43" i="2"/>
  <c r="AK43" i="2"/>
  <c r="AI43" i="2"/>
  <c r="AH43" i="2"/>
  <c r="AJ124" i="2"/>
  <c r="AI124" i="2"/>
  <c r="AK124" i="2"/>
  <c r="AJ202" i="2"/>
  <c r="AK202" i="2"/>
  <c r="AI202" i="2"/>
  <c r="AI117" i="2"/>
  <c r="AH117" i="2"/>
  <c r="AJ117" i="2"/>
  <c r="AK117" i="2"/>
  <c r="BB71" i="2"/>
  <c r="AZ71" i="2"/>
  <c r="AX71" i="2"/>
  <c r="BA71" i="2"/>
  <c r="AJ28" i="2"/>
  <c r="AI28" i="2"/>
  <c r="AH28" i="2"/>
  <c r="AK28" i="2"/>
  <c r="AJ72" i="2"/>
  <c r="AK72" i="2"/>
  <c r="AI72" i="2"/>
  <c r="BA27" i="2"/>
  <c r="BB27" i="2"/>
  <c r="BB118" i="2"/>
  <c r="BA118" i="2"/>
  <c r="AZ118" i="2"/>
  <c r="AX118" i="2"/>
  <c r="BB68" i="2"/>
  <c r="BB66" i="2"/>
  <c r="BA66" i="2"/>
  <c r="AJ27" i="2"/>
  <c r="AK27" i="2"/>
  <c r="AI27" i="2"/>
  <c r="AH27" i="2"/>
  <c r="BA35" i="2"/>
  <c r="AZ35" i="2"/>
  <c r="AX35" i="2"/>
  <c r="BB35" i="2"/>
  <c r="AJ189" i="2"/>
  <c r="AI189" i="2"/>
  <c r="AK189" i="2"/>
  <c r="AJ182" i="2"/>
  <c r="AH182" i="2"/>
  <c r="AK182" i="2"/>
  <c r="AJ154" i="2"/>
  <c r="AI154" i="2"/>
  <c r="AK154" i="2"/>
  <c r="AJ176" i="2"/>
  <c r="AI176" i="2"/>
  <c r="AK176" i="2"/>
  <c r="AJ103" i="2"/>
  <c r="AI103" i="2"/>
  <c r="AK103" i="2"/>
  <c r="AJ184" i="2"/>
  <c r="AI184" i="2"/>
  <c r="AH184" i="2"/>
  <c r="AK184" i="2"/>
  <c r="AI118" i="2"/>
  <c r="AJ118" i="2"/>
  <c r="AH118" i="2"/>
  <c r="AK118" i="2"/>
  <c r="AJ133" i="2"/>
  <c r="AI133" i="2"/>
  <c r="AK133" i="2"/>
  <c r="AJ142" i="2"/>
  <c r="AH142" i="2"/>
  <c r="AI142" i="2"/>
  <c r="AK142" i="2"/>
  <c r="AJ219" i="2"/>
  <c r="AK219" i="2"/>
  <c r="AI219" i="2"/>
  <c r="BB40" i="2"/>
  <c r="BA40" i="2"/>
  <c r="AZ40" i="2"/>
  <c r="AJ181" i="2"/>
  <c r="AK181" i="2"/>
  <c r="AI181" i="2"/>
  <c r="AJ201" i="2"/>
  <c r="AI201" i="2"/>
  <c r="AK201" i="2"/>
  <c r="AJ122" i="2"/>
  <c r="AI122" i="2"/>
  <c r="AH122" i="2"/>
  <c r="AK122" i="2"/>
  <c r="BA12" i="2"/>
  <c r="AZ12" i="2"/>
  <c r="AX12" i="2"/>
  <c r="BB12" i="2"/>
  <c r="BB83" i="2"/>
  <c r="BA83" i="2"/>
  <c r="BA96" i="2"/>
  <c r="AZ96" i="2"/>
  <c r="AX96" i="2"/>
  <c r="BB96" i="2"/>
  <c r="AI86" i="2"/>
  <c r="AJ86" i="2"/>
  <c r="AK86" i="2"/>
  <c r="AJ200" i="2"/>
  <c r="AI200" i="2"/>
  <c r="AH200" i="2"/>
  <c r="AK200" i="2"/>
  <c r="BA52" i="2"/>
  <c r="AZ52" i="2"/>
  <c r="AX52" i="2"/>
  <c r="BB52" i="2"/>
  <c r="AJ120" i="2"/>
  <c r="AI120" i="2"/>
  <c r="AH120" i="2"/>
  <c r="AK120" i="2"/>
  <c r="AI74" i="2"/>
  <c r="AH74" i="2"/>
  <c r="AK74" i="2"/>
  <c r="BB38" i="2"/>
  <c r="BA38" i="2"/>
  <c r="AI141" i="2"/>
  <c r="AK141" i="2"/>
  <c r="AJ223" i="2"/>
  <c r="AH223" i="2"/>
  <c r="AK223" i="2"/>
  <c r="AI223" i="2"/>
  <c r="AJ37" i="2"/>
  <c r="AI37" i="2"/>
  <c r="AJ105" i="2"/>
  <c r="AI105" i="2"/>
  <c r="AH105" i="2"/>
  <c r="AK105" i="2"/>
  <c r="BA25" i="2"/>
  <c r="AZ25" i="2"/>
  <c r="AX25" i="2"/>
  <c r="BB34" i="2"/>
  <c r="BA107" i="2"/>
  <c r="AZ107" i="2"/>
  <c r="AX107" i="2"/>
  <c r="BB107" i="2"/>
  <c r="AJ162" i="2"/>
  <c r="AK162" i="2"/>
  <c r="AI162" i="2"/>
  <c r="AI209" i="2"/>
  <c r="AH209" i="2"/>
  <c r="AJ221" i="2"/>
  <c r="AK221" i="2"/>
  <c r="AI221" i="2"/>
  <c r="AH221" i="2"/>
  <c r="AA221" i="2"/>
  <c r="AJ233" i="2"/>
  <c r="AK233" i="2"/>
  <c r="AI233" i="2"/>
  <c r="AH233" i="2"/>
  <c r="AJ24" i="2"/>
  <c r="AK24" i="2"/>
  <c r="AI24" i="2"/>
  <c r="AJ45" i="2"/>
  <c r="AI45" i="2"/>
  <c r="AH45" i="2"/>
  <c r="AB45" i="2"/>
  <c r="AK45" i="2"/>
  <c r="AJ47" i="2"/>
  <c r="AI47" i="2"/>
  <c r="AH47" i="2"/>
  <c r="AK47" i="2"/>
  <c r="AI81" i="2"/>
  <c r="AH81" i="2"/>
  <c r="AK81" i="2"/>
  <c r="AI89" i="2"/>
  <c r="AH89" i="2"/>
  <c r="AJ89" i="2"/>
  <c r="AK89" i="2"/>
  <c r="AJ107" i="2"/>
  <c r="AI107" i="2"/>
  <c r="AH107" i="2"/>
  <c r="AK107" i="2"/>
  <c r="BA32" i="2"/>
  <c r="AZ32" i="2"/>
  <c r="AX32" i="2"/>
  <c r="BB32" i="2"/>
  <c r="BB81" i="2"/>
  <c r="BA81" i="2"/>
  <c r="AJ61" i="2"/>
  <c r="AI61" i="2"/>
  <c r="AK61" i="2"/>
  <c r="AJ173" i="2"/>
  <c r="AK173" i="2"/>
  <c r="AI173" i="2"/>
  <c r="AI114" i="2"/>
  <c r="AH114" i="2"/>
  <c r="AJ114" i="2"/>
  <c r="AK114" i="2"/>
  <c r="AI65" i="2"/>
  <c r="AH65" i="2"/>
  <c r="AJ65" i="2"/>
  <c r="AK65" i="2"/>
  <c r="AI76" i="2"/>
  <c r="AH76" i="2"/>
  <c r="AK76" i="2"/>
  <c r="AJ76" i="2"/>
  <c r="BA31" i="2"/>
  <c r="BB31" i="2"/>
  <c r="AJ79" i="2"/>
  <c r="AI79" i="2"/>
  <c r="AH79" i="2"/>
  <c r="AK79" i="2"/>
  <c r="BA55" i="2"/>
  <c r="BB55" i="2"/>
  <c r="AJ131" i="2"/>
  <c r="AH131" i="2"/>
  <c r="AK131" i="2"/>
  <c r="AI131" i="2"/>
  <c r="BA76" i="2"/>
  <c r="AZ76" i="2"/>
  <c r="AX76" i="2"/>
  <c r="BB76" i="2"/>
  <c r="BB98" i="2"/>
  <c r="BA98" i="2"/>
  <c r="AZ98" i="2"/>
  <c r="AJ157" i="2"/>
  <c r="AK157" i="2"/>
  <c r="AI157" i="2"/>
  <c r="AH157" i="2"/>
  <c r="AJ227" i="2"/>
  <c r="AH227" i="2"/>
  <c r="AK227" i="2"/>
  <c r="AI227" i="2"/>
  <c r="AJ158" i="2"/>
  <c r="AI158" i="2"/>
  <c r="AH158" i="2"/>
  <c r="AB158" i="2"/>
  <c r="AK158" i="2"/>
  <c r="BB95" i="2"/>
  <c r="BA95" i="2"/>
  <c r="AZ95" i="2"/>
  <c r="AX95" i="2"/>
  <c r="AJ193" i="2"/>
  <c r="AH193" i="2"/>
  <c r="AK193" i="2"/>
  <c r="AI193" i="2"/>
  <c r="AK51" i="2"/>
  <c r="AJ51" i="2"/>
  <c r="AI51" i="2"/>
  <c r="AK57" i="2"/>
  <c r="AI57" i="2"/>
  <c r="AH57" i="2"/>
  <c r="AA57" i="2"/>
  <c r="AE57" i="2"/>
  <c r="AJ57" i="2"/>
  <c r="AJ95" i="2"/>
  <c r="AI95" i="2"/>
  <c r="AH95" i="2"/>
  <c r="AK95" i="2"/>
  <c r="AJ110" i="2"/>
  <c r="AI110" i="2"/>
  <c r="AH110" i="2"/>
  <c r="AK110" i="2"/>
  <c r="BB77" i="2"/>
  <c r="BA77" i="2"/>
  <c r="AZ77" i="2"/>
  <c r="AX77" i="2"/>
  <c r="BB26" i="2"/>
  <c r="BA26" i="2"/>
  <c r="AJ93" i="2"/>
  <c r="AH93" i="2"/>
  <c r="AI93" i="2"/>
  <c r="AK93" i="2"/>
  <c r="BB21" i="2"/>
  <c r="BA21" i="2"/>
  <c r="AZ21" i="2"/>
  <c r="AX21" i="2"/>
  <c r="AJ29" i="2"/>
  <c r="AI29" i="2"/>
  <c r="AK29" i="2"/>
  <c r="AK55" i="2"/>
  <c r="AI55" i="2"/>
  <c r="AH55" i="2"/>
  <c r="AJ55" i="2"/>
  <c r="BB42" i="2"/>
  <c r="BA42" i="2"/>
  <c r="BA67" i="2"/>
  <c r="AZ67" i="2"/>
  <c r="AX67" i="2"/>
  <c r="BB67" i="2"/>
  <c r="BB58" i="2"/>
  <c r="BA58" i="2"/>
  <c r="AJ75" i="2"/>
  <c r="AI75" i="2"/>
  <c r="AH75" i="2"/>
  <c r="AK75" i="2"/>
  <c r="BA72" i="2"/>
  <c r="BB72" i="2"/>
  <c r="BA115" i="2"/>
  <c r="AZ115" i="2"/>
  <c r="AX115" i="2"/>
  <c r="BB115" i="2"/>
  <c r="AB57" i="2"/>
  <c r="AB25" i="2"/>
  <c r="AA88" i="2"/>
  <c r="AE88" i="2"/>
  <c r="AB88" i="2"/>
  <c r="AB132" i="2"/>
  <c r="AA60" i="2"/>
  <c r="AE60" i="2"/>
  <c r="AB60" i="2"/>
  <c r="AZ26" i="2"/>
  <c r="AX26" i="2"/>
  <c r="AX98" i="2"/>
  <c r="AH24" i="2"/>
  <c r="AH176" i="2"/>
  <c r="AA176" i="2"/>
  <c r="AE176" i="2"/>
  <c r="AZ66" i="2"/>
  <c r="AX66" i="2"/>
  <c r="AZ72" i="2"/>
  <c r="AX72" i="2"/>
  <c r="AZ58" i="2"/>
  <c r="AX58" i="2"/>
  <c r="AZ42" i="2"/>
  <c r="AX42" i="2"/>
  <c r="AH51" i="2"/>
  <c r="AH173" i="2"/>
  <c r="AB173" i="2"/>
  <c r="AH61" i="2"/>
  <c r="AH141" i="2"/>
  <c r="AH181" i="2"/>
  <c r="AX40" i="2"/>
  <c r="AH154" i="2"/>
  <c r="AZ68" i="2"/>
  <c r="AX68" i="2"/>
  <c r="AZ27" i="2"/>
  <c r="AX27" i="2"/>
  <c r="AH202" i="2"/>
  <c r="AH124" i="2"/>
  <c r="AX100" i="2"/>
  <c r="AZ80" i="2"/>
  <c r="AX80" i="2"/>
  <c r="AH68" i="2"/>
  <c r="AH111" i="2"/>
  <c r="AH165" i="2"/>
  <c r="AZ10" i="2"/>
  <c r="AX10" i="2"/>
  <c r="AZ110" i="2"/>
  <c r="AX110" i="2"/>
  <c r="AH228" i="2"/>
  <c r="AZ54" i="2"/>
  <c r="AX54" i="2"/>
  <c r="AZ20" i="2"/>
  <c r="AX20" i="2"/>
  <c r="AH98" i="2"/>
  <c r="AZ29" i="2"/>
  <c r="AX29" i="2"/>
  <c r="AZ63" i="2"/>
  <c r="AX63" i="2"/>
  <c r="AH106" i="2"/>
  <c r="AH198" i="2"/>
  <c r="AH164" i="2"/>
  <c r="AB164" i="2"/>
  <c r="AZ90" i="2"/>
  <c r="AX90" i="2"/>
  <c r="AH139" i="2"/>
  <c r="AA139" i="2"/>
  <c r="AE139" i="2"/>
  <c r="AZ19" i="2"/>
  <c r="AX19" i="2"/>
  <c r="AH203" i="2"/>
  <c r="AZ56" i="2"/>
  <c r="AX56" i="2"/>
  <c r="AH140" i="2"/>
  <c r="AZ53" i="2"/>
  <c r="AX53" i="2"/>
  <c r="AH135" i="2"/>
  <c r="AH63" i="2"/>
  <c r="AB105" i="2"/>
  <c r="AA105" i="2"/>
  <c r="AE105" i="2"/>
  <c r="AA121" i="2"/>
  <c r="AE121" i="2"/>
  <c r="AB121" i="2"/>
  <c r="AB160" i="2"/>
  <c r="AA160" i="2"/>
  <c r="AE160" i="2"/>
  <c r="AA41" i="2"/>
  <c r="AE41" i="2"/>
  <c r="AB41" i="2"/>
  <c r="AA225" i="2"/>
  <c r="AE225" i="2"/>
  <c r="AB225" i="2"/>
  <c r="AB205" i="2"/>
  <c r="AA205" i="2"/>
  <c r="AE205" i="2"/>
  <c r="AZ34" i="2"/>
  <c r="AX34" i="2"/>
  <c r="AH37" i="2"/>
  <c r="AZ38" i="2"/>
  <c r="AX38" i="2"/>
  <c r="AZ83" i="2"/>
  <c r="AX83" i="2"/>
  <c r="AH201" i="2"/>
  <c r="AB201" i="2"/>
  <c r="AH103" i="2"/>
  <c r="AH189" i="2"/>
  <c r="AZ121" i="2"/>
  <c r="AX121" i="2"/>
  <c r="AH146" i="2"/>
  <c r="AH144" i="2"/>
  <c r="AH130" i="2"/>
  <c r="AA130" i="2"/>
  <c r="AE130" i="2"/>
  <c r="AZ102" i="2"/>
  <c r="AX102" i="2"/>
  <c r="AH178" i="2"/>
  <c r="AZ14" i="2"/>
  <c r="AX14" i="2"/>
  <c r="AZ61" i="2"/>
  <c r="AX61" i="2"/>
  <c r="AH148" i="2"/>
  <c r="AB79" i="2"/>
  <c r="AA79" i="2"/>
  <c r="AE79" i="2"/>
  <c r="AA184" i="2"/>
  <c r="AE184" i="2"/>
  <c r="AB184" i="2"/>
  <c r="AB190" i="2"/>
  <c r="AA190" i="2"/>
  <c r="AE190" i="2"/>
  <c r="AB80" i="2"/>
  <c r="AA80" i="2"/>
  <c r="AE80" i="2"/>
  <c r="AA136" i="2"/>
  <c r="AE136" i="2"/>
  <c r="AB136" i="2"/>
  <c r="AA192" i="2"/>
  <c r="AE192" i="2"/>
  <c r="AB192" i="2"/>
  <c r="AA84" i="2"/>
  <c r="AE84" i="2"/>
  <c r="AB84" i="2"/>
  <c r="AB77" i="2"/>
  <c r="AA77" i="2"/>
  <c r="AE77" i="2"/>
  <c r="AH29" i="2"/>
  <c r="AZ81" i="2"/>
  <c r="AX81" i="2"/>
  <c r="AH162" i="2"/>
  <c r="AH133" i="2"/>
  <c r="AA133" i="2"/>
  <c r="AE133" i="2"/>
  <c r="AH72" i="2"/>
  <c r="AH33" i="2"/>
  <c r="AB33" i="2"/>
  <c r="AZ30" i="2"/>
  <c r="AX30" i="2"/>
  <c r="AH50" i="2"/>
  <c r="AH191" i="2"/>
  <c r="AZ99" i="2"/>
  <c r="AX99" i="2"/>
  <c r="AZ46" i="2"/>
  <c r="AX46" i="2"/>
  <c r="AH229" i="2"/>
  <c r="AH169" i="2"/>
  <c r="AH155" i="2"/>
  <c r="AB155" i="2"/>
  <c r="AH52" i="2"/>
  <c r="AZ28" i="2"/>
  <c r="AX28" i="2"/>
  <c r="AH39" i="2"/>
  <c r="AH212" i="2"/>
  <c r="AZ108" i="2"/>
  <c r="AX108" i="2"/>
  <c r="AH94" i="2"/>
  <c r="AA94" i="2"/>
  <c r="AE94" i="2"/>
  <c r="AH137" i="2"/>
  <c r="AA137" i="2"/>
  <c r="AE137" i="2"/>
  <c r="AZ8" i="2"/>
  <c r="AX8" i="2"/>
  <c r="AZ120" i="2"/>
  <c r="AX120" i="2"/>
  <c r="AZ94" i="2"/>
  <c r="AX94" i="2"/>
  <c r="AH23" i="2"/>
  <c r="AA201" i="2"/>
  <c r="AE201" i="2"/>
  <c r="AA228" i="2"/>
  <c r="AE228" i="2"/>
  <c r="AB228" i="2"/>
  <c r="AA169" i="2"/>
  <c r="AE169" i="2"/>
  <c r="AB169" i="2"/>
  <c r="AB130" i="2"/>
  <c r="AB37" i="2"/>
  <c r="AA37" i="2"/>
  <c r="AE37" i="2"/>
  <c r="AB133" i="2"/>
  <c r="AA144" i="2"/>
  <c r="AE144" i="2"/>
  <c r="AB144" i="2"/>
  <c r="AB137" i="2"/>
  <c r="AB39" i="2"/>
  <c r="AA39" i="2"/>
  <c r="AE39" i="2"/>
  <c r="AB162" i="2"/>
  <c r="AA162" i="2"/>
  <c r="AE162" i="2"/>
  <c r="AA148" i="2"/>
  <c r="AE148" i="2"/>
  <c r="AB148" i="2"/>
  <c r="AA178" i="2"/>
  <c r="AE178" i="2"/>
  <c r="AB178" i="2"/>
  <c r="AA189" i="2"/>
  <c r="AE189" i="2"/>
  <c r="AB189" i="2"/>
  <c r="AB139" i="2"/>
  <c r="AA124" i="2"/>
  <c r="AE124" i="2"/>
  <c r="AB124" i="2"/>
  <c r="AB141" i="2"/>
  <c r="AA141" i="2"/>
  <c r="AE141" i="2"/>
  <c r="AB47" i="2"/>
  <c r="AA47" i="2"/>
  <c r="AE47" i="2"/>
  <c r="AA155" i="2"/>
  <c r="AE155" i="2"/>
  <c r="AB50" i="2"/>
  <c r="AA50" i="2"/>
  <c r="AE50" i="2"/>
  <c r="AA198" i="2"/>
  <c r="AE198" i="2"/>
  <c r="AB198" i="2"/>
  <c r="AA154" i="2"/>
  <c r="AE154" i="2"/>
  <c r="AB154" i="2"/>
  <c r="AA146" i="2"/>
  <c r="AE146" i="2"/>
  <c r="AB146" i="2"/>
  <c r="AA34" i="2"/>
  <c r="AE34" i="2"/>
  <c r="AB34" i="2"/>
  <c r="AA164" i="2"/>
  <c r="AE164" i="2"/>
  <c r="AB106" i="2"/>
  <c r="AA106" i="2"/>
  <c r="AE106" i="2"/>
  <c r="AB98" i="2"/>
  <c r="AA98" i="2"/>
  <c r="AE98" i="2"/>
  <c r="AB68" i="2"/>
  <c r="AA68" i="2"/>
  <c r="AE68" i="2"/>
  <c r="AB23" i="2"/>
  <c r="AA23" i="2"/>
  <c r="AE23" i="2"/>
  <c r="AB52" i="2"/>
  <c r="AA52" i="2"/>
  <c r="AE52" i="2"/>
  <c r="AB94" i="2"/>
  <c r="AB191" i="2"/>
  <c r="AA191" i="2"/>
  <c r="AE191" i="2"/>
  <c r="AA63" i="2"/>
  <c r="AE63" i="2"/>
  <c r="AB63" i="2"/>
  <c r="AB135" i="2"/>
  <c r="AB140" i="2"/>
  <c r="AA140" i="2"/>
  <c r="AE140" i="2"/>
  <c r="AA111" i="2"/>
  <c r="AE111" i="2"/>
  <c r="AB111" i="2"/>
  <c r="AB202" i="2"/>
  <c r="AA202" i="2"/>
  <c r="AE202" i="2"/>
  <c r="AA181" i="2"/>
  <c r="AE181" i="2"/>
  <c r="AB181" i="2"/>
  <c r="AB61" i="2"/>
  <c r="AA61" i="2"/>
  <c r="AE61" i="2"/>
  <c r="AA51" i="2"/>
  <c r="AE51" i="2"/>
  <c r="AB51" i="2"/>
  <c r="AB24" i="2"/>
  <c r="AA24" i="2"/>
  <c r="AE24" i="2"/>
  <c r="AA157" i="2"/>
  <c r="AE157" i="2"/>
  <c r="AB157" i="2"/>
  <c r="AJ54" i="2"/>
  <c r="AK54" i="2"/>
  <c r="AI54" i="2"/>
  <c r="AH54" i="2"/>
  <c r="BA50" i="2"/>
  <c r="AZ50" i="2"/>
  <c r="AX50" i="2"/>
  <c r="BB50" i="2"/>
  <c r="BB106" i="2"/>
  <c r="BA106" i="2"/>
  <c r="AA142" i="2"/>
  <c r="AE142" i="2"/>
  <c r="AB142" i="2"/>
  <c r="AA117" i="2"/>
  <c r="AE117" i="2"/>
  <c r="AB117" i="2"/>
  <c r="AJ204" i="2"/>
  <c r="AI204" i="2"/>
  <c r="AK204" i="2"/>
  <c r="BB16" i="2"/>
  <c r="BA16" i="2"/>
  <c r="AZ16" i="2"/>
  <c r="AX16" i="2"/>
  <c r="BA41" i="2"/>
  <c r="BB41" i="2"/>
  <c r="AB43" i="2"/>
  <c r="AA43" i="2"/>
  <c r="AE43" i="2"/>
  <c r="AB213" i="2"/>
  <c r="AA213" i="2"/>
  <c r="AE213" i="2"/>
  <c r="BB36" i="2"/>
  <c r="BA36" i="2"/>
  <c r="AZ36" i="2"/>
  <c r="AX36" i="2"/>
  <c r="AB114" i="2"/>
  <c r="AA114" i="2"/>
  <c r="AE114" i="2"/>
  <c r="AA89" i="2"/>
  <c r="AE89" i="2"/>
  <c r="AB89" i="2"/>
  <c r="AB172" i="2"/>
  <c r="AA172" i="2"/>
  <c r="AE172" i="2"/>
  <c r="AK210" i="2"/>
  <c r="AI210" i="2"/>
  <c r="AH210" i="2"/>
  <c r="AJ210" i="2"/>
  <c r="AI26" i="2"/>
  <c r="AH26" i="2"/>
  <c r="AJ26" i="2"/>
  <c r="AK26" i="2"/>
  <c r="AJ187" i="2"/>
  <c r="AK187" i="2"/>
  <c r="AI187" i="2"/>
  <c r="AJ119" i="2"/>
  <c r="AK119" i="2"/>
  <c r="AI119" i="2"/>
  <c r="AH119" i="2"/>
  <c r="BB23" i="2"/>
  <c r="BA23" i="2"/>
  <c r="AZ23" i="2"/>
  <c r="AX23" i="2"/>
  <c r="AK186" i="2"/>
  <c r="AJ186" i="2"/>
  <c r="AI186" i="2"/>
  <c r="AK100" i="2"/>
  <c r="AJ100" i="2"/>
  <c r="AI100" i="2"/>
  <c r="AH100" i="2"/>
  <c r="AJ138" i="2"/>
  <c r="AI138" i="2"/>
  <c r="AH138" i="2"/>
  <c r="AK138" i="2"/>
  <c r="AJ217" i="2"/>
  <c r="AK217" i="2"/>
  <c r="AI217" i="2"/>
  <c r="AB28" i="2"/>
  <c r="AA28" i="2"/>
  <c r="AE28" i="2"/>
  <c r="AB48" i="2"/>
  <c r="AA48" i="2"/>
  <c r="AE48" i="2"/>
  <c r="BB4" i="2"/>
  <c r="BA4" i="2"/>
  <c r="AZ4" i="2"/>
  <c r="AX4" i="2"/>
  <c r="AJ218" i="2"/>
  <c r="AK218" i="2"/>
  <c r="AI218" i="2"/>
  <c r="AH218" i="2"/>
  <c r="AJ42" i="2"/>
  <c r="AK42" i="2"/>
  <c r="AI42" i="2"/>
  <c r="AJ115" i="2"/>
  <c r="AK115" i="2"/>
  <c r="AI115" i="2"/>
  <c r="AK163" i="2"/>
  <c r="AJ163" i="2"/>
  <c r="AI163" i="2"/>
  <c r="AH163" i="2"/>
  <c r="BA82" i="2"/>
  <c r="BB82" i="2"/>
  <c r="AB76" i="2"/>
  <c r="AA76" i="2"/>
  <c r="AE76" i="2"/>
  <c r="AA99" i="2"/>
  <c r="AE99" i="2"/>
  <c r="AB99" i="2"/>
  <c r="AJ222" i="2"/>
  <c r="AK222" i="2"/>
  <c r="AI222" i="2"/>
  <c r="AK38" i="2"/>
  <c r="AI38" i="2"/>
  <c r="AH38" i="2"/>
  <c r="AJ38" i="2"/>
  <c r="AI31" i="2"/>
  <c r="AK31" i="2"/>
  <c r="AJ31" i="2"/>
  <c r="AK62" i="2"/>
  <c r="AI62" i="2"/>
  <c r="AH62" i="2"/>
  <c r="AA62" i="2"/>
  <c r="AJ62" i="2"/>
  <c r="AJ66" i="2"/>
  <c r="AI66" i="2"/>
  <c r="AK66" i="2"/>
  <c r="AI167" i="2"/>
  <c r="AJ167" i="2"/>
  <c r="AK167" i="2"/>
  <c r="AA193" i="2"/>
  <c r="AE193" i="2"/>
  <c r="AB193" i="2"/>
  <c r="AB223" i="2"/>
  <c r="AA223" i="2"/>
  <c r="AE223" i="2"/>
  <c r="AA151" i="2"/>
  <c r="AE151" i="2"/>
  <c r="AB151" i="2"/>
  <c r="AB125" i="2"/>
  <c r="AA125" i="2"/>
  <c r="AE125" i="2"/>
  <c r="AB102" i="2"/>
  <c r="AA102" i="2"/>
  <c r="AE102" i="2"/>
  <c r="AI156" i="2"/>
  <c r="AK156" i="2"/>
  <c r="AJ156" i="2"/>
  <c r="AJ226" i="2"/>
  <c r="AK226" i="2"/>
  <c r="AI226" i="2"/>
  <c r="AJ161" i="2"/>
  <c r="AI161" i="2"/>
  <c r="AH161" i="2"/>
  <c r="AK161" i="2"/>
  <c r="AJ90" i="2"/>
  <c r="AK90" i="2"/>
  <c r="AI90" i="2"/>
  <c r="AH90" i="2"/>
  <c r="BA75" i="2"/>
  <c r="BB75" i="2"/>
  <c r="AI126" i="2"/>
  <c r="AK126" i="2"/>
  <c r="AJ126" i="2"/>
  <c r="BB88" i="2"/>
  <c r="BA88" i="2"/>
  <c r="AA209" i="2"/>
  <c r="AE209" i="2"/>
  <c r="AB209" i="2"/>
  <c r="AA55" i="2"/>
  <c r="AE55" i="2"/>
  <c r="AB55" i="2"/>
  <c r="AB182" i="2"/>
  <c r="AA182" i="2"/>
  <c r="AE182" i="2"/>
  <c r="AA174" i="2"/>
  <c r="AE174" i="2"/>
  <c r="AB174" i="2"/>
  <c r="AJ230" i="2"/>
  <c r="AK230" i="2"/>
  <c r="AI230" i="2"/>
  <c r="AJ71" i="2"/>
  <c r="AK71" i="2"/>
  <c r="AI71" i="2"/>
  <c r="AH71" i="2"/>
  <c r="AI108" i="2"/>
  <c r="AH108" i="2"/>
  <c r="AJ108" i="2"/>
  <c r="AK108" i="2"/>
  <c r="BA109" i="2"/>
  <c r="BB109" i="2"/>
  <c r="AJ234" i="2"/>
  <c r="AI234" i="2"/>
  <c r="AH234" i="2"/>
  <c r="AB234" i="2"/>
  <c r="AK234" i="2"/>
  <c r="AA65" i="2"/>
  <c r="AE65" i="2"/>
  <c r="AB65" i="2"/>
  <c r="AA197" i="2"/>
  <c r="AE197" i="2"/>
  <c r="AB197" i="2"/>
  <c r="AB112" i="2"/>
  <c r="AA112" i="2"/>
  <c r="AE112" i="2"/>
  <c r="AH82" i="2"/>
  <c r="AJ36" i="2"/>
  <c r="AI36" i="2"/>
  <c r="AH36" i="2"/>
  <c r="AK36" i="2"/>
  <c r="BB84" i="2"/>
  <c r="BA84" i="2"/>
  <c r="AI166" i="2"/>
  <c r="AH166" i="2"/>
  <c r="AJ166" i="2"/>
  <c r="AK166" i="2"/>
  <c r="AJ147" i="2"/>
  <c r="AI147" i="2"/>
  <c r="AK147" i="2"/>
  <c r="BA104" i="2"/>
  <c r="BB104" i="2"/>
  <c r="AI70" i="2"/>
  <c r="AK70" i="2"/>
  <c r="AJ70" i="2"/>
  <c r="AI150" i="2"/>
  <c r="AH150" i="2"/>
  <c r="BB33" i="2"/>
  <c r="AZ33" i="2"/>
  <c r="AX33" i="2"/>
  <c r="BB3" i="2"/>
  <c r="BA3" i="2"/>
  <c r="AJ49" i="2"/>
  <c r="AK49" i="2"/>
  <c r="AI49" i="2"/>
  <c r="AH49" i="2"/>
  <c r="AB176" i="2"/>
  <c r="AA45" i="2"/>
  <c r="AE45" i="2"/>
  <c r="AZ31" i="2"/>
  <c r="AX31" i="2"/>
  <c r="AK82" i="2"/>
  <c r="AK150" i="2"/>
  <c r="AZ47" i="2"/>
  <c r="AX47" i="2"/>
  <c r="AZ74" i="2"/>
  <c r="AX74" i="2"/>
  <c r="AI104" i="2"/>
  <c r="AH104" i="2"/>
  <c r="AJ53" i="2"/>
  <c r="AH53" i="2"/>
  <c r="AZ49" i="2"/>
  <c r="AX49" i="2"/>
  <c r="AJ96" i="2"/>
  <c r="AI96" i="2"/>
  <c r="AH96" i="2"/>
  <c r="AA185" i="2"/>
  <c r="AE185" i="2"/>
  <c r="AZ55" i="2"/>
  <c r="AX55" i="2"/>
  <c r="AJ82" i="2"/>
  <c r="AH219" i="2"/>
  <c r="AJ104" i="2"/>
  <c r="AK171" i="2"/>
  <c r="AI177" i="2"/>
  <c r="BB78" i="2"/>
  <c r="BA78" i="2"/>
  <c r="AA173" i="2"/>
  <c r="AE173" i="2"/>
  <c r="AA220" i="2"/>
  <c r="AE220" i="2"/>
  <c r="AI183" i="2"/>
  <c r="AH183" i="2"/>
  <c r="AZ103" i="2"/>
  <c r="AX103" i="2"/>
  <c r="AJ171" i="2"/>
  <c r="AH171" i="2"/>
  <c r="AJ177" i="2"/>
  <c r="BB101" i="2"/>
  <c r="BA101" i="2"/>
  <c r="AJ87" i="2"/>
  <c r="AK87" i="2"/>
  <c r="AI180" i="2"/>
  <c r="AH180" i="2"/>
  <c r="AJ180" i="2"/>
  <c r="BA37" i="2"/>
  <c r="AZ37" i="2"/>
  <c r="AX37" i="2"/>
  <c r="AK183" i="2"/>
  <c r="AH87" i="2"/>
  <c r="BB85" i="2"/>
  <c r="AZ85" i="2"/>
  <c r="AX85" i="2"/>
  <c r="AK143" i="2"/>
  <c r="AI143" i="2"/>
  <c r="AH143" i="2"/>
  <c r="AI69" i="2"/>
  <c r="AH69" i="2"/>
  <c r="AJ69" i="2"/>
  <c r="AK59" i="2"/>
  <c r="AI59" i="2"/>
  <c r="AH59" i="2"/>
  <c r="AH85" i="2"/>
  <c r="AA188" i="2"/>
  <c r="AE188" i="2"/>
  <c r="AK209" i="2"/>
  <c r="AH86" i="2"/>
  <c r="BA97" i="2"/>
  <c r="AZ97" i="2"/>
  <c r="AX97" i="2"/>
  <c r="AI179" i="2"/>
  <c r="AI211" i="2"/>
  <c r="AH211" i="2"/>
  <c r="AJ170" i="2"/>
  <c r="AH170" i="2"/>
  <c r="AK170" i="2"/>
  <c r="AJ195" i="2"/>
  <c r="AK195" i="2"/>
  <c r="AI195" i="2"/>
  <c r="AK67" i="2"/>
  <c r="AJ67" i="2"/>
  <c r="AH67" i="2"/>
  <c r="AJ179" i="2"/>
  <c r="AK211" i="2"/>
  <c r="AZ127" i="2"/>
  <c r="AX127" i="2"/>
  <c r="AK21" i="2"/>
  <c r="AJ21" i="2"/>
  <c r="AH21" i="2"/>
  <c r="AK91" i="2"/>
  <c r="AJ91" i="2"/>
  <c r="AH91" i="2"/>
  <c r="I168" i="2"/>
  <c r="AF168" i="2"/>
  <c r="D16" i="2"/>
  <c r="D19" i="2" s="1"/>
  <c r="P214" i="2"/>
  <c r="P225" i="2"/>
  <c r="P222" i="2"/>
  <c r="AF222" i="2" s="1"/>
  <c r="P211" i="2"/>
  <c r="AC211" i="2" s="1"/>
  <c r="P226" i="2"/>
  <c r="P67" i="2"/>
  <c r="AC67" i="2" s="1"/>
  <c r="P231" i="2"/>
  <c r="R231" i="2" s="1"/>
  <c r="P217" i="2"/>
  <c r="R217" i="2" s="1"/>
  <c r="P213" i="2"/>
  <c r="P233" i="2"/>
  <c r="P212" i="2"/>
  <c r="P203" i="2"/>
  <c r="P234" i="2"/>
  <c r="P202" i="2"/>
  <c r="R202" i="2" s="1"/>
  <c r="P206" i="2"/>
  <c r="AF206" i="2" s="1"/>
  <c r="P207" i="2"/>
  <c r="R207" i="2" s="1"/>
  <c r="P204" i="2"/>
  <c r="P220" i="2"/>
  <c r="D15" i="2"/>
  <c r="C19" i="2" s="1"/>
  <c r="P215" i="2"/>
  <c r="R215" i="2" s="1"/>
  <c r="P227" i="2"/>
  <c r="R227" i="2"/>
  <c r="P218" i="2"/>
  <c r="AC218" i="2" s="1"/>
  <c r="P230" i="2"/>
  <c r="AC230" i="2" s="1"/>
  <c r="P216" i="2"/>
  <c r="P223" i="2"/>
  <c r="AF223" i="2" s="1"/>
  <c r="P209" i="2"/>
  <c r="AC209" i="2" s="1"/>
  <c r="P228" i="2"/>
  <c r="P232" i="2"/>
  <c r="P200" i="2"/>
  <c r="R200" i="2" s="1"/>
  <c r="Z134" i="2"/>
  <c r="G134" i="2"/>
  <c r="AU134" i="2"/>
  <c r="BJ2" i="2"/>
  <c r="BI2" i="2"/>
  <c r="BH2" i="2"/>
  <c r="BG2" i="2"/>
  <c r="BF2" i="2"/>
  <c r="BE2" i="2"/>
  <c r="BD2" i="2"/>
  <c r="BC2" i="2"/>
  <c r="BK2" i="2"/>
  <c r="Z97" i="2"/>
  <c r="G97" i="2"/>
  <c r="AU97" i="2"/>
  <c r="G116" i="2"/>
  <c r="Z116" i="2"/>
  <c r="AF43" i="2"/>
  <c r="I43" i="2"/>
  <c r="AC43" i="2"/>
  <c r="G145" i="2"/>
  <c r="Z145" i="2"/>
  <c r="AU145" i="2"/>
  <c r="Z30" i="2"/>
  <c r="G30" i="2"/>
  <c r="AU30" i="2"/>
  <c r="AR116" i="2"/>
  <c r="AQ116" i="2"/>
  <c r="AP116" i="2"/>
  <c r="AO116" i="2"/>
  <c r="AN116" i="2"/>
  <c r="AM116" i="2"/>
  <c r="AL116" i="2"/>
  <c r="AS44" i="2"/>
  <c r="AR44" i="2"/>
  <c r="AQ44" i="2"/>
  <c r="AP44" i="2"/>
  <c r="AO44" i="2"/>
  <c r="AN44" i="2"/>
  <c r="AM44" i="2"/>
  <c r="AL44" i="2"/>
  <c r="AT206" i="2"/>
  <c r="AS206" i="2"/>
  <c r="AR206" i="2"/>
  <c r="AQ206" i="2"/>
  <c r="AP206" i="2"/>
  <c r="AO206" i="2"/>
  <c r="AN206" i="2"/>
  <c r="AM206" i="2"/>
  <c r="AL206" i="2"/>
  <c r="BI89" i="2"/>
  <c r="BJ89" i="2"/>
  <c r="BH89" i="2"/>
  <c r="BG89" i="2"/>
  <c r="BF89" i="2"/>
  <c r="BE89" i="2"/>
  <c r="BD89" i="2"/>
  <c r="BC89" i="2"/>
  <c r="BK24" i="2"/>
  <c r="BJ24" i="2"/>
  <c r="BI24" i="2"/>
  <c r="BH24" i="2"/>
  <c r="BG24" i="2"/>
  <c r="BF24" i="2"/>
  <c r="BE24" i="2"/>
  <c r="BD24" i="2"/>
  <c r="BC24" i="2"/>
  <c r="AQ109" i="2"/>
  <c r="AP109" i="2"/>
  <c r="AO109" i="2"/>
  <c r="AN109" i="2"/>
  <c r="AM109" i="2"/>
  <c r="AL109" i="2"/>
  <c r="AT101" i="2"/>
  <c r="AS101" i="2"/>
  <c r="AR101" i="2"/>
  <c r="AQ101" i="2"/>
  <c r="AP101" i="2"/>
  <c r="AO101" i="2"/>
  <c r="AN101" i="2"/>
  <c r="AM101" i="2"/>
  <c r="AL101" i="2"/>
  <c r="AO208" i="2"/>
  <c r="AN208" i="2"/>
  <c r="AM208" i="2"/>
  <c r="AL208" i="2"/>
  <c r="P201" i="2"/>
  <c r="AO128" i="2"/>
  <c r="AN128" i="2"/>
  <c r="AM128" i="2"/>
  <c r="AL128" i="2"/>
  <c r="BG59" i="2"/>
  <c r="BF59" i="2"/>
  <c r="BE59" i="2"/>
  <c r="BD59" i="2"/>
  <c r="BC59" i="2"/>
  <c r="BK59" i="2"/>
  <c r="BJ59" i="2"/>
  <c r="BI59" i="2"/>
  <c r="AQ40" i="2"/>
  <c r="AP40" i="2"/>
  <c r="AO40" i="2"/>
  <c r="AN40" i="2"/>
  <c r="AM40" i="2"/>
  <c r="AL40" i="2"/>
  <c r="AQ175" i="2"/>
  <c r="AP175" i="2"/>
  <c r="AO175" i="2"/>
  <c r="AN175" i="2"/>
  <c r="AM175" i="2"/>
  <c r="AL175" i="2"/>
  <c r="AT196" i="2"/>
  <c r="AS196" i="2"/>
  <c r="AR196" i="2"/>
  <c r="AQ196" i="2"/>
  <c r="AP196" i="2"/>
  <c r="AO196" i="2"/>
  <c r="AN196" i="2"/>
  <c r="AM196" i="2"/>
  <c r="AL196" i="2"/>
  <c r="AT159" i="2"/>
  <c r="AS159" i="2"/>
  <c r="AR159" i="2"/>
  <c r="AQ159" i="2"/>
  <c r="AP159" i="2"/>
  <c r="AO159" i="2"/>
  <c r="AN159" i="2"/>
  <c r="AM159" i="2"/>
  <c r="AL159" i="2"/>
  <c r="AP35" i="2"/>
  <c r="AO35" i="2"/>
  <c r="AN35" i="2"/>
  <c r="AM35" i="2"/>
  <c r="AL35" i="2"/>
  <c r="AS232" i="2"/>
  <c r="AR232" i="2"/>
  <c r="AQ232" i="2"/>
  <c r="AP232" i="2"/>
  <c r="AO232" i="2"/>
  <c r="AN232" i="2"/>
  <c r="AM232" i="2"/>
  <c r="AL232" i="2"/>
  <c r="AT224" i="2"/>
  <c r="AS224" i="2"/>
  <c r="AR224" i="2"/>
  <c r="AQ224" i="2"/>
  <c r="AP224" i="2"/>
  <c r="AO224" i="2"/>
  <c r="AN224" i="2"/>
  <c r="AM224" i="2"/>
  <c r="AL224" i="2"/>
  <c r="AT216" i="2"/>
  <c r="AS216" i="2"/>
  <c r="AR216" i="2"/>
  <c r="AQ216" i="2"/>
  <c r="AP216" i="2"/>
  <c r="AO216" i="2"/>
  <c r="AN216" i="2"/>
  <c r="AM216" i="2"/>
  <c r="AL216" i="2"/>
  <c r="AR207" i="2"/>
  <c r="AQ207" i="2"/>
  <c r="AP207" i="2"/>
  <c r="AO207" i="2"/>
  <c r="AN207" i="2"/>
  <c r="AM207" i="2"/>
  <c r="AL207" i="2"/>
  <c r="BI9" i="2"/>
  <c r="BH9" i="2"/>
  <c r="BG9" i="2"/>
  <c r="BF9" i="2"/>
  <c r="BE9" i="2"/>
  <c r="BD9" i="2"/>
  <c r="BC9" i="2"/>
  <c r="BJ114" i="2"/>
  <c r="BI114" i="2"/>
  <c r="BH114" i="2"/>
  <c r="BG114" i="2"/>
  <c r="BF114" i="2"/>
  <c r="BE114" i="2"/>
  <c r="BD114" i="2"/>
  <c r="BC114" i="2"/>
  <c r="BK57" i="2"/>
  <c r="BG124" i="2"/>
  <c r="BF124" i="2"/>
  <c r="BE124" i="2"/>
  <c r="BD124" i="2"/>
  <c r="BC124" i="2"/>
  <c r="BK91" i="2"/>
  <c r="BJ91" i="2"/>
  <c r="BI91" i="2"/>
  <c r="BH91" i="2"/>
  <c r="BG91" i="2"/>
  <c r="BF91" i="2"/>
  <c r="BE91" i="2"/>
  <c r="BD91" i="2"/>
  <c r="BC91" i="2"/>
  <c r="BJ13" i="2"/>
  <c r="BI13" i="2"/>
  <c r="BH13" i="2"/>
  <c r="BG13" i="2"/>
  <c r="BF13" i="2"/>
  <c r="BE13" i="2"/>
  <c r="BD13" i="2"/>
  <c r="BC13" i="2"/>
  <c r="BK92" i="2"/>
  <c r="BJ92" i="2"/>
  <c r="BI92" i="2"/>
  <c r="BH92" i="2"/>
  <c r="BG92" i="2"/>
  <c r="BF92" i="2"/>
  <c r="BE92" i="2"/>
  <c r="BD92" i="2"/>
  <c r="BC92" i="2"/>
  <c r="AT127" i="2"/>
  <c r="AS127" i="2"/>
  <c r="AR127" i="2"/>
  <c r="AQ127" i="2"/>
  <c r="AP127" i="2"/>
  <c r="AO127" i="2"/>
  <c r="AN127" i="2"/>
  <c r="AM127" i="2"/>
  <c r="AL127" i="2"/>
  <c r="I367" i="1"/>
  <c r="AT123" i="2"/>
  <c r="AS123" i="2"/>
  <c r="AR123" i="2"/>
  <c r="AQ123" i="2"/>
  <c r="AP123" i="2"/>
  <c r="AO123" i="2"/>
  <c r="AN123" i="2"/>
  <c r="AM123" i="2"/>
  <c r="AL123" i="2"/>
  <c r="BJ57" i="2"/>
  <c r="BI57" i="2"/>
  <c r="BH57" i="2"/>
  <c r="BG57" i="2"/>
  <c r="BF57" i="2"/>
  <c r="BE57" i="2"/>
  <c r="BD57" i="2"/>
  <c r="BC57" i="2"/>
  <c r="BH59" i="2"/>
  <c r="AS231" i="2"/>
  <c r="AR231" i="2"/>
  <c r="AQ231" i="2"/>
  <c r="AP231" i="2"/>
  <c r="AO231" i="2"/>
  <c r="AN231" i="2"/>
  <c r="AM231" i="2"/>
  <c r="AL231" i="2"/>
  <c r="AT215" i="2"/>
  <c r="AS215" i="2"/>
  <c r="AR215" i="2"/>
  <c r="AQ215" i="2"/>
  <c r="AP215" i="2"/>
  <c r="G107" i="2"/>
  <c r="Z107" i="2"/>
  <c r="AA107" i="2"/>
  <c r="J39" i="2"/>
  <c r="R39" i="2"/>
  <c r="AC39" i="2"/>
  <c r="AF39" i="2"/>
  <c r="AP22" i="2"/>
  <c r="AO22" i="2"/>
  <c r="AN22" i="2"/>
  <c r="AM22" i="2"/>
  <c r="AL22" i="2"/>
  <c r="BI113" i="2"/>
  <c r="BH113" i="2"/>
  <c r="BG113" i="2"/>
  <c r="BF113" i="2"/>
  <c r="BE113" i="2"/>
  <c r="BD113" i="2"/>
  <c r="BC113" i="2"/>
  <c r="BK79" i="2"/>
  <c r="BJ79" i="2"/>
  <c r="BI79" i="2"/>
  <c r="BH79" i="2"/>
  <c r="BG79" i="2"/>
  <c r="BF79" i="2"/>
  <c r="BE79" i="2"/>
  <c r="BD79" i="2"/>
  <c r="BC79" i="2"/>
  <c r="BJ122" i="2"/>
  <c r="BI122" i="2"/>
  <c r="BH122" i="2"/>
  <c r="BG122" i="2"/>
  <c r="BF122" i="2"/>
  <c r="BE122" i="2"/>
  <c r="BD122" i="2"/>
  <c r="BC122" i="2"/>
  <c r="BK122" i="2"/>
  <c r="AP129" i="2"/>
  <c r="AO129" i="2"/>
  <c r="AN129" i="2"/>
  <c r="AM129" i="2"/>
  <c r="AL129" i="2"/>
  <c r="BI87" i="2"/>
  <c r="BH87" i="2"/>
  <c r="BG87" i="2"/>
  <c r="BF87" i="2"/>
  <c r="BE87" i="2"/>
  <c r="BD87" i="2"/>
  <c r="BC87" i="2"/>
  <c r="AN194" i="2"/>
  <c r="AM194" i="2"/>
  <c r="AL194" i="2"/>
  <c r="AT194" i="2"/>
  <c r="AS194" i="2"/>
  <c r="AR194" i="2"/>
  <c r="AQ194" i="2"/>
  <c r="AP194" i="2"/>
  <c r="AO194" i="2"/>
  <c r="AN83" i="2"/>
  <c r="AM83" i="2"/>
  <c r="AL83" i="2"/>
  <c r="AT83" i="2"/>
  <c r="AS83" i="2"/>
  <c r="AR83" i="2"/>
  <c r="AQ83" i="2"/>
  <c r="AP83" i="2"/>
  <c r="AO83" i="2"/>
  <c r="AC214" i="2"/>
  <c r="AF214" i="2"/>
  <c r="BH70" i="2"/>
  <c r="BG70" i="2"/>
  <c r="BF70" i="2"/>
  <c r="BE70" i="2"/>
  <c r="BD70" i="2"/>
  <c r="BC70" i="2"/>
  <c r="AT113" i="2"/>
  <c r="AS113" i="2"/>
  <c r="AR113" i="2"/>
  <c r="AQ113" i="2"/>
  <c r="AP113" i="2"/>
  <c r="AO113" i="2"/>
  <c r="AN113" i="2"/>
  <c r="AM113" i="2"/>
  <c r="AL113" i="2"/>
  <c r="BJ15" i="2"/>
  <c r="BI15" i="2"/>
  <c r="BH15" i="2"/>
  <c r="BG15" i="2"/>
  <c r="BF15" i="2"/>
  <c r="BE15" i="2"/>
  <c r="BD15" i="2"/>
  <c r="BC15" i="2"/>
  <c r="AR22" i="2"/>
  <c r="AQ22" i="2"/>
  <c r="BH51" i="2"/>
  <c r="BG51" i="2"/>
  <c r="BF51" i="2"/>
  <c r="BE51" i="2"/>
  <c r="BD51" i="2"/>
  <c r="BC51" i="2"/>
  <c r="BJ7" i="2"/>
  <c r="BI7" i="2"/>
  <c r="BH7" i="2"/>
  <c r="BG7" i="2"/>
  <c r="BF7" i="2"/>
  <c r="BE7" i="2"/>
  <c r="BD7" i="2"/>
  <c r="BC7" i="2"/>
  <c r="AP46" i="2"/>
  <c r="AO46" i="2"/>
  <c r="AN46" i="2"/>
  <c r="AM46" i="2"/>
  <c r="AL46" i="2"/>
  <c r="AO215" i="2"/>
  <c r="AN215" i="2"/>
  <c r="AM215" i="2"/>
  <c r="AL215" i="2"/>
  <c r="AS153" i="2"/>
  <c r="AR153" i="2"/>
  <c r="AQ153" i="2"/>
  <c r="AP153" i="2"/>
  <c r="AO153" i="2"/>
  <c r="AN153" i="2"/>
  <c r="AM153" i="2"/>
  <c r="AL153" i="2"/>
  <c r="AO56" i="2"/>
  <c r="AN56" i="2"/>
  <c r="AM56" i="2"/>
  <c r="AL56" i="2"/>
  <c r="AS152" i="2"/>
  <c r="AR152" i="2"/>
  <c r="AQ152" i="2"/>
  <c r="AP152" i="2"/>
  <c r="AO152" i="2"/>
  <c r="AN152" i="2"/>
  <c r="AM152" i="2"/>
  <c r="AL152" i="2"/>
  <c r="AT152" i="2"/>
  <c r="G118" i="2"/>
  <c r="Z118" i="2"/>
  <c r="AA118" i="2"/>
  <c r="AC190" i="2"/>
  <c r="AF190" i="2"/>
  <c r="I190" i="2"/>
  <c r="AC180" i="2"/>
  <c r="I180" i="2"/>
  <c r="AF180" i="2"/>
  <c r="AF38" i="2"/>
  <c r="AC38" i="2"/>
  <c r="J38" i="2"/>
  <c r="Z78" i="2"/>
  <c r="G120" i="2"/>
  <c r="Z120" i="2"/>
  <c r="AA120" i="2"/>
  <c r="I98" i="2"/>
  <c r="AC98" i="2"/>
  <c r="AF98" i="2"/>
  <c r="P221" i="2"/>
  <c r="R221" i="2" s="1"/>
  <c r="G221" i="2"/>
  <c r="BL5" i="2"/>
  <c r="AU149" i="2"/>
  <c r="AU199" i="2"/>
  <c r="AU214" i="2"/>
  <c r="Z158" i="2"/>
  <c r="AA158" i="2"/>
  <c r="AE158" i="2"/>
  <c r="Z168" i="2"/>
  <c r="AU168" i="2"/>
  <c r="Z224" i="2"/>
  <c r="G224" i="2"/>
  <c r="P224" i="2"/>
  <c r="R224" i="2" s="1"/>
  <c r="AU78" i="2"/>
  <c r="R38" i="2"/>
  <c r="Z110" i="2"/>
  <c r="AA110" i="2"/>
  <c r="G110" i="2"/>
  <c r="G183" i="2"/>
  <c r="Z183" i="2"/>
  <c r="I150" i="2"/>
  <c r="AC150" i="2"/>
  <c r="AF150" i="2"/>
  <c r="I163" i="2"/>
  <c r="AC163" i="2"/>
  <c r="AF163" i="2"/>
  <c r="G200" i="2"/>
  <c r="Z200" i="2"/>
  <c r="AA200" i="2"/>
  <c r="G122" i="2"/>
  <c r="Z122" i="2"/>
  <c r="AA122" i="2"/>
  <c r="AF65" i="2"/>
  <c r="AC65" i="2"/>
  <c r="I65" i="2"/>
  <c r="G131" i="2"/>
  <c r="Z131" i="2"/>
  <c r="AA131" i="2"/>
  <c r="I77" i="2"/>
  <c r="AF77" i="2"/>
  <c r="I49" i="2"/>
  <c r="AC49" i="2"/>
  <c r="AF49" i="2"/>
  <c r="Z74" i="2"/>
  <c r="AA74" i="2"/>
  <c r="G74" i="2"/>
  <c r="G81" i="2"/>
  <c r="Z81" i="2"/>
  <c r="AA81" i="2"/>
  <c r="AF124" i="2"/>
  <c r="I124" i="2"/>
  <c r="G93" i="2"/>
  <c r="Z93" i="2"/>
  <c r="AA93" i="2"/>
  <c r="AF194" i="2"/>
  <c r="AC194" i="2"/>
  <c r="I117" i="2"/>
  <c r="AC117" i="2"/>
  <c r="AF117" i="2"/>
  <c r="AC105" i="2"/>
  <c r="AF105" i="2"/>
  <c r="I105" i="2"/>
  <c r="Z199" i="2"/>
  <c r="G199" i="2"/>
  <c r="I68" i="2"/>
  <c r="AC68" i="2"/>
  <c r="AF68" i="2"/>
  <c r="G31" i="2"/>
  <c r="Z31" i="2"/>
  <c r="G27" i="2"/>
  <c r="Z27" i="2"/>
  <c r="AA27" i="2"/>
  <c r="AC23" i="2"/>
  <c r="AF23" i="2"/>
  <c r="Z135" i="2"/>
  <c r="AA135" i="2"/>
  <c r="AE135" i="2"/>
  <c r="Z92" i="2"/>
  <c r="AA92" i="2"/>
  <c r="AE92" i="2"/>
  <c r="G75" i="2"/>
  <c r="Z75" i="2"/>
  <c r="AA75" i="2"/>
  <c r="G72" i="2"/>
  <c r="Z72" i="2"/>
  <c r="AA72" i="2"/>
  <c r="G87" i="2"/>
  <c r="Z87" i="2"/>
  <c r="AA87" i="2"/>
  <c r="Z95" i="2"/>
  <c r="AA95" i="2"/>
  <c r="G95" i="2"/>
  <c r="G56" i="2"/>
  <c r="G103" i="2"/>
  <c r="Z103" i="2"/>
  <c r="AA103" i="2"/>
  <c r="AF91" i="2"/>
  <c r="AC91" i="2"/>
  <c r="AF172" i="2"/>
  <c r="I172" i="2"/>
  <c r="AC172" i="2"/>
  <c r="AF135" i="2"/>
  <c r="I135" i="2"/>
  <c r="G179" i="2"/>
  <c r="Z179" i="2"/>
  <c r="Z165" i="2"/>
  <c r="AA165" i="2"/>
  <c r="G165" i="2"/>
  <c r="P219" i="2"/>
  <c r="AC219" i="2" s="1"/>
  <c r="P208" i="2"/>
  <c r="R208" i="2" s="1"/>
  <c r="P210" i="2"/>
  <c r="P205" i="2"/>
  <c r="R205" i="2" s="1"/>
  <c r="P229" i="2"/>
  <c r="R229" i="2" s="1"/>
  <c r="Z58" i="2"/>
  <c r="AA58" i="2"/>
  <c r="G58" i="2"/>
  <c r="I141" i="2"/>
  <c r="AF141" i="2"/>
  <c r="AF115" i="2"/>
  <c r="I115" i="2"/>
  <c r="AF164" i="2"/>
  <c r="I164" i="2"/>
  <c r="AC164" i="2"/>
  <c r="Z70" i="2"/>
  <c r="G70" i="2"/>
  <c r="Z218" i="2"/>
  <c r="AA218" i="2"/>
  <c r="G218" i="2"/>
  <c r="G227" i="2"/>
  <c r="Z227" i="2"/>
  <c r="AA227" i="2"/>
  <c r="AF106" i="2"/>
  <c r="AC100" i="2"/>
  <c r="Z25" i="2"/>
  <c r="AA25" i="2"/>
  <c r="AE25" i="2"/>
  <c r="G73" i="2"/>
  <c r="Z73" i="2"/>
  <c r="AA73" i="2"/>
  <c r="Z64" i="2"/>
  <c r="AA64" i="2"/>
  <c r="G64" i="2"/>
  <c r="G207" i="2"/>
  <c r="Z207" i="2"/>
  <c r="AF125" i="2"/>
  <c r="AC106" i="2"/>
  <c r="Z33" i="2"/>
  <c r="AA33" i="2"/>
  <c r="AE33" i="2"/>
  <c r="Z234" i="2"/>
  <c r="AY23" i="2"/>
  <c r="Z226" i="2"/>
  <c r="G226" i="2"/>
  <c r="G44" i="2"/>
  <c r="Z203" i="2"/>
  <c r="AA203" i="2"/>
  <c r="G203" i="2"/>
  <c r="G90" i="2"/>
  <c r="Z90" i="2"/>
  <c r="AA90" i="2"/>
  <c r="G109" i="2"/>
  <c r="Z109" i="2"/>
  <c r="AC101" i="2"/>
  <c r="AF101" i="2"/>
  <c r="Z35" i="2"/>
  <c r="G35" i="2"/>
  <c r="AF159" i="2"/>
  <c r="AC47" i="2"/>
  <c r="Z32" i="2"/>
  <c r="AA32" i="2"/>
  <c r="AE32" i="2"/>
  <c r="I146" i="2"/>
  <c r="AF146" i="2"/>
  <c r="G82" i="2"/>
  <c r="Z82" i="2"/>
  <c r="G229" i="2"/>
  <c r="Z229" i="2"/>
  <c r="AA229" i="2"/>
  <c r="Z54" i="2"/>
  <c r="AA54" i="2"/>
  <c r="G54" i="2"/>
  <c r="G219" i="2"/>
  <c r="Z219" i="2"/>
  <c r="Z233" i="2"/>
  <c r="AA233" i="2"/>
  <c r="G233" i="2"/>
  <c r="Z40" i="2"/>
  <c r="G40" i="2"/>
  <c r="Z212" i="2"/>
  <c r="AA212" i="2"/>
  <c r="G212" i="2"/>
  <c r="AC79" i="2"/>
  <c r="AC50" i="2"/>
  <c r="AF37" i="2"/>
  <c r="Z53" i="2"/>
  <c r="AA53" i="2"/>
  <c r="G53" i="2"/>
  <c r="G67" i="2"/>
  <c r="Z67" i="2"/>
  <c r="AA67" i="2"/>
  <c r="Z29" i="2"/>
  <c r="AA29" i="2"/>
  <c r="G29" i="2"/>
  <c r="E31" i="3"/>
  <c r="AY11" i="2"/>
  <c r="Z42" i="2"/>
  <c r="AY118" i="2"/>
  <c r="AY60" i="2"/>
  <c r="AY26" i="2"/>
  <c r="G62" i="2"/>
  <c r="G330" i="1"/>
  <c r="J330" i="1" s="1"/>
  <c r="BB79" i="2"/>
  <c r="BA79" i="2"/>
  <c r="AZ79" i="2"/>
  <c r="AX79" i="2"/>
  <c r="BA91" i="2"/>
  <c r="BB91" i="2"/>
  <c r="AK216" i="2"/>
  <c r="AJ216" i="2"/>
  <c r="AI216" i="2"/>
  <c r="AH216" i="2"/>
  <c r="AI159" i="2"/>
  <c r="AH159" i="2"/>
  <c r="AJ159" i="2"/>
  <c r="AK159" i="2"/>
  <c r="BA24" i="2"/>
  <c r="BB24" i="2"/>
  <c r="AK44" i="2"/>
  <c r="AI44" i="2"/>
  <c r="AJ44" i="2"/>
  <c r="AI35" i="2"/>
  <c r="AH35" i="2"/>
  <c r="AJ35" i="2"/>
  <c r="AK35" i="2"/>
  <c r="AK215" i="2"/>
  <c r="AI215" i="2"/>
  <c r="AH215" i="2"/>
  <c r="AJ215" i="2"/>
  <c r="BA57" i="2"/>
  <c r="BB57" i="2"/>
  <c r="BB124" i="2"/>
  <c r="BA124" i="2"/>
  <c r="AK196" i="2"/>
  <c r="AJ196" i="2"/>
  <c r="AI196" i="2"/>
  <c r="AH196" i="2"/>
  <c r="AJ206" i="2"/>
  <c r="AK206" i="2"/>
  <c r="AI206" i="2"/>
  <c r="AH206" i="2"/>
  <c r="AI123" i="2"/>
  <c r="AH123" i="2"/>
  <c r="AK123" i="2"/>
  <c r="AJ123" i="2"/>
  <c r="AK224" i="2"/>
  <c r="AJ224" i="2"/>
  <c r="AI224" i="2"/>
  <c r="AK175" i="2"/>
  <c r="AJ175" i="2"/>
  <c r="AI175" i="2"/>
  <c r="AK116" i="2"/>
  <c r="AI116" i="2"/>
  <c r="AH116" i="2"/>
  <c r="AJ116" i="2"/>
  <c r="BB2" i="2"/>
  <c r="BA2" i="2"/>
  <c r="AB91" i="2"/>
  <c r="AA91" i="2"/>
  <c r="AE91" i="2"/>
  <c r="BB13" i="2"/>
  <c r="BA13" i="2"/>
  <c r="BA87" i="2"/>
  <c r="AZ87" i="2"/>
  <c r="AX87" i="2"/>
  <c r="BB87" i="2"/>
  <c r="AK22" i="2"/>
  <c r="AJ22" i="2"/>
  <c r="AI22" i="2"/>
  <c r="AH22" i="2"/>
  <c r="BA114" i="2"/>
  <c r="AZ114" i="2"/>
  <c r="AX114" i="2"/>
  <c r="BB114" i="2"/>
  <c r="AJ153" i="2"/>
  <c r="AK153" i="2"/>
  <c r="AI153" i="2"/>
  <c r="AK231" i="2"/>
  <c r="AJ231" i="2"/>
  <c r="AI231" i="2"/>
  <c r="AH231" i="2"/>
  <c r="BB89" i="2"/>
  <c r="BA89" i="2"/>
  <c r="AB170" i="2"/>
  <c r="AA170" i="2"/>
  <c r="AE170" i="2"/>
  <c r="BB7" i="2"/>
  <c r="BA7" i="2"/>
  <c r="AZ7" i="2"/>
  <c r="AX7" i="2"/>
  <c r="AK127" i="2"/>
  <c r="AJ127" i="2"/>
  <c r="AI127" i="2"/>
  <c r="AH127" i="2"/>
  <c r="AJ40" i="2"/>
  <c r="AI40" i="2"/>
  <c r="AK40" i="2"/>
  <c r="AI101" i="2"/>
  <c r="AK101" i="2"/>
  <c r="AJ101" i="2"/>
  <c r="BA59" i="2"/>
  <c r="BB59" i="2"/>
  <c r="BA51" i="2"/>
  <c r="AZ51" i="2"/>
  <c r="AX51" i="2"/>
  <c r="BB51" i="2"/>
  <c r="BB92" i="2"/>
  <c r="BA92" i="2"/>
  <c r="AZ92" i="2"/>
  <c r="AX92" i="2"/>
  <c r="AC82" i="2"/>
  <c r="AF82" i="2"/>
  <c r="J82" i="2"/>
  <c r="AB82" i="2"/>
  <c r="AB180" i="2"/>
  <c r="AA180" i="2"/>
  <c r="AE180" i="2"/>
  <c r="AB104" i="2"/>
  <c r="AA104" i="2"/>
  <c r="AE104" i="2"/>
  <c r="AB49" i="2"/>
  <c r="AA49" i="2"/>
  <c r="AE49" i="2"/>
  <c r="AB161" i="2"/>
  <c r="AA161" i="2"/>
  <c r="AE161" i="2"/>
  <c r="AB38" i="2"/>
  <c r="AA38" i="2"/>
  <c r="AE38" i="2"/>
  <c r="AA219" i="2"/>
  <c r="AE219" i="2"/>
  <c r="J226" i="2"/>
  <c r="J207" i="2"/>
  <c r="AB207" i="2"/>
  <c r="AF205" i="2"/>
  <c r="AC103" i="2"/>
  <c r="AF103" i="2"/>
  <c r="H103" i="2"/>
  <c r="AB103" i="2"/>
  <c r="AE103" i="2"/>
  <c r="I93" i="2"/>
  <c r="AC93" i="2"/>
  <c r="AF93" i="2"/>
  <c r="AB93" i="2"/>
  <c r="AE93" i="2"/>
  <c r="AT168" i="2"/>
  <c r="AS168" i="2"/>
  <c r="AR168" i="2"/>
  <c r="AQ168" i="2"/>
  <c r="AP168" i="2"/>
  <c r="AO168" i="2"/>
  <c r="AN168" i="2"/>
  <c r="AM168" i="2"/>
  <c r="AL168" i="2"/>
  <c r="K221" i="2"/>
  <c r="AB221" i="2"/>
  <c r="AE221" i="2"/>
  <c r="AJ208" i="2"/>
  <c r="AK208" i="2"/>
  <c r="AI208" i="2"/>
  <c r="AH208" i="2"/>
  <c r="R232" i="2"/>
  <c r="AF232" i="2"/>
  <c r="AC232" i="2"/>
  <c r="AF215" i="2"/>
  <c r="AC215" i="2"/>
  <c r="R211" i="2"/>
  <c r="AF211" i="2"/>
  <c r="AH195" i="2"/>
  <c r="AB86" i="2"/>
  <c r="AA86" i="2"/>
  <c r="AE86" i="2"/>
  <c r="AB143" i="2"/>
  <c r="AA143" i="2"/>
  <c r="AE143" i="2"/>
  <c r="AH70" i="2"/>
  <c r="AB70" i="2"/>
  <c r="AH126" i="2"/>
  <c r="AH204" i="2"/>
  <c r="I72" i="2"/>
  <c r="AF72" i="2"/>
  <c r="AC72" i="2"/>
  <c r="AB72" i="2"/>
  <c r="AE72" i="2"/>
  <c r="K219" i="2"/>
  <c r="AF219" i="2"/>
  <c r="AB219" i="2"/>
  <c r="J227" i="2"/>
  <c r="AF227" i="2"/>
  <c r="AC227" i="2"/>
  <c r="AE227" i="2"/>
  <c r="AB227" i="2"/>
  <c r="I75" i="2"/>
  <c r="AF75" i="2"/>
  <c r="AC75" i="2"/>
  <c r="AE75" i="2"/>
  <c r="AB75" i="2"/>
  <c r="AJ232" i="2"/>
  <c r="AK232" i="2"/>
  <c r="AI232" i="2"/>
  <c r="R228" i="2"/>
  <c r="AF228" i="2"/>
  <c r="AC228" i="2"/>
  <c r="AA21" i="2"/>
  <c r="AE21" i="2"/>
  <c r="AB21" i="2"/>
  <c r="AA166" i="2"/>
  <c r="AE166" i="2"/>
  <c r="AB166" i="2"/>
  <c r="AH230" i="2"/>
  <c r="AH226" i="2"/>
  <c r="AB226" i="2"/>
  <c r="AH222" i="2"/>
  <c r="AH42" i="2"/>
  <c r="AB42" i="2"/>
  <c r="AB138" i="2"/>
  <c r="AA138" i="2"/>
  <c r="AE138" i="2"/>
  <c r="R44" i="2"/>
  <c r="AF44" i="2"/>
  <c r="AC44" i="2"/>
  <c r="J44" i="2"/>
  <c r="AC27" i="2"/>
  <c r="AF27" i="2"/>
  <c r="I27" i="2"/>
  <c r="AE27" i="2"/>
  <c r="AB27" i="2"/>
  <c r="BA70" i="2"/>
  <c r="BB70" i="2"/>
  <c r="AA69" i="2"/>
  <c r="AE69" i="2"/>
  <c r="AB69" i="2"/>
  <c r="AC62" i="2"/>
  <c r="AF62" i="2"/>
  <c r="J62" i="2"/>
  <c r="AB62" i="2"/>
  <c r="AE62" i="2"/>
  <c r="K212" i="2"/>
  <c r="AB212" i="2"/>
  <c r="AE212" i="2"/>
  <c r="I54" i="2"/>
  <c r="AC54" i="2"/>
  <c r="AF54" i="2"/>
  <c r="AE54" i="2"/>
  <c r="AB54" i="2"/>
  <c r="AC109" i="2"/>
  <c r="AF109" i="2"/>
  <c r="I109" i="2"/>
  <c r="K218" i="2"/>
  <c r="AE218" i="2"/>
  <c r="AB218" i="2"/>
  <c r="AF95" i="2"/>
  <c r="I95" i="2"/>
  <c r="AC95" i="2"/>
  <c r="AE95" i="2"/>
  <c r="AB95" i="2"/>
  <c r="I122" i="2"/>
  <c r="AC122" i="2"/>
  <c r="AF122" i="2"/>
  <c r="AB122" i="2"/>
  <c r="AE122" i="2"/>
  <c r="AJ129" i="2"/>
  <c r="AI129" i="2"/>
  <c r="AH129" i="2"/>
  <c r="AK129" i="2"/>
  <c r="AT30" i="2"/>
  <c r="AS30" i="2"/>
  <c r="AR30" i="2"/>
  <c r="AQ30" i="2"/>
  <c r="AP30" i="2"/>
  <c r="AO30" i="2"/>
  <c r="AN30" i="2"/>
  <c r="AM30" i="2"/>
  <c r="AL30" i="2"/>
  <c r="AC220" i="2"/>
  <c r="AF220" i="2"/>
  <c r="R220" i="2"/>
  <c r="R233" i="2"/>
  <c r="R225" i="2"/>
  <c r="AF225" i="2"/>
  <c r="AC225" i="2"/>
  <c r="AZ101" i="2"/>
  <c r="AX101" i="2"/>
  <c r="AZ78" i="2"/>
  <c r="AX78" i="2"/>
  <c r="AZ3" i="2"/>
  <c r="AX3" i="2"/>
  <c r="AZ104" i="2"/>
  <c r="AX104" i="2"/>
  <c r="AZ84" i="2"/>
  <c r="AX84" i="2"/>
  <c r="AZ109" i="2"/>
  <c r="AX109" i="2"/>
  <c r="AZ75" i="2"/>
  <c r="AX75" i="2"/>
  <c r="AZ82" i="2"/>
  <c r="AX82" i="2"/>
  <c r="I179" i="2"/>
  <c r="AC179" i="2"/>
  <c r="AF179" i="2"/>
  <c r="AA226" i="2"/>
  <c r="AE226" i="2"/>
  <c r="AA234" i="2"/>
  <c r="AE234" i="2"/>
  <c r="I118" i="2"/>
  <c r="AC118" i="2"/>
  <c r="AF118" i="2"/>
  <c r="AB118" i="2"/>
  <c r="AE118" i="2"/>
  <c r="AK46" i="2"/>
  <c r="AJ46" i="2"/>
  <c r="AI46" i="2"/>
  <c r="AF30" i="2"/>
  <c r="AC30" i="2"/>
  <c r="J30" i="2"/>
  <c r="AA116" i="2"/>
  <c r="R204" i="2"/>
  <c r="AC204" i="2"/>
  <c r="AF204" i="2"/>
  <c r="R213" i="2"/>
  <c r="AC213" i="2"/>
  <c r="AF213" i="2"/>
  <c r="AA85" i="2"/>
  <c r="AE85" i="2"/>
  <c r="AB85" i="2"/>
  <c r="AB96" i="2"/>
  <c r="AA96" i="2"/>
  <c r="AE96" i="2"/>
  <c r="AB163" i="2"/>
  <c r="AA163" i="2"/>
  <c r="AE163" i="2"/>
  <c r="AB100" i="2"/>
  <c r="AA100" i="2"/>
  <c r="AE100" i="2"/>
  <c r="AA119" i="2"/>
  <c r="AE119" i="2"/>
  <c r="AB119" i="2"/>
  <c r="AB26" i="2"/>
  <c r="AA26" i="2"/>
  <c r="AE26" i="2"/>
  <c r="AJ207" i="2"/>
  <c r="AK207" i="2"/>
  <c r="AI207" i="2"/>
  <c r="AH207" i="2"/>
  <c r="AA207" i="2"/>
  <c r="AE207" i="2"/>
  <c r="AC234" i="2"/>
  <c r="R234" i="2"/>
  <c r="AF234" i="2"/>
  <c r="AC210" i="2"/>
  <c r="AF210" i="2"/>
  <c r="R210" i="2"/>
  <c r="BB113" i="2"/>
  <c r="BA113" i="2"/>
  <c r="AZ113" i="2"/>
  <c r="AX113" i="2"/>
  <c r="J67" i="2"/>
  <c r="AB67" i="2"/>
  <c r="AE67" i="2"/>
  <c r="AC40" i="2"/>
  <c r="J40" i="2"/>
  <c r="R40" i="2"/>
  <c r="AF40" i="2"/>
  <c r="AF90" i="2"/>
  <c r="AC90" i="2"/>
  <c r="I90" i="2"/>
  <c r="AB90" i="2"/>
  <c r="AE90" i="2"/>
  <c r="AF73" i="2"/>
  <c r="I73" i="2"/>
  <c r="AC73" i="2"/>
  <c r="AB73" i="2"/>
  <c r="AE73" i="2"/>
  <c r="AC70" i="2"/>
  <c r="I70" i="2"/>
  <c r="AF70" i="2"/>
  <c r="AF165" i="2"/>
  <c r="AC165" i="2"/>
  <c r="I165" i="2"/>
  <c r="AB165" i="2"/>
  <c r="AE165" i="2"/>
  <c r="AC81" i="2"/>
  <c r="AF81" i="2"/>
  <c r="I81" i="2"/>
  <c r="AE81" i="2"/>
  <c r="AB81" i="2"/>
  <c r="AA183" i="2"/>
  <c r="AT78" i="2"/>
  <c r="AS78" i="2"/>
  <c r="AR78" i="2"/>
  <c r="AQ78" i="2"/>
  <c r="AP78" i="2"/>
  <c r="AO78" i="2"/>
  <c r="AN78" i="2"/>
  <c r="AM78" i="2"/>
  <c r="AL78" i="2"/>
  <c r="AT214" i="2"/>
  <c r="AS214" i="2"/>
  <c r="AR214" i="2"/>
  <c r="AQ214" i="2"/>
  <c r="AP214" i="2"/>
  <c r="AO214" i="2"/>
  <c r="AN214" i="2"/>
  <c r="AM214" i="2"/>
  <c r="AL214" i="2"/>
  <c r="BA15" i="2"/>
  <c r="BB15" i="2"/>
  <c r="AC107" i="2"/>
  <c r="AF107" i="2"/>
  <c r="I107" i="2"/>
  <c r="AB107" i="2"/>
  <c r="AE107" i="2"/>
  <c r="AI128" i="2"/>
  <c r="AJ128" i="2"/>
  <c r="AK128" i="2"/>
  <c r="AF116" i="2"/>
  <c r="I116" i="2"/>
  <c r="AC116" i="2"/>
  <c r="AE116" i="2"/>
  <c r="AB116" i="2"/>
  <c r="AT134" i="2"/>
  <c r="AS134" i="2"/>
  <c r="AR134" i="2"/>
  <c r="AQ134" i="2"/>
  <c r="AP134" i="2"/>
  <c r="AO134" i="2"/>
  <c r="AN134" i="2"/>
  <c r="AM134" i="2"/>
  <c r="AL134" i="2"/>
  <c r="AC216" i="2"/>
  <c r="AF216" i="2"/>
  <c r="R216" i="2"/>
  <c r="AF217" i="2"/>
  <c r="AA59" i="2"/>
  <c r="AE59" i="2"/>
  <c r="AB59" i="2"/>
  <c r="AH177" i="2"/>
  <c r="AH147" i="2"/>
  <c r="AZ88" i="2"/>
  <c r="AX88" i="2"/>
  <c r="AH167" i="2"/>
  <c r="AZ41" i="2"/>
  <c r="AX41" i="2"/>
  <c r="AJ194" i="2"/>
  <c r="AI194" i="2"/>
  <c r="AH194" i="2"/>
  <c r="AK194" i="2"/>
  <c r="AF29" i="2"/>
  <c r="I29" i="2"/>
  <c r="AC29" i="2"/>
  <c r="AB29" i="2"/>
  <c r="AE29" i="2"/>
  <c r="AC64" i="2"/>
  <c r="I64" i="2"/>
  <c r="AF64" i="2"/>
  <c r="AE64" i="2"/>
  <c r="AB64" i="2"/>
  <c r="AC56" i="2"/>
  <c r="AF56" i="2"/>
  <c r="I56" i="2"/>
  <c r="AE56" i="2"/>
  <c r="AF53" i="2"/>
  <c r="I53" i="2"/>
  <c r="AC53" i="2"/>
  <c r="AE53" i="2"/>
  <c r="AB53" i="2"/>
  <c r="K229" i="2"/>
  <c r="AE229" i="2"/>
  <c r="AB229" i="2"/>
  <c r="J203" i="2"/>
  <c r="AC203" i="2"/>
  <c r="AB203" i="2"/>
  <c r="AE203" i="2"/>
  <c r="AC58" i="2"/>
  <c r="I58" i="2"/>
  <c r="AF58" i="2"/>
  <c r="AB58" i="2"/>
  <c r="AE58" i="2"/>
  <c r="AF199" i="2"/>
  <c r="I199" i="2"/>
  <c r="AC199" i="2"/>
  <c r="AC74" i="2"/>
  <c r="I74" i="2"/>
  <c r="AF74" i="2"/>
  <c r="AB74" i="2"/>
  <c r="AE74" i="2"/>
  <c r="AC131" i="2"/>
  <c r="I131" i="2"/>
  <c r="AF131" i="2"/>
  <c r="AE131" i="2"/>
  <c r="AB131" i="2"/>
  <c r="I200" i="2"/>
  <c r="AB200" i="2"/>
  <c r="AE200" i="2"/>
  <c r="I183" i="2"/>
  <c r="AC183" i="2"/>
  <c r="AF183" i="2"/>
  <c r="AB183" i="2"/>
  <c r="AE183" i="2"/>
  <c r="AT199" i="2"/>
  <c r="AS199" i="2"/>
  <c r="AR199" i="2"/>
  <c r="AQ199" i="2"/>
  <c r="AP199" i="2"/>
  <c r="AO199" i="2"/>
  <c r="AN199" i="2"/>
  <c r="AM199" i="2"/>
  <c r="AL199" i="2"/>
  <c r="AJ152" i="2"/>
  <c r="AK152" i="2"/>
  <c r="AI152" i="2"/>
  <c r="AK113" i="2"/>
  <c r="AJ113" i="2"/>
  <c r="AI113" i="2"/>
  <c r="AH113" i="2"/>
  <c r="AJ83" i="2"/>
  <c r="AI83" i="2"/>
  <c r="AH83" i="2"/>
  <c r="AK83" i="2"/>
  <c r="BB122" i="2"/>
  <c r="BA122" i="2"/>
  <c r="AZ122" i="2"/>
  <c r="AX122" i="2"/>
  <c r="BB9" i="2"/>
  <c r="BA9" i="2"/>
  <c r="AZ9" i="2"/>
  <c r="AX9" i="2"/>
  <c r="R201" i="2"/>
  <c r="AC201" i="2"/>
  <c r="AF201" i="2"/>
  <c r="AI109" i="2"/>
  <c r="AH109" i="2"/>
  <c r="AA109" i="2"/>
  <c r="AE109" i="2"/>
  <c r="AJ109" i="2"/>
  <c r="AK109" i="2"/>
  <c r="AT145" i="2"/>
  <c r="AS145" i="2"/>
  <c r="AR145" i="2"/>
  <c r="AQ145" i="2"/>
  <c r="AP145" i="2"/>
  <c r="AO145" i="2"/>
  <c r="AN145" i="2"/>
  <c r="AM145" i="2"/>
  <c r="AL145" i="2"/>
  <c r="AT97" i="2"/>
  <c r="AS97" i="2"/>
  <c r="AR97" i="2"/>
  <c r="AQ97" i="2"/>
  <c r="AP97" i="2"/>
  <c r="AO97" i="2"/>
  <c r="AN97" i="2"/>
  <c r="AM97" i="2"/>
  <c r="AL97" i="2"/>
  <c r="AF134" i="2"/>
  <c r="I134" i="2"/>
  <c r="AC134" i="2"/>
  <c r="R230" i="2"/>
  <c r="AF230" i="2"/>
  <c r="AA211" i="2"/>
  <c r="AE211" i="2"/>
  <c r="AB211" i="2"/>
  <c r="AB171" i="2"/>
  <c r="AA171" i="2"/>
  <c r="AE171" i="2"/>
  <c r="AB150" i="2"/>
  <c r="AA150" i="2"/>
  <c r="AE150" i="2"/>
  <c r="AA36" i="2"/>
  <c r="AE36" i="2"/>
  <c r="AB36" i="2"/>
  <c r="AB108" i="2"/>
  <c r="AA108" i="2"/>
  <c r="AE108" i="2"/>
  <c r="AH31" i="2"/>
  <c r="AA31" i="2"/>
  <c r="AE31" i="2"/>
  <c r="AH217" i="2"/>
  <c r="AB210" i="2"/>
  <c r="AA210" i="2"/>
  <c r="AE210" i="2"/>
  <c r="BK5" i="2"/>
  <c r="BJ5" i="2"/>
  <c r="BI5" i="2"/>
  <c r="BH5" i="2"/>
  <c r="BG5" i="2"/>
  <c r="BF5" i="2"/>
  <c r="BE5" i="2"/>
  <c r="BD5" i="2"/>
  <c r="BC5" i="2"/>
  <c r="I145" i="2"/>
  <c r="AC145" i="2"/>
  <c r="AF145" i="2"/>
  <c r="AF31" i="2"/>
  <c r="J31" i="2"/>
  <c r="AC31" i="2"/>
  <c r="AB31" i="2"/>
  <c r="AF35" i="2"/>
  <c r="AC35" i="2"/>
  <c r="J35" i="2"/>
  <c r="AB35" i="2"/>
  <c r="AF87" i="2"/>
  <c r="I87" i="2"/>
  <c r="AC87" i="2"/>
  <c r="AB87" i="2"/>
  <c r="AE87" i="2"/>
  <c r="AF233" i="2"/>
  <c r="AC233" i="2"/>
  <c r="J233" i="2"/>
  <c r="AB233" i="2"/>
  <c r="AE233" i="2"/>
  <c r="AA82" i="2"/>
  <c r="AE82" i="2"/>
  <c r="AA35" i="2"/>
  <c r="AE35" i="2"/>
  <c r="AA179" i="2"/>
  <c r="AE179" i="2"/>
  <c r="AF110" i="2"/>
  <c r="AC110" i="2"/>
  <c r="I110" i="2"/>
  <c r="AE110" i="2"/>
  <c r="AB110" i="2"/>
  <c r="I224" i="2"/>
  <c r="AC224" i="2"/>
  <c r="AF224" i="2"/>
  <c r="AT149" i="2"/>
  <c r="AS149" i="2"/>
  <c r="AR149" i="2"/>
  <c r="AQ149" i="2"/>
  <c r="AP149" i="2"/>
  <c r="AO149" i="2"/>
  <c r="AN149" i="2"/>
  <c r="AM149" i="2"/>
  <c r="AL149" i="2"/>
  <c r="AF120" i="2"/>
  <c r="I120" i="2"/>
  <c r="AC120" i="2"/>
  <c r="AE120" i="2"/>
  <c r="AB120" i="2"/>
  <c r="AK56" i="2"/>
  <c r="AJ56" i="2"/>
  <c r="AI56" i="2"/>
  <c r="AH56" i="2"/>
  <c r="AA56" i="2"/>
  <c r="AF97" i="2"/>
  <c r="AC97" i="2"/>
  <c r="I97" i="2"/>
  <c r="AH179" i="2"/>
  <c r="AB179" i="2"/>
  <c r="AA71" i="2"/>
  <c r="AE71" i="2"/>
  <c r="AB71" i="2"/>
  <c r="AH156" i="2"/>
  <c r="AH66" i="2"/>
  <c r="AH115" i="2"/>
  <c r="AH186" i="2"/>
  <c r="AH187" i="2"/>
  <c r="AZ106" i="2"/>
  <c r="AX106" i="2"/>
  <c r="AJ134" i="2"/>
  <c r="AK134" i="2"/>
  <c r="AI134" i="2"/>
  <c r="AH134" i="2"/>
  <c r="AJ149" i="2"/>
  <c r="AK149" i="2"/>
  <c r="AI149" i="2"/>
  <c r="AH149" i="2"/>
  <c r="AJ199" i="2"/>
  <c r="AK199" i="2"/>
  <c r="AI199" i="2"/>
  <c r="AH199" i="2"/>
  <c r="AJ214" i="2"/>
  <c r="AK214" i="2"/>
  <c r="AI214" i="2"/>
  <c r="AJ145" i="2"/>
  <c r="AI145" i="2"/>
  <c r="AK145" i="2"/>
  <c r="AI97" i="2"/>
  <c r="AH97" i="2"/>
  <c r="AJ97" i="2"/>
  <c r="AK97" i="2"/>
  <c r="BB5" i="2"/>
  <c r="BA5" i="2"/>
  <c r="AJ78" i="2"/>
  <c r="AI78" i="2"/>
  <c r="AK78" i="2"/>
  <c r="AI168" i="2"/>
  <c r="AK168" i="2"/>
  <c r="AJ168" i="2"/>
  <c r="AJ30" i="2"/>
  <c r="AK30" i="2"/>
  <c r="AI30" i="2"/>
  <c r="AB186" i="2"/>
  <c r="AA186" i="2"/>
  <c r="AE186" i="2"/>
  <c r="AA83" i="2"/>
  <c r="AE83" i="2"/>
  <c r="AB83" i="2"/>
  <c r="AA127" i="2"/>
  <c r="AE127" i="2"/>
  <c r="AB127" i="2"/>
  <c r="AB222" i="2"/>
  <c r="AA222" i="2"/>
  <c r="AE222" i="2"/>
  <c r="AA208" i="2"/>
  <c r="AE208" i="2"/>
  <c r="AB208" i="2"/>
  <c r="AA231" i="2"/>
  <c r="AE231" i="2"/>
  <c r="AB231" i="2"/>
  <c r="AH44" i="2"/>
  <c r="AA66" i="2"/>
  <c r="AE66" i="2"/>
  <c r="AB66" i="2"/>
  <c r="AB113" i="2"/>
  <c r="AA113" i="2"/>
  <c r="AE113" i="2"/>
  <c r="AA147" i="2"/>
  <c r="AE147" i="2"/>
  <c r="AB147" i="2"/>
  <c r="AH46" i="2"/>
  <c r="AB109" i="2"/>
  <c r="AZ70" i="2"/>
  <c r="AX70" i="2"/>
  <c r="AZ2" i="2"/>
  <c r="AX2" i="2"/>
  <c r="AH224" i="2"/>
  <c r="AA206" i="2"/>
  <c r="AE206" i="2"/>
  <c r="AB206" i="2"/>
  <c r="AB22" i="2"/>
  <c r="AA22" i="2"/>
  <c r="AE22" i="2"/>
  <c r="AA177" i="2"/>
  <c r="AE177" i="2"/>
  <c r="AB177" i="2"/>
  <c r="AZ15" i="2"/>
  <c r="AX15" i="2"/>
  <c r="AB230" i="2"/>
  <c r="AA230" i="2"/>
  <c r="AE230" i="2"/>
  <c r="AA196" i="2"/>
  <c r="AE196" i="2"/>
  <c r="AB196" i="2"/>
  <c r="AB215" i="2"/>
  <c r="AA215" i="2"/>
  <c r="AE215" i="2"/>
  <c r="AA167" i="2"/>
  <c r="AE167" i="2"/>
  <c r="AB167" i="2"/>
  <c r="AA126" i="2"/>
  <c r="AE126" i="2"/>
  <c r="AB126" i="2"/>
  <c r="AZ59" i="2"/>
  <c r="AX59" i="2"/>
  <c r="AZ57" i="2"/>
  <c r="AX57" i="2"/>
  <c r="AB156" i="2"/>
  <c r="AA156" i="2"/>
  <c r="AE156" i="2"/>
  <c r="AH128" i="2"/>
  <c r="AH101" i="2"/>
  <c r="AH153" i="2"/>
  <c r="AZ24" i="2"/>
  <c r="AX24" i="2"/>
  <c r="AZ91" i="2"/>
  <c r="AX91" i="2"/>
  <c r="AA217" i="2"/>
  <c r="AE217" i="2"/>
  <c r="AB217" i="2"/>
  <c r="AA70" i="2"/>
  <c r="AE70" i="2"/>
  <c r="AB194" i="2"/>
  <c r="AA194" i="2"/>
  <c r="AE194" i="2"/>
  <c r="AA129" i="2"/>
  <c r="AE129" i="2"/>
  <c r="AB129" i="2"/>
  <c r="AB115" i="2"/>
  <c r="AA115" i="2"/>
  <c r="AE115" i="2"/>
  <c r="AA42" i="2"/>
  <c r="AE42" i="2"/>
  <c r="AH152" i="2"/>
  <c r="AB56" i="2"/>
  <c r="AB195" i="2"/>
  <c r="AA195" i="2"/>
  <c r="AE195" i="2"/>
  <c r="AH40" i="2"/>
  <c r="AZ13" i="2"/>
  <c r="AX13" i="2"/>
  <c r="AZ124" i="2"/>
  <c r="AX124" i="2"/>
  <c r="AB216" i="2"/>
  <c r="AA216" i="2"/>
  <c r="AE216" i="2"/>
  <c r="AA187" i="2"/>
  <c r="AE187" i="2"/>
  <c r="AB187" i="2"/>
  <c r="AH232" i="2"/>
  <c r="AB204" i="2"/>
  <c r="AA204" i="2"/>
  <c r="AE204" i="2"/>
  <c r="AZ89" i="2"/>
  <c r="AX89" i="2"/>
  <c r="AH175" i="2"/>
  <c r="AA123" i="2"/>
  <c r="AE123" i="2"/>
  <c r="AB123" i="2"/>
  <c r="AB159" i="2"/>
  <c r="AA159" i="2"/>
  <c r="AE159" i="2"/>
  <c r="AA44" i="2"/>
  <c r="AE44" i="2"/>
  <c r="AB44" i="2"/>
  <c r="AB97" i="2"/>
  <c r="AA97" i="2"/>
  <c r="AE97" i="2"/>
  <c r="AB152" i="2"/>
  <c r="AA152" i="2"/>
  <c r="AE152" i="2"/>
  <c r="AA40" i="2"/>
  <c r="AE40" i="2"/>
  <c r="AB40" i="2"/>
  <c r="AH78" i="2"/>
  <c r="AH145" i="2"/>
  <c r="AB149" i="2"/>
  <c r="AA149" i="2"/>
  <c r="AE149" i="2"/>
  <c r="AB153" i="2"/>
  <c r="AA153" i="2"/>
  <c r="AE153" i="2"/>
  <c r="AA224" i="2"/>
  <c r="AE224" i="2"/>
  <c r="AB224" i="2"/>
  <c r="AH30" i="2"/>
  <c r="AA175" i="2"/>
  <c r="AE175" i="2"/>
  <c r="AB175" i="2"/>
  <c r="AH168" i="2"/>
  <c r="AB232" i="2"/>
  <c r="AA232" i="2"/>
  <c r="AE232" i="2"/>
  <c r="AB101" i="2"/>
  <c r="AA101" i="2"/>
  <c r="AE101" i="2"/>
  <c r="AZ5" i="2"/>
  <c r="AX5" i="2"/>
  <c r="AH214" i="2"/>
  <c r="AA134" i="2"/>
  <c r="AE134" i="2"/>
  <c r="AB134" i="2"/>
  <c r="AB128" i="2"/>
  <c r="AA128" i="2"/>
  <c r="AE128" i="2"/>
  <c r="AB46" i="2"/>
  <c r="AA46" i="2"/>
  <c r="AE46" i="2"/>
  <c r="AB199" i="2"/>
  <c r="AA199" i="2"/>
  <c r="AE199" i="2"/>
  <c r="AB145" i="2"/>
  <c r="AA145" i="2"/>
  <c r="AE145" i="2"/>
  <c r="AB30" i="2"/>
  <c r="AA30" i="2"/>
  <c r="AE30" i="2"/>
  <c r="AC11" i="2"/>
  <c r="AB78" i="2"/>
  <c r="AA78" i="2"/>
  <c r="AE78" i="2"/>
  <c r="AB214" i="2"/>
  <c r="AA214" i="2"/>
  <c r="AE214" i="2"/>
  <c r="AB168" i="2"/>
  <c r="AA168" i="2"/>
  <c r="AE168" i="2"/>
  <c r="R219" i="2"/>
  <c r="R223" i="2"/>
  <c r="C12" i="2"/>
  <c r="C11" i="2"/>
  <c r="AF200" i="2" l="1"/>
  <c r="R67" i="2"/>
  <c r="AC200" i="2"/>
  <c r="AF67" i="2"/>
  <c r="P354" i="1"/>
  <c r="S354" i="1" s="1"/>
  <c r="P142" i="1"/>
  <c r="S142" i="1" s="1"/>
  <c r="AF202" i="2"/>
  <c r="AC202" i="2"/>
  <c r="G447" i="1"/>
  <c r="K447" i="1" s="1"/>
  <c r="P447" i="1"/>
  <c r="S447" i="1" s="1"/>
  <c r="AC205" i="2"/>
  <c r="AF221" i="2"/>
  <c r="R218" i="2"/>
  <c r="AC222" i="2"/>
  <c r="R222" i="2"/>
  <c r="AC221" i="2"/>
  <c r="R209" i="2"/>
  <c r="AC208" i="2"/>
  <c r="AF208" i="2"/>
  <c r="G446" i="1"/>
  <c r="K446" i="1" s="1"/>
  <c r="P446" i="1"/>
  <c r="S446" i="1" s="1"/>
  <c r="AF231" i="2"/>
  <c r="AC217" i="2"/>
  <c r="AF207" i="2"/>
  <c r="AC231" i="2"/>
  <c r="AC207" i="2"/>
  <c r="AF218" i="2"/>
  <c r="AC206" i="2"/>
  <c r="AF209" i="2"/>
  <c r="R206" i="2"/>
  <c r="G149" i="1"/>
  <c r="I149" i="1" s="1"/>
  <c r="P149" i="1"/>
  <c r="S149" i="1" s="1"/>
  <c r="E315" i="3"/>
  <c r="E59" i="3"/>
  <c r="E142" i="3"/>
  <c r="E218" i="3"/>
  <c r="E292" i="3"/>
  <c r="E28" i="3"/>
  <c r="E349" i="3"/>
  <c r="E382" i="3"/>
  <c r="F178" i="1"/>
  <c r="G178" i="1" s="1"/>
  <c r="I178" i="1" s="1"/>
  <c r="E235" i="3"/>
  <c r="E249" i="3"/>
  <c r="E298" i="3"/>
  <c r="E12" i="3"/>
  <c r="E331" i="3"/>
  <c r="E41" i="3"/>
  <c r="E47" i="3"/>
  <c r="E306" i="3"/>
  <c r="E325" i="3"/>
  <c r="E356" i="3"/>
  <c r="E266" i="3"/>
  <c r="E344" i="3"/>
  <c r="E91" i="3"/>
  <c r="E124" i="3"/>
  <c r="E160" i="3"/>
  <c r="E193" i="3"/>
  <c r="E205" i="3"/>
  <c r="E261" i="3"/>
  <c r="E285" i="3"/>
  <c r="E182" i="3"/>
  <c r="E242" i="3"/>
  <c r="E272" i="3"/>
  <c r="E106" i="3"/>
  <c r="E169" i="3"/>
  <c r="E190" i="3"/>
  <c r="E399" i="3"/>
  <c r="G408" i="1"/>
  <c r="K408" i="1" s="1"/>
  <c r="P408" i="1"/>
  <c r="S408" i="1" s="1"/>
  <c r="G429" i="1"/>
  <c r="K429" i="1" s="1"/>
  <c r="P429" i="1"/>
  <c r="G396" i="1"/>
  <c r="K396" i="1" s="1"/>
  <c r="P396" i="1"/>
  <c r="P136" i="1"/>
  <c r="G136" i="1"/>
  <c r="I136" i="1" s="1"/>
  <c r="P99" i="1"/>
  <c r="G99" i="1"/>
  <c r="I99" i="1" s="1"/>
  <c r="G83" i="1"/>
  <c r="I83" i="1" s="1"/>
  <c r="P83" i="1"/>
  <c r="G27" i="1"/>
  <c r="I27" i="1" s="1"/>
  <c r="P27" i="1"/>
  <c r="G109" i="1"/>
  <c r="I109" i="1" s="1"/>
  <c r="P109" i="1"/>
  <c r="J157" i="1"/>
  <c r="S157" i="1"/>
  <c r="G333" i="1"/>
  <c r="J333" i="1" s="1"/>
  <c r="P333" i="1"/>
  <c r="G426" i="1"/>
  <c r="K426" i="1" s="1"/>
  <c r="P426" i="1"/>
  <c r="S426" i="1" s="1"/>
  <c r="P222" i="1"/>
  <c r="G222" i="1"/>
  <c r="I222" i="1" s="1"/>
  <c r="G68" i="1"/>
  <c r="I68" i="1" s="1"/>
  <c r="P68" i="1"/>
  <c r="P55" i="1"/>
  <c r="S55" i="1" s="1"/>
  <c r="P378" i="1"/>
  <c r="S378" i="1" s="1"/>
  <c r="P355" i="1"/>
  <c r="S355" i="1" s="1"/>
  <c r="P50" i="1"/>
  <c r="S50" i="1" s="1"/>
  <c r="P26" i="1"/>
  <c r="S26" i="1" s="1"/>
  <c r="P414" i="1"/>
  <c r="S414" i="1" s="1"/>
  <c r="E311" i="3"/>
  <c r="E338" i="3"/>
  <c r="F334" i="1"/>
  <c r="G334" i="1" s="1"/>
  <c r="J334" i="1" s="1"/>
  <c r="F123" i="1"/>
  <c r="G123" i="1" s="1"/>
  <c r="J123" i="1" s="1"/>
  <c r="F289" i="1"/>
  <c r="G289" i="1" s="1"/>
  <c r="I289" i="1" s="1"/>
  <c r="F308" i="1"/>
  <c r="G308" i="1" s="1"/>
  <c r="I308" i="1" s="1"/>
  <c r="F373" i="1"/>
  <c r="F357" i="1"/>
  <c r="G357" i="1" s="1"/>
  <c r="I357" i="1" s="1"/>
  <c r="F336" i="1"/>
  <c r="F96" i="1"/>
  <c r="G96" i="1" s="1"/>
  <c r="I96" i="1" s="1"/>
  <c r="F87" i="1"/>
  <c r="F44" i="1"/>
  <c r="G44" i="1" s="1"/>
  <c r="I44" i="1" s="1"/>
  <c r="F39" i="1"/>
  <c r="G39" i="1" s="1"/>
  <c r="I39" i="1" s="1"/>
  <c r="F22" i="1"/>
  <c r="F392" i="1"/>
  <c r="G392" i="1" s="1"/>
  <c r="K392" i="1" s="1"/>
  <c r="F361" i="1"/>
  <c r="F101" i="1"/>
  <c r="G101" i="1" s="1"/>
  <c r="I101" i="1" s="1"/>
  <c r="E220" i="3"/>
  <c r="P380" i="1"/>
  <c r="S380" i="1" s="1"/>
  <c r="P387" i="1"/>
  <c r="S387" i="1" s="1"/>
  <c r="P46" i="1"/>
  <c r="S46" i="1" s="1"/>
  <c r="P37" i="1"/>
  <c r="P386" i="1"/>
  <c r="S386" i="1" s="1"/>
  <c r="F194" i="1"/>
  <c r="G194" i="1" s="1"/>
  <c r="I194" i="1" s="1"/>
  <c r="P402" i="1"/>
  <c r="S402" i="1" s="1"/>
  <c r="P344" i="1"/>
  <c r="P33" i="1"/>
  <c r="S33" i="1" s="1"/>
  <c r="J160" i="1"/>
  <c r="E260" i="3"/>
  <c r="E211" i="3"/>
  <c r="P418" i="1"/>
  <c r="S418" i="1" s="1"/>
  <c r="P352" i="1"/>
  <c r="S352" i="1" s="1"/>
  <c r="P36" i="1"/>
  <c r="S36" i="1" s="1"/>
  <c r="E80" i="3"/>
  <c r="E107" i="3"/>
  <c r="E195" i="3"/>
  <c r="P150" i="1"/>
  <c r="S150" i="1" s="1"/>
  <c r="P328" i="1"/>
  <c r="S328" i="1" s="1"/>
  <c r="P382" i="1"/>
  <c r="S382" i="1" s="1"/>
  <c r="P137" i="1"/>
  <c r="S137" i="1" s="1"/>
  <c r="P57" i="1"/>
  <c r="S57" i="1" s="1"/>
  <c r="P28" i="1"/>
  <c r="S28" i="1" s="1"/>
  <c r="P338" i="1"/>
  <c r="E305" i="3"/>
  <c r="E371" i="3"/>
  <c r="E386" i="3"/>
  <c r="P342" i="1"/>
  <c r="S342" i="1" s="1"/>
  <c r="P372" i="1"/>
  <c r="P108" i="1"/>
  <c r="S108" i="1" s="1"/>
  <c r="P374" i="1"/>
  <c r="S374" i="1" s="1"/>
  <c r="P102" i="1"/>
  <c r="S102" i="1" s="1"/>
  <c r="P367" i="1"/>
  <c r="S367" i="1" s="1"/>
  <c r="P190" i="1"/>
  <c r="S190" i="1" s="1"/>
  <c r="E229" i="3"/>
  <c r="E17" i="3"/>
  <c r="E332" i="3"/>
  <c r="E327" i="3"/>
  <c r="E32" i="3"/>
  <c r="E94" i="3"/>
  <c r="E159" i="3"/>
  <c r="E350" i="3"/>
  <c r="E199" i="3"/>
  <c r="J159" i="1"/>
  <c r="S159" i="1"/>
  <c r="G385" i="1"/>
  <c r="J385" i="1" s="1"/>
  <c r="P385" i="1"/>
  <c r="S138" i="1"/>
  <c r="J138" i="1"/>
  <c r="F195" i="1"/>
  <c r="G195" i="1" s="1"/>
  <c r="I195" i="1" s="1"/>
  <c r="E56" i="3"/>
  <c r="S128" i="1"/>
  <c r="J128" i="1"/>
  <c r="F193" i="1"/>
  <c r="G193" i="1" s="1"/>
  <c r="I193" i="1" s="1"/>
  <c r="E54" i="3"/>
  <c r="J156" i="1"/>
  <c r="S156" i="1"/>
  <c r="F191" i="1"/>
  <c r="G191" i="1" s="1"/>
  <c r="I191" i="1" s="1"/>
  <c r="E52" i="3"/>
  <c r="P347" i="1"/>
  <c r="G347" i="1"/>
  <c r="J347" i="1" s="1"/>
  <c r="S167" i="1"/>
  <c r="J167" i="1"/>
  <c r="J141" i="1"/>
  <c r="S141" i="1"/>
  <c r="S126" i="1"/>
  <c r="I126" i="1"/>
  <c r="J140" i="1"/>
  <c r="S140" i="1"/>
  <c r="S139" i="1"/>
  <c r="J139" i="1"/>
  <c r="E123" i="3"/>
  <c r="E147" i="3"/>
  <c r="E87" i="3"/>
  <c r="E103" i="3"/>
  <c r="E111" i="3"/>
  <c r="E126" i="3"/>
  <c r="E157" i="3"/>
  <c r="P86" i="1"/>
  <c r="S86" i="1" s="1"/>
  <c r="P90" i="1"/>
  <c r="S90" i="1" s="1"/>
  <c r="E16" i="3"/>
  <c r="E75" i="3"/>
  <c r="E90" i="3"/>
  <c r="E145" i="3"/>
  <c r="E361" i="3"/>
  <c r="E374" i="3"/>
  <c r="P80" i="1"/>
  <c r="S80" i="1" s="1"/>
  <c r="E24" i="3"/>
  <c r="E61" i="3"/>
  <c r="E173" i="3"/>
  <c r="S37" i="1"/>
  <c r="E34" i="3"/>
  <c r="E39" i="3"/>
  <c r="E46" i="3"/>
  <c r="E104" i="3"/>
  <c r="P397" i="1"/>
  <c r="S397" i="1" s="1"/>
  <c r="E191" i="3"/>
  <c r="S338" i="1"/>
  <c r="E26" i="3"/>
  <c r="E133" i="3"/>
  <c r="E185" i="3"/>
  <c r="E396" i="3"/>
  <c r="G442" i="1"/>
  <c r="K442" i="1" s="1"/>
  <c r="P442" i="1"/>
  <c r="G438" i="1"/>
  <c r="K438" i="1" s="1"/>
  <c r="P438" i="1"/>
  <c r="G434" i="1"/>
  <c r="K434" i="1" s="1"/>
  <c r="P434" i="1"/>
  <c r="G445" i="1"/>
  <c r="K445" i="1" s="1"/>
  <c r="P445" i="1"/>
  <c r="G441" i="1"/>
  <c r="K441" i="1" s="1"/>
  <c r="P441" i="1"/>
  <c r="G437" i="1"/>
  <c r="K437" i="1" s="1"/>
  <c r="P437" i="1"/>
  <c r="G433" i="1"/>
  <c r="K433" i="1" s="1"/>
  <c r="P433" i="1"/>
  <c r="G444" i="1"/>
  <c r="K444" i="1" s="1"/>
  <c r="P444" i="1"/>
  <c r="G440" i="1"/>
  <c r="K440" i="1" s="1"/>
  <c r="P440" i="1"/>
  <c r="G436" i="1"/>
  <c r="K436" i="1" s="1"/>
  <c r="P436" i="1"/>
  <c r="G432" i="1"/>
  <c r="K432" i="1" s="1"/>
  <c r="P432" i="1"/>
  <c r="G443" i="1"/>
  <c r="K443" i="1" s="1"/>
  <c r="P443" i="1"/>
  <c r="G439" i="1"/>
  <c r="K439" i="1" s="1"/>
  <c r="P439" i="1"/>
  <c r="G435" i="1"/>
  <c r="K435" i="1" s="1"/>
  <c r="P435" i="1"/>
  <c r="C16" i="2"/>
  <c r="D18" i="2" s="1"/>
  <c r="O231" i="2"/>
  <c r="O215" i="2"/>
  <c r="O220" i="2"/>
  <c r="O45" i="2"/>
  <c r="O67" i="2"/>
  <c r="O232" i="2"/>
  <c r="O40" i="2"/>
  <c r="O217" i="2"/>
  <c r="O223" i="2"/>
  <c r="O230" i="2"/>
  <c r="C15" i="2"/>
  <c r="O234" i="2"/>
  <c r="O202" i="2"/>
  <c r="O227" i="2"/>
  <c r="O46" i="2"/>
  <c r="O216" i="2"/>
  <c r="O206" i="2"/>
  <c r="O207" i="2"/>
  <c r="O233" i="2"/>
  <c r="O219" i="2"/>
  <c r="O224" i="2"/>
  <c r="O208" i="2"/>
  <c r="O211" i="2"/>
  <c r="O212" i="2"/>
  <c r="O218" i="2"/>
  <c r="O33" i="2"/>
  <c r="O205" i="2"/>
  <c r="O222" i="2"/>
  <c r="O213" i="2"/>
  <c r="O228" i="2"/>
  <c r="O39" i="2"/>
  <c r="O44" i="2"/>
  <c r="O225" i="2"/>
  <c r="O203" i="2"/>
  <c r="O214" i="2"/>
  <c r="O200" i="2"/>
  <c r="O209" i="2"/>
  <c r="O201" i="2"/>
  <c r="O210" i="2"/>
  <c r="O50" i="2"/>
  <c r="O204" i="2"/>
  <c r="O226" i="2"/>
  <c r="O38" i="2"/>
  <c r="O37" i="2"/>
  <c r="O47" i="2"/>
  <c r="O229" i="2"/>
  <c r="O34" i="2"/>
  <c r="O221" i="2"/>
  <c r="AC223" i="2"/>
  <c r="P60" i="1"/>
  <c r="S60" i="1" s="1"/>
  <c r="P341" i="1"/>
  <c r="S341" i="1" s="1"/>
  <c r="P76" i="1"/>
  <c r="S76" i="1" s="1"/>
  <c r="P97" i="1"/>
  <c r="S97" i="1" s="1"/>
  <c r="P164" i="1"/>
  <c r="S164" i="1" s="1"/>
  <c r="P391" i="1"/>
  <c r="S391" i="1" s="1"/>
  <c r="P168" i="1"/>
  <c r="S168" i="1" s="1"/>
  <c r="P363" i="1"/>
  <c r="S363" i="1" s="1"/>
  <c r="P95" i="1"/>
  <c r="S95" i="1" s="1"/>
  <c r="P337" i="1"/>
  <c r="S337" i="1" s="1"/>
  <c r="P403" i="1"/>
  <c r="S403" i="1" s="1"/>
  <c r="P153" i="1"/>
  <c r="S153" i="1" s="1"/>
  <c r="P358" i="1"/>
  <c r="S358" i="1" s="1"/>
  <c r="P21" i="1"/>
  <c r="S21" i="1" s="1"/>
  <c r="P143" i="1"/>
  <c r="S143" i="1" s="1"/>
  <c r="P77" i="1"/>
  <c r="S77" i="1" s="1"/>
  <c r="P91" i="1"/>
  <c r="S91" i="1" s="1"/>
  <c r="P332" i="1"/>
  <c r="S332" i="1" s="1"/>
  <c r="P351" i="1"/>
  <c r="S351" i="1" s="1"/>
  <c r="P369" i="1"/>
  <c r="S369" i="1" s="1"/>
  <c r="P383" i="1"/>
  <c r="S383" i="1" s="1"/>
  <c r="P334" i="1"/>
  <c r="S334" i="1" s="1"/>
  <c r="P340" i="1"/>
  <c r="S340" i="1" s="1"/>
  <c r="P359" i="1"/>
  <c r="S359" i="1" s="1"/>
  <c r="P371" i="1"/>
  <c r="S371" i="1" s="1"/>
  <c r="P392" i="1"/>
  <c r="S392" i="1" s="1"/>
  <c r="P400" i="1"/>
  <c r="S400" i="1" s="1"/>
  <c r="P406" i="1"/>
  <c r="S406" i="1" s="1"/>
  <c r="P410" i="1"/>
  <c r="S410" i="1" s="1"/>
  <c r="P416" i="1"/>
  <c r="S416" i="1" s="1"/>
  <c r="P42" i="1"/>
  <c r="S42" i="1" s="1"/>
  <c r="P69" i="1"/>
  <c r="S69" i="1" s="1"/>
  <c r="P172" i="1"/>
  <c r="S172" i="1" s="1"/>
  <c r="P58" i="1"/>
  <c r="S58" i="1" s="1"/>
  <c r="P127" i="1"/>
  <c r="S127" i="1" s="1"/>
  <c r="P88" i="1"/>
  <c r="S88" i="1" s="1"/>
  <c r="P65" i="1"/>
  <c r="S65" i="1" s="1"/>
  <c r="P45" i="1"/>
  <c r="S45" i="1" s="1"/>
  <c r="P25" i="1"/>
  <c r="S25" i="1" s="1"/>
  <c r="P420" i="1"/>
  <c r="S420" i="1" s="1"/>
  <c r="P35" i="1"/>
  <c r="S35" i="1" s="1"/>
  <c r="P70" i="1"/>
  <c r="S70" i="1" s="1"/>
  <c r="P66" i="1"/>
  <c r="S66" i="1" s="1"/>
  <c r="P34" i="1"/>
  <c r="S34" i="1" s="1"/>
  <c r="P132" i="1"/>
  <c r="S132" i="1" s="1"/>
  <c r="P135" i="1"/>
  <c r="S135" i="1" s="1"/>
  <c r="P356" i="1"/>
  <c r="S356" i="1" s="1"/>
  <c r="P330" i="1"/>
  <c r="S330" i="1" s="1"/>
  <c r="P431" i="1"/>
  <c r="S431" i="1" s="1"/>
  <c r="P103" i="1"/>
  <c r="S103" i="1" s="1"/>
  <c r="P75" i="1"/>
  <c r="S75" i="1" s="1"/>
  <c r="P63" i="1"/>
  <c r="S63" i="1" s="1"/>
  <c r="P101" i="1"/>
  <c r="S101" i="1" s="1"/>
  <c r="P120" i="1"/>
  <c r="S120" i="1" s="1"/>
  <c r="P177" i="1"/>
  <c r="S177" i="1" s="1"/>
  <c r="P98" i="1"/>
  <c r="S98" i="1" s="1"/>
  <c r="P419" i="1"/>
  <c r="S419" i="1" s="1"/>
  <c r="P422" i="1"/>
  <c r="S422" i="1" s="1"/>
  <c r="P117" i="1"/>
  <c r="S117" i="1" s="1"/>
  <c r="P154" i="1"/>
  <c r="S154" i="1" s="1"/>
  <c r="P349" i="1"/>
  <c r="P92" i="1"/>
  <c r="S92" i="1" s="1"/>
  <c r="P53" i="1"/>
  <c r="S53" i="1" s="1"/>
  <c r="P32" i="1"/>
  <c r="S32" i="1" s="1"/>
  <c r="P54" i="1"/>
  <c r="S54" i="1" s="1"/>
  <c r="P52" i="1"/>
  <c r="S52" i="1" s="1"/>
  <c r="P110" i="1"/>
  <c r="S110" i="1" s="1"/>
  <c r="P314" i="1"/>
  <c r="S314" i="1" s="1"/>
  <c r="P412" i="1"/>
  <c r="S412" i="1" s="1"/>
  <c r="P200" i="1"/>
  <c r="S200" i="1" s="1"/>
  <c r="P376" i="1"/>
  <c r="S376" i="1" s="1"/>
  <c r="P165" i="1"/>
  <c r="S165" i="1" s="1"/>
  <c r="P366" i="1"/>
  <c r="S366" i="1" s="1"/>
  <c r="P79" i="1"/>
  <c r="S79" i="1" s="1"/>
  <c r="P331" i="1"/>
  <c r="S331" i="1" s="1"/>
  <c r="P384" i="1"/>
  <c r="S384" i="1" s="1"/>
  <c r="P166" i="1"/>
  <c r="S166" i="1" s="1"/>
  <c r="P348" i="1"/>
  <c r="S348" i="1" s="1"/>
  <c r="P375" i="1"/>
  <c r="S375" i="1" s="1"/>
  <c r="P417" i="1"/>
  <c r="S417" i="1" s="1"/>
  <c r="P335" i="1"/>
  <c r="S335" i="1" s="1"/>
  <c r="P343" i="1"/>
  <c r="S343" i="1" s="1"/>
  <c r="P360" i="1"/>
  <c r="S360" i="1" s="1"/>
  <c r="P377" i="1"/>
  <c r="S377" i="1" s="1"/>
  <c r="P395" i="1"/>
  <c r="S395" i="1" s="1"/>
  <c r="P401" i="1"/>
  <c r="S401" i="1" s="1"/>
  <c r="P407" i="1"/>
  <c r="S407" i="1" s="1"/>
  <c r="P413" i="1"/>
  <c r="S413" i="1" s="1"/>
  <c r="P148" i="1"/>
  <c r="S148" i="1" s="1"/>
  <c r="P116" i="1"/>
  <c r="S116" i="1" s="1"/>
  <c r="P345" i="1"/>
  <c r="S345" i="1" s="1"/>
  <c r="P64" i="1"/>
  <c r="S64" i="1" s="1"/>
  <c r="P152" i="1"/>
  <c r="S152" i="1" s="1"/>
  <c r="P107" i="1"/>
  <c r="S107" i="1" s="1"/>
  <c r="P84" i="1"/>
  <c r="S84" i="1" s="1"/>
  <c r="P61" i="1"/>
  <c r="S61" i="1" s="1"/>
  <c r="P41" i="1"/>
  <c r="S41" i="1" s="1"/>
  <c r="P62" i="1"/>
  <c r="S62" i="1" s="1"/>
  <c r="P40" i="1"/>
  <c r="S40" i="1" s="1"/>
  <c r="P31" i="1"/>
  <c r="S31" i="1" s="1"/>
  <c r="P38" i="1"/>
  <c r="S38" i="1" s="1"/>
  <c r="P425" i="1"/>
  <c r="S425" i="1" s="1"/>
  <c r="P51" i="1"/>
  <c r="S51" i="1" s="1"/>
  <c r="P346" i="1"/>
  <c r="S346" i="1" s="1"/>
  <c r="P162" i="1"/>
  <c r="S162" i="1" s="1"/>
  <c r="P364" i="1"/>
  <c r="S364" i="1" s="1"/>
  <c r="P390" i="1"/>
  <c r="S390" i="1" s="1"/>
  <c r="P421" i="1"/>
  <c r="S421" i="1" s="1"/>
  <c r="P78" i="1"/>
  <c r="S78" i="1" s="1"/>
  <c r="P67" i="1"/>
  <c r="S67" i="1" s="1"/>
  <c r="P105" i="1"/>
  <c r="S105" i="1" s="1"/>
  <c r="P147" i="1"/>
  <c r="S147" i="1" s="1"/>
  <c r="P362" i="1"/>
  <c r="S362" i="1" s="1"/>
  <c r="P131" i="1"/>
  <c r="S131" i="1" s="1"/>
  <c r="P423" i="1"/>
  <c r="S423" i="1" s="1"/>
  <c r="P424" i="1"/>
  <c r="S424" i="1" s="1"/>
  <c r="P151" i="1"/>
  <c r="S151" i="1" s="1"/>
  <c r="P381" i="1"/>
  <c r="S381" i="1" s="1"/>
  <c r="P398" i="1"/>
  <c r="S398" i="1" s="1"/>
  <c r="P388" i="1"/>
  <c r="S388" i="1" s="1"/>
  <c r="P85" i="1"/>
  <c r="S85" i="1" s="1"/>
  <c r="P44" i="1"/>
  <c r="S44" i="1" s="1"/>
  <c r="P144" i="1"/>
  <c r="S144" i="1" s="1"/>
  <c r="P74" i="1"/>
  <c r="S74" i="1" s="1"/>
  <c r="P72" i="1"/>
  <c r="S72" i="1" s="1"/>
  <c r="P133" i="1"/>
  <c r="S133" i="1" s="1"/>
  <c r="P357" i="1"/>
  <c r="S357" i="1" s="1"/>
  <c r="P81" i="1"/>
  <c r="S81" i="1" s="1"/>
  <c r="P260" i="1"/>
  <c r="S260" i="1" s="1"/>
  <c r="P379" i="1"/>
  <c r="S379" i="1" s="1"/>
  <c r="P171" i="1"/>
  <c r="S171" i="1" s="1"/>
  <c r="P370" i="1"/>
  <c r="S370" i="1" s="1"/>
  <c r="P82" i="1"/>
  <c r="S82" i="1" s="1"/>
  <c r="P350" i="1"/>
  <c r="S350" i="1" s="1"/>
  <c r="P393" i="1"/>
  <c r="S393" i="1" s="1"/>
  <c r="P169" i="1"/>
  <c r="S169" i="1" s="1"/>
  <c r="P43" i="1"/>
  <c r="S43" i="1" s="1"/>
  <c r="P94" i="1"/>
  <c r="S94" i="1" s="1"/>
  <c r="P106" i="1"/>
  <c r="S106" i="1" s="1"/>
  <c r="P394" i="1"/>
  <c r="S394" i="1" s="1"/>
  <c r="P411" i="1"/>
  <c r="S411" i="1" s="1"/>
  <c r="P329" i="1"/>
  <c r="S329" i="1" s="1"/>
  <c r="P339" i="1"/>
  <c r="S339" i="1" s="1"/>
  <c r="P353" i="1"/>
  <c r="S353" i="1" s="1"/>
  <c r="P368" i="1"/>
  <c r="S368" i="1" s="1"/>
  <c r="P389" i="1"/>
  <c r="S389" i="1" s="1"/>
  <c r="P399" i="1"/>
  <c r="S399" i="1" s="1"/>
  <c r="P404" i="1"/>
  <c r="S404" i="1" s="1"/>
  <c r="P409" i="1"/>
  <c r="S409" i="1" s="1"/>
  <c r="P415" i="1"/>
  <c r="S415" i="1" s="1"/>
  <c r="P365" i="1"/>
  <c r="S365" i="1" s="1"/>
  <c r="P170" i="1"/>
  <c r="S170" i="1" s="1"/>
  <c r="P48" i="1"/>
  <c r="S48" i="1" s="1"/>
  <c r="P134" i="1"/>
  <c r="S134" i="1" s="1"/>
  <c r="P96" i="1"/>
  <c r="S96" i="1" s="1"/>
  <c r="P73" i="1"/>
  <c r="S73" i="1" s="1"/>
  <c r="P49" i="1"/>
  <c r="S49" i="1" s="1"/>
  <c r="P29" i="1"/>
  <c r="S29" i="1" s="1"/>
  <c r="P30" i="1"/>
  <c r="S30" i="1" s="1"/>
  <c r="P56" i="1"/>
  <c r="S56" i="1" s="1"/>
  <c r="P24" i="1"/>
  <c r="S24" i="1" s="1"/>
  <c r="P23" i="1"/>
  <c r="S23" i="1" s="1"/>
  <c r="P430" i="1"/>
  <c r="S430" i="1" s="1"/>
  <c r="P122" i="1"/>
  <c r="S122" i="1" s="1"/>
  <c r="P47" i="1"/>
  <c r="S47" i="1" s="1"/>
  <c r="P292" i="1"/>
  <c r="S292" i="1" s="1"/>
  <c r="P405" i="1"/>
  <c r="S405" i="1" s="1"/>
  <c r="P71" i="1"/>
  <c r="S71" i="1" s="1"/>
  <c r="P59" i="1"/>
  <c r="S59" i="1" s="1"/>
  <c r="P89" i="1"/>
  <c r="S89" i="1" s="1"/>
  <c r="P111" i="1"/>
  <c r="S111" i="1" s="1"/>
  <c r="P158" i="1"/>
  <c r="S158" i="1" s="1"/>
  <c r="P93" i="1"/>
  <c r="S93" i="1" s="1"/>
  <c r="P427" i="1"/>
  <c r="S427" i="1" s="1"/>
  <c r="P428" i="1"/>
  <c r="S428" i="1" s="1"/>
  <c r="AF229" i="2"/>
  <c r="AC229" i="2"/>
  <c r="AC226" i="2"/>
  <c r="AF226" i="2"/>
  <c r="R226" i="2"/>
  <c r="R203" i="2"/>
  <c r="AF203" i="2"/>
  <c r="AC212" i="2"/>
  <c r="R212" i="2"/>
  <c r="AF212" i="2"/>
  <c r="C12" i="1"/>
  <c r="C11" i="1"/>
  <c r="O447" i="1" l="1"/>
  <c r="E14" i="2"/>
  <c r="O446" i="1"/>
  <c r="S136" i="1"/>
  <c r="S27" i="1"/>
  <c r="S396" i="1"/>
  <c r="D15" i="1"/>
  <c r="C19" i="1" s="1"/>
  <c r="S439" i="1"/>
  <c r="S440" i="1"/>
  <c r="S441" i="1"/>
  <c r="S442" i="1"/>
  <c r="S109" i="1"/>
  <c r="G22" i="1"/>
  <c r="I22" i="1" s="1"/>
  <c r="P22" i="1"/>
  <c r="S22" i="1" s="1"/>
  <c r="P39" i="1"/>
  <c r="S39" i="1" s="1"/>
  <c r="S443" i="1"/>
  <c r="S444" i="1"/>
  <c r="S445" i="1"/>
  <c r="G87" i="1"/>
  <c r="I87" i="1" s="1"/>
  <c r="P87" i="1"/>
  <c r="S87" i="1" s="1"/>
  <c r="S385" i="1"/>
  <c r="S68" i="1"/>
  <c r="S333" i="1"/>
  <c r="S83" i="1"/>
  <c r="S429" i="1"/>
  <c r="G336" i="1"/>
  <c r="I336" i="1" s="1"/>
  <c r="P336" i="1"/>
  <c r="G361" i="1"/>
  <c r="K361" i="1" s="1"/>
  <c r="P361" i="1"/>
  <c r="S361" i="1" s="1"/>
  <c r="G373" i="1"/>
  <c r="K373" i="1" s="1"/>
  <c r="P373" i="1"/>
  <c r="S222" i="1"/>
  <c r="S99" i="1"/>
  <c r="S432" i="1"/>
  <c r="S433" i="1"/>
  <c r="S434" i="1"/>
  <c r="S347" i="1"/>
  <c r="C16" i="1"/>
  <c r="D18" i="1" s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102" i="1"/>
  <c r="O64" i="1"/>
  <c r="O430" i="1"/>
  <c r="O424" i="1"/>
  <c r="O428" i="1"/>
  <c r="O345" i="1"/>
  <c r="O122" i="1"/>
  <c r="O72" i="1"/>
  <c r="O362" i="1"/>
  <c r="O24" i="1"/>
  <c r="O85" i="1"/>
  <c r="O394" i="1"/>
  <c r="O41" i="1"/>
  <c r="O32" i="1"/>
  <c r="O431" i="1"/>
  <c r="O147" i="1"/>
  <c r="O53" i="1"/>
  <c r="O410" i="1"/>
  <c r="O51" i="1"/>
  <c r="O33" i="1"/>
  <c r="O164" i="1"/>
  <c r="O380" i="1"/>
  <c r="O169" i="1"/>
  <c r="O141" i="1"/>
  <c r="O348" i="1"/>
  <c r="O422" i="1"/>
  <c r="O361" i="1"/>
  <c r="O405" i="1"/>
  <c r="O70" i="1"/>
  <c r="O139" i="1"/>
  <c r="O371" i="1"/>
  <c r="O27" i="1"/>
  <c r="O351" i="1"/>
  <c r="O94" i="1"/>
  <c r="O409" i="1"/>
  <c r="O402" i="1"/>
  <c r="O172" i="1"/>
  <c r="O106" i="1"/>
  <c r="O154" i="1"/>
  <c r="O408" i="1"/>
  <c r="O57" i="1"/>
  <c r="O135" i="1"/>
  <c r="O101" i="1"/>
  <c r="O166" i="1"/>
  <c r="O116" i="1"/>
  <c r="O349" i="1"/>
  <c r="O367" i="1"/>
  <c r="O28" i="1"/>
  <c r="O31" i="1"/>
  <c r="O77" i="1"/>
  <c r="O62" i="1"/>
  <c r="O190" i="1"/>
  <c r="O29" i="1"/>
  <c r="O406" i="1"/>
  <c r="O156" i="1"/>
  <c r="O26" i="1"/>
  <c r="O170" i="1"/>
  <c r="O167" i="1"/>
  <c r="O99" i="1"/>
  <c r="O92" i="1"/>
  <c r="O381" i="1"/>
  <c r="O61" i="1"/>
  <c r="O389" i="1"/>
  <c r="O37" i="1"/>
  <c r="O343" i="1"/>
  <c r="O355" i="1"/>
  <c r="O105" i="1"/>
  <c r="O360" i="1"/>
  <c r="O95" i="1"/>
  <c r="O419" i="1"/>
  <c r="O36" i="1"/>
  <c r="O74" i="1"/>
  <c r="O356" i="1"/>
  <c r="O396" i="1"/>
  <c r="O45" i="1"/>
  <c r="O330" i="1"/>
  <c r="O177" i="1"/>
  <c r="O157" i="1"/>
  <c r="O413" i="1"/>
  <c r="O403" i="1"/>
  <c r="O126" i="1"/>
  <c r="O75" i="1"/>
  <c r="O407" i="1"/>
  <c r="O93" i="1"/>
  <c r="O52" i="1"/>
  <c r="O365" i="1"/>
  <c r="O374" i="1"/>
  <c r="O379" i="1"/>
  <c r="O63" i="1"/>
  <c r="O426" i="1"/>
  <c r="O416" i="1"/>
  <c r="O96" i="1"/>
  <c r="O128" i="1"/>
  <c r="O108" i="1"/>
  <c r="O353" i="1"/>
  <c r="O120" i="1"/>
  <c r="O332" i="1"/>
  <c r="O138" i="1"/>
  <c r="O420" i="1"/>
  <c r="O404" i="1"/>
  <c r="O378" i="1"/>
  <c r="O90" i="1"/>
  <c r="O47" i="1"/>
  <c r="O401" i="1"/>
  <c r="O111" i="1"/>
  <c r="O344" i="1"/>
  <c r="O376" i="1"/>
  <c r="O54" i="1"/>
  <c r="O331" i="1"/>
  <c r="O42" i="1"/>
  <c r="O165" i="1"/>
  <c r="O158" i="1"/>
  <c r="O150" i="1"/>
  <c r="O91" i="1"/>
  <c r="O133" i="1"/>
  <c r="O58" i="1"/>
  <c r="O415" i="1"/>
  <c r="O335" i="1"/>
  <c r="O82" i="1"/>
  <c r="O369" i="1"/>
  <c r="O38" i="1"/>
  <c r="O46" i="1"/>
  <c r="O338" i="1"/>
  <c r="O160" i="1"/>
  <c r="O152" i="1"/>
  <c r="O71" i="1"/>
  <c r="O98" i="1"/>
  <c r="O373" i="1"/>
  <c r="O414" i="1"/>
  <c r="O79" i="1"/>
  <c r="O84" i="1"/>
  <c r="O35" i="1"/>
  <c r="O97" i="1"/>
  <c r="O81" i="1"/>
  <c r="O143" i="1"/>
  <c r="O34" i="1"/>
  <c r="O357" i="1"/>
  <c r="O390" i="1"/>
  <c r="O43" i="1"/>
  <c r="O44" i="1"/>
  <c r="O78" i="1"/>
  <c r="O49" i="1"/>
  <c r="O337" i="1"/>
  <c r="O23" i="1"/>
  <c r="O341" i="1"/>
  <c r="O387" i="1"/>
  <c r="O103" i="1"/>
  <c r="O292" i="1"/>
  <c r="O398" i="1"/>
  <c r="O346" i="1"/>
  <c r="O425" i="1"/>
  <c r="O395" i="1"/>
  <c r="O400" i="1"/>
  <c r="O359" i="1"/>
  <c r="O127" i="1"/>
  <c r="O366" i="1"/>
  <c r="O397" i="1"/>
  <c r="O352" i="1"/>
  <c r="O340" i="1"/>
  <c r="O368" i="1"/>
  <c r="O383" i="1"/>
  <c r="O149" i="1"/>
  <c r="O388" i="1"/>
  <c r="O142" i="1"/>
  <c r="O162" i="1"/>
  <c r="O427" i="1"/>
  <c r="O429" i="1"/>
  <c r="O132" i="1"/>
  <c r="O347" i="1"/>
  <c r="O22" i="1"/>
  <c r="O382" i="1"/>
  <c r="O377" i="1"/>
  <c r="O69" i="1"/>
  <c r="O56" i="1"/>
  <c r="O25" i="1"/>
  <c r="O136" i="1"/>
  <c r="O60" i="1"/>
  <c r="O372" i="1"/>
  <c r="O151" i="1"/>
  <c r="O107" i="1"/>
  <c r="O159" i="1"/>
  <c r="O80" i="1"/>
  <c r="O342" i="1"/>
  <c r="O88" i="1"/>
  <c r="O358" i="1"/>
  <c r="O384" i="1"/>
  <c r="O417" i="1"/>
  <c r="O73" i="1"/>
  <c r="O137" i="1"/>
  <c r="O83" i="1"/>
  <c r="O391" i="1"/>
  <c r="O65" i="1"/>
  <c r="O375" i="1"/>
  <c r="O134" i="1"/>
  <c r="O30" i="1"/>
  <c r="O48" i="1"/>
  <c r="O350" i="1"/>
  <c r="O411" i="1"/>
  <c r="O109" i="1"/>
  <c r="O168" i="1"/>
  <c r="O354" i="1"/>
  <c r="O421" i="1"/>
  <c r="O39" i="1"/>
  <c r="O418" i="1"/>
  <c r="O89" i="1"/>
  <c r="O21" i="1"/>
  <c r="O412" i="1"/>
  <c r="O370" i="1"/>
  <c r="O40" i="1"/>
  <c r="O140" i="1"/>
  <c r="O148" i="1"/>
  <c r="O200" i="1"/>
  <c r="O153" i="1"/>
  <c r="O68" i="1"/>
  <c r="O171" i="1"/>
  <c r="O386" i="1"/>
  <c r="C15" i="1"/>
  <c r="F18" i="1" s="1"/>
  <c r="F19" i="1" s="1"/>
  <c r="O59" i="1"/>
  <c r="O385" i="1"/>
  <c r="O144" i="1"/>
  <c r="O329" i="1"/>
  <c r="O364" i="1"/>
  <c r="O86" i="1"/>
  <c r="O328" i="1"/>
  <c r="O423" i="1"/>
  <c r="O50" i="1"/>
  <c r="O392" i="1"/>
  <c r="O314" i="1"/>
  <c r="O66" i="1"/>
  <c r="O87" i="1"/>
  <c r="O333" i="1"/>
  <c r="O399" i="1"/>
  <c r="O131" i="1"/>
  <c r="O76" i="1"/>
  <c r="O363" i="1"/>
  <c r="O339" i="1"/>
  <c r="O393" i="1"/>
  <c r="O117" i="1"/>
  <c r="O334" i="1"/>
  <c r="O260" i="1"/>
  <c r="O222" i="1"/>
  <c r="O336" i="1"/>
  <c r="O55" i="1"/>
  <c r="O110" i="1"/>
  <c r="O67" i="1"/>
  <c r="S435" i="1"/>
  <c r="S436" i="1"/>
  <c r="S437" i="1"/>
  <c r="S438" i="1"/>
  <c r="C18" i="2"/>
  <c r="F18" i="2"/>
  <c r="F19" i="2" s="1"/>
  <c r="E14" i="1" l="1"/>
  <c r="C18" i="1"/>
  <c r="S336" i="1"/>
  <c r="S373" i="1"/>
</calcChain>
</file>

<file path=xl/sharedStrings.xml><?xml version="1.0" encoding="utf-8"?>
<sst xmlns="http://schemas.openxmlformats.org/spreadsheetml/2006/main" count="4213" uniqueCount="1511">
  <si>
    <t>JAVSO..47..105</t>
  </si>
  <si>
    <t>IBVS 6244</t>
  </si>
  <si>
    <t>Q resid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</si>
  <si>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</si>
  <si>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</si>
  <si>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</si>
  <si>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</si>
  <si>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</si>
  <si>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</si>
  <si>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</si>
  <si>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</si>
  <si>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s5</t>
  </si>
  <si>
    <t>s6</t>
  </si>
  <si>
    <t>s7</t>
  </si>
  <si>
    <t>f (m3) =</t>
  </si>
  <si>
    <t xml:space="preserve">P3 = 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</si>
  <si>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</si>
  <si>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</si>
  <si>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</si>
  <si>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</si>
  <si>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</si>
  <si>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</si>
  <si>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</si>
  <si>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</si>
  <si>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</si>
  <si>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</si>
  <si>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</si>
  <si>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</si>
  <si>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</si>
  <si>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</si>
  <si>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</si>
  <si>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</si>
  <si>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</si>
  <si>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</si>
  <si>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</si>
  <si>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</si>
  <si>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</si>
  <si>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</si>
  <si>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</si>
  <si>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1-e^2</t>
  </si>
  <si>
    <t>e sin nu_o</t>
  </si>
  <si>
    <t>a12 sin I =</t>
  </si>
  <si>
    <t>km</t>
  </si>
  <si>
    <t>dP/dt =</t>
  </si>
  <si>
    <t>Q+S resid</t>
  </si>
  <si>
    <t>Sin2 fit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</si>
  <si>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</si>
  <si>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</si>
  <si>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</si>
  <si>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</si>
  <si>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</si>
  <si>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</si>
  <si>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</si>
  <si>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Q.+LTE fit</t>
  </si>
  <si>
    <t xml:space="preserve">AAVSO 2        </t>
  </si>
  <si>
    <t xml:space="preserve">AN 298,122     </t>
  </si>
  <si>
    <t xml:space="preserve">AN 302,54      </t>
  </si>
  <si>
    <t xml:space="preserve">BAAVSS 60,15   </t>
  </si>
  <si>
    <t xml:space="preserve">BAC 35,3,180   </t>
  </si>
  <si>
    <t xml:space="preserve">BAV-M 111      </t>
  </si>
  <si>
    <t xml:space="preserve">BAV-M 113      </t>
  </si>
  <si>
    <t xml:space="preserve">BAV-M 36       </t>
  </si>
  <si>
    <t xml:space="preserve">BAV-M 46       </t>
  </si>
  <si>
    <t xml:space="preserve">BAV-M 52       </t>
  </si>
  <si>
    <t xml:space="preserve">BAV-M 56       </t>
  </si>
  <si>
    <t xml:space="preserve">BAV-M 60       </t>
  </si>
  <si>
    <t xml:space="preserve">BBSAG Bull.    </t>
  </si>
  <si>
    <t>BBSAG Bull....8</t>
  </si>
  <si>
    <t>BBSAG Bull...30</t>
  </si>
  <si>
    <t xml:space="preserve">BBSAG Bull.102 </t>
  </si>
  <si>
    <t xml:space="preserve">BBSAG Bull.57  </t>
  </si>
  <si>
    <t xml:space="preserve">BBSAG Bull.68  </t>
  </si>
  <si>
    <t xml:space="preserve">BBSAG Bull.81  </t>
  </si>
  <si>
    <t xml:space="preserve">BBSAG Bull.86  </t>
  </si>
  <si>
    <t xml:space="preserve">BBSAG Bull.90  </t>
  </si>
  <si>
    <t xml:space="preserve">BBSAG Bull.92  </t>
  </si>
  <si>
    <t xml:space="preserve">BBSAG Bull.96  </t>
  </si>
  <si>
    <t>BRNO 21</t>
  </si>
  <si>
    <t xml:space="preserve">BRNO 21        </t>
  </si>
  <si>
    <t xml:space="preserve">BRNO 23        </t>
  </si>
  <si>
    <t xml:space="preserve">BRNO 26        </t>
  </si>
  <si>
    <t>BRNO 27</t>
  </si>
  <si>
    <t xml:space="preserve">BRNO 27        </t>
  </si>
  <si>
    <t>BRNO 28</t>
  </si>
  <si>
    <t xml:space="preserve">BRNO 30        </t>
  </si>
  <si>
    <t xml:space="preserve">BRNO 31        </t>
  </si>
  <si>
    <t>Date</t>
  </si>
  <si>
    <t>EA/sd</t>
  </si>
  <si>
    <t>Epoch =</t>
  </si>
  <si>
    <t>error</t>
  </si>
  <si>
    <t>GCVS 4</t>
  </si>
  <si>
    <t>IBVS 1869</t>
  </si>
  <si>
    <t>IBVS 2292</t>
  </si>
  <si>
    <t>IBVS 4340</t>
  </si>
  <si>
    <t>IBVS 4840</t>
  </si>
  <si>
    <t xml:space="preserve">JAAVSO 6,1,27  </t>
  </si>
  <si>
    <t xml:space="preserve">JAAVSO 7,1,28  </t>
  </si>
  <si>
    <t>n</t>
  </si>
  <si>
    <t>n'</t>
  </si>
  <si>
    <t>New Period =</t>
  </si>
  <si>
    <t>O-C</t>
  </si>
  <si>
    <t>Period =</t>
  </si>
  <si>
    <t>Source</t>
  </si>
  <si>
    <t>ToM</t>
  </si>
  <si>
    <t>Typ</t>
  </si>
  <si>
    <t>Y1</t>
  </si>
  <si>
    <t>Y2</t>
  </si>
  <si>
    <t>Y3</t>
  </si>
  <si>
    <t>Y4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</si>
  <si>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</si>
  <si>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</si>
  <si>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</si>
  <si>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</si>
  <si>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</si>
  <si>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</si>
  <si>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</si>
  <si>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</si>
  <si>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IBVS 5224</t>
  </si>
  <si>
    <t>Lin. Fit</t>
  </si>
  <si>
    <t>Q. fit</t>
  </si>
  <si>
    <t>IBVS 4967</t>
  </si>
  <si>
    <t>Nelson</t>
  </si>
  <si>
    <t>IBVS 5364</t>
  </si>
  <si>
    <t>I</t>
  </si>
  <si>
    <t>AAVSO 2</t>
  </si>
  <si>
    <t>IBVS 5470</t>
  </si>
  <si>
    <t>IBVS 5313</t>
  </si>
  <si>
    <t>IBVS 5583</t>
  </si>
  <si>
    <t>IBVS 0046</t>
  </si>
  <si>
    <t>IBVS 0111</t>
  </si>
  <si>
    <t>IBVS 0119</t>
  </si>
  <si>
    <t>IBVS 0129</t>
  </si>
  <si>
    <t>IBVS 0154</t>
  </si>
  <si>
    <t>IBVS 0180</t>
  </si>
  <si>
    <t>IBVS 0795</t>
  </si>
  <si>
    <t>IBVS 0456</t>
  </si>
  <si>
    <t>IBVS 0530</t>
  </si>
  <si>
    <t>IBVS 0668</t>
  </si>
  <si>
    <t>XX Cep / GSC 4288-0060</t>
  </si>
  <si>
    <t>IBVS 5657</t>
  </si>
  <si>
    <t>IBVS 5662</t>
  </si>
  <si>
    <t>na</t>
  </si>
  <si>
    <t># of data points:</t>
  </si>
  <si>
    <t>IBVS 5753</t>
  </si>
  <si>
    <t>IBVS 5809</t>
  </si>
  <si>
    <t>OEJV 0060</t>
  </si>
  <si>
    <t>vis</t>
  </si>
  <si>
    <t>Start of linear fit (row #)</t>
  </si>
  <si>
    <t>OEJV 116</t>
  </si>
  <si>
    <t>II</t>
  </si>
  <si>
    <t>Add cycle</t>
  </si>
  <si>
    <t>JD today</t>
  </si>
  <si>
    <t>Old Cycle</t>
  </si>
  <si>
    <t>New Cycle</t>
  </si>
  <si>
    <t>Next ToM</t>
  </si>
  <si>
    <t>Linear Ephemeris =</t>
  </si>
  <si>
    <t>Quad. Ephemeris =</t>
  </si>
  <si>
    <t>IBVS 1325</t>
  </si>
  <si>
    <t>IBVS 1379</t>
  </si>
  <si>
    <t>IBVS 1358</t>
  </si>
  <si>
    <t>PE</t>
  </si>
  <si>
    <t>IBVS 4555</t>
  </si>
  <si>
    <t>IBVS 5959</t>
  </si>
  <si>
    <t>IBVS 6011</t>
  </si>
  <si>
    <t>JAVSO..36..171</t>
  </si>
  <si>
    <t>JAVSO..36..186</t>
  </si>
  <si>
    <t>JAVSO..37...44</t>
  </si>
  <si>
    <t>JAVSO..38..183</t>
  </si>
  <si>
    <t>IBVS 6048</t>
  </si>
  <si>
    <t>IBVS 6084</t>
  </si>
  <si>
    <t>IBVS 6118</t>
  </si>
  <si>
    <t>JAVSO..41..328</t>
  </si>
  <si>
    <t>System Type:</t>
  </si>
  <si>
    <t>AU</t>
  </si>
  <si>
    <t>pg</t>
  </si>
  <si>
    <t>CCD</t>
  </si>
  <si>
    <t>LTE Resid</t>
  </si>
  <si>
    <t>M</t>
  </si>
  <si>
    <t>days/year</t>
  </si>
  <si>
    <t xml:space="preserve">IBVS 1379 </t>
  </si>
  <si>
    <t>IBVS 1478</t>
  </si>
  <si>
    <t>IBVS 2086</t>
  </si>
  <si>
    <t>IBVS 1694</t>
  </si>
  <si>
    <t>wt</t>
  </si>
  <si>
    <t>BAD?</t>
  </si>
  <si>
    <t>IBVS 5984</t>
  </si>
  <si>
    <t>IBVS 6152</t>
  </si>
  <si>
    <t>IBVS 6157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</si>
  <si>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</si>
  <si>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</si>
  <si>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</si>
  <si>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</si>
  <si>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</si>
  <si>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</si>
  <si>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</si>
  <si>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 -0.003 </t>
  </si>
  <si>
    <t>F </t>
  </si>
  <si>
    <t> Koch &amp; Koch </t>
  </si>
  <si>
    <t> AJ 67.462 </t>
  </si>
  <si>
    <t>2414931.40 </t>
  </si>
  <si>
    <t> 03.10.1899 21:36 </t>
  </si>
  <si>
    <t> 0.03 </t>
  </si>
  <si>
    <t>P </t>
  </si>
  <si>
    <t> P.Parenago </t>
  </si>
  <si>
    <t> PZ 4.352 </t>
  </si>
  <si>
    <t>2415291.35 </t>
  </si>
  <si>
    <t> 28.09.1900 20:24 </t>
  </si>
  <si>
    <t>2417196.19 </t>
  </si>
  <si>
    <t> 16.12.1905 16:33 </t>
  </si>
  <si>
    <t> -0.05 </t>
  </si>
  <si>
    <t>2419255.41 </t>
  </si>
  <si>
    <t> 06.08.1911 21:50 </t>
  </si>
  <si>
    <t> -0.02 </t>
  </si>
  <si>
    <t>2425096.430 </t>
  </si>
  <si>
    <t> 03.08.1927 22:19 </t>
  </si>
  <si>
    <t> 0.026 </t>
  </si>
  <si>
    <t> H.Schneller </t>
  </si>
  <si>
    <t> VBB 8.6.42 </t>
  </si>
  <si>
    <t>2425124.470 </t>
  </si>
  <si>
    <t> 31.08.1927 23:16 </t>
  </si>
  <si>
    <t> 0.018 </t>
  </si>
  <si>
    <t>2425131.500 </t>
  </si>
  <si>
    <t> 08.09.1927 00:00 </t>
  </si>
  <si>
    <t> 0.036 </t>
  </si>
  <si>
    <t>2425442.365 </t>
  </si>
  <si>
    <t> 14.07.1928 20:45 </t>
  </si>
  <si>
    <t>2425484.436 </t>
  </si>
  <si>
    <t> 25.08.1928 22:27 </t>
  </si>
  <si>
    <t> 0.035 </t>
  </si>
  <si>
    <t>V </t>
  </si>
  <si>
    <t> W.Zessewitsch </t>
  </si>
  <si>
    <t> IODE 4.1.193 </t>
  </si>
  <si>
    <t>2425851.403 </t>
  </si>
  <si>
    <t> 27.08.1929 21:40 </t>
  </si>
  <si>
    <t> 0.042 </t>
  </si>
  <si>
    <t> Mergentaler (Lkn.) </t>
  </si>
  <si>
    <t> COVS 245 </t>
  </si>
  <si>
    <t>2425858.417 </t>
  </si>
  <si>
    <t> 03.09.1929 22:00 </t>
  </si>
  <si>
    <t> 0.044 </t>
  </si>
  <si>
    <t>2428574.398 </t>
  </si>
  <si>
    <t> 09.02.1937 21:33 </t>
  </si>
  <si>
    <t> 0.052 </t>
  </si>
  <si>
    <t> M.I.Lavrov </t>
  </si>
  <si>
    <t> AC 168.17 </t>
  </si>
  <si>
    <t>2428595.433 </t>
  </si>
  <si>
    <t> 02.03.1937 22:23 </t>
  </si>
  <si>
    <t> 0.051 </t>
  </si>
  <si>
    <t>2428607.148 </t>
  </si>
  <si>
    <t> 14.03.1937 15:33 </t>
  </si>
  <si>
    <t> 0.079 </t>
  </si>
  <si>
    <t>2428607.152 </t>
  </si>
  <si>
    <t> 14.03.1937 15:38 </t>
  </si>
  <si>
    <t> 0.083 </t>
  </si>
  <si>
    <t> N.T.Iljassova </t>
  </si>
  <si>
    <t> AC 49.7 </t>
  </si>
  <si>
    <t>2428810.469 </t>
  </si>
  <si>
    <t> 03.10.1937 23:15 </t>
  </si>
  <si>
    <t> 0.053 </t>
  </si>
  <si>
    <t>2428810.506 </t>
  </si>
  <si>
    <t> 04.10.1937 00:08 </t>
  </si>
  <si>
    <t> 0.090 </t>
  </si>
  <si>
    <t>2428920.332 </t>
  </si>
  <si>
    <t> 21.01.1938 19:58 </t>
  </si>
  <si>
    <t> 0.061 </t>
  </si>
  <si>
    <t>2428920.339 </t>
  </si>
  <si>
    <t> 21.01.1938 20:08 </t>
  </si>
  <si>
    <t> 0.068 </t>
  </si>
  <si>
    <t>2429775.889 </t>
  </si>
  <si>
    <t> 26.05.1940 09:20 </t>
  </si>
  <si>
    <t> 0.157 </t>
  </si>
  <si>
    <t> S.Gaposchkin </t>
  </si>
  <si>
    <t> HA 113.73 </t>
  </si>
  <si>
    <t>2430318.100 </t>
  </si>
  <si>
    <t> 19.11.1941 14:24 </t>
  </si>
  <si>
    <t> 0.108 </t>
  </si>
  <si>
    <t> A.Soloviev </t>
  </si>
  <si>
    <t> AC 19.3 </t>
  </si>
  <si>
    <t>2430589.228 </t>
  </si>
  <si>
    <t> 17.08.1942 17:28 </t>
  </si>
  <si>
    <t> 0.106 </t>
  </si>
  <si>
    <t>2430603.229 </t>
  </si>
  <si>
    <t> 31.08.1942 17:29 </t>
  </si>
  <si>
    <t>2430610.250 </t>
  </si>
  <si>
    <t> 07.09.1942 18:00 </t>
  </si>
  <si>
    <t> 0.092 </t>
  </si>
  <si>
    <t>2430617.284 </t>
  </si>
  <si>
    <t> 14.09.1942 18:48 </t>
  </si>
  <si>
    <t> 0.114 </t>
  </si>
  <si>
    <t>2432059.37 </t>
  </si>
  <si>
    <t> 26.08.1946 20:52 </t>
  </si>
  <si>
    <t> 0.07 </t>
  </si>
  <si>
    <t> A.Fresa </t>
  </si>
  <si>
    <t> MSAI 24.341 </t>
  </si>
  <si>
    <t>2432204.285 </t>
  </si>
  <si>
    <t> 18.01.1947 18:50 </t>
  </si>
  <si>
    <t> 0.070 </t>
  </si>
  <si>
    <t>2432232.33 </t>
  </si>
  <si>
    <t> 15.02.1947 19:55 </t>
  </si>
  <si>
    <t>2432612.09 </t>
  </si>
  <si>
    <t> 01.03.1948 14:09 </t>
  </si>
  <si>
    <t> 0.01 </t>
  </si>
  <si>
    <t>2432954.561 </t>
  </si>
  <si>
    <t> 07.02.1949 01:27 </t>
  </si>
  <si>
    <t> 0.065 </t>
  </si>
  <si>
    <t>2433099.464 </t>
  </si>
  <si>
    <t> 01.07.1949 23:08 </t>
  </si>
  <si>
    <t>2433134.51 </t>
  </si>
  <si>
    <t> 06.08.1949 00:14 </t>
  </si>
  <si>
    <t> 0.04 </t>
  </si>
  <si>
    <t>2433155.555 </t>
  </si>
  <si>
    <t> 27.08.1949 01:19 </t>
  </si>
  <si>
    <t> 0.048 </t>
  </si>
  <si>
    <t>2433445.426 </t>
  </si>
  <si>
    <t> 12.06.1950 22:13 </t>
  </si>
  <si>
    <t> 0.091 </t>
  </si>
  <si>
    <t> E.Pocher </t>
  </si>
  <si>
    <t>BAVM 4 </t>
  </si>
  <si>
    <t>2433587.97 </t>
  </si>
  <si>
    <t> 02.11.1950 11:16 </t>
  </si>
  <si>
    <t> 0.06 </t>
  </si>
  <si>
    <t> S.Kaho </t>
  </si>
  <si>
    <t> BTOK 49.384 </t>
  </si>
  <si>
    <t>2433889.494 </t>
  </si>
  <si>
    <t> 30.08.1951 23:51 </t>
  </si>
  <si>
    <t> 0.067 </t>
  </si>
  <si>
    <t> A.Jahn </t>
  </si>
  <si>
    <t>BAVM 8 </t>
  </si>
  <si>
    <t>2434039.078 </t>
  </si>
  <si>
    <t> 27.01.1952 13:52 </t>
  </si>
  <si>
    <t> 0.062 </t>
  </si>
  <si>
    <t>E </t>
  </si>
  <si>
    <t>?</t>
  </si>
  <si>
    <t>2434041.415 </t>
  </si>
  <si>
    <t> 29.01.1952 21:57 </t>
  </si>
  <si>
    <t>2434060.114 </t>
  </si>
  <si>
    <t> 17.02.1952 14:44 </t>
  </si>
  <si>
    <t>2434061.302 </t>
  </si>
  <si>
    <t> 18.02.1952 19:14 </t>
  </si>
  <si>
    <t> 0.081 </t>
  </si>
  <si>
    <t>2434062.451 </t>
  </si>
  <si>
    <t> 19.02.1952 22:49 </t>
  </si>
  <si>
    <t>2434088.162 </t>
  </si>
  <si>
    <t> 16.03.1952 15:53 </t>
  </si>
  <si>
    <t>2434387.337 </t>
  </si>
  <si>
    <t> 09.01.1953 20:05 </t>
  </si>
  <si>
    <t> 0.059 </t>
  </si>
  <si>
    <t>2434394.349 </t>
  </si>
  <si>
    <t> 16.01.1953 20:22 </t>
  </si>
  <si>
    <t>2434457.455 </t>
  </si>
  <si>
    <t> 20.03.1953 22:55 </t>
  </si>
  <si>
    <t> 0.058 </t>
  </si>
  <si>
    <t>2434543.921 </t>
  </si>
  <si>
    <t> 15.06.1953 10:06 </t>
  </si>
  <si>
    <t>2434623.395 </t>
  </si>
  <si>
    <t> 02.09.1953 21:28 </t>
  </si>
  <si>
    <t> 0.047 </t>
  </si>
  <si>
    <t> MSAI 27.299 </t>
  </si>
  <si>
    <t>2434630.415 </t>
  </si>
  <si>
    <t> 09.09.1953 21:57 </t>
  </si>
  <si>
    <t> 0.055 </t>
  </si>
  <si>
    <t>2434768.319 </t>
  </si>
  <si>
    <t> 25.01.1954 19:39 </t>
  </si>
  <si>
    <t> 0.057 </t>
  </si>
  <si>
    <t>2434903.883 </t>
  </si>
  <si>
    <t> 10.06.1954 09:11 </t>
  </si>
  <si>
    <t> 0.056 </t>
  </si>
  <si>
    <t>2434949.486 </t>
  </si>
  <si>
    <t> 25.07.1954 23:39 </t>
  </si>
  <si>
    <t>2434983.350 </t>
  </si>
  <si>
    <t> 28.08.1954 20:24 </t>
  </si>
  <si>
    <t> 0.054 </t>
  </si>
  <si>
    <t>2435240.452 </t>
  </si>
  <si>
    <t> 12.05.1955 22:50 </t>
  </si>
  <si>
    <t> 0.050 </t>
  </si>
  <si>
    <t> K.Kordylewski </t>
  </si>
  <si>
    <t> SAC 28.106 </t>
  </si>
  <si>
    <t>2435247.468 </t>
  </si>
  <si>
    <t> 19.05.1955 23:13 </t>
  </si>
  <si>
    <t>2435275.510 </t>
  </si>
  <si>
    <t> 17.06.1955 00:14 </t>
  </si>
  <si>
    <t>2436231.454 </t>
  </si>
  <si>
    <t> 27.01.1958 22:53 </t>
  </si>
  <si>
    <t> R.Rudolph </t>
  </si>
  <si>
    <t>BAVM 13 </t>
  </si>
  <si>
    <t>2436231.460 </t>
  </si>
  <si>
    <t> 27.01.1958 23:02 </t>
  </si>
  <si>
    <t> 0.032 </t>
  </si>
  <si>
    <t>2436231.462 </t>
  </si>
  <si>
    <t> 27.01.1958 23:05 </t>
  </si>
  <si>
    <t> 0.034 </t>
  </si>
  <si>
    <t> W.Grauenhorst </t>
  </si>
  <si>
    <t>2436285.234 </t>
  </si>
  <si>
    <t> 22.03.1958 17:36 </t>
  </si>
  <si>
    <t> AC 756.4 </t>
  </si>
  <si>
    <t>2436308.581 </t>
  </si>
  <si>
    <t> 15.04.1958 01:56 </t>
  </si>
  <si>
    <t> 0.021 </t>
  </si>
  <si>
    <t> W.Braune </t>
  </si>
  <si>
    <t>2436308.583 </t>
  </si>
  <si>
    <t> 15.04.1958 01:59 </t>
  </si>
  <si>
    <t> 0.023 </t>
  </si>
  <si>
    <t> F.Dörr </t>
  </si>
  <si>
    <t>2436460.537 </t>
  </si>
  <si>
    <t> 14.09.1958 00:53 </t>
  </si>
  <si>
    <t>2436460.544 </t>
  </si>
  <si>
    <t> 14.09.1958 01:03 </t>
  </si>
  <si>
    <t>2436460.552 </t>
  </si>
  <si>
    <t> 14.09.1958 01:14 </t>
  </si>
  <si>
    <t> 0.066 </t>
  </si>
  <si>
    <t>2437173.335 </t>
  </si>
  <si>
    <t> 26.08.1960 20:02 </t>
  </si>
  <si>
    <t> -0.036 </t>
  </si>
  <si>
    <t> E.Szeligiewicz </t>
  </si>
  <si>
    <t> EBC 1-32 </t>
  </si>
  <si>
    <t>2437255.205 </t>
  </si>
  <si>
    <t> 16.11.1960 16:55 </t>
  </si>
  <si>
    <t> 0.028 </t>
  </si>
  <si>
    <t> Lavrov &amp; Lavrova </t>
  </si>
  <si>
    <t>2437367.376 </t>
  </si>
  <si>
    <t> 08.03.1961 21:01 </t>
  </si>
  <si>
    <t> 0.007 </t>
  </si>
  <si>
    <t> T.Berthold </t>
  </si>
  <si>
    <t> HABZ 59 </t>
  </si>
  <si>
    <t>2437547.384 </t>
  </si>
  <si>
    <t> 04.09.1961 21:12 </t>
  </si>
  <si>
    <t> 0.041 </t>
  </si>
  <si>
    <t> B.Kubica </t>
  </si>
  <si>
    <t> AA 17.61 </t>
  </si>
  <si>
    <t>2437561.421 </t>
  </si>
  <si>
    <t> 18.09.1961 22:06 </t>
  </si>
  <si>
    <t> E.Pohl </t>
  </si>
  <si>
    <t> AN 288.70 </t>
  </si>
  <si>
    <t>2437790.450 </t>
  </si>
  <si>
    <t> 05.05.1962 22:48 </t>
  </si>
  <si>
    <t> 0.025 </t>
  </si>
  <si>
    <t> P.B.Lehmann </t>
  </si>
  <si>
    <t>BAVM 15 </t>
  </si>
  <si>
    <t>2437790.451 </t>
  </si>
  <si>
    <t> 05.05.1962 22:49 </t>
  </si>
  <si>
    <t> J.Düball </t>
  </si>
  <si>
    <t>2437921.349 </t>
  </si>
  <si>
    <t> 13.09.1962 20:22 </t>
  </si>
  <si>
    <t>2437935.378 </t>
  </si>
  <si>
    <t> 27.09.1962 21:04 </t>
  </si>
  <si>
    <t> 0.039 </t>
  </si>
  <si>
    <t> F.Gerhart </t>
  </si>
  <si>
    <t>2437935.400 </t>
  </si>
  <si>
    <t> 27.09.1962 21:36 </t>
  </si>
  <si>
    <t>2437986.780 </t>
  </si>
  <si>
    <t> 18.11.1962 06:43 </t>
  </si>
  <si>
    <t> 0.019 </t>
  </si>
  <si>
    <t> R.J.Angione </t>
  </si>
  <si>
    <t> PASP 75.407 </t>
  </si>
  <si>
    <t>2438087.315 </t>
  </si>
  <si>
    <t> 26.02.1963 19:33 </t>
  </si>
  <si>
    <t> 0.049 </t>
  </si>
  <si>
    <t> F.Zdarsky </t>
  </si>
  <si>
    <t> BRNO 6 </t>
  </si>
  <si>
    <t>2438143.392 </t>
  </si>
  <si>
    <t> 23.04.1963 21:24 </t>
  </si>
  <si>
    <t> 0.031 </t>
  </si>
  <si>
    <t>2438295.310 </t>
  </si>
  <si>
    <t> 22.09.1963 19:26 </t>
  </si>
  <si>
    <t> 0.022 </t>
  </si>
  <si>
    <t> K.Carbol </t>
  </si>
  <si>
    <t>2438302.321 </t>
  </si>
  <si>
    <t> 29.09.1963 19:42 </t>
  </si>
  <si>
    <t>IBVS 46 </t>
  </si>
  <si>
    <t>2438503.350 </t>
  </si>
  <si>
    <t> 17.04.1964 20:24 </t>
  </si>
  <si>
    <t> 0.040 </t>
  </si>
  <si>
    <t> J.Zidu </t>
  </si>
  <si>
    <t>2438559.438 </t>
  </si>
  <si>
    <t> 12.06.1964 22:30 </t>
  </si>
  <si>
    <t>2438727.708 </t>
  </si>
  <si>
    <t> 28.11.1964 04:59 </t>
  </si>
  <si>
    <t> 0.015 </t>
  </si>
  <si>
    <t> M.Baldwin </t>
  </si>
  <si>
    <t>IBVS 111 </t>
  </si>
  <si>
    <t>2438739.392 </t>
  </si>
  <si>
    <t> 09.12.1964 21:24 </t>
  </si>
  <si>
    <t> 0.012 </t>
  </si>
  <si>
    <t>2438786.138 </t>
  </si>
  <si>
    <t> 25.01.1965 15:18 </t>
  </si>
  <si>
    <t>2439024.538 </t>
  </si>
  <si>
    <t> 21.09.1965 00:54 </t>
  </si>
  <si>
    <t> 0.004 </t>
  </si>
  <si>
    <t>BAVM 18 </t>
  </si>
  <si>
    <t>2439057.265 </t>
  </si>
  <si>
    <t> 23.10.1965 18:21 </t>
  </si>
  <si>
    <t> 0.009 </t>
  </si>
  <si>
    <t> P.Ahnert </t>
  </si>
  <si>
    <t> MVS 4.137 </t>
  </si>
  <si>
    <t>2439057.274 </t>
  </si>
  <si>
    <t> 23.10.1965 18:34 </t>
  </si>
  <si>
    <t> R.Kizilirmak </t>
  </si>
  <si>
    <t> AN 289.192 </t>
  </si>
  <si>
    <t>2439057.280 </t>
  </si>
  <si>
    <t> 23.10.1965 18:43 </t>
  </si>
  <si>
    <t> 0.024 </t>
  </si>
  <si>
    <t> A.Kizilirmak </t>
  </si>
  <si>
    <t>2439080.649 </t>
  </si>
  <si>
    <t> 16.11.1965 03:34 </t>
  </si>
  <si>
    <t> 0.020 </t>
  </si>
  <si>
    <t>IBVS 119 </t>
  </si>
  <si>
    <t>2439087.650 </t>
  </si>
  <si>
    <t> 23.11.1965 03:36 </t>
  </si>
  <si>
    <t>IBVS 129 </t>
  </si>
  <si>
    <t>2439094.664 </t>
  </si>
  <si>
    <t> 30.11.1965 03:56 </t>
  </si>
  <si>
    <t> 0.011 </t>
  </si>
  <si>
    <t>2439183.520 </t>
  </si>
  <si>
    <t> 27.02.1966 00:28 </t>
  </si>
  <si>
    <t> R.Monske </t>
  </si>
  <si>
    <t>IBVS 154 </t>
  </si>
  <si>
    <t>2439384.502 </t>
  </si>
  <si>
    <t> 16.09.1966 00:02 </t>
  </si>
  <si>
    <t> J.Lachowski </t>
  </si>
  <si>
    <t> AA 18.332 </t>
  </si>
  <si>
    <t>2439384.508 </t>
  </si>
  <si>
    <t> 16.09.1966 00:11 </t>
  </si>
  <si>
    <t> A.Slowik </t>
  </si>
  <si>
    <t>2439433.569 </t>
  </si>
  <si>
    <t> 04.11.1966 01:39 </t>
  </si>
  <si>
    <t> 0.003 </t>
  </si>
  <si>
    <t>IBVS 180 </t>
  </si>
  <si>
    <t>2439702.379 </t>
  </si>
  <si>
    <t> 30.07.1967 21:05 </t>
  </si>
  <si>
    <t> K.Locher </t>
  </si>
  <si>
    <t> ORI 103 </t>
  </si>
  <si>
    <t>2439737.446 </t>
  </si>
  <si>
    <t> 03.09.1967 22:42 </t>
  </si>
  <si>
    <t> N.Güdür </t>
  </si>
  <si>
    <t> AN 291.112 </t>
  </si>
  <si>
    <t>2439821.582 </t>
  </si>
  <si>
    <t> 27.11.1967 01:58 </t>
  </si>
  <si>
    <t>IBVS 795 </t>
  </si>
  <si>
    <t>2440090.360 </t>
  </si>
  <si>
    <t> 21.08.1968 20:38 </t>
  </si>
  <si>
    <t> 0.005 </t>
  </si>
  <si>
    <t>2440097.373 </t>
  </si>
  <si>
    <t> 28.08.1968 20:57 </t>
  </si>
  <si>
    <t> 0.006 </t>
  </si>
  <si>
    <t> C.Ibanoglu </t>
  </si>
  <si>
    <t>IBVS 456 </t>
  </si>
  <si>
    <t>2440139.442 </t>
  </si>
  <si>
    <t> 09.10.1968 22:36 </t>
  </si>
  <si>
    <t>2440237.617 </t>
  </si>
  <si>
    <t> 16.01.1969 02:48 </t>
  </si>
  <si>
    <t> J.Bortle </t>
  </si>
  <si>
    <t>2440473.660 </t>
  </si>
  <si>
    <t> 09.09.1969 03:50 </t>
  </si>
  <si>
    <t> -0.016 </t>
  </si>
  <si>
    <t> L.Hazel </t>
  </si>
  <si>
    <t>2440478.3546 </t>
  </si>
  <si>
    <t> 13.09.1969 20:30 </t>
  </si>
  <si>
    <t> 0.0038 </t>
  </si>
  <si>
    <t> EGE 12.11 </t>
  </si>
  <si>
    <t>2440506.4019 </t>
  </si>
  <si>
    <t> 11.10.1969 21:38 </t>
  </si>
  <si>
    <t> 0.0032 </t>
  </si>
  <si>
    <t> P.Battistini et al </t>
  </si>
  <si>
    <t>IBVS 1325 </t>
  </si>
  <si>
    <t>2440513.419 </t>
  </si>
  <si>
    <t> 18.10.1969 22:03 </t>
  </si>
  <si>
    <t> 0.008 </t>
  </si>
  <si>
    <t> H.Baumbach </t>
  </si>
  <si>
    <t>2440520.426 </t>
  </si>
  <si>
    <t> 25.10.1969 22:13 </t>
  </si>
  <si>
    <t>IBVS 530 </t>
  </si>
  <si>
    <t>2440737.789 </t>
  </si>
  <si>
    <t> 31.05.1970 06:56 </t>
  </si>
  <si>
    <t> -0.005 </t>
  </si>
  <si>
    <t> AVSJ 4.82 </t>
  </si>
  <si>
    <t>2440742.471 </t>
  </si>
  <si>
    <t> 04.06.1970 23:18 </t>
  </si>
  <si>
    <t> 0.002 </t>
  </si>
  <si>
    <t>2440845.317 </t>
  </si>
  <si>
    <t> 15.09.1970 19:36 </t>
  </si>
  <si>
    <t>BAVM 25 </t>
  </si>
  <si>
    <t>2440859.313 </t>
  </si>
  <si>
    <t> 29.09.1970 19:30 </t>
  </si>
  <si>
    <t> -0.022 </t>
  </si>
  <si>
    <t> BRNO 12 </t>
  </si>
  <si>
    <t>2440859.330 </t>
  </si>
  <si>
    <t> 29.09.1970 19:55 </t>
  </si>
  <si>
    <t> J.Hübscher </t>
  </si>
  <si>
    <t>2440859.336 </t>
  </si>
  <si>
    <t> 29.09.1970 20:03 </t>
  </si>
  <si>
    <t> 0.001 </t>
  </si>
  <si>
    <t> B.Wybranski </t>
  </si>
  <si>
    <t>2440859.339 </t>
  </si>
  <si>
    <t> 29.09.1970 20:08 </t>
  </si>
  <si>
    <t>2440866.3485 </t>
  </si>
  <si>
    <t> 06.10.1970 20:21 </t>
  </si>
  <si>
    <t> 0.0015 </t>
  </si>
  <si>
    <t>2440887.3841 </t>
  </si>
  <si>
    <t> 27.10.1970 21:13 </t>
  </si>
  <si>
    <t> 0.0012 </t>
  </si>
  <si>
    <t>2440915.416 </t>
  </si>
  <si>
    <t> 24.11.1970 21:59 </t>
  </si>
  <si>
    <t> -0.015 </t>
  </si>
  <si>
    <t>2440955.204 </t>
  </si>
  <si>
    <t> 03.01.1971 16:53 </t>
  </si>
  <si>
    <t>2441060.344 </t>
  </si>
  <si>
    <t> 18.04.1971 20:15 </t>
  </si>
  <si>
    <t> -0.001 </t>
  </si>
  <si>
    <t>2441060.351 </t>
  </si>
  <si>
    <t> 18.04.1971 20:25 </t>
  </si>
  <si>
    <t> H.Peter </t>
  </si>
  <si>
    <t> ORI 125 </t>
  </si>
  <si>
    <t>2441214.610 </t>
  </si>
  <si>
    <t> 20.09.1971 02:38 </t>
  </si>
  <si>
    <t> A.Meyer </t>
  </si>
  <si>
    <t>IBVS 668 </t>
  </si>
  <si>
    <t>2441240.302 </t>
  </si>
  <si>
    <t> 15.10.1971 19:14 </t>
  </si>
  <si>
    <t> -0.017 </t>
  </si>
  <si>
    <t>2441261.333 </t>
  </si>
  <si>
    <t> 05.11.1971 19:59 </t>
  </si>
  <si>
    <t>2441303.429 </t>
  </si>
  <si>
    <t> 17.12.1971 22:17 </t>
  </si>
  <si>
    <t>2441330.309 </t>
  </si>
  <si>
    <t> 13.01.1972 19:24 </t>
  </si>
  <si>
    <t> TKZ 47.11 </t>
  </si>
  <si>
    <t>2441359.525 </t>
  </si>
  <si>
    <t> 12.02.1972 00:36 </t>
  </si>
  <si>
    <t>2441380.560 </t>
  </si>
  <si>
    <t> 04.03.1972 01:26 </t>
  </si>
  <si>
    <t>2441420.294 </t>
  </si>
  <si>
    <t> 12.04.1972 19:03 </t>
  </si>
  <si>
    <t>2441448.340 </t>
  </si>
  <si>
    <t> 10.05.1972 20:09 </t>
  </si>
  <si>
    <t>2441490.414 </t>
  </si>
  <si>
    <t> 21.06.1972 21:56 </t>
  </si>
  <si>
    <t> BBS 3 </t>
  </si>
  <si>
    <t>2441539.4972 </t>
  </si>
  <si>
    <t> 09.08.1972 23:55 </t>
  </si>
  <si>
    <t> 0.0002 </t>
  </si>
  <si>
    <t>2441600.307 </t>
  </si>
  <si>
    <t> 09.10.1972 19:22 </t>
  </si>
  <si>
    <t>2441608.443 </t>
  </si>
  <si>
    <t> 17.10.1972 22:37 </t>
  </si>
  <si>
    <t>2441622.476 </t>
  </si>
  <si>
    <t> 31.10.1972 23:25 </t>
  </si>
  <si>
    <t>2441628.309 </t>
  </si>
  <si>
    <t> 06.11.1972 19:24 </t>
  </si>
  <si>
    <t> -0.006 </t>
  </si>
  <si>
    <t> R.Diethelm </t>
  </si>
  <si>
    <t> BBS 6 </t>
  </si>
  <si>
    <t>2441628.317 </t>
  </si>
  <si>
    <t> 06.11.1972 19:36 </t>
  </si>
  <si>
    <t>2441649.359 </t>
  </si>
  <si>
    <t> 27.11.1972 20:36 </t>
  </si>
  <si>
    <t>2441747.519 </t>
  </si>
  <si>
    <t> 06.03.1973 00:27 </t>
  </si>
  <si>
    <t> -0.000 </t>
  </si>
  <si>
    <t>2441753.359 </t>
  </si>
  <si>
    <t> 11.03.1973 20:36 </t>
  </si>
  <si>
    <t>2441753.364 </t>
  </si>
  <si>
    <t> 11.03.1973 20:44 </t>
  </si>
  <si>
    <t>2441894.7619 </t>
  </si>
  <si>
    <t> 31.07.1973 06:17 </t>
  </si>
  <si>
    <t> -0.0088 </t>
  </si>
  <si>
    <t> C.D.Scarfe </t>
  </si>
  <si>
    <t>IBVS 1379 </t>
  </si>
  <si>
    <t>2441983.584 </t>
  </si>
  <si>
    <t> 28.10.1973 02:00 </t>
  </si>
  <si>
    <t> B.Small </t>
  </si>
  <si>
    <t> AVSJ 5.86 </t>
  </si>
  <si>
    <t>2441983.598 </t>
  </si>
  <si>
    <t> 28.10.1973 02:21 </t>
  </si>
  <si>
    <t>2441990.601 </t>
  </si>
  <si>
    <t> 04.11.1973 02:25 </t>
  </si>
  <si>
    <t>2442004.630 </t>
  </si>
  <si>
    <t> 18.11.1973 03:07 </t>
  </si>
  <si>
    <t>2442266.407 </t>
  </si>
  <si>
    <t> 06.08.1974 21:46 </t>
  </si>
  <si>
    <t> W.Bischof </t>
  </si>
  <si>
    <t>BAVM 28 </t>
  </si>
  <si>
    <t>2442280.444 </t>
  </si>
  <si>
    <t> 20.08.1974 22:39 </t>
  </si>
  <si>
    <t> 0.014 </t>
  </si>
  <si>
    <t>2442289.7776 </t>
  </si>
  <si>
    <t> 30.08.1974 06:39 </t>
  </si>
  <si>
    <t> -0.0013 </t>
  </si>
  <si>
    <t>2442357.570 </t>
  </si>
  <si>
    <t> 06.11.1974 01:40 </t>
  </si>
  <si>
    <t> AVSJ 6.27 </t>
  </si>
  <si>
    <t>2442392.627 </t>
  </si>
  <si>
    <t> 11.12.1974 03:02 </t>
  </si>
  <si>
    <t>2442397.297 </t>
  </si>
  <si>
    <t> 15.12.1974 19:07 </t>
  </si>
  <si>
    <t>2442404.297 </t>
  </si>
  <si>
    <t> 22.12.1974 19:07 </t>
  </si>
  <si>
    <t> -0.011 </t>
  </si>
  <si>
    <t>2442439.340 </t>
  </si>
  <si>
    <t> 26.01.1975 20:09 </t>
  </si>
  <si>
    <t> -0.028 </t>
  </si>
  <si>
    <t> BBS 20 </t>
  </si>
  <si>
    <t>2442439.370 </t>
  </si>
  <si>
    <t> 26.01.1975 20:52 </t>
  </si>
  <si>
    <t>2442453.383 </t>
  </si>
  <si>
    <t> 09.02.1975 21:11 </t>
  </si>
  <si>
    <t> -0.009 </t>
  </si>
  <si>
    <t> BBS 21 </t>
  </si>
  <si>
    <t>2442504.809 </t>
  </si>
  <si>
    <t> 02.04.1975 07:24 </t>
  </si>
  <si>
    <t> -0.004 </t>
  </si>
  <si>
    <t> AVSJ 7.32 </t>
  </si>
  <si>
    <t>2442607.662 </t>
  </si>
  <si>
    <t> 14.07.1975 03:53 </t>
  </si>
  <si>
    <t>2442663.7526 </t>
  </si>
  <si>
    <t> 08.09.1975 06:03 </t>
  </si>
  <si>
    <t> T.Margrave </t>
  </si>
  <si>
    <t>IBVS 1478 </t>
  </si>
  <si>
    <t>2442745.560 </t>
  </si>
  <si>
    <t> 29.11.1975 01:26 </t>
  </si>
  <si>
    <t>2443009.680 </t>
  </si>
  <si>
    <t> 19.08.1976 04:19 </t>
  </si>
  <si>
    <t> AOEB 2 </t>
  </si>
  <si>
    <t>2443014.346 </t>
  </si>
  <si>
    <t> 23.08.1976 20:18 </t>
  </si>
  <si>
    <t> L.Duchtik </t>
  </si>
  <si>
    <t> BRNO 21 </t>
  </si>
  <si>
    <t>2443042.399 </t>
  </si>
  <si>
    <t> 20.09.1976 21:34 </t>
  </si>
  <si>
    <t> BBS 30 </t>
  </si>
  <si>
    <t>2443063.4348 </t>
  </si>
  <si>
    <t> 11.10.1976 22:26 </t>
  </si>
  <si>
    <t> 0.0008 </t>
  </si>
  <si>
    <t> J.Ebersberger </t>
  </si>
  <si>
    <t>IBVS 1358 </t>
  </si>
  <si>
    <t>2443079.806 </t>
  </si>
  <si>
    <t> 28.10.1976 07:20 </t>
  </si>
  <si>
    <t> G.Samolyk </t>
  </si>
  <si>
    <t>2443175.627 </t>
  </si>
  <si>
    <t> 01.02.1977 03:02 </t>
  </si>
  <si>
    <t>2443175.635 </t>
  </si>
  <si>
    <t> 01.02.1977 03:14 </t>
  </si>
  <si>
    <t> C.Hesseltine </t>
  </si>
  <si>
    <t>2443390.661 </t>
  </si>
  <si>
    <t> 04.09.1977 03:51 </t>
  </si>
  <si>
    <t>2443397.669 </t>
  </si>
  <si>
    <t> 11.09.1977 04:03 </t>
  </si>
  <si>
    <t>2443404.687 </t>
  </si>
  <si>
    <t> 18.09.1977 04:29 </t>
  </si>
  <si>
    <t>2443409.337 </t>
  </si>
  <si>
    <t> 22.09.1977 20:05 </t>
  </si>
  <si>
    <t> -0.021 </t>
  </si>
  <si>
    <t> R.Germann </t>
  </si>
  <si>
    <t> BBS 35 </t>
  </si>
  <si>
    <t>2443409.360 </t>
  </si>
  <si>
    <t> 22.09.1977 20:38 </t>
  </si>
  <si>
    <t>2443423.378 </t>
  </si>
  <si>
    <t> 06.10.1977 21:04 </t>
  </si>
  <si>
    <t> J.Vesely </t>
  </si>
  <si>
    <t>2443491.167 </t>
  </si>
  <si>
    <t> 13.12.1977 16:00 </t>
  </si>
  <si>
    <t>2443577.636 </t>
  </si>
  <si>
    <t> 10.03.1978 03:15 </t>
  </si>
  <si>
    <t> -0.010 </t>
  </si>
  <si>
    <t> E.Poretti </t>
  </si>
  <si>
    <t> BBS 37 </t>
  </si>
  <si>
    <t>2443769.304 </t>
  </si>
  <si>
    <t> 17.09.1978 19:17 </t>
  </si>
  <si>
    <t> BBS 39 </t>
  </si>
  <si>
    <t>2443771.641 </t>
  </si>
  <si>
    <t> 20.09.1978 03:23 </t>
  </si>
  <si>
    <t>2443778.654 </t>
  </si>
  <si>
    <t> 27.09.1978 03:41 </t>
  </si>
  <si>
    <t> -0.002 </t>
  </si>
  <si>
    <t>2443778.660 </t>
  </si>
  <si>
    <t> 27.09.1978 03:50 </t>
  </si>
  <si>
    <t>2443790.343 </t>
  </si>
  <si>
    <t> 08.10.1978 20:13 </t>
  </si>
  <si>
    <t> 0.000 </t>
  </si>
  <si>
    <t>BAVM 31 </t>
  </si>
  <si>
    <t>2443972.632 </t>
  </si>
  <si>
    <t> 09.04.1979 03:10 </t>
  </si>
  <si>
    <t> BBS 43 </t>
  </si>
  <si>
    <t>2444133.9311 </t>
  </si>
  <si>
    <t> 17.09.1979 10:20 </t>
  </si>
  <si>
    <t>IBVS 1694 </t>
  </si>
  <si>
    <t>2444157.281 </t>
  </si>
  <si>
    <t> 10.10.1979 18:44 </t>
  </si>
  <si>
    <t> BBS 45 </t>
  </si>
  <si>
    <t>2444178.322 </t>
  </si>
  <si>
    <t> 31.10.1979 19:43 </t>
  </si>
  <si>
    <t>2444271.834 </t>
  </si>
  <si>
    <t> 02.02.1980 08:00 </t>
  </si>
  <si>
    <t> G.Hanson </t>
  </si>
  <si>
    <t>2444421.415 </t>
  </si>
  <si>
    <t> 30.06.1980 21:57 </t>
  </si>
  <si>
    <t> BBS 48 </t>
  </si>
  <si>
    <t>2444442.448 </t>
  </si>
  <si>
    <t> 21.07.1980 22:45 </t>
  </si>
  <si>
    <t> BBS 49 </t>
  </si>
  <si>
    <t>2444456.493 </t>
  </si>
  <si>
    <t> 04.08.1980 23:49 </t>
  </si>
  <si>
    <t> N.Machkova </t>
  </si>
  <si>
    <t> BRNO 23 </t>
  </si>
  <si>
    <t>2444491.544 </t>
  </si>
  <si>
    <t> 09.09.1980 01:03 </t>
  </si>
  <si>
    <t> V.Wagner </t>
  </si>
  <si>
    <t>2444809.411 </t>
  </si>
  <si>
    <t> 23.07.1981 21:51 </t>
  </si>
  <si>
    <t> BRNO 26 </t>
  </si>
  <si>
    <t>2444816.402 </t>
  </si>
  <si>
    <t> 30.07.1981 21:38 </t>
  </si>
  <si>
    <t> -0.027 </t>
  </si>
  <si>
    <t> M.Andrakakou </t>
  </si>
  <si>
    <t> BBS 56 </t>
  </si>
  <si>
    <t>2444816.408 </t>
  </si>
  <si>
    <t> 30.07.1981 21:47 </t>
  </si>
  <si>
    <t>2444816.410 </t>
  </si>
  <si>
    <t> 30.07.1981 21:50 </t>
  </si>
  <si>
    <t> -0.019 </t>
  </si>
  <si>
    <t> I.Nikolaou </t>
  </si>
  <si>
    <t>2444823.441 </t>
  </si>
  <si>
    <t> 06.08.1981 22:35 </t>
  </si>
  <si>
    <t> V.Svoboda </t>
  </si>
  <si>
    <t>2444823.444 </t>
  </si>
  <si>
    <t> 06.08.1981 22:39 </t>
  </si>
  <si>
    <t> P.Troubil </t>
  </si>
  <si>
    <t>2444823.447 </t>
  </si>
  <si>
    <t> 06.08.1981 22:43 </t>
  </si>
  <si>
    <t> A.Slatinsky </t>
  </si>
  <si>
    <t>2444823.448 </t>
  </si>
  <si>
    <t> 06.08.1981 22:45 </t>
  </si>
  <si>
    <t> J.Mrazek </t>
  </si>
  <si>
    <t>2444823.453 </t>
  </si>
  <si>
    <t> 06.08.1981 22:52 </t>
  </si>
  <si>
    <t> J.Markovic </t>
  </si>
  <si>
    <t>2444823.455 </t>
  </si>
  <si>
    <t> 06.08.1981 22:55 </t>
  </si>
  <si>
    <t> J.Manek </t>
  </si>
  <si>
    <t> P.Neugebauer </t>
  </si>
  <si>
    <t>2444823.456 </t>
  </si>
  <si>
    <t> 06.08.1981 22:56 </t>
  </si>
  <si>
    <t> K.Dolak </t>
  </si>
  <si>
    <t>2444839.8022 </t>
  </si>
  <si>
    <t> 23.08.1981 07:15 </t>
  </si>
  <si>
    <t> 0.0000 </t>
  </si>
  <si>
    <t>IBVS 2086 </t>
  </si>
  <si>
    <t>2444860.8373 </t>
  </si>
  <si>
    <t> 13.09.1981 08:05 </t>
  </si>
  <si>
    <t> -0.0008 </t>
  </si>
  <si>
    <t>2444907.587 </t>
  </si>
  <si>
    <t> 30.10.1981 02:05 </t>
  </si>
  <si>
    <t>2444919.242 </t>
  </si>
  <si>
    <t> 10.11.1981 17:48 </t>
  </si>
  <si>
    <t> -0.029 </t>
  </si>
  <si>
    <t> BBS 57 </t>
  </si>
  <si>
    <t>2444919.261 </t>
  </si>
  <si>
    <t> 10.11.1981 18:15 </t>
  </si>
  <si>
    <t>2444921.603 </t>
  </si>
  <si>
    <t> 13.11.1981 02:28 </t>
  </si>
  <si>
    <t>2445015.117 </t>
  </si>
  <si>
    <t> 14.02.1982 14:48 </t>
  </si>
  <si>
    <t>2445197.402 </t>
  </si>
  <si>
    <t> 15.08.1982 21:38 </t>
  </si>
  <si>
    <t> T.Graf </t>
  </si>
  <si>
    <t>2445197.407 </t>
  </si>
  <si>
    <t> 15.08.1982 21:46 </t>
  </si>
  <si>
    <t> P.Kanuk </t>
  </si>
  <si>
    <t>2445197.417 </t>
  </si>
  <si>
    <t> 15.08.1982 22:00 </t>
  </si>
  <si>
    <t>2445197.419 </t>
  </si>
  <si>
    <t> 15.08.1982 22:03 </t>
  </si>
  <si>
    <t> B.Stec </t>
  </si>
  <si>
    <t>2445199.748 </t>
  </si>
  <si>
    <t> 18.08.1982 05:57 </t>
  </si>
  <si>
    <t> D.Williams </t>
  </si>
  <si>
    <t>2445204.408 </t>
  </si>
  <si>
    <t> 22.08.1982 21:47 </t>
  </si>
  <si>
    <t> M.Prikryl </t>
  </si>
  <si>
    <t>2445204.417 </t>
  </si>
  <si>
    <t> 22.08.1982 22:00 </t>
  </si>
  <si>
    <t> -0.008 </t>
  </si>
  <si>
    <t> T.Raja </t>
  </si>
  <si>
    <t>2445204.418 </t>
  </si>
  <si>
    <t> 22.08.1982 22:01 </t>
  </si>
  <si>
    <t> -0.007 </t>
  </si>
  <si>
    <t>2445204.420 </t>
  </si>
  <si>
    <t> 22.08.1982 22:04 </t>
  </si>
  <si>
    <t> V.Bulant </t>
  </si>
  <si>
    <t> J.Pleinerova </t>
  </si>
  <si>
    <t>2445204.428 </t>
  </si>
  <si>
    <t> 22.08.1982 22:16 </t>
  </si>
  <si>
    <t> N.Kesslerova </t>
  </si>
  <si>
    <t>2445204.429 </t>
  </si>
  <si>
    <t> 22.08.1982 22:17 </t>
  </si>
  <si>
    <t> J.Brezna </t>
  </si>
  <si>
    <t>2445204.432 </t>
  </si>
  <si>
    <t> 22.08.1982 22:22 </t>
  </si>
  <si>
    <t> H.Bohutinska </t>
  </si>
  <si>
    <t>2445204.433 </t>
  </si>
  <si>
    <t> 22.08.1982 22:23 </t>
  </si>
  <si>
    <t> K.Pintova </t>
  </si>
  <si>
    <t>2445206.7625 </t>
  </si>
  <si>
    <t> 25.08.1982 06:18 </t>
  </si>
  <si>
    <t>IBVS 2292 </t>
  </si>
  <si>
    <t>2445211.4392 </t>
  </si>
  <si>
    <t> 29.08.1982 22:32 </t>
  </si>
  <si>
    <t> 0.0021 </t>
  </si>
  <si>
    <t> F.Agerer </t>
  </si>
  <si>
    <t>BAVM 36 </t>
  </si>
  <si>
    <t>2445220.7876 </t>
  </si>
  <si>
    <t> 08.09.1982 06:54 </t>
  </si>
  <si>
    <t>2445246.4971 </t>
  </si>
  <si>
    <t> 03.10.1982 23:55 </t>
  </si>
  <si>
    <t> 0.0001 </t>
  </si>
  <si>
    <t> P.Mayer </t>
  </si>
  <si>
    <t> BAC 35.180 </t>
  </si>
  <si>
    <t>2445342.316 </t>
  </si>
  <si>
    <t> 07.01.1983 19:35 </t>
  </si>
  <si>
    <t> G.Mavrofridis </t>
  </si>
  <si>
    <t> BBS 64 </t>
  </si>
  <si>
    <t>2445342.326 </t>
  </si>
  <si>
    <t> 07.01.1983 19:49 </t>
  </si>
  <si>
    <t> G.Stefanopoulos </t>
  </si>
  <si>
    <t> BBS 65 </t>
  </si>
  <si>
    <t>2445349.310 </t>
  </si>
  <si>
    <t> 14.01.1983 19:26 </t>
  </si>
  <si>
    <t>2445349.338 </t>
  </si>
  <si>
    <t> 14.01.1983 20:06 </t>
  </si>
  <si>
    <t>2445370.368 </t>
  </si>
  <si>
    <t> 04.02.1983 20:49 </t>
  </si>
  <si>
    <t> BBS 68 </t>
  </si>
  <si>
    <t>2445440.481 </t>
  </si>
  <si>
    <t> 15.04.1983 23:32 </t>
  </si>
  <si>
    <t> -0.014 </t>
  </si>
  <si>
    <t> T.Brelstaff </t>
  </si>
  <si>
    <t> VSSC 60.20 </t>
  </si>
  <si>
    <t>2445559.698 </t>
  </si>
  <si>
    <t> 13.08.1983 04:45 </t>
  </si>
  <si>
    <t> B.A.Krobusek </t>
  </si>
  <si>
    <t>2445578.394 </t>
  </si>
  <si>
    <t> 31.08.1983 21:27 </t>
  </si>
  <si>
    <t> P.Wils </t>
  </si>
  <si>
    <t>2445814.477 </t>
  </si>
  <si>
    <t> 23.04.1984 23:26 </t>
  </si>
  <si>
    <t> 0.010 </t>
  </si>
  <si>
    <t> VSSC 73 </t>
  </si>
  <si>
    <t>2445945.361 </t>
  </si>
  <si>
    <t> 01.09.1984 20:39 </t>
  </si>
  <si>
    <t> P.Svoboda </t>
  </si>
  <si>
    <t> BRNO 27 </t>
  </si>
  <si>
    <t>2445989.769 </t>
  </si>
  <si>
    <t> 16.10.1984 06:27 </t>
  </si>
  <si>
    <t>2445994.451 </t>
  </si>
  <si>
    <t> 20.10.1984 22:49 </t>
  </si>
  <si>
    <t>2446036.502 </t>
  </si>
  <si>
    <t> 02.12.1984 00:02 </t>
  </si>
  <si>
    <t> P.Kolar </t>
  </si>
  <si>
    <t>2446036.512 </t>
  </si>
  <si>
    <t> 02.12.1984 00:17 </t>
  </si>
  <si>
    <t>2446057.553 </t>
  </si>
  <si>
    <t> 23.12.1984 01:16 </t>
  </si>
  <si>
    <t>2446071.572 </t>
  </si>
  <si>
    <t> 06.01.1985 01:43 </t>
  </si>
  <si>
    <t>2446078.592 </t>
  </si>
  <si>
    <t> 13.01.1985 02:12 </t>
  </si>
  <si>
    <t>2446104.284 </t>
  </si>
  <si>
    <t> 07.02.1985 18:48 </t>
  </si>
  <si>
    <t> -0.012 </t>
  </si>
  <si>
    <t> J.Safar </t>
  </si>
  <si>
    <t>2446211.824 </t>
  </si>
  <si>
    <t> 26.05.1985 07:46 </t>
  </si>
  <si>
    <t>2446260.889 </t>
  </si>
  <si>
    <t> 14.07.1985 09:20 </t>
  </si>
  <si>
    <t> P.Atwood </t>
  </si>
  <si>
    <t>2446326.360 </t>
  </si>
  <si>
    <t> 17.09.1985 20:38 </t>
  </si>
  <si>
    <t> A.Paschke </t>
  </si>
  <si>
    <t> BBS 81 </t>
  </si>
  <si>
    <t>2446328.693 </t>
  </si>
  <si>
    <t> 20.09.1985 04:37 </t>
  </si>
  <si>
    <t>2446340.356 </t>
  </si>
  <si>
    <t> 01.10.1985 20:32 </t>
  </si>
  <si>
    <t>2446384.773 </t>
  </si>
  <si>
    <t> 15.11.1985 06:33 </t>
  </si>
  <si>
    <t>2446398.789 </t>
  </si>
  <si>
    <t> 29.11.1985 06:56 </t>
  </si>
  <si>
    <t>2446431.540 </t>
  </si>
  <si>
    <t> 01.01.1986 00:57 </t>
  </si>
  <si>
    <t>2446695.636 </t>
  </si>
  <si>
    <t> 22.09.1986 03:15 </t>
  </si>
  <si>
    <t> J.Silhan </t>
  </si>
  <si>
    <t> BRNO 28 </t>
  </si>
  <si>
    <t>2446700.317 </t>
  </si>
  <si>
    <t> 26.09.1986 19:36 </t>
  </si>
  <si>
    <t>2446707.329 </t>
  </si>
  <si>
    <t> 03.10.1986 19:53 </t>
  </si>
  <si>
    <t>2446709.657 </t>
  </si>
  <si>
    <t> 06.10.1986 03:46 </t>
  </si>
  <si>
    <t>2446763.420 </t>
  </si>
  <si>
    <t> 28.11.1986 22:04 </t>
  </si>
  <si>
    <t> B.Koch </t>
  </si>
  <si>
    <t>BAVM 46 </t>
  </si>
  <si>
    <t>2446819.514 </t>
  </si>
  <si>
    <t> 24.01.1987 00:20 </t>
  </si>
  <si>
    <t>2446973.785 </t>
  </si>
  <si>
    <t> 27.06.1987 06:50 </t>
  </si>
  <si>
    <t>2446999.468 </t>
  </si>
  <si>
    <t> 22.07.1987 23:13 </t>
  </si>
  <si>
    <t> -0.024 </t>
  </si>
  <si>
    <t> M.Zajda </t>
  </si>
  <si>
    <t> BRNO 30 </t>
  </si>
  <si>
    <t>2446999.480 </t>
  </si>
  <si>
    <t> 22.07.1987 23:31 </t>
  </si>
  <si>
    <t> BBS 86 </t>
  </si>
  <si>
    <t>2446999.487 </t>
  </si>
  <si>
    <t> 22.07.1987 23:41 </t>
  </si>
  <si>
    <t> I.Gazdik </t>
  </si>
  <si>
    <t>2446999.493 </t>
  </si>
  <si>
    <t> 22.07.1987 23:49 </t>
  </si>
  <si>
    <t> B.Brazda </t>
  </si>
  <si>
    <t>2447001.823 </t>
  </si>
  <si>
    <t> 25.07.1987 07:45 </t>
  </si>
  <si>
    <t>2447006.492 </t>
  </si>
  <si>
    <t> 29.07.1987 23:48 </t>
  </si>
  <si>
    <t> P.Kucera </t>
  </si>
  <si>
    <t>2447006.493 </t>
  </si>
  <si>
    <t> 29.07.1987 23:49 </t>
  </si>
  <si>
    <t> R.Stork </t>
  </si>
  <si>
    <t>2447006.503 </t>
  </si>
  <si>
    <t> 30.07.1987 00:04 </t>
  </si>
  <si>
    <t>2447062.596 </t>
  </si>
  <si>
    <t> 24.09.1987 02:18 </t>
  </si>
  <si>
    <t>2447083.634 </t>
  </si>
  <si>
    <t> 15.10.1987 03:12 </t>
  </si>
  <si>
    <t>2447111.670 </t>
  </si>
  <si>
    <t> 12.11.1987 04:04 </t>
  </si>
  <si>
    <t>2447111.679 </t>
  </si>
  <si>
    <t> 12.11.1987 04:17 </t>
  </si>
  <si>
    <t>2447373.457 </t>
  </si>
  <si>
    <t> 30.07.1988 22:58 </t>
  </si>
  <si>
    <t> K.Hornoch </t>
  </si>
  <si>
    <t>2447380.467 </t>
  </si>
  <si>
    <t> 06.08.1988 23:12 </t>
  </si>
  <si>
    <t> P.Znojilova </t>
  </si>
  <si>
    <t>2447380.473 </t>
  </si>
  <si>
    <t> 06.08.1988 23:21 </t>
  </si>
  <si>
    <t>2447380.481 </t>
  </si>
  <si>
    <t> 06.08.1988 23:32 </t>
  </si>
  <si>
    <t> A.Epple </t>
  </si>
  <si>
    <t>BAVM 52 </t>
  </si>
  <si>
    <t>2447380.491 </t>
  </si>
  <si>
    <t> 06.08.1988 23:47 </t>
  </si>
  <si>
    <t>2447387.472 </t>
  </si>
  <si>
    <t> 13.08.1988 23:19 </t>
  </si>
  <si>
    <t> Z.Slavik </t>
  </si>
  <si>
    <t>2447387.480 </t>
  </si>
  <si>
    <t> 13.08.1988 23:31 </t>
  </si>
  <si>
    <t> M.Vrastak </t>
  </si>
  <si>
    <t>2447387.493 </t>
  </si>
  <si>
    <t> 13.08.1988 23:49 </t>
  </si>
  <si>
    <t> R.Santler </t>
  </si>
  <si>
    <t>2447387.495 </t>
  </si>
  <si>
    <t> 13.08.1988 23:52 </t>
  </si>
  <si>
    <t> A.Reiskupova </t>
  </si>
  <si>
    <t>2447387.499 </t>
  </si>
  <si>
    <t> 13.08.1988 23:58 </t>
  </si>
  <si>
    <t> M.Petruf </t>
  </si>
  <si>
    <t>2447415.523 </t>
  </si>
  <si>
    <t> 11.09.1988 00:33 </t>
  </si>
  <si>
    <t> -0.013 </t>
  </si>
  <si>
    <t> W.Kriebel </t>
  </si>
  <si>
    <t>2447483.318 </t>
  </si>
  <si>
    <t> 17.11.1988 19:37 </t>
  </si>
  <si>
    <t> BBS 90 </t>
  </si>
  <si>
    <t>2447721.725 </t>
  </si>
  <si>
    <t> 14.07.1989 05:24 </t>
  </si>
  <si>
    <t>2447735.749 </t>
  </si>
  <si>
    <t> 28.07.1989 05:58 </t>
  </si>
  <si>
    <t>2447754.442 </t>
  </si>
  <si>
    <t> 15.08.1989 22:36 </t>
  </si>
  <si>
    <t> BBS 92 </t>
  </si>
  <si>
    <t>2447754.454 </t>
  </si>
  <si>
    <t> 15.08.1989 22:53 </t>
  </si>
  <si>
    <t> R.Schertler </t>
  </si>
  <si>
    <t>BAVM 56 </t>
  </si>
  <si>
    <t>2447761.464 </t>
  </si>
  <si>
    <t> 22.08.1989 23:08 </t>
  </si>
  <si>
    <t>2447859.645 </t>
  </si>
  <si>
    <t> 29.11.1989 03:28 </t>
  </si>
  <si>
    <t> 0.017 </t>
  </si>
  <si>
    <t>2448114.398 </t>
  </si>
  <si>
    <t> 10.08.1990 21:33 </t>
  </si>
  <si>
    <t> BBS 96 </t>
  </si>
  <si>
    <t>2448128.427 </t>
  </si>
  <si>
    <t> 24.08.1990 22:14 </t>
  </si>
  <si>
    <t> R.Polloczek </t>
  </si>
  <si>
    <t> BRNO 31 </t>
  </si>
  <si>
    <t>2448219.581 </t>
  </si>
  <si>
    <t> 24.11.1990 01:56 </t>
  </si>
  <si>
    <t>2448219.582 </t>
  </si>
  <si>
    <t> 24.11.1990 01:58 </t>
  </si>
  <si>
    <t>2448233.603 </t>
  </si>
  <si>
    <t> 08.12.1990 02:28 </t>
  </si>
  <si>
    <t>2448509.385 </t>
  </si>
  <si>
    <t> 09.09.1991 21:14 </t>
  </si>
  <si>
    <t> -0.020 </t>
  </si>
  <si>
    <t> G.Maintz </t>
  </si>
  <si>
    <t>BAVM 60 </t>
  </si>
  <si>
    <t>2448864.687 </t>
  </si>
  <si>
    <t> 30.08.1992 04:29 </t>
  </si>
  <si>
    <t>2448864.691 </t>
  </si>
  <si>
    <t> 30.08.1992 04:35 </t>
  </si>
  <si>
    <t> S.Cook </t>
  </si>
  <si>
    <t>2448883.364 </t>
  </si>
  <si>
    <t> 17.09.1992 20:44 </t>
  </si>
  <si>
    <t> BBS 102 </t>
  </si>
  <si>
    <t>2448885.733 </t>
  </si>
  <si>
    <t> 20.09.1992 05:35 </t>
  </si>
  <si>
    <t>2449238.648 </t>
  </si>
  <si>
    <t> 08.09.1993 03:33 </t>
  </si>
  <si>
    <t>2449397.597 </t>
  </si>
  <si>
    <t> 14.02.1994 02:19 </t>
  </si>
  <si>
    <t>2449605.620 </t>
  </si>
  <si>
    <t> 10.09.1994 02:52 </t>
  </si>
  <si>
    <t>C </t>
  </si>
  <si>
    <t>ns</t>
  </si>
  <si>
    <t> AOEB 8 </t>
  </si>
  <si>
    <t>2449923.481 </t>
  </si>
  <si>
    <t> 24.07.1995 23:32 </t>
  </si>
  <si>
    <t> P.Molik </t>
  </si>
  <si>
    <t>OEJV 0060 </t>
  </si>
  <si>
    <t>2449923.4810 </t>
  </si>
  <si>
    <t> -0.0066 </t>
  </si>
  <si>
    <t> E.Safarova </t>
  </si>
  <si>
    <t> BRNO 32 </t>
  </si>
  <si>
    <t>2449923.4942 </t>
  </si>
  <si>
    <t> 24.07.1995 23:51 </t>
  </si>
  <si>
    <t> 0.0066 </t>
  </si>
  <si>
    <t> M.Zejda </t>
  </si>
  <si>
    <t>2449930.5098 </t>
  </si>
  <si>
    <t> 01.08.1995 00:14 </t>
  </si>
  <si>
    <t> 0.0103 </t>
  </si>
  <si>
    <t>2450040.3474 </t>
  </si>
  <si>
    <t> 18.11.1995 20:20 </t>
  </si>
  <si>
    <t> -0.0065 </t>
  </si>
  <si>
    <t> I.Polloczkova </t>
  </si>
  <si>
    <t>2450040.3523 </t>
  </si>
  <si>
    <t> 18.11.1995 20:27 </t>
  </si>
  <si>
    <t> -0.0016 </t>
  </si>
  <si>
    <t> I.Polloczek </t>
  </si>
  <si>
    <t>2450047.3559 </t>
  </si>
  <si>
    <t> 25.11.1995 20:32 </t>
  </si>
  <si>
    <t> -0.0100 </t>
  </si>
  <si>
    <t>B</t>
  </si>
  <si>
    <t> I.Biro </t>
  </si>
  <si>
    <t>IBVS 4340 </t>
  </si>
  <si>
    <t>2450047.3571 </t>
  </si>
  <si>
    <t> 25.11.1995 20:34 </t>
  </si>
  <si>
    <t>G</t>
  </si>
  <si>
    <t>2450222.656 </t>
  </si>
  <si>
    <t> 19.05.1996 03:44 </t>
  </si>
  <si>
    <t>2450264.729 </t>
  </si>
  <si>
    <t> 30.06.1996 05:29 </t>
  </si>
  <si>
    <t>2450297.445 </t>
  </si>
  <si>
    <t> 01.08.1996 22:40 </t>
  </si>
  <si>
    <t>IBVS 4555 </t>
  </si>
  <si>
    <t>2450297.446 </t>
  </si>
  <si>
    <t> 01.08.1996 22:42 </t>
  </si>
  <si>
    <t>2450297.4487 </t>
  </si>
  <si>
    <t> 01.08.1996 22:46 </t>
  </si>
  <si>
    <t> -0.0111 </t>
  </si>
  <si>
    <t> J.Kapitan </t>
  </si>
  <si>
    <t>2450367.568 </t>
  </si>
  <si>
    <t> 11.10.1996 01:37 </t>
  </si>
  <si>
    <t>2450671.4158 </t>
  </si>
  <si>
    <t> 10.08.1997 21:58 </t>
  </si>
  <si>
    <t> -0.0163 </t>
  </si>
  <si>
    <t>-I</t>
  </si>
  <si>
    <t> D.Husar </t>
  </si>
  <si>
    <t>BAVM 111 </t>
  </si>
  <si>
    <t>2450692.439 </t>
  </si>
  <si>
    <t> 31.08.1997 22:32 </t>
  </si>
  <si>
    <t>2504</t>
  </si>
  <si>
    <t> R.Meyer </t>
  </si>
  <si>
    <t>BAVM 113 </t>
  </si>
  <si>
    <t>2450755.562 </t>
  </si>
  <si>
    <t> 03.11.1997 01:29 </t>
  </si>
  <si>
    <t>2531</t>
  </si>
  <si>
    <t> C.Stephan </t>
  </si>
  <si>
    <t>2450769.595 </t>
  </si>
  <si>
    <t> 17.11.1997 02:16 </t>
  </si>
  <si>
    <t>2537</t>
  </si>
  <si>
    <t> R.Hays </t>
  </si>
  <si>
    <t>2451018.517 </t>
  </si>
  <si>
    <t> 24.07.1998 00:24 </t>
  </si>
  <si>
    <t>2643.5</t>
  </si>
  <si>
    <t> T.Borkovits </t>
  </si>
  <si>
    <t>IBVS 4633/4653 </t>
  </si>
  <si>
    <t>2451045.397 </t>
  </si>
  <si>
    <t> 19.08.1998 21:31 </t>
  </si>
  <si>
    <t>2655</t>
  </si>
  <si>
    <t>BAVM 122 </t>
  </si>
  <si>
    <t>2451197.306 </t>
  </si>
  <si>
    <t> 18.01.1999 19:20 </t>
  </si>
  <si>
    <t>2720</t>
  </si>
  <si>
    <t> -0.025 </t>
  </si>
  <si>
    <t>2451218.337 </t>
  </si>
  <si>
    <t> 08.02.1999 20:05 </t>
  </si>
  <si>
    <t>2729</t>
  </si>
  <si>
    <t>2451407.673 </t>
  </si>
  <si>
    <t> 17.08.1999 04:09 </t>
  </si>
  <si>
    <t>2810</t>
  </si>
  <si>
    <t>2451421.705 </t>
  </si>
  <si>
    <t> 31.08.1999 04:55 </t>
  </si>
  <si>
    <t>2816</t>
  </si>
  <si>
    <t>2451426.359 </t>
  </si>
  <si>
    <t> 04.09.1999 20:36 </t>
  </si>
  <si>
    <t>2818</t>
  </si>
  <si>
    <t> -0.030 </t>
  </si>
  <si>
    <t>BAVM 131 </t>
  </si>
  <si>
    <t>2451433.374 </t>
  </si>
  <si>
    <t> 11.09.1999 20:58 </t>
  </si>
  <si>
    <t>2821</t>
  </si>
  <si>
    <t>2451433.379 </t>
  </si>
  <si>
    <t> 11.09.1999 21:05 </t>
  </si>
  <si>
    <t> W.Quester </t>
  </si>
  <si>
    <t>2451435.7132 </t>
  </si>
  <si>
    <t> 14.09.1999 05:07 </t>
  </si>
  <si>
    <t>2822</t>
  </si>
  <si>
    <t> -0.0247 </t>
  </si>
  <si>
    <t> R.H.Nelson </t>
  </si>
  <si>
    <t>IBVS 4840 </t>
  </si>
  <si>
    <t>2451449.7371 </t>
  </si>
  <si>
    <t> 28.09.1999 05:41 </t>
  </si>
  <si>
    <t>2828</t>
  </si>
  <si>
    <t>2451454.4119 </t>
  </si>
  <si>
    <t> 02.10.1999 21:53 </t>
  </si>
  <si>
    <t>2830</t>
  </si>
  <si>
    <t> -0.0246 </t>
  </si>
  <si>
    <t>IBVS 4967 </t>
  </si>
  <si>
    <t>2451538.557 </t>
  </si>
  <si>
    <t> 26.12.1999 01:22 </t>
  </si>
  <si>
    <t>2866</t>
  </si>
  <si>
    <t> -0.023 </t>
  </si>
  <si>
    <t>2451641.406 </t>
  </si>
  <si>
    <t> 06.04.2000 21:44 </t>
  </si>
  <si>
    <t>2910</t>
  </si>
  <si>
    <t> M.Schabacher </t>
  </si>
  <si>
    <t>2451807.357 </t>
  </si>
  <si>
    <t> 19.09.2000 20:34 </t>
  </si>
  <si>
    <t>2981</t>
  </si>
  <si>
    <t>BAVM 143 </t>
  </si>
  <si>
    <t>2451919.539 </t>
  </si>
  <si>
    <t> 10.01.2001 00:56 </t>
  </si>
  <si>
    <t>3029</t>
  </si>
  <si>
    <t>2451933.566 </t>
  </si>
  <si>
    <t> 24.01.2001 01:35 </t>
  </si>
  <si>
    <t>3035</t>
  </si>
  <si>
    <t>2451947.592 </t>
  </si>
  <si>
    <t> 07.02.2001 02:12 </t>
  </si>
  <si>
    <t>3041</t>
  </si>
  <si>
    <t>2452136.9064 </t>
  </si>
  <si>
    <t> 15.08.2001 09:45 </t>
  </si>
  <si>
    <t>3122</t>
  </si>
  <si>
    <t> -0.0294 </t>
  </si>
  <si>
    <t> R.Nelson </t>
  </si>
  <si>
    <t>IBVS 5224 </t>
  </si>
  <si>
    <t>2452307.533 </t>
  </si>
  <si>
    <t> 02.02.2002 00:47 </t>
  </si>
  <si>
    <t>3195</t>
  </si>
  <si>
    <t> S.Dvorak </t>
  </si>
  <si>
    <t>2452426.739 </t>
  </si>
  <si>
    <t> 01.06.2002 05:44 </t>
  </si>
  <si>
    <t>3246</t>
  </si>
  <si>
    <t> B.Manske </t>
  </si>
  <si>
    <t>2452466.4673 </t>
  </si>
  <si>
    <t> 10.07.2002 23:12 </t>
  </si>
  <si>
    <t>3263</t>
  </si>
  <si>
    <t> -0.0316 </t>
  </si>
  <si>
    <t>IBVS 5313 </t>
  </si>
  <si>
    <t>2452515.5559 </t>
  </si>
  <si>
    <t> 29.08.2002 01:20 </t>
  </si>
  <si>
    <t>3284</t>
  </si>
  <si>
    <t> -0.0269 </t>
  </si>
  <si>
    <t> O.Demircan et al. </t>
  </si>
  <si>
    <t>IBVS 5364 </t>
  </si>
  <si>
    <t>2452529.5768 </t>
  </si>
  <si>
    <t> 12.09.2002 01:50 </t>
  </si>
  <si>
    <t>3290</t>
  </si>
  <si>
    <t> -0.0299 </t>
  </si>
  <si>
    <t>2452576.339 </t>
  </si>
  <si>
    <t> 28.10.2002 20:08 </t>
  </si>
  <si>
    <t>3310</t>
  </si>
  <si>
    <t>BAVM 157 </t>
  </si>
  <si>
    <t>2452805.3805 </t>
  </si>
  <si>
    <t> 14.06.2003 21:07 </t>
  </si>
  <si>
    <t>3408</t>
  </si>
  <si>
    <t> -0.0308 </t>
  </si>
  <si>
    <t> A.Erdem et al. </t>
  </si>
  <si>
    <t> AN 328,No.6, 543-550 </t>
  </si>
  <si>
    <t>2452847.461 </t>
  </si>
  <si>
    <t> 26.07.2003 23:03 </t>
  </si>
  <si>
    <t>3426</t>
  </si>
  <si>
    <t>BAVM 171 </t>
  </si>
  <si>
    <t>2452861.4763 </t>
  </si>
  <si>
    <t> 09.08.2003 23:25 </t>
  </si>
  <si>
    <t>3432</t>
  </si>
  <si>
    <t>IBVS 5583 </t>
  </si>
  <si>
    <t>2452861.4765 </t>
  </si>
  <si>
    <t> 09.08.2003 23:26 </t>
  </si>
  <si>
    <t> -0.0306 </t>
  </si>
  <si>
    <t>2452874.3242 </t>
  </si>
  <si>
    <t> 22.08.2003 19:46 </t>
  </si>
  <si>
    <t>3437.5</t>
  </si>
  <si>
    <t> -0.0382 </t>
  </si>
  <si>
    <t>2452924.5817 </t>
  </si>
  <si>
    <t> 12.10.2003 01:57 </t>
  </si>
  <si>
    <t>3459</t>
  </si>
  <si>
    <t> -0.0332 </t>
  </si>
  <si>
    <t>2452931.5972 </t>
  </si>
  <si>
    <t> 19.10.2003 02:19 </t>
  </si>
  <si>
    <t>3462</t>
  </si>
  <si>
    <t> -0.0297 </t>
  </si>
  <si>
    <t> AOEB 12 </t>
  </si>
  <si>
    <t>2452931.604 </t>
  </si>
  <si>
    <t> 19.10.2003 02:29 </t>
  </si>
  <si>
    <t>2453173.5090 </t>
  </si>
  <si>
    <t> 17.06.2004 00:12 </t>
  </si>
  <si>
    <t>3565.5</t>
  </si>
  <si>
    <t> -0.0312 </t>
  </si>
  <si>
    <t>2453207.4014 </t>
  </si>
  <si>
    <t> 20.07.2004 21:38 </t>
  </si>
  <si>
    <t>3580</t>
  </si>
  <si>
    <t> -0.0300 </t>
  </si>
  <si>
    <t>2453214.4119 </t>
  </si>
  <si>
    <t> 27.07.2004 21:53 </t>
  </si>
  <si>
    <t>3583</t>
  </si>
  <si>
    <t> -0.0315 </t>
  </si>
  <si>
    <t>o</t>
  </si>
  <si>
    <t> H.Jungbluth </t>
  </si>
  <si>
    <t>BAVM 173 </t>
  </si>
  <si>
    <t>2453214.4135 </t>
  </si>
  <si>
    <t> 27.07.2004 21:55 </t>
  </si>
  <si>
    <t>2453312.587 </t>
  </si>
  <si>
    <t> 03.11.2004 02:05 </t>
  </si>
  <si>
    <t>3625</t>
  </si>
  <si>
    <t>2453347.643 </t>
  </si>
  <si>
    <t> 08.12.2004 03:25 </t>
  </si>
  <si>
    <t>3640</t>
  </si>
  <si>
    <t>2453352.315 </t>
  </si>
  <si>
    <t> 12.12.2004 19:33 </t>
  </si>
  <si>
    <t>3642</t>
  </si>
  <si>
    <t> -0.031 </t>
  </si>
  <si>
    <t> P.Sobotka (ESA INTEGRAL) </t>
  </si>
  <si>
    <t>IBVS 5809 </t>
  </si>
  <si>
    <t>2453354.655 </t>
  </si>
  <si>
    <t> 15.12.2004 03:43 </t>
  </si>
  <si>
    <t>3643</t>
  </si>
  <si>
    <t>2453583.7127 </t>
  </si>
  <si>
    <t> 01.08.2005 05:06 </t>
  </si>
  <si>
    <t>3741</t>
  </si>
  <si>
    <t> -0.0283 </t>
  </si>
  <si>
    <t> J.Bialozynski </t>
  </si>
  <si>
    <t>2453630.4593 </t>
  </si>
  <si>
    <t> 16.09.2005 23:01 </t>
  </si>
  <si>
    <t>3761</t>
  </si>
  <si>
    <t> -0.0282 </t>
  </si>
  <si>
    <t> V.Bakis et al. </t>
  </si>
  <si>
    <t>IBVS 5662 </t>
  </si>
  <si>
    <t>2453686.5557 </t>
  </si>
  <si>
    <t> 12.11.2005 01:20 </t>
  </si>
  <si>
    <t>3785</t>
  </si>
  <si>
    <t> -0.0277 </t>
  </si>
  <si>
    <t>2453714.602 </t>
  </si>
  <si>
    <t> 10.12.2005 02:26 </t>
  </si>
  <si>
    <t>3797</t>
  </si>
  <si>
    <t>2454004.4338 </t>
  </si>
  <si>
    <t> 25.09.2006 22:24 </t>
  </si>
  <si>
    <t>3921</t>
  </si>
  <si>
    <t> -0.0260 </t>
  </si>
  <si>
    <t> I.B. Biro et al. </t>
  </si>
  <si>
    <t>IBVS 5753 </t>
  </si>
  <si>
    <t>2454018.4576 </t>
  </si>
  <si>
    <t> 09.10.2006 22:58 </t>
  </si>
  <si>
    <t>3927</t>
  </si>
  <si>
    <t> -0.0262 </t>
  </si>
  <si>
    <t>2454116.6260 </t>
  </si>
  <si>
    <t> 16.01.2007 03:01 </t>
  </si>
  <si>
    <t>3969</t>
  </si>
  <si>
    <t> -0.0255 </t>
  </si>
  <si>
    <t>2454364.3851 </t>
  </si>
  <si>
    <t> 20.09.2007 21:14 </t>
  </si>
  <si>
    <t>4075</t>
  </si>
  <si>
    <t> -0.0230 </t>
  </si>
  <si>
    <t>BAVM 193 </t>
  </si>
  <si>
    <t>2454380.7457 </t>
  </si>
  <si>
    <t> 07.10.2007 05:53 </t>
  </si>
  <si>
    <t>4082</t>
  </si>
  <si>
    <t> -0.0237 </t>
  </si>
  <si>
    <t>JAAVSO 36(2);171 </t>
  </si>
  <si>
    <t>2454623.8303 </t>
  </si>
  <si>
    <t> 06.06.2008 07:55 </t>
  </si>
  <si>
    <t>4186</t>
  </si>
  <si>
    <t> -0.0210 </t>
  </si>
  <si>
    <t>JAAVSO 36(2);186 </t>
  </si>
  <si>
    <t>2454705.6379 </t>
  </si>
  <si>
    <t> 27.08.2008 03:18 </t>
  </si>
  <si>
    <t>4221</t>
  </si>
  <si>
    <t> -0.0199 </t>
  </si>
  <si>
    <t>2454718.498 </t>
  </si>
  <si>
    <t> 08.09.2008 23:57 </t>
  </si>
  <si>
    <t>4226.5</t>
  </si>
  <si>
    <t>OEJV 0116 </t>
  </si>
  <si>
    <t>2454752.3836 </t>
  </si>
  <si>
    <t> 12.10.2008 21:12 </t>
  </si>
  <si>
    <t>4241</t>
  </si>
  <si>
    <t> -0.0207 </t>
  </si>
  <si>
    <t>BAVM 203 </t>
  </si>
  <si>
    <t>2454752.3838 </t>
  </si>
  <si>
    <t> -0.0205 </t>
  </si>
  <si>
    <t> J.Virtanen </t>
  </si>
  <si>
    <t> JAAVSO 37;44 </t>
  </si>
  <si>
    <t>2454759.398 </t>
  </si>
  <si>
    <t> 19.10.2008 21:33 </t>
  </si>
  <si>
    <t>4244</t>
  </si>
  <si>
    <t> -0.018 </t>
  </si>
  <si>
    <t>2454995.4695 </t>
  </si>
  <si>
    <t> 12.06.2009 23:16 </t>
  </si>
  <si>
    <t>4345</t>
  </si>
  <si>
    <t> -0.0168 </t>
  </si>
  <si>
    <t> G.Monninger </t>
  </si>
  <si>
    <t>BAVM 228 </t>
  </si>
  <si>
    <t>2454995.4699 </t>
  </si>
  <si>
    <t> -0.0164 </t>
  </si>
  <si>
    <t>2455079.6137 </t>
  </si>
  <si>
    <t> 05.09.2009 02:43 </t>
  </si>
  <si>
    <t>4381</t>
  </si>
  <si>
    <t> JAAVSO 38;120 </t>
  </si>
  <si>
    <t>2455238.5548 </t>
  </si>
  <si>
    <t> 11.02.2010 01:18 </t>
  </si>
  <si>
    <t>4449</t>
  </si>
  <si>
    <t> -0.0134 </t>
  </si>
  <si>
    <t>2455376.4583 </t>
  </si>
  <si>
    <t> 28.06.2010 22:59 </t>
  </si>
  <si>
    <t>4508</t>
  </si>
  <si>
    <t> -0.0122 </t>
  </si>
  <si>
    <t>BAVM 214 </t>
  </si>
  <si>
    <t>2455480.4860 </t>
  </si>
  <si>
    <t> 10.10.2010 23:39 </t>
  </si>
  <si>
    <t>4552.5</t>
  </si>
  <si>
    <t> 0.0045 </t>
  </si>
  <si>
    <t>BAVM 215 </t>
  </si>
  <si>
    <t>2455867.3026 </t>
  </si>
  <si>
    <t> 01.11.2011 19:15 </t>
  </si>
  <si>
    <t>4718</t>
  </si>
  <si>
    <t>BAVM 225 </t>
  </si>
  <si>
    <t>2455883.6629 </t>
  </si>
  <si>
    <t> 18.11.2011 03:54 </t>
  </si>
  <si>
    <t>4725</t>
  </si>
  <si>
    <t> -0.0075 </t>
  </si>
  <si>
    <t>IBVS 6011 </t>
  </si>
  <si>
    <t>2456222.5805 </t>
  </si>
  <si>
    <t> 22.10.2012 01:55 </t>
  </si>
  <si>
    <t>4870</t>
  </si>
  <si>
    <t> -0.0022 </t>
  </si>
  <si>
    <t> N.Simmons </t>
  </si>
  <si>
    <t> JAAVSO 41;328 </t>
  </si>
  <si>
    <t>2456533.4462 </t>
  </si>
  <si>
    <t> 28.08.2013 22:42 </t>
  </si>
  <si>
    <t>5003</t>
  </si>
  <si>
    <t> -0.0010 </t>
  </si>
  <si>
    <t>BAVM 232 </t>
  </si>
  <si>
    <t>2456540.4607 </t>
  </si>
  <si>
    <t> 04.09.2013 23:03 </t>
  </si>
  <si>
    <t>5006</t>
  </si>
  <si>
    <t>BAVM 234 </t>
  </si>
  <si>
    <t>2456907.4267 </t>
  </si>
  <si>
    <t> 06.09.2014 22:14 </t>
  </si>
  <si>
    <t>5163</t>
  </si>
  <si>
    <t> 0.0073 </t>
  </si>
  <si>
    <t>BAVM 239 </t>
  </si>
  <si>
    <t>2457219.4778 </t>
  </si>
  <si>
    <t> 15.07.2015 23:28 </t>
  </si>
  <si>
    <t>5296.5</t>
  </si>
  <si>
    <t> 0.0253 </t>
  </si>
  <si>
    <t>BAVM 241 (=IBVS 6157) </t>
  </si>
  <si>
    <t>My time zone &gt;&gt;&gt;&gt;&gt;</t>
  </si>
  <si>
    <t>(PST=8, PDT=MDT=7, MDT=CST=6, etc.)</t>
  </si>
  <si>
    <t>OEJV 0116</t>
  </si>
  <si>
    <t>IBVS 4633</t>
  </si>
  <si>
    <t>Apsidal motion</t>
  </si>
  <si>
    <r>
      <t>ref:  Hoffmeister et al. 1985,</t>
    </r>
    <r>
      <rPr>
        <b/>
        <i/>
        <sz val="10"/>
        <color indexed="10"/>
        <rFont val="Arial"/>
        <family val="2"/>
      </rPr>
      <t xml:space="preserve"> Variable Stars</t>
    </r>
    <r>
      <rPr>
        <b/>
        <sz val="10"/>
        <color indexed="10"/>
        <rFont val="Arial"/>
        <family val="2"/>
      </rPr>
      <t xml:space="preserve"> (Springer)</t>
    </r>
  </si>
  <si>
    <t>IBVS 6196</t>
  </si>
  <si>
    <t>0.0030</t>
  </si>
  <si>
    <t>IBVS 6234</t>
  </si>
  <si>
    <t>JAVSO..43..238</t>
  </si>
  <si>
    <t>JAVSO..45..121</t>
  </si>
  <si>
    <t>JAVSO..46…79 (2018)</t>
  </si>
  <si>
    <t>JAVSO..46..184</t>
  </si>
  <si>
    <t>JAVSO..47..263</t>
  </si>
  <si>
    <t>OEJV 0211</t>
  </si>
  <si>
    <t>JAVSO 49, 108</t>
  </si>
  <si>
    <t>JAVSO, 49, 108</t>
  </si>
  <si>
    <t>JAVSO, 48, 87</t>
  </si>
  <si>
    <t>JBAV, 60</t>
  </si>
  <si>
    <t>JAVSO, 49, 265</t>
  </si>
  <si>
    <t>JAVSO, 50, 133</t>
  </si>
  <si>
    <t>JAAVSO, 50, 255</t>
  </si>
  <si>
    <t>JAAVSO 51, 134</t>
  </si>
  <si>
    <t>JAAVSO, 51, 250</t>
  </si>
  <si>
    <t>03/10/1899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</si>
</sst>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"/>
    <numFmt numFmtId="166" formatCode="0.0000"/>
    <numFmt numFmtId="167" formatCode="0.00000"/>
  </numFmts>
  <fonts count="4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b/>
      <i/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3" fontId="44" fillId="2" borderId="0"/>
    <xf numFmtId="164" fontId="44" fillId="2" borderId="0"/>
    <xf numFmtId="0" fontId="44" fillId="2" borderId="0"/>
    <xf numFmtId="0" fontId="35" fillId="0" borderId="0" applyNumberFormat="0" applyFill="0" applyBorder="0" applyAlignment="0" applyProtection="0"/>
    <xf numFmtId="2" fontId="44" fillId="2" borderId="0"/>
    <xf numFmtId="0" fontId="36" fillId="5" borderId="0" applyNumberFormat="0" applyBorder="0" applyAlignment="0" applyProtection="0"/>
    <xf numFmtId="0" fontId="1" fillId="2" borderId="0"/>
    <xf numFmtId="0" fontId="2" fillId="2" borderId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8" fillId="8" borderId="1" applyNumberFormat="0" applyAlignment="0" applyProtection="0"/>
    <xf numFmtId="0" fontId="39" fillId="0" borderId="4" applyNumberFormat="0" applyFill="0" applyAlignment="0" applyProtection="0"/>
    <xf numFmtId="0" fontId="40" fillId="23" borderId="0" applyNumberFormat="0" applyBorder="0" applyAlignment="0" applyProtection="0"/>
    <xf numFmtId="0" fontId="30" fillId="0" borderId="0"/>
    <xf numFmtId="0" fontId="5" fillId="0" borderId="0"/>
    <xf numFmtId="0" fontId="30" fillId="24" borderId="5" applyNumberFormat="0" applyFont="0" applyAlignment="0" applyProtection="0"/>
    <xf numFmtId="0" fontId="41" fillId="21" borderId="6" applyNumberFormat="0" applyAlignment="0" applyProtection="0"/>
    <xf numFmtId="0" fontId="42" fillId="0" borderId="0" applyNumberFormat="0" applyFill="0" applyBorder="0" applyAlignment="0" applyProtection="0"/>
    <xf numFmtId="0" fontId="44" fillId="2" borderId="7"/>
    <xf numFmtId="0" fontId="43" fillId="0" borderId="0" applyNumberFormat="0" applyFill="0" applyBorder="0" applyAlignment="0" applyProtection="0"/>
  </cellStyleXfs>
  <cellXfs count="218">
    <xf numFmtId="0" fontId="0" fillId="2" borderId="0" xfId="0" applyFill="1"/>
    <xf numFmtId="0" fontId="0" fillId="2" borderId="5" xfId="0" applyFill="1" applyBorder="1"/>
    <xf numFmtId="0" fontId="4" fillId="2" borderId="5" xfId="0" applyFont="1" applyFill="1" applyBorder="1"/>
    <xf numFmtId="0" fontId="0" fillId="2" borderId="5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14" fontId="0" fillId="2" borderId="8" xfId="0" applyNumberFormat="1" applyFill="1" applyBorder="1"/>
    <xf numFmtId="14" fontId="0" fillId="2" borderId="5" xfId="0" applyNumberFormat="1" applyFill="1" applyBorder="1"/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0" fillId="2" borderId="5" xfId="0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2" borderId="5" xfId="0" applyFont="1" applyFill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2" borderId="5" xfId="0" applyFont="1" applyFill="1" applyBorder="1"/>
    <xf numFmtId="0" fontId="3" fillId="2" borderId="5" xfId="0" applyFont="1" applyFill="1" applyBorder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22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1" xfId="0" applyFill="1" applyBorder="1" applyAlignment="1">
      <alignment horizontal="center"/>
    </xf>
    <xf numFmtId="0" fontId="10" fillId="0" borderId="0" xfId="0" applyFont="1"/>
    <xf numFmtId="0" fontId="16" fillId="0" borderId="0" xfId="0" applyFont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166" fontId="11" fillId="2" borderId="5" xfId="0" applyNumberFormat="1" applyFont="1" applyFill="1" applyBorder="1" applyAlignment="1">
      <alignment horizontal="left"/>
    </xf>
    <xf numFmtId="165" fontId="11" fillId="2" borderId="5" xfId="0" applyNumberFormat="1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 applyAlignment="1">
      <alignment horizontal="left"/>
    </xf>
    <xf numFmtId="166" fontId="11" fillId="2" borderId="0" xfId="0" applyNumberFormat="1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165" fontId="11" fillId="0" borderId="0" xfId="0" applyNumberFormat="1" applyFont="1" applyAlignment="1">
      <alignment horizontal="left" vertical="top"/>
    </xf>
    <xf numFmtId="0" fontId="6" fillId="0" borderId="19" xfId="0" applyFont="1" applyBorder="1"/>
    <xf numFmtId="0" fontId="6" fillId="0" borderId="20" xfId="0" applyFont="1" applyBorder="1"/>
    <xf numFmtId="0" fontId="11" fillId="0" borderId="0" xfId="0" applyFont="1" applyAlignment="1">
      <alignment horizontal="center"/>
    </xf>
    <xf numFmtId="0" fontId="17" fillId="0" borderId="21" xfId="0" applyFont="1" applyBorder="1"/>
    <xf numFmtId="0" fontId="17" fillId="0" borderId="22" xfId="0" applyFont="1" applyBorder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6" fillId="0" borderId="21" xfId="0" applyFont="1" applyBorder="1"/>
    <xf numFmtId="0" fontId="0" fillId="0" borderId="23" xfId="0" applyBorder="1"/>
    <xf numFmtId="0" fontId="0" fillId="0" borderId="22" xfId="0" applyBorder="1"/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0" borderId="24" xfId="0" applyBorder="1"/>
    <xf numFmtId="0" fontId="10" fillId="0" borderId="25" xfId="0" applyFont="1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9" fillId="0" borderId="0" xfId="0" applyFont="1"/>
    <xf numFmtId="0" fontId="0" fillId="25" borderId="24" xfId="0" applyFill="1" applyBorder="1"/>
    <xf numFmtId="0" fontId="9" fillId="25" borderId="26" xfId="0" applyFont="1" applyFill="1" applyBorder="1"/>
    <xf numFmtId="0" fontId="18" fillId="0" borderId="16" xfId="0" applyFont="1" applyBorder="1"/>
    <xf numFmtId="0" fontId="0" fillId="0" borderId="27" xfId="0" applyBorder="1"/>
    <xf numFmtId="0" fontId="0" fillId="25" borderId="28" xfId="0" applyFill="1" applyBorder="1"/>
    <xf numFmtId="0" fontId="9" fillId="25" borderId="27" xfId="0" applyFont="1" applyFill="1" applyBorder="1"/>
    <xf numFmtId="0" fontId="18" fillId="0" borderId="17" xfId="0" applyFont="1" applyBorder="1"/>
    <xf numFmtId="0" fontId="0" fillId="26" borderId="28" xfId="0" applyFill="1" applyBorder="1"/>
    <xf numFmtId="0" fontId="9" fillId="27" borderId="27" xfId="0" applyFont="1" applyFill="1" applyBorder="1"/>
    <xf numFmtId="0" fontId="9" fillId="26" borderId="28" xfId="0" applyFont="1" applyFill="1" applyBorder="1"/>
    <xf numFmtId="0" fontId="0" fillId="25" borderId="29" xfId="0" applyFill="1" applyBorder="1"/>
    <xf numFmtId="0" fontId="9" fillId="25" borderId="30" xfId="0" applyFont="1" applyFill="1" applyBorder="1"/>
    <xf numFmtId="0" fontId="18" fillId="0" borderId="18" xfId="0" applyFont="1" applyBorder="1"/>
    <xf numFmtId="0" fontId="0" fillId="0" borderId="28" xfId="0" applyBorder="1"/>
    <xf numFmtId="0" fontId="0" fillId="0" borderId="28" xfId="0" applyBorder="1" applyAlignment="1">
      <alignment horizontal="left"/>
    </xf>
    <xf numFmtId="0" fontId="15" fillId="0" borderId="28" xfId="0" applyFont="1" applyBorder="1"/>
    <xf numFmtId="11" fontId="10" fillId="0" borderId="0" xfId="0" applyNumberFormat="1" applyFont="1"/>
    <xf numFmtId="0" fontId="9" fillId="0" borderId="29" xfId="0" applyFont="1" applyBorder="1"/>
    <xf numFmtId="0" fontId="23" fillId="27" borderId="14" xfId="0" applyFont="1" applyFill="1" applyBorder="1"/>
    <xf numFmtId="0" fontId="0" fillId="0" borderId="14" xfId="0" applyBorder="1"/>
    <xf numFmtId="0" fontId="0" fillId="0" borderId="30" xfId="0" applyBorder="1"/>
    <xf numFmtId="0" fontId="2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0" fillId="2" borderId="8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19" fillId="0" borderId="0" xfId="38" applyAlignment="1" applyProtection="1">
      <alignment horizontal="left"/>
    </xf>
    <xf numFmtId="0" fontId="0" fillId="0" borderId="29" xfId="0" applyBorder="1" applyAlignment="1">
      <alignment horizontal="center"/>
    </xf>
    <xf numFmtId="0" fontId="0" fillId="0" borderId="0" xfId="0" quotePrefix="1"/>
    <xf numFmtId="0" fontId="11" fillId="28" borderId="31" xfId="0" applyFont="1" applyFill="1" applyBorder="1" applyAlignment="1">
      <alignment horizontal="left" vertical="top" wrapText="1" indent="1"/>
    </xf>
    <xf numFmtId="0" fontId="11" fillId="28" borderId="31" xfId="0" applyFont="1" applyFill="1" applyBorder="1" applyAlignment="1">
      <alignment horizontal="center" vertical="top" wrapText="1"/>
    </xf>
    <xf numFmtId="0" fontId="11" fillId="28" borderId="31" xfId="0" applyFont="1" applyFill="1" applyBorder="1" applyAlignment="1">
      <alignment horizontal="right" vertical="top" wrapText="1"/>
    </xf>
    <xf numFmtId="0" fontId="19" fillId="28" borderId="31" xfId="38" applyFill="1" applyBorder="1" applyAlignment="1" applyProtection="1">
      <alignment horizontal="right" vertical="top" wrapText="1"/>
    </xf>
    <xf numFmtId="0" fontId="27" fillId="2" borderId="5" xfId="0" applyFont="1" applyFill="1" applyBorder="1"/>
    <xf numFmtId="0" fontId="27" fillId="2" borderId="5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left"/>
    </xf>
    <xf numFmtId="0" fontId="27" fillId="2" borderId="0" xfId="0" applyFont="1" applyFill="1"/>
    <xf numFmtId="0" fontId="11" fillId="0" borderId="5" xfId="0" applyFont="1" applyBorder="1"/>
    <xf numFmtId="0" fontId="12" fillId="2" borderId="5" xfId="0" applyFont="1" applyFill="1" applyBorder="1"/>
    <xf numFmtId="0" fontId="27" fillId="2" borderId="8" xfId="0" applyFont="1" applyFill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7" fillId="2" borderId="0" xfId="0" applyFont="1" applyFill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/>
    </xf>
    <xf numFmtId="0" fontId="27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left"/>
    </xf>
    <xf numFmtId="0" fontId="27" fillId="2" borderId="8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0" fontId="11" fillId="2" borderId="8" xfId="0" applyFont="1" applyFill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22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21" xfId="0" applyFont="1" applyBorder="1" applyAlignment="1">
      <alignment horizontal="left"/>
    </xf>
    <xf numFmtId="0" fontId="11" fillId="0" borderId="5" xfId="0" applyFont="1" applyBorder="1" applyAlignment="1">
      <alignment horizontal="left" vertical="top"/>
    </xf>
    <xf numFmtId="0" fontId="28" fillId="2" borderId="9" xfId="0" applyFont="1" applyFill="1" applyBorder="1" applyAlignment="1">
      <alignment horizont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42" applyFont="1" applyAlignment="1">
      <alignment horizontal="left" vertical="center"/>
    </xf>
    <xf numFmtId="0" fontId="46" fillId="0" borderId="0" xfId="43" applyFont="1" applyAlignment="1">
      <alignment horizontal="left"/>
    </xf>
    <xf numFmtId="0" fontId="45" fillId="0" borderId="5" xfId="0" applyFont="1" applyBorder="1" applyAlignment="1">
      <alignment horizontal="left" vertical="center"/>
    </xf>
    <xf numFmtId="0" fontId="45" fillId="0" borderId="0" xfId="42" applyFont="1" applyAlignment="1">
      <alignment horizontal="center"/>
    </xf>
    <xf numFmtId="0" fontId="46" fillId="0" borderId="0" xfId="43" applyFont="1" applyAlignment="1">
      <alignment horizontal="left" wrapText="1"/>
    </xf>
    <xf numFmtId="0" fontId="45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left"/>
    </xf>
    <xf numFmtId="0" fontId="11" fillId="0" borderId="0" xfId="43" applyFont="1" applyAlignment="1">
      <alignment horizontal="left"/>
    </xf>
    <xf numFmtId="0" fontId="11" fillId="0" borderId="0" xfId="43" applyFont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42" applyFont="1"/>
    <xf numFmtId="0" fontId="46" fillId="0" borderId="0" xfId="42" applyFont="1" applyAlignment="1">
      <alignment horizontal="center"/>
    </xf>
    <xf numFmtId="0" fontId="46" fillId="0" borderId="0" xfId="42" applyFont="1" applyAlignment="1">
      <alignment horizontal="left"/>
    </xf>
    <xf numFmtId="0" fontId="16" fillId="0" borderId="0" xfId="0" applyFont="1" applyAlignment="1">
      <alignment horizontal="right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 wrapText="1"/>
      <protection locked="0"/>
    </xf>
    <xf numFmtId="0" fontId="47" fillId="0" borderId="0" xfId="0" applyFont="1" applyProtection="1">
      <protection locked="0"/>
    </xf>
    <xf numFmtId="0" fontId="47" fillId="0" borderId="0" xfId="0" applyFont="1" applyAlignment="1" applyProtection="1">
      <alignment horizontal="center"/>
      <protection locked="0"/>
    </xf>
    <xf numFmtId="167" fontId="47" fillId="0" borderId="0" xfId="0" applyNumberFormat="1" applyFont="1" applyAlignment="1">
      <alignment horizontal="left" vertical="center" wrapText="1"/>
    </xf>
    <xf numFmtId="0" fontId="5" fillId="0" borderId="0" xfId="0" applyFont="1"/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0" xfId="0" applyFont="1" applyFill="1" applyBorder="1"/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/>
    <xf numFmtId="14" fontId="5" fillId="2" borderId="8" xfId="0" applyNumberFormat="1" applyFont="1" applyFill="1" applyBorder="1"/>
    <xf numFmtId="14" fontId="5" fillId="2" borderId="5" xfId="0" applyNumberFormat="1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wrapText="1"/>
    </xf>
    <xf numFmtId="0" fontId="11" fillId="0" borderId="0" xfId="42" applyFont="1" applyAlignment="1">
      <alignment wrapText="1"/>
    </xf>
    <xf numFmtId="0" fontId="11" fillId="0" borderId="0" xfId="42" applyFont="1" applyAlignment="1">
      <alignment horizontal="center" wrapText="1"/>
    </xf>
    <xf numFmtId="0" fontId="11" fillId="0" borderId="0" xfId="42" applyFont="1" applyAlignment="1">
      <alignment horizontal="left" wrapText="1"/>
    </xf>
    <xf numFmtId="165" fontId="11" fillId="0" borderId="5" xfId="0" applyNumberFormat="1" applyFont="1" applyBorder="1" applyAlignment="1">
      <alignment horizontal="left" vertical="top"/>
    </xf>
    <xf numFmtId="0" fontId="5" fillId="2" borderId="5" xfId="0" applyFont="1" applyFill="1" applyBorder="1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XX Cep -- O-C Diagr.</a:t>
            </a:r>
          </a:p>
        </c:rich>
      </c:tx>
      <c:layout>
        <c:manualLayout>
          <c:xMode val="edge"/>
          <c:yMode val="edge"/>
          <c:x val="0.41055749263013674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7075322090447"/>
          <c:y val="0.12974703592735723"/>
          <c:w val="0.84604166144615833"/>
          <c:h val="0.65189974148867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Active!$H$21:$H$967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BC-423E-B9DB-BDE1E9657BA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Active!$I$21:$I$967</c:f>
              <c:numCache>
                <c:formatCode>General</c:formatCode>
                <c:ptCount val="947"/>
                <c:pt idx="0">
                  <c:v>2.8973599999517319E-2</c:v>
                </c:pt>
                <c:pt idx="1">
                  <c:v>3.0677200002173777E-2</c:v>
                </c:pt>
                <c:pt idx="2">
                  <c:v>-5.050180000034743E-2</c:v>
                </c:pt>
                <c:pt idx="3">
                  <c:v>-1.5236399998684647E-2</c:v>
                </c:pt>
                <c:pt idx="4">
                  <c:v>2.5590200002625352E-2</c:v>
                </c:pt>
                <c:pt idx="5">
                  <c:v>1.7671000001428183E-2</c:v>
                </c:pt>
                <c:pt idx="6">
                  <c:v>3.5691200002474943E-2</c:v>
                </c:pt>
                <c:pt idx="7">
                  <c:v>3.625340000144206E-2</c:v>
                </c:pt>
                <c:pt idx="8">
                  <c:v>3.5374600003706291E-2</c:v>
                </c:pt>
                <c:pt idx="9">
                  <c:v>4.2098400001123082E-2</c:v>
                </c:pt>
                <c:pt idx="10">
                  <c:v>4.4118600002548192E-2</c:v>
                </c:pt>
                <c:pt idx="11">
                  <c:v>5.1609400001325412E-2</c:v>
                </c:pt>
                <c:pt idx="12">
                  <c:v>5.0670000000536675E-2</c:v>
                </c:pt>
                <c:pt idx="13">
                  <c:v>7.903700000315439E-2</c:v>
                </c:pt>
                <c:pt idx="14">
                  <c:v>8.3037000000331318E-2</c:v>
                </c:pt>
                <c:pt idx="15">
                  <c:v>5.2622800001699943E-2</c:v>
                </c:pt>
                <c:pt idx="16">
                  <c:v>8.9622800001961878E-2</c:v>
                </c:pt>
                <c:pt idx="17">
                  <c:v>6.1272599999938393E-2</c:v>
                </c:pt>
                <c:pt idx="18">
                  <c:v>6.8272600001364481E-2</c:v>
                </c:pt>
                <c:pt idx="19">
                  <c:v>0.15673700000115787</c:v>
                </c:pt>
                <c:pt idx="20">
                  <c:v>0.10796580000169342</c:v>
                </c:pt>
                <c:pt idx="21">
                  <c:v>0.10608020000290708</c:v>
                </c:pt>
                <c:pt idx="22">
                  <c:v>8.3120600000256673E-2</c:v>
                </c:pt>
                <c:pt idx="23">
                  <c:v>9.2140799999469891E-2</c:v>
                </c:pt>
                <c:pt idx="24">
                  <c:v>0.11416100000133156</c:v>
                </c:pt>
                <c:pt idx="25">
                  <c:v>6.9648799999413313E-2</c:v>
                </c:pt>
                <c:pt idx="26">
                  <c:v>7.039960000111023E-2</c:v>
                </c:pt>
                <c:pt idx="27">
                  <c:v>6.7480400000931695E-2</c:v>
                </c:pt>
                <c:pt idx="28">
                  <c:v>1.1907900003279792E-2</c:v>
                </c:pt>
                <c:pt idx="29">
                  <c:v>6.456100000650622E-2</c:v>
                </c:pt>
                <c:pt idx="30">
                  <c:v>5.3311800002120435E-2</c:v>
                </c:pt>
                <c:pt idx="31">
                  <c:v>3.9412800004356541E-2</c:v>
                </c:pt>
                <c:pt idx="32">
                  <c:v>4.8473399998329114E-2</c:v>
                </c:pt>
                <c:pt idx="33">
                  <c:v>9.097499999916181E-2</c:v>
                </c:pt>
                <c:pt idx="34">
                  <c:v>5.8052400003361981E-2</c:v>
                </c:pt>
                <c:pt idx="35">
                  <c:v>6.6920999997819308E-2</c:v>
                </c:pt>
                <c:pt idx="36">
                  <c:v>6.2018600001465529E-2</c:v>
                </c:pt>
                <c:pt idx="37">
                  <c:v>6.1692000002949499E-2</c:v>
                </c:pt>
                <c:pt idx="38">
                  <c:v>6.2079200004518498E-2</c:v>
                </c:pt>
                <c:pt idx="39">
                  <c:v>8.1415900007414166E-2</c:v>
                </c:pt>
                <c:pt idx="40">
                  <c:v>6.175259999872651E-2</c:v>
                </c:pt>
                <c:pt idx="41">
                  <c:v>6.2160000001313165E-2</c:v>
                </c:pt>
                <c:pt idx="42">
                  <c:v>5.9355199999117758E-2</c:v>
                </c:pt>
                <c:pt idx="43">
                  <c:v>5.9375400000135414E-2</c:v>
                </c:pt>
                <c:pt idx="44">
                  <c:v>5.7557200001610909E-2</c:v>
                </c:pt>
                <c:pt idx="45">
                  <c:v>4.2473000001336914E-2</c:v>
                </c:pt>
                <c:pt idx="46">
                  <c:v>4.7368599996843841E-2</c:v>
                </c:pt>
                <c:pt idx="47">
                  <c:v>5.5388800006767269E-2</c:v>
                </c:pt>
                <c:pt idx="48">
                  <c:v>5.7119400007650256E-2</c:v>
                </c:pt>
                <c:pt idx="49">
                  <c:v>5.6176600002800114E-2</c:v>
                </c:pt>
                <c:pt idx="50">
                  <c:v>8.1307899999956135E-2</c:v>
                </c:pt>
                <c:pt idx="51">
                  <c:v>5.4072200000518933E-2</c:v>
                </c:pt>
                <c:pt idx="52">
                  <c:v>5.0146200002927799E-2</c:v>
                </c:pt>
                <c:pt idx="53">
                  <c:v>5.4166400004760362E-2</c:v>
                </c:pt>
                <c:pt idx="54">
                  <c:v>4.8247200007608626E-2</c:v>
                </c:pt>
                <c:pt idx="55">
                  <c:v>2.5667800000519492E-2</c:v>
                </c:pt>
                <c:pt idx="56">
                  <c:v>3.1667800001741853E-2</c:v>
                </c:pt>
                <c:pt idx="57">
                  <c:v>3.3667800002149306E-2</c:v>
                </c:pt>
                <c:pt idx="58">
                  <c:v>4.7156000000541098E-2</c:v>
                </c:pt>
                <c:pt idx="59">
                  <c:v>2.0889999999781139E-2</c:v>
                </c:pt>
                <c:pt idx="60">
                  <c:v>2.0889999999781139E-2</c:v>
                </c:pt>
                <c:pt idx="61">
                  <c:v>2.2890000000188593E-2</c:v>
                </c:pt>
                <c:pt idx="62">
                  <c:v>5.0661000001127832E-2</c:v>
                </c:pt>
                <c:pt idx="63">
                  <c:v>5.7661000006191898E-2</c:v>
                </c:pt>
                <c:pt idx="64">
                  <c:v>6.5661000007821713E-2</c:v>
                </c:pt>
                <c:pt idx="65">
                  <c:v>-3.5951999998360407E-2</c:v>
                </c:pt>
                <c:pt idx="66">
                  <c:v>2.7616999999736436E-2</c:v>
                </c:pt>
                <c:pt idx="67">
                  <c:v>6.940200000826735E-3</c:v>
                </c:pt>
                <c:pt idx="68">
                  <c:v>4.0791999999783002E-2</c:v>
                </c:pt>
                <c:pt idx="69">
                  <c:v>5.3832400000828784E-2</c:v>
                </c:pt>
                <c:pt idx="70">
                  <c:v>2.4825599997711834E-2</c:v>
                </c:pt>
                <c:pt idx="71">
                  <c:v>2.5825600001553539E-2</c:v>
                </c:pt>
                <c:pt idx="72">
                  <c:v>3.3536000002641231E-2</c:v>
                </c:pt>
                <c:pt idx="73">
                  <c:v>3.8576399994781241E-2</c:v>
                </c:pt>
                <c:pt idx="74">
                  <c:v>6.0576399999263231E-2</c:v>
                </c:pt>
                <c:pt idx="75">
                  <c:v>1.9391200003155973E-2</c:v>
                </c:pt>
                <c:pt idx="76">
                  <c:v>4.934740000317106E-2</c:v>
                </c:pt>
                <c:pt idx="77">
                  <c:v>3.0509000003803521E-2</c:v>
                </c:pt>
                <c:pt idx="78">
                  <c:v>2.2279999997408595E-2</c:v>
                </c:pt>
                <c:pt idx="79">
                  <c:v>2.1200199997110758E-2</c:v>
                </c:pt>
                <c:pt idx="80">
                  <c:v>2.1300200001860503E-2</c:v>
                </c:pt>
                <c:pt idx="81">
                  <c:v>4.0212599997175857E-2</c:v>
                </c:pt>
                <c:pt idx="82">
                  <c:v>3.2374200003687292E-2</c:v>
                </c:pt>
                <c:pt idx="83">
                  <c:v>1.4859000002616085E-2</c:v>
                </c:pt>
                <c:pt idx="84">
                  <c:v>1.2225999998918269E-2</c:v>
                </c:pt>
                <c:pt idx="85">
                  <c:v>1.1694000000716187E-2</c:v>
                </c:pt>
                <c:pt idx="86">
                  <c:v>4.3808000045828521E-3</c:v>
                </c:pt>
                <c:pt idx="87">
                  <c:v>8.8084000017261133E-3</c:v>
                </c:pt>
                <c:pt idx="88">
                  <c:v>1.7808399999921676E-2</c:v>
                </c:pt>
                <c:pt idx="89">
                  <c:v>2.3808400001144037E-2</c:v>
                </c:pt>
                <c:pt idx="90">
                  <c:v>1.954239999759011E-2</c:v>
                </c:pt>
                <c:pt idx="91">
                  <c:v>1.9642400002339855E-2</c:v>
                </c:pt>
                <c:pt idx="92">
                  <c:v>8.5626000000047497E-3</c:v>
                </c:pt>
                <c:pt idx="93">
                  <c:v>1.058280000142986E-2</c:v>
                </c:pt>
                <c:pt idx="94">
                  <c:v>4.8171999995247461E-2</c:v>
                </c:pt>
                <c:pt idx="95">
                  <c:v>2.0084399999177549E-2</c:v>
                </c:pt>
                <c:pt idx="96">
                  <c:v>2.608440000039991E-2</c:v>
                </c:pt>
                <c:pt idx="97">
                  <c:v>3.2258000064757653E-3</c:v>
                </c:pt>
                <c:pt idx="98">
                  <c:v>2.0666800002800301E-2</c:v>
                </c:pt>
                <c:pt idx="99">
                  <c:v>2.776780000567669E-2</c:v>
                </c:pt>
                <c:pt idx="100">
                  <c:v>2.0010200001706835E-2</c:v>
                </c:pt>
                <c:pt idx="101">
                  <c:v>5.4512000060640275E-3</c:v>
                </c:pt>
                <c:pt idx="104">
                  <c:v>1.087540000298759E-2</c:v>
                </c:pt>
                <c:pt idx="105">
                  <c:v>-1.6111199991428293E-2</c:v>
                </c:pt>
                <c:pt idx="110">
                  <c:v>-5.0170000031357631E-3</c:v>
                </c:pt>
                <c:pt idx="111">
                  <c:v>2.3298000014619902E-3</c:v>
                </c:pt>
                <c:pt idx="112">
                  <c:v>5.9594000049401075E-3</c:v>
                </c:pt>
                <c:pt idx="113">
                  <c:v>-2.2000199998728931E-2</c:v>
                </c:pt>
                <c:pt idx="114">
                  <c:v>-5.0001999989035539E-3</c:v>
                </c:pt>
                <c:pt idx="115">
                  <c:v>9.9980000231880695E-4</c:v>
                </c:pt>
                <c:pt idx="116">
                  <c:v>3.9997999992920086E-3</c:v>
                </c:pt>
                <c:pt idx="121">
                  <c:v>-1.483860000007553E-2</c:v>
                </c:pt>
                <c:pt idx="122">
                  <c:v>3.8609199997154064E-2</c:v>
                </c:pt>
                <c:pt idx="123">
                  <c:v>-1.087800003006123E-3</c:v>
                </c:pt>
                <c:pt idx="124">
                  <c:v>5.9122000020579435E-3</c:v>
                </c:pt>
                <c:pt idx="126">
                  <c:v>-1.7235999992408324E-2</c:v>
                </c:pt>
                <c:pt idx="127">
                  <c:v>-2.2175400001287926E-2</c:v>
                </c:pt>
                <c:pt idx="128">
                  <c:v>1.9457999951555394E-3</c:v>
                </c:pt>
                <c:pt idx="129">
                  <c:v>2.6899000004050322E-3</c:v>
                </c:pt>
                <c:pt idx="130">
                  <c:v>2.1074000032967888E-3</c:v>
                </c:pt>
                <c:pt idx="131">
                  <c:v>1.1680000025080517E-3</c:v>
                </c:pt>
                <c:pt idx="132">
                  <c:v>6.1580000328831375E-4</c:v>
                </c:pt>
                <c:pt idx="133">
                  <c:v>-1.3034000003244728E-3</c:v>
                </c:pt>
                <c:pt idx="134">
                  <c:v>8.1779999891296029E-4</c:v>
                </c:pt>
                <c:pt idx="137">
                  <c:v>3.9467599999625236E-2</c:v>
                </c:pt>
                <c:pt idx="140">
                  <c:v>-6.4515999983996153E-3</c:v>
                </c:pt>
                <c:pt idx="141">
                  <c:v>1.5484000032301992E-3</c:v>
                </c:pt>
                <c:pt idx="142">
                  <c:v>7.609000000229571E-3</c:v>
                </c:pt>
                <c:pt idx="143">
                  <c:v>-1.0819999442901462E-4</c:v>
                </c:pt>
                <c:pt idx="144">
                  <c:v>-3.4247000003233552E-3</c:v>
                </c:pt>
                <c:pt idx="145">
                  <c:v>1.5753000043332577E-3</c:v>
                </c:pt>
                <c:pt idx="147">
                  <c:v>-5.0947999989148229E-3</c:v>
                </c:pt>
                <c:pt idx="148">
                  <c:v>8.9051999966613948E-3</c:v>
                </c:pt>
                <c:pt idx="149">
                  <c:v>-7.4599993240553886E-5</c:v>
                </c:pt>
                <c:pt idx="150">
                  <c:v>4.9657999988994561E-3</c:v>
                </c:pt>
                <c:pt idx="151">
                  <c:v>1.3866000008420087E-3</c:v>
                </c:pt>
                <c:pt idx="152">
                  <c:v>1.4427000001887791E-2</c:v>
                </c:pt>
                <c:pt idx="154">
                  <c:v>8.6492000045836903E-3</c:v>
                </c:pt>
                <c:pt idx="155">
                  <c:v>5.750200005422812E-3</c:v>
                </c:pt>
                <c:pt idx="156">
                  <c:v>1.0970000002998859E-3</c:v>
                </c:pt>
                <c:pt idx="157">
                  <c:v>-1.088280000112718E-2</c:v>
                </c:pt>
                <c:pt idx="158">
                  <c:v>-2.7781800003140233E-2</c:v>
                </c:pt>
                <c:pt idx="159">
                  <c:v>2.2182000029715709E-3</c:v>
                </c:pt>
                <c:pt idx="160">
                  <c:v>-8.7413999935961328E-3</c:v>
                </c:pt>
                <c:pt idx="161">
                  <c:v>-3.9265999948838726E-3</c:v>
                </c:pt>
                <c:pt idx="162">
                  <c:v>6.702999999106396E-3</c:v>
                </c:pt>
                <c:pt idx="165">
                  <c:v>2.433599998767022E-3</c:v>
                </c:pt>
                <c:pt idx="166">
                  <c:v>4.5278000034159049E-3</c:v>
                </c:pt>
                <c:pt idx="167">
                  <c:v>-4.1254000025219284E-3</c:v>
                </c:pt>
                <c:pt idx="168">
                  <c:v>9.5539999892935157E-4</c:v>
                </c:pt>
                <c:pt idx="170">
                  <c:v>1.0729800000262912E-2</c:v>
                </c:pt>
                <c:pt idx="171">
                  <c:v>1.3392000037129037E-3</c:v>
                </c:pt>
                <c:pt idx="172">
                  <c:v>9.3392000053427182E-3</c:v>
                </c:pt>
                <c:pt idx="173">
                  <c:v>1.2920000008307397E-3</c:v>
                </c:pt>
                <c:pt idx="174">
                  <c:v>-2.6877999989665113E-3</c:v>
                </c:pt>
                <c:pt idx="175">
                  <c:v>3.3324000032735057E-3</c:v>
                </c:pt>
                <c:pt idx="176">
                  <c:v>-2.1320799998647999E-2</c:v>
                </c:pt>
                <c:pt idx="177">
                  <c:v>1.6792000023997389E-3</c:v>
                </c:pt>
                <c:pt idx="178">
                  <c:v>-4.2804000040632673E-3</c:v>
                </c:pt>
                <c:pt idx="179">
                  <c:v>2.248200005851686E-3</c:v>
                </c:pt>
                <c:pt idx="180">
                  <c:v>-9.8359999974491075E-3</c:v>
                </c:pt>
                <c:pt idx="181">
                  <c:v>-2.6171999998041429E-3</c:v>
                </c:pt>
                <c:pt idx="182">
                  <c:v>-2.9437999983201735E-3</c:v>
                </c:pt>
                <c:pt idx="183">
                  <c:v>-1.9235999934608117E-3</c:v>
                </c:pt>
                <c:pt idx="184">
                  <c:v>4.0764000077615492E-3</c:v>
                </c:pt>
                <c:pt idx="185">
                  <c:v>4.434000002220273E-4</c:v>
                </c:pt>
                <c:pt idx="186">
                  <c:v>-2.203140000347048E-2</c:v>
                </c:pt>
                <c:pt idx="189">
                  <c:v>-2.1832799997355323E-2</c:v>
                </c:pt>
                <c:pt idx="190">
                  <c:v>-1.6772199996921699E-2</c:v>
                </c:pt>
                <c:pt idx="191">
                  <c:v>2.1638000034727156E-3</c:v>
                </c:pt>
                <c:pt idx="192">
                  <c:v>-5.7385999971302226E-3</c:v>
                </c:pt>
                <c:pt idx="193">
                  <c:v>-8.6779999983264133E-3</c:v>
                </c:pt>
                <c:pt idx="194">
                  <c:v>1.2362400004349183E-2</c:v>
                </c:pt>
                <c:pt idx="195">
                  <c:v>3.4634000039659441E-3</c:v>
                </c:pt>
                <c:pt idx="196">
                  <c:v>-5.95420000172453E-3</c:v>
                </c:pt>
                <c:pt idx="197">
                  <c:v>-2.69339999940712E-2</c:v>
                </c:pt>
                <c:pt idx="198">
                  <c:v>-2.093399999284884E-2</c:v>
                </c:pt>
                <c:pt idx="199">
                  <c:v>-1.8933999992441386E-2</c:v>
                </c:pt>
                <c:pt idx="200">
                  <c:v>8.6200001533143222E-5</c:v>
                </c:pt>
                <c:pt idx="201">
                  <c:v>3.0862000057823025E-3</c:v>
                </c:pt>
                <c:pt idx="202">
                  <c:v>6.0862000027555041E-3</c:v>
                </c:pt>
                <c:pt idx="203">
                  <c:v>7.0861999993212521E-3</c:v>
                </c:pt>
                <c:pt idx="204">
                  <c:v>1.2086200003977865E-2</c:v>
                </c:pt>
                <c:pt idx="205">
                  <c:v>1.4086200004385319E-2</c:v>
                </c:pt>
                <c:pt idx="206">
                  <c:v>1.5086200000951067E-2</c:v>
                </c:pt>
                <c:pt idx="207">
                  <c:v>0</c:v>
                </c:pt>
                <c:pt idx="209">
                  <c:v>2.3285999996005557E-3</c:v>
                </c:pt>
                <c:pt idx="210">
                  <c:v>-2.9304399999091402E-2</c:v>
                </c:pt>
                <c:pt idx="211">
                  <c:v>-1.0304399998858571E-2</c:v>
                </c:pt>
                <c:pt idx="212">
                  <c:v>-5.6309999927179888E-3</c:v>
                </c:pt>
                <c:pt idx="213">
                  <c:v>1.5305000000807922E-2</c:v>
                </c:pt>
                <c:pt idx="214">
                  <c:v>-1.1169799996423535E-2</c:v>
                </c:pt>
                <c:pt idx="215">
                  <c:v>-6.1697999990428798E-3</c:v>
                </c:pt>
                <c:pt idx="216">
                  <c:v>3.8302000029943883E-3</c:v>
                </c:pt>
                <c:pt idx="217">
                  <c:v>5.830200003401842E-3</c:v>
                </c:pt>
                <c:pt idx="218">
                  <c:v>-2.4963999967440031E-3</c:v>
                </c:pt>
                <c:pt idx="219">
                  <c:v>-1.714959999662824E-2</c:v>
                </c:pt>
                <c:pt idx="220">
                  <c:v>-8.1495999984326772E-3</c:v>
                </c:pt>
                <c:pt idx="221">
                  <c:v>-7.1496000018669292E-3</c:v>
                </c:pt>
                <c:pt idx="222">
                  <c:v>-5.1496000014594756E-3</c:v>
                </c:pt>
                <c:pt idx="223">
                  <c:v>2.8504000001703389E-3</c:v>
                </c:pt>
                <c:pt idx="224">
                  <c:v>3.8503999967360869E-3</c:v>
                </c:pt>
                <c:pt idx="225">
                  <c:v>6.8504000009852462E-3</c:v>
                </c:pt>
                <c:pt idx="226">
                  <c:v>7.8503999975509942E-3</c:v>
                </c:pt>
                <c:pt idx="231">
                  <c:v>-1.1419000002206303E-2</c:v>
                </c:pt>
                <c:pt idx="232">
                  <c:v>-1.419000000169035E-3</c:v>
                </c:pt>
                <c:pt idx="233">
                  <c:v>-2.9398799997579772E-2</c:v>
                </c:pt>
                <c:pt idx="234">
                  <c:v>-1.3987999918754213E-3</c:v>
                </c:pt>
                <c:pt idx="235">
                  <c:v>-7.3381999973207712E-3</c:v>
                </c:pt>
                <c:pt idx="236">
                  <c:v>-1.4136199999484234E-2</c:v>
                </c:pt>
                <c:pt idx="237">
                  <c:v>-7.9280000500148162E-4</c:v>
                </c:pt>
                <c:pt idx="238">
                  <c:v>-3.4056000004056841E-3</c:v>
                </c:pt>
                <c:pt idx="239">
                  <c:v>9.6077999987755902E-3</c:v>
                </c:pt>
                <c:pt idx="240">
                  <c:v>3.3181999970111065E-3</c:v>
                </c:pt>
                <c:pt idx="241">
                  <c:v>2.1128000007593073E-3</c:v>
                </c:pt>
                <c:pt idx="242">
                  <c:v>9.4596000053570606E-3</c:v>
                </c:pt>
                <c:pt idx="243">
                  <c:v>-1.1419199996453244E-2</c:v>
                </c:pt>
                <c:pt idx="244">
                  <c:v>-1.4191999944159761E-3</c:v>
                </c:pt>
                <c:pt idx="245">
                  <c:v>3.6413999987416901E-3</c:v>
                </c:pt>
                <c:pt idx="246">
                  <c:v>-1.3181999966036528E-3</c:v>
                </c:pt>
                <c:pt idx="247">
                  <c:v>6.7019999987678602E-3</c:v>
                </c:pt>
                <c:pt idx="248">
                  <c:v>-1.1890599998878315E-2</c:v>
                </c:pt>
                <c:pt idx="249">
                  <c:v>1.108580000436632E-2</c:v>
                </c:pt>
                <c:pt idx="250">
                  <c:v>-7.7727999960188754E-3</c:v>
                </c:pt>
                <c:pt idx="251">
                  <c:v>1.8082400005368982E-2</c:v>
                </c:pt>
                <c:pt idx="252">
                  <c:v>1.3755799998762086E-2</c:v>
                </c:pt>
                <c:pt idx="253">
                  <c:v>-9.8771999983000569E-3</c:v>
                </c:pt>
                <c:pt idx="254">
                  <c:v>-2.0825999963562936E-3</c:v>
                </c:pt>
                <c:pt idx="255">
                  <c:v>-1.0042200003226753E-2</c:v>
                </c:pt>
                <c:pt idx="256">
                  <c:v>1.8385400006081909E-2</c:v>
                </c:pt>
                <c:pt idx="257">
                  <c:v>1.8385400006081909E-2</c:v>
                </c:pt>
                <c:pt idx="258">
                  <c:v>-3.5204000014346093E-3</c:v>
                </c:pt>
                <c:pt idx="259">
                  <c:v>2.826400006597396E-3</c:v>
                </c:pt>
                <c:pt idx="260">
                  <c:v>2.8466000003390945E-3</c:v>
                </c:pt>
                <c:pt idx="261">
                  <c:v>-6.4799999963724986E-3</c:v>
                </c:pt>
                <c:pt idx="262">
                  <c:v>-1.9918000034522265E-3</c:v>
                </c:pt>
                <c:pt idx="263">
                  <c:v>-3.8301999957184307E-3</c:v>
                </c:pt>
                <c:pt idx="264">
                  <c:v>3.6142000026302412E-3</c:v>
                </c:pt>
                <c:pt idx="265">
                  <c:v>-2.3978400000487454E-2</c:v>
                </c:pt>
                <c:pt idx="266">
                  <c:v>-1.1978399998042732E-2</c:v>
                </c:pt>
                <c:pt idx="267">
                  <c:v>-4.9784000002546236E-3</c:v>
                </c:pt>
                <c:pt idx="268">
                  <c:v>1.0216000009677373E-3</c:v>
                </c:pt>
                <c:pt idx="269">
                  <c:v>-6.3050000026123598E-3</c:v>
                </c:pt>
                <c:pt idx="270">
                  <c:v>-1.1958199997025076E-2</c:v>
                </c:pt>
                <c:pt idx="271">
                  <c:v>-1.0958199993183371E-2</c:v>
                </c:pt>
                <c:pt idx="272">
                  <c:v>-9.5819999842206016E-4</c:v>
                </c:pt>
                <c:pt idx="273">
                  <c:v>-3.7966000018059276E-3</c:v>
                </c:pt>
                <c:pt idx="274">
                  <c:v>-1.7359999983455054E-3</c:v>
                </c:pt>
                <c:pt idx="275">
                  <c:v>-1.3655199996719602E-2</c:v>
                </c:pt>
                <c:pt idx="276">
                  <c:v>-4.65519999852404E-3</c:v>
                </c:pt>
                <c:pt idx="277">
                  <c:v>-7.2343999927397817E-3</c:v>
                </c:pt>
                <c:pt idx="278">
                  <c:v>-9.2141999994055368E-3</c:v>
                </c:pt>
                <c:pt idx="279">
                  <c:v>-3.2141999981831759E-3</c:v>
                </c:pt>
                <c:pt idx="280">
                  <c:v>4.7858000034466386E-3</c:v>
                </c:pt>
                <c:pt idx="281">
                  <c:v>1.4785800005483907E-2</c:v>
                </c:pt>
                <c:pt idx="282">
                  <c:v>-1.619399999617599E-2</c:v>
                </c:pt>
                <c:pt idx="283">
                  <c:v>-8.193999994546175E-3</c:v>
                </c:pt>
                <c:pt idx="284">
                  <c:v>4.8060000044642948E-3</c:v>
                </c:pt>
                <c:pt idx="285">
                  <c:v>6.8060000048717484E-3</c:v>
                </c:pt>
                <c:pt idx="286">
                  <c:v>1.0806000005686656E-2</c:v>
                </c:pt>
                <c:pt idx="287">
                  <c:v>-1.3113199995132163E-2</c:v>
                </c:pt>
                <c:pt idx="288">
                  <c:v>-5.8459999854676425E-4</c:v>
                </c:pt>
                <c:pt idx="289">
                  <c:v>-8.977999968919903E-4</c:v>
                </c:pt>
                <c:pt idx="290">
                  <c:v>-8.5739999485667795E-4</c:v>
                </c:pt>
                <c:pt idx="291">
                  <c:v>-6.4701999945100397E-3</c:v>
                </c:pt>
                <c:pt idx="292">
                  <c:v>5.5298000006587245E-3</c:v>
                </c:pt>
                <c:pt idx="293">
                  <c:v>3.550000001268927E-3</c:v>
                </c:pt>
                <c:pt idx="294">
                  <c:v>1.6832799999974668E-2</c:v>
                </c:pt>
                <c:pt idx="295">
                  <c:v>1.2334000057308003E-3</c:v>
                </c:pt>
                <c:pt idx="296">
                  <c:v>6.2738000051467679E-3</c:v>
                </c:pt>
                <c:pt idx="297">
                  <c:v>4.5364000034169294E-3</c:v>
                </c:pt>
                <c:pt idx="298">
                  <c:v>5.536400007258635E-3</c:v>
                </c:pt>
                <c:pt idx="299">
                  <c:v>2.5768000050447881E-3</c:v>
                </c:pt>
                <c:pt idx="300">
                  <c:v>-1.9961999998486135E-2</c:v>
                </c:pt>
                <c:pt idx="301">
                  <c:v>8.3948000028613023E-3</c:v>
                </c:pt>
                <c:pt idx="302">
                  <c:v>1.239480000367621E-2</c:v>
                </c:pt>
                <c:pt idx="303">
                  <c:v>-1.3218000000051688E-2</c:v>
                </c:pt>
                <c:pt idx="304">
                  <c:v>1.8455400000675581E-2</c:v>
                </c:pt>
                <c:pt idx="305">
                  <c:v>-2.8611999950953759E-3</c:v>
                </c:pt>
                <c:pt idx="306">
                  <c:v>7.9299999997601844E-3</c:v>
                </c:pt>
                <c:pt idx="307">
                  <c:v>8.8626000069780275E-3</c:v>
                </c:pt>
                <c:pt idx="308">
                  <c:v>-6.5549999999348074E-3</c:v>
                </c:pt>
                <c:pt idx="315">
                  <c:v>-9.3597999948542565E-3</c:v>
                </c:pt>
                <c:pt idx="316">
                  <c:v>-8.2385999994585291E-3</c:v>
                </c:pt>
                <c:pt idx="321">
                  <c:v>-1.1609000001044478E-2</c:v>
                </c:pt>
                <c:pt idx="324">
                  <c:v>-1.3824599998770282E-2</c:v>
                </c:pt>
                <c:pt idx="325">
                  <c:v>-4.7841999985394068E-3</c:v>
                </c:pt>
                <c:pt idx="329">
                  <c:v>-7.3229999979957938E-3</c:v>
                </c:pt>
                <c:pt idx="330">
                  <c:v>-2.4552000002586283E-2</c:v>
                </c:pt>
                <c:pt idx="331">
                  <c:v>-2.949139999691397E-2</c:v>
                </c:pt>
                <c:pt idx="333">
                  <c:v>-1.6945999996096361E-2</c:v>
                </c:pt>
                <c:pt idx="334">
                  <c:v>-8.9055999997071922E-3</c:v>
                </c:pt>
                <c:pt idx="335">
                  <c:v>-2.955880000081379E-2</c:v>
                </c:pt>
                <c:pt idx="336">
                  <c:v>-2.6538599995546974E-2</c:v>
                </c:pt>
                <c:pt idx="337">
                  <c:v>-2.1538599998166319E-2</c:v>
                </c:pt>
                <c:pt idx="341">
                  <c:v>-2.3235599997860845E-2</c:v>
                </c:pt>
                <c:pt idx="342">
                  <c:v>-1.6605999997409526E-2</c:v>
                </c:pt>
                <c:pt idx="343">
                  <c:v>-1.579459999629762E-2</c:v>
                </c:pt>
                <c:pt idx="344">
                  <c:v>-2.5471400003880262E-2</c:v>
                </c:pt>
                <c:pt idx="345">
                  <c:v>-2.2430999997595791E-2</c:v>
                </c:pt>
                <c:pt idx="346">
                  <c:v>-2.0390600002428982E-2</c:v>
                </c:pt>
                <c:pt idx="348">
                  <c:v>-2.7686999994330108E-2</c:v>
                </c:pt>
                <c:pt idx="349">
                  <c:v>-2.5343599998450372E-2</c:v>
                </c:pt>
                <c:pt idx="353">
                  <c:v>-1.424599999882048E-2</c:v>
                </c:pt>
                <c:pt idx="355">
                  <c:v>-2.2131599995191209E-2</c:v>
                </c:pt>
                <c:pt idx="360">
                  <c:v>-2.968920000421349E-2</c:v>
                </c:pt>
                <c:pt idx="361">
                  <c:v>-2.2889200001372956E-2</c:v>
                </c:pt>
                <c:pt idx="366">
                  <c:v>-2.412499999627471E-2</c:v>
                </c:pt>
                <c:pt idx="367">
                  <c:v>-2.8023999999277294E-2</c:v>
                </c:pt>
                <c:pt idx="369">
                  <c:v>-2.8003799998259638E-2</c:v>
                </c:pt>
                <c:pt idx="373">
                  <c:v>-2.930019999621436E-2</c:v>
                </c:pt>
                <c:pt idx="376">
                  <c:v>-2.5475399997958448E-2</c:v>
                </c:pt>
                <c:pt idx="381">
                  <c:v>-1.5074899994942825E-2</c:v>
                </c:pt>
                <c:pt idx="384">
                  <c:v>-1.8290399995748885E-2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BC-423E-B9DB-BDE1E9657BAA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Active!$J$21:$J$967</c:f>
              <c:numCache>
                <c:formatCode>General</c:formatCode>
                <c:ptCount val="947"/>
                <c:pt idx="102">
                  <c:v>6.4714000036474317E-3</c:v>
                </c:pt>
                <c:pt idx="103">
                  <c:v>3.5926000055042095E-3</c:v>
                </c:pt>
                <c:pt idx="106">
                  <c:v>3.8356000004569069E-3</c:v>
                </c:pt>
                <c:pt idx="107">
                  <c:v>3.2164000003831461E-3</c:v>
                </c:pt>
                <c:pt idx="108">
                  <c:v>8.3366000035312027E-3</c:v>
                </c:pt>
                <c:pt idx="109">
                  <c:v>3.356799999892246E-3</c:v>
                </c:pt>
                <c:pt idx="117">
                  <c:v>-2.8000000020256266E-4</c:v>
                </c:pt>
                <c:pt idx="118">
                  <c:v>1.5199999979813583E-3</c:v>
                </c:pt>
                <c:pt idx="119">
                  <c:v>1.1806000038632192E-3</c:v>
                </c:pt>
                <c:pt idx="120">
                  <c:v>1.1806000038632192E-3</c:v>
                </c:pt>
                <c:pt idx="125">
                  <c:v>1.3566000052378513E-3</c:v>
                </c:pt>
                <c:pt idx="135">
                  <c:v>1.5919999714242294E-4</c:v>
                </c:pt>
                <c:pt idx="136">
                  <c:v>2.5920000189216807E-4</c:v>
                </c:pt>
                <c:pt idx="138">
                  <c:v>-5.1755000022239983E-3</c:v>
                </c:pt>
                <c:pt idx="139">
                  <c:v>3.8649000052828342E-3</c:v>
                </c:pt>
                <c:pt idx="146">
                  <c:v>-8.7839999978314154E-3</c:v>
                </c:pt>
                <c:pt idx="153">
                  <c:v>-1.2793999994755723E-3</c:v>
                </c:pt>
                <c:pt idx="163">
                  <c:v>-3.535399999236688E-3</c:v>
                </c:pt>
                <c:pt idx="164">
                  <c:v>1.4645999981439672E-3</c:v>
                </c:pt>
                <c:pt idx="169">
                  <c:v>8.1600000703474507E-4</c:v>
                </c:pt>
                <c:pt idx="187">
                  <c:v>-3.9667999953962862E-3</c:v>
                </c:pt>
                <c:pt idx="188">
                  <c:v>1.5332000039052218E-3</c:v>
                </c:pt>
                <c:pt idx="208">
                  <c:v>-8.3939999603899196E-4</c:v>
                </c:pt>
                <c:pt idx="227">
                  <c:v>2.3799999326001853E-5</c:v>
                </c:pt>
                <c:pt idx="228">
                  <c:v>2.0705999995698221E-3</c:v>
                </c:pt>
                <c:pt idx="229">
                  <c:v>1.1642000026768073E-3</c:v>
                </c:pt>
                <c:pt idx="230">
                  <c:v>7.1599999500904232E-5</c:v>
                </c:pt>
                <c:pt idx="309">
                  <c:v>6.645000001299195E-3</c:v>
                </c:pt>
                <c:pt idx="310">
                  <c:v>1.0265199998684693E-2</c:v>
                </c:pt>
                <c:pt idx="311">
                  <c:v>-6.4849999980651774E-3</c:v>
                </c:pt>
                <c:pt idx="312">
                  <c:v>-1.5849999981583096E-3</c:v>
                </c:pt>
                <c:pt idx="313">
                  <c:v>-9.9647999959415756E-3</c:v>
                </c:pt>
                <c:pt idx="314">
                  <c:v>-8.764799997152295E-3</c:v>
                </c:pt>
                <c:pt idx="317">
                  <c:v>-1.1177999993378762E-2</c:v>
                </c:pt>
                <c:pt idx="318">
                  <c:v>-1.4811000000918284E-2</c:v>
                </c:pt>
                <c:pt idx="319">
                  <c:v>-1.3810999997076578E-2</c:v>
                </c:pt>
                <c:pt idx="320">
                  <c:v>-1.1110999999800697E-2</c:v>
                </c:pt>
                <c:pt idx="322">
                  <c:v>-1.6266999999061227E-2</c:v>
                </c:pt>
                <c:pt idx="326">
                  <c:v>-1.9537799991667271E-2</c:v>
                </c:pt>
                <c:pt idx="327">
                  <c:v>-8.067099995969329E-3</c:v>
                </c:pt>
                <c:pt idx="332">
                  <c:v>-2.3554399995191488E-2</c:v>
                </c:pt>
                <c:pt idx="364">
                  <c:v>-3.1507799998507835E-2</c:v>
                </c:pt>
                <c:pt idx="385">
                  <c:v>-1.677699999709148E-2</c:v>
                </c:pt>
                <c:pt idx="386">
                  <c:v>-1.6376999999920372E-2</c:v>
                </c:pt>
                <c:pt idx="389">
                  <c:v>-1.2212800000270363E-2</c:v>
                </c:pt>
                <c:pt idx="394">
                  <c:v>-9.7980000282404944E-4</c:v>
                </c:pt>
                <c:pt idx="395">
                  <c:v>1.5404000077978708E-3</c:v>
                </c:pt>
                <c:pt idx="396">
                  <c:v>7.2642000086489134E-3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BC-423E-B9DB-BDE1E9657BA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Active!$K$21:$K$967</c:f>
              <c:numCache>
                <c:formatCode>General</c:formatCode>
                <c:ptCount val="947"/>
                <c:pt idx="340">
                  <c:v>-2.4577999996836297E-2</c:v>
                </c:pt>
                <c:pt idx="350">
                  <c:v>-3.1595799999195151E-2</c:v>
                </c:pt>
                <c:pt idx="352">
                  <c:v>-2.9913999991549645E-2</c:v>
                </c:pt>
                <c:pt idx="354">
                  <c:v>-3.0752799997571856E-2</c:v>
                </c:pt>
                <c:pt idx="356">
                  <c:v>-3.0791199998930097E-2</c:v>
                </c:pt>
                <c:pt idx="357">
                  <c:v>-3.0591200003982522E-2</c:v>
                </c:pt>
                <c:pt idx="358">
                  <c:v>-3.8187499994819518E-2</c:v>
                </c:pt>
                <c:pt idx="359">
                  <c:v>-3.3209399996849243E-2</c:v>
                </c:pt>
                <c:pt idx="362">
                  <c:v>-3.1192299997201189E-2</c:v>
                </c:pt>
                <c:pt idx="363">
                  <c:v>-3.0027999993762933E-2</c:v>
                </c:pt>
                <c:pt idx="365">
                  <c:v>-2.9907799995271489E-2</c:v>
                </c:pt>
                <c:pt idx="368">
                  <c:v>-3.0677199996716809E-2</c:v>
                </c:pt>
                <c:pt idx="370">
                  <c:v>-2.8310600006079767E-2</c:v>
                </c:pt>
                <c:pt idx="371">
                  <c:v>-2.8242599997611251E-2</c:v>
                </c:pt>
                <c:pt idx="372">
                  <c:v>-2.7680999999574851E-2</c:v>
                </c:pt>
                <c:pt idx="374">
                  <c:v>-2.5998600001912564E-2</c:v>
                </c:pt>
                <c:pt idx="375">
                  <c:v>-2.6158199994824827E-2</c:v>
                </c:pt>
                <c:pt idx="377">
                  <c:v>-2.2994999999355059E-2</c:v>
                </c:pt>
                <c:pt idx="378">
                  <c:v>-2.3681200000282843E-2</c:v>
                </c:pt>
                <c:pt idx="379">
                  <c:v>-2.104759999201633E-2</c:v>
                </c:pt>
                <c:pt idx="380">
                  <c:v>-1.9878599996445701E-2</c:v>
                </c:pt>
                <c:pt idx="382">
                  <c:v>-2.0710599994345102E-2</c:v>
                </c:pt>
                <c:pt idx="383">
                  <c:v>-2.051059999212157E-2</c:v>
                </c:pt>
                <c:pt idx="387">
                  <c:v>-1.6334599997207988E-2</c:v>
                </c:pt>
                <c:pt idx="388">
                  <c:v>-1.3443399999232497E-2</c:v>
                </c:pt>
                <c:pt idx="391">
                  <c:v>-6.4987999940058216E-3</c:v>
                </c:pt>
                <c:pt idx="392">
                  <c:v>-7.4849999946309254E-3</c:v>
                </c:pt>
                <c:pt idx="393">
                  <c:v>-2.2420000022975728E-3</c:v>
                </c:pt>
                <c:pt idx="398">
                  <c:v>1.0200800003076438E-2</c:v>
                </c:pt>
                <c:pt idx="399">
                  <c:v>1.3248600000224542E-2</c:v>
                </c:pt>
                <c:pt idx="400">
                  <c:v>1.4084200003708247E-2</c:v>
                </c:pt>
                <c:pt idx="401">
                  <c:v>1.502460000483552E-2</c:v>
                </c:pt>
                <c:pt idx="402">
                  <c:v>1.5283199842087924E-2</c:v>
                </c:pt>
                <c:pt idx="403">
                  <c:v>1.9066600005317014E-2</c:v>
                </c:pt>
                <c:pt idx="404">
                  <c:v>1.8539999997301493E-2</c:v>
                </c:pt>
                <c:pt idx="405">
                  <c:v>1.9869600000674836E-2</c:v>
                </c:pt>
                <c:pt idx="406">
                  <c:v>2.2584000005736016E-2</c:v>
                </c:pt>
                <c:pt idx="407">
                  <c:v>2.3132800000894349E-2</c:v>
                </c:pt>
                <c:pt idx="408">
                  <c:v>2.4152999998477753E-2</c:v>
                </c:pt>
                <c:pt idx="409">
                  <c:v>2.5233799999114126E-2</c:v>
                </c:pt>
                <c:pt idx="410">
                  <c:v>2.7467400002933573E-2</c:v>
                </c:pt>
                <c:pt idx="411">
                  <c:v>2.9269400001794565E-2</c:v>
                </c:pt>
                <c:pt idx="412">
                  <c:v>2.8617199997825082E-2</c:v>
                </c:pt>
                <c:pt idx="413">
                  <c:v>2.9886199998145457E-2</c:v>
                </c:pt>
                <c:pt idx="414">
                  <c:v>3.0650800006696954E-2</c:v>
                </c:pt>
                <c:pt idx="415">
                  <c:v>3.2159200003661681E-2</c:v>
                </c:pt>
                <c:pt idx="416">
                  <c:v>3.227300000435207E-2</c:v>
                </c:pt>
                <c:pt idx="417">
                  <c:v>3.2901600003242493E-2</c:v>
                </c:pt>
                <c:pt idx="418">
                  <c:v>3.2702600001357496E-2</c:v>
                </c:pt>
                <c:pt idx="419">
                  <c:v>3.1830200001422781E-2</c:v>
                </c:pt>
                <c:pt idx="420">
                  <c:v>3.7494800002605189E-2</c:v>
                </c:pt>
                <c:pt idx="421">
                  <c:v>3.7485000008018687E-2</c:v>
                </c:pt>
                <c:pt idx="422">
                  <c:v>3.6306200003309641E-2</c:v>
                </c:pt>
                <c:pt idx="423">
                  <c:v>3.8993400004983414E-2</c:v>
                </c:pt>
                <c:pt idx="424">
                  <c:v>4.0318600003956817E-2</c:v>
                </c:pt>
                <c:pt idx="425">
                  <c:v>4.2557600005238783E-2</c:v>
                </c:pt>
                <c:pt idx="426">
                  <c:v>4.5823200001905207E-2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BC-423E-B9DB-BDE1E9657BA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Active!$L$21:$L$967</c:f>
              <c:numCache>
                <c:formatCode>General</c:formatCode>
                <c:ptCount val="947"/>
                <c:pt idx="338">
                  <c:v>-2.4665199998707976E-2</c:v>
                </c:pt>
                <c:pt idx="339">
                  <c:v>-2.4724800001422409E-2</c:v>
                </c:pt>
                <c:pt idx="347">
                  <c:v>-2.9445200001646299E-2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BC-423E-B9DB-BDE1E9657BA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Active!$M$21:$M$967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BC-423E-B9DB-BDE1E9657BA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Active!$N$21:$N$967</c:f>
              <c:numCache>
                <c:formatCode>General</c:formatCode>
                <c:ptCount val="947"/>
                <c:pt idx="308">
                  <c:v>-6.5549999999348074E-3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BC-423E-B9DB-BDE1E9657BA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Active!$O$21:$O$967</c:f>
              <c:numCache>
                <c:formatCode>General</c:formatCode>
                <c:ptCount val="947"/>
                <c:pt idx="0">
                  <c:v>-0.50193773715972956</c:v>
                </c:pt>
                <c:pt idx="1">
                  <c:v>-0.49758190736266023</c:v>
                </c:pt>
                <c:pt idx="2">
                  <c:v>-0.47452995096907946</c:v>
                </c:pt>
                <c:pt idx="3">
                  <c:v>-0.44961121037675472</c:v>
                </c:pt>
                <c:pt idx="4">
                  <c:v>-0.37892797230613096</c:v>
                </c:pt>
                <c:pt idx="5">
                  <c:v>-0.3785885569972684</c:v>
                </c:pt>
                <c:pt idx="6">
                  <c:v>-0.37850370317005277</c:v>
                </c:pt>
                <c:pt idx="7">
                  <c:v>-0.37474185016349293</c:v>
                </c:pt>
                <c:pt idx="8">
                  <c:v>-0.37423272720019918</c:v>
                </c:pt>
                <c:pt idx="9">
                  <c:v>-0.36979204357591422</c:v>
                </c:pt>
                <c:pt idx="10">
                  <c:v>-0.36970718974869865</c:v>
                </c:pt>
                <c:pt idx="11">
                  <c:v>-0.33684047400717609</c:v>
                </c:pt>
                <c:pt idx="12">
                  <c:v>-0.33658591252552916</c:v>
                </c:pt>
                <c:pt idx="13">
                  <c:v>-0.33644448948016981</c:v>
                </c:pt>
                <c:pt idx="14">
                  <c:v>-0.33644448948016981</c:v>
                </c:pt>
                <c:pt idx="15">
                  <c:v>-0.3339837284909164</c:v>
                </c:pt>
                <c:pt idx="16">
                  <c:v>-0.3339837284909164</c:v>
                </c:pt>
                <c:pt idx="17">
                  <c:v>-0.33265435186453807</c:v>
                </c:pt>
                <c:pt idx="18">
                  <c:v>-0.33265435186453807</c:v>
                </c:pt>
                <c:pt idx="19">
                  <c:v>-0.32230218494423069</c:v>
                </c:pt>
                <c:pt idx="20">
                  <c:v>-0.31574015563955493</c:v>
                </c:pt>
                <c:pt idx="21">
                  <c:v>-0.31245914098721705</c:v>
                </c:pt>
                <c:pt idx="22">
                  <c:v>-0.31228943333278575</c:v>
                </c:pt>
                <c:pt idx="23">
                  <c:v>-0.31220457950557012</c:v>
                </c:pt>
                <c:pt idx="24">
                  <c:v>-0.3121197256783545</c:v>
                </c:pt>
                <c:pt idx="25">
                  <c:v>-0.29466812188100561</c:v>
                </c:pt>
                <c:pt idx="26">
                  <c:v>-0.29291447611854915</c:v>
                </c:pt>
                <c:pt idx="27">
                  <c:v>-0.29257506080968659</c:v>
                </c:pt>
                <c:pt idx="28">
                  <c:v>-0.28797881183550639</c:v>
                </c:pt>
                <c:pt idx="29">
                  <c:v>-0.2838351166064762</c:v>
                </c:pt>
                <c:pt idx="30">
                  <c:v>-0.2820814708440198</c:v>
                </c:pt>
                <c:pt idx="31">
                  <c:v>-0.28165720170794162</c:v>
                </c:pt>
                <c:pt idx="32">
                  <c:v>-0.28140264022629469</c:v>
                </c:pt>
                <c:pt idx="33">
                  <c:v>-0.27789534870138177</c:v>
                </c:pt>
                <c:pt idx="34">
                  <c:v>-0.27616998754799721</c:v>
                </c:pt>
                <c:pt idx="35">
                  <c:v>-0.27252127297772488</c:v>
                </c:pt>
                <c:pt idx="36">
                  <c:v>-0.27071105799712469</c:v>
                </c:pt>
                <c:pt idx="37">
                  <c:v>-0.2706827733880528</c:v>
                </c:pt>
                <c:pt idx="38">
                  <c:v>-0.27045649651547782</c:v>
                </c:pt>
                <c:pt idx="39">
                  <c:v>-0.27044235421094187</c:v>
                </c:pt>
                <c:pt idx="40">
                  <c:v>-0.27042821190640592</c:v>
                </c:pt>
                <c:pt idx="41">
                  <c:v>-0.27011708120661526</c:v>
                </c:pt>
                <c:pt idx="42">
                  <c:v>-0.26649665124541488</c:v>
                </c:pt>
                <c:pt idx="43">
                  <c:v>-0.2664117974181992</c:v>
                </c:pt>
                <c:pt idx="44">
                  <c:v>-0.26564811297325852</c:v>
                </c:pt>
                <c:pt idx="45">
                  <c:v>-0.26460158243759901</c:v>
                </c:pt>
                <c:pt idx="46">
                  <c:v>-0.26363990572915513</c:v>
                </c:pt>
                <c:pt idx="47">
                  <c:v>-0.26355505190193951</c:v>
                </c:pt>
                <c:pt idx="48">
                  <c:v>-0.26188625996669868</c:v>
                </c:pt>
                <c:pt idx="49">
                  <c:v>-0.26024575264052974</c:v>
                </c:pt>
                <c:pt idx="50">
                  <c:v>-0.25969420276362815</c:v>
                </c:pt>
                <c:pt idx="51">
                  <c:v>-0.25928407593208591</c:v>
                </c:pt>
                <c:pt idx="52">
                  <c:v>-0.25617276893417928</c:v>
                </c:pt>
                <c:pt idx="53">
                  <c:v>-0.25608791510696366</c:v>
                </c:pt>
                <c:pt idx="54">
                  <c:v>-0.2557484997981011</c:v>
                </c:pt>
                <c:pt idx="55">
                  <c:v>-0.24418009468770291</c:v>
                </c:pt>
                <c:pt idx="56">
                  <c:v>-0.24418009468770291</c:v>
                </c:pt>
                <c:pt idx="57">
                  <c:v>-0.24418009468770291</c:v>
                </c:pt>
                <c:pt idx="58">
                  <c:v>-0.24352954867904969</c:v>
                </c:pt>
                <c:pt idx="59">
                  <c:v>-0.24324670258833092</c:v>
                </c:pt>
                <c:pt idx="60">
                  <c:v>-0.24324670258833092</c:v>
                </c:pt>
                <c:pt idx="61">
                  <c:v>-0.24324670258833092</c:v>
                </c:pt>
                <c:pt idx="62">
                  <c:v>-0.24140820299865884</c:v>
                </c:pt>
                <c:pt idx="63">
                  <c:v>-0.24140820299865884</c:v>
                </c:pt>
                <c:pt idx="64">
                  <c:v>-0.24140820299865884</c:v>
                </c:pt>
                <c:pt idx="65">
                  <c:v>-0.23278139723173596</c:v>
                </c:pt>
                <c:pt idx="66">
                  <c:v>-0.23179143591422022</c:v>
                </c:pt>
                <c:pt idx="67">
                  <c:v>-0.23043377467877008</c:v>
                </c:pt>
                <c:pt idx="68">
                  <c:v>-0.22825585978023544</c:v>
                </c:pt>
                <c:pt idx="69">
                  <c:v>-0.22808615212580419</c:v>
                </c:pt>
                <c:pt idx="70">
                  <c:v>-0.22531426043676012</c:v>
                </c:pt>
                <c:pt idx="71">
                  <c:v>-0.22531426043676012</c:v>
                </c:pt>
                <c:pt idx="72">
                  <c:v>-0.22373032232873491</c:v>
                </c:pt>
                <c:pt idx="73">
                  <c:v>-0.22356061467430366</c:v>
                </c:pt>
                <c:pt idx="74">
                  <c:v>-0.22356061467430366</c:v>
                </c:pt>
                <c:pt idx="75">
                  <c:v>-0.22293835327472233</c:v>
                </c:pt>
                <c:pt idx="76">
                  <c:v>-0.22172211508463158</c:v>
                </c:pt>
                <c:pt idx="77">
                  <c:v>-0.22104328446690646</c:v>
                </c:pt>
                <c:pt idx="78">
                  <c:v>-0.21920478487723438</c:v>
                </c:pt>
                <c:pt idx="80">
                  <c:v>-0.21911993105001876</c:v>
                </c:pt>
                <c:pt idx="81">
                  <c:v>-0.21668745466983724</c:v>
                </c:pt>
                <c:pt idx="82">
                  <c:v>-0.21600862405211213</c:v>
                </c:pt>
                <c:pt idx="84">
                  <c:v>-0.21383070915357752</c:v>
                </c:pt>
                <c:pt idx="85">
                  <c:v>-0.21326501697213995</c:v>
                </c:pt>
                <c:pt idx="86">
                  <c:v>-0.21037998684680836</c:v>
                </c:pt>
                <c:pt idx="87">
                  <c:v>-0.20998400231980208</c:v>
                </c:pt>
                <c:pt idx="88">
                  <c:v>-0.20998400231980208</c:v>
                </c:pt>
                <c:pt idx="89">
                  <c:v>-0.20998400231980208</c:v>
                </c:pt>
                <c:pt idx="90">
                  <c:v>-0.20970115622908331</c:v>
                </c:pt>
                <c:pt idx="95">
                  <c:v>-0.20602415704973914</c:v>
                </c:pt>
                <c:pt idx="96">
                  <c:v>-0.20602415704973914</c:v>
                </c:pt>
                <c:pt idx="99">
                  <c:v>-0.20175318107988549</c:v>
                </c:pt>
                <c:pt idx="101">
                  <c:v>-0.19748220511003189</c:v>
                </c:pt>
                <c:pt idx="105">
                  <c:v>-0.19284352922224385</c:v>
                </c:pt>
                <c:pt idx="106">
                  <c:v>-0.19278696000410009</c:v>
                </c:pt>
                <c:pt idx="107">
                  <c:v>-0.19244754469523756</c:v>
                </c:pt>
                <c:pt idx="110">
                  <c:v>-0.1896473683971216</c:v>
                </c:pt>
                <c:pt idx="111">
                  <c:v>-0.18959079917897786</c:v>
                </c:pt>
                <c:pt idx="112">
                  <c:v>-0.18834627637981521</c:v>
                </c:pt>
                <c:pt idx="113">
                  <c:v>-0.18817656872538394</c:v>
                </c:pt>
                <c:pt idx="114">
                  <c:v>-0.18817656872538394</c:v>
                </c:pt>
                <c:pt idx="115">
                  <c:v>-0.18817656872538394</c:v>
                </c:pt>
                <c:pt idx="116">
                  <c:v>-0.18817656872538394</c:v>
                </c:pt>
                <c:pt idx="117">
                  <c:v>-0.18809171489816831</c:v>
                </c:pt>
                <c:pt idx="118">
                  <c:v>-0.18809171489816831</c:v>
                </c:pt>
                <c:pt idx="119">
                  <c:v>-0.18783715341652141</c:v>
                </c:pt>
                <c:pt idx="120">
                  <c:v>-0.18783715341652141</c:v>
                </c:pt>
                <c:pt idx="121">
                  <c:v>-0.18749773810765885</c:v>
                </c:pt>
                <c:pt idx="122">
                  <c:v>-0.18701689975343694</c:v>
                </c:pt>
                <c:pt idx="123">
                  <c:v>-0.18574409234520239</c:v>
                </c:pt>
                <c:pt idx="126">
                  <c:v>-0.18356617744666778</c:v>
                </c:pt>
                <c:pt idx="127">
                  <c:v>-0.18331161596502088</c:v>
                </c:pt>
                <c:pt idx="128">
                  <c:v>-0.18280249300172707</c:v>
                </c:pt>
                <c:pt idx="129">
                  <c:v>-0.18247721999740046</c:v>
                </c:pt>
                <c:pt idx="130">
                  <c:v>-0.18212366238400199</c:v>
                </c:pt>
                <c:pt idx="131">
                  <c:v>-0.18186910090235509</c:v>
                </c:pt>
                <c:pt idx="132">
                  <c:v>-0.18138826254813317</c:v>
                </c:pt>
                <c:pt idx="133">
                  <c:v>-0.18104884723927062</c:v>
                </c:pt>
                <c:pt idx="135">
                  <c:v>-0.17994574748546738</c:v>
                </c:pt>
                <c:pt idx="136">
                  <c:v>-0.17994574748546738</c:v>
                </c:pt>
                <c:pt idx="137">
                  <c:v>-0.17921034764959853</c:v>
                </c:pt>
                <c:pt idx="138">
                  <c:v>-0.17911135151784696</c:v>
                </c:pt>
                <c:pt idx="139">
                  <c:v>-0.17894164386341568</c:v>
                </c:pt>
                <c:pt idx="141">
                  <c:v>-0.17887093234073598</c:v>
                </c:pt>
                <c:pt idx="143">
                  <c:v>-0.17742841727807021</c:v>
                </c:pt>
                <c:pt idx="144">
                  <c:v>-0.1773577057553905</c:v>
                </c:pt>
                <c:pt idx="145">
                  <c:v>-0.1773577057553905</c:v>
                </c:pt>
                <c:pt idx="146">
                  <c:v>-0.17564648690654189</c:v>
                </c:pt>
                <c:pt idx="147">
                  <c:v>-0.17457167176181049</c:v>
                </c:pt>
                <c:pt idx="148">
                  <c:v>-0.17457167176181049</c:v>
                </c:pt>
                <c:pt idx="149">
                  <c:v>-0.17448681793459486</c:v>
                </c:pt>
                <c:pt idx="150">
                  <c:v>-0.17431711028016358</c:v>
                </c:pt>
                <c:pt idx="151">
                  <c:v>-0.17114923406411323</c:v>
                </c:pt>
                <c:pt idx="156">
                  <c:v>-0.16956529595608805</c:v>
                </c:pt>
                <c:pt idx="169">
                  <c:v>-0.16150418237060274</c:v>
                </c:pt>
                <c:pt idx="179">
                  <c:v>-0.15632809891044902</c:v>
                </c:pt>
                <c:pt idx="201">
                  <c:v>-0.1402058717394784</c:v>
                </c:pt>
                <c:pt idx="239">
                  <c:v>-0.12821319749300203</c:v>
                </c:pt>
                <c:pt idx="271">
                  <c:v>-0.11378804686634411</c:v>
                </c:pt>
                <c:pt idx="293">
                  <c:v>-0.10465211813612743</c:v>
                </c:pt>
                <c:pt idx="307">
                  <c:v>-8.2335561578415484E-2</c:v>
                </c:pt>
                <c:pt idx="308">
                  <c:v>-7.8488854744640041E-2</c:v>
                </c:pt>
                <c:pt idx="309">
                  <c:v>-7.8488854744640041E-2</c:v>
                </c:pt>
                <c:pt idx="310">
                  <c:v>-7.8404000917424416E-2</c:v>
                </c:pt>
                <c:pt idx="311">
                  <c:v>-7.7074624291046126E-2</c:v>
                </c:pt>
                <c:pt idx="312">
                  <c:v>-7.7074624291046126E-2</c:v>
                </c:pt>
                <c:pt idx="313">
                  <c:v>-7.6989770463830487E-2</c:v>
                </c:pt>
                <c:pt idx="314">
                  <c:v>-7.6989770463830487E-2</c:v>
                </c:pt>
                <c:pt idx="315">
                  <c:v>-7.4868424783439622E-2</c:v>
                </c:pt>
                <c:pt idx="316">
                  <c:v>-7.4359301820145815E-2</c:v>
                </c:pt>
                <c:pt idx="317">
                  <c:v>-7.4104740338498912E-2</c:v>
                </c:pt>
                <c:pt idx="318">
                  <c:v>-7.3963317293139513E-2</c:v>
                </c:pt>
                <c:pt idx="319">
                  <c:v>-7.3963317293139513E-2</c:v>
                </c:pt>
                <c:pt idx="320">
                  <c:v>-7.3963317293139513E-2</c:v>
                </c:pt>
                <c:pt idx="321">
                  <c:v>-7.3114779020983178E-2</c:v>
                </c:pt>
                <c:pt idx="322">
                  <c:v>-6.9437779841639E-2</c:v>
                </c:pt>
                <c:pt idx="323">
                  <c:v>-6.9183218359992096E-2</c:v>
                </c:pt>
                <c:pt idx="324">
                  <c:v>-6.8419533915051386E-2</c:v>
                </c:pt>
                <c:pt idx="325">
                  <c:v>-6.8249826260620108E-2</c:v>
                </c:pt>
                <c:pt idx="326">
                  <c:v>-6.5534503789719797E-2</c:v>
                </c:pt>
                <c:pt idx="327">
                  <c:v>-6.5237515394465082E-2</c:v>
                </c:pt>
                <c:pt idx="328">
                  <c:v>-6.5237515394465082E-2</c:v>
                </c:pt>
                <c:pt idx="329">
                  <c:v>-6.4912242390138472E-2</c:v>
                </c:pt>
                <c:pt idx="330">
                  <c:v>-6.307374280046639E-2</c:v>
                </c:pt>
                <c:pt idx="331">
                  <c:v>-6.2819181318819486E-2</c:v>
                </c:pt>
                <c:pt idx="332">
                  <c:v>-6.1263527819866173E-2</c:v>
                </c:pt>
                <c:pt idx="333">
                  <c:v>-6.0528127983997343E-2</c:v>
                </c:pt>
                <c:pt idx="334">
                  <c:v>-6.0358420329566079E-2</c:v>
                </c:pt>
                <c:pt idx="335">
                  <c:v>-6.0301851111422319E-2</c:v>
                </c:pt>
                <c:pt idx="336">
                  <c:v>-6.021699728420668E-2</c:v>
                </c:pt>
                <c:pt idx="337">
                  <c:v>-6.021699728420668E-2</c:v>
                </c:pt>
                <c:pt idx="338">
                  <c:v>-6.0188712675134801E-2</c:v>
                </c:pt>
                <c:pt idx="339">
                  <c:v>-6.0019005020703536E-2</c:v>
                </c:pt>
                <c:pt idx="340">
                  <c:v>-5.9962435802559777E-2</c:v>
                </c:pt>
                <c:pt idx="341">
                  <c:v>-5.8944189875972164E-2</c:v>
                </c:pt>
                <c:pt idx="342">
                  <c:v>-5.7699667076809513E-2</c:v>
                </c:pt>
                <c:pt idx="343">
                  <c:v>-5.5691459832706167E-2</c:v>
                </c:pt>
                <c:pt idx="344">
                  <c:v>-5.4333798597256011E-2</c:v>
                </c:pt>
                <c:pt idx="345">
                  <c:v>-5.4164090942824733E-2</c:v>
                </c:pt>
                <c:pt idx="346">
                  <c:v>-5.3994383288393469E-2</c:v>
                </c:pt>
                <c:pt idx="347">
                  <c:v>-5.1703329953571325E-2</c:v>
                </c:pt>
                <c:pt idx="348">
                  <c:v>-4.9638553491324219E-2</c:v>
                </c:pt>
                <c:pt idx="349">
                  <c:v>-4.8196038428658425E-2</c:v>
                </c:pt>
                <c:pt idx="350">
                  <c:v>-4.7715200074436498E-2</c:v>
                </c:pt>
                <c:pt idx="351">
                  <c:v>-4.7121223283927052E-2</c:v>
                </c:pt>
                <c:pt idx="352">
                  <c:v>-4.6951515629495774E-2</c:v>
                </c:pt>
                <c:pt idx="353">
                  <c:v>-4.6385823448058208E-2</c:v>
                </c:pt>
                <c:pt idx="354">
                  <c:v>-4.3613931759014138E-2</c:v>
                </c:pt>
                <c:pt idx="355">
                  <c:v>-4.3104808795720331E-2</c:v>
                </c:pt>
                <c:pt idx="356">
                  <c:v>-4.2935101141289067E-2</c:v>
                </c:pt>
                <c:pt idx="357">
                  <c:v>-4.2935101141289067E-2</c:v>
                </c:pt>
                <c:pt idx="358">
                  <c:v>-4.2779535791393736E-2</c:v>
                </c:pt>
                <c:pt idx="359">
                  <c:v>-4.2171416696348357E-2</c:v>
                </c:pt>
                <c:pt idx="360">
                  <c:v>-4.2086562869132718E-2</c:v>
                </c:pt>
                <c:pt idx="361">
                  <c:v>-4.2086562869132718E-2</c:v>
                </c:pt>
                <c:pt idx="362">
                  <c:v>-3.9159105830193316E-2</c:v>
                </c:pt>
                <c:pt idx="363">
                  <c:v>-3.8748978998651082E-2</c:v>
                </c:pt>
                <c:pt idx="364">
                  <c:v>-3.8664125171435443E-2</c:v>
                </c:pt>
                <c:pt idx="365">
                  <c:v>-3.8664125171435443E-2</c:v>
                </c:pt>
                <c:pt idx="366">
                  <c:v>-3.7476171590416565E-2</c:v>
                </c:pt>
                <c:pt idx="367">
                  <c:v>-3.7051902454338384E-2</c:v>
                </c:pt>
                <c:pt idx="368">
                  <c:v>-3.6995333236194625E-2</c:v>
                </c:pt>
                <c:pt idx="369">
                  <c:v>-3.6967048627122759E-2</c:v>
                </c:pt>
                <c:pt idx="370">
                  <c:v>-3.4195156938078689E-2</c:v>
                </c:pt>
                <c:pt idx="371">
                  <c:v>-3.3629464756641123E-2</c:v>
                </c:pt>
                <c:pt idx="372">
                  <c:v>-3.2950634138916038E-2</c:v>
                </c:pt>
                <c:pt idx="373">
                  <c:v>-3.2611218830053496E-2</c:v>
                </c:pt>
                <c:pt idx="374">
                  <c:v>-2.9103927305140595E-2</c:v>
                </c:pt>
                <c:pt idx="375">
                  <c:v>-2.8934219650709331E-2</c:v>
                </c:pt>
                <c:pt idx="376">
                  <c:v>-2.774626606969044E-2</c:v>
                </c:pt>
                <c:pt idx="377">
                  <c:v>-2.4748097508071346E-2</c:v>
                </c:pt>
                <c:pt idx="378">
                  <c:v>-2.4550105244568202E-2</c:v>
                </c:pt>
                <c:pt idx="379">
                  <c:v>-2.1608505901092853E-2</c:v>
                </c:pt>
                <c:pt idx="380">
                  <c:v>-2.061854458357712E-2</c:v>
                </c:pt>
                <c:pt idx="381">
                  <c:v>-2.0462979233681788E-2</c:v>
                </c:pt>
                <c:pt idx="382">
                  <c:v>-2.0052852402139554E-2</c:v>
                </c:pt>
                <c:pt idx="383">
                  <c:v>-2.0052852402139554E-2</c:v>
                </c:pt>
                <c:pt idx="384">
                  <c:v>-1.9967998574923915E-2</c:v>
                </c:pt>
                <c:pt idx="385">
                  <c:v>-1.7111253058664219E-2</c:v>
                </c:pt>
                <c:pt idx="386">
                  <c:v>-1.7111253058664219E-2</c:v>
                </c:pt>
                <c:pt idx="387">
                  <c:v>-1.6093007132076592E-2</c:v>
                </c:pt>
                <c:pt idx="388">
                  <c:v>-1.4169653715188885E-2</c:v>
                </c:pt>
                <c:pt idx="389">
                  <c:v>-1.2500861779948053E-2</c:v>
                </c:pt>
                <c:pt idx="390">
                  <c:v>-1.1242196676249483E-2</c:v>
                </c:pt>
                <c:pt idx="391">
                  <c:v>-6.5610938748536241E-3</c:v>
                </c:pt>
                <c:pt idx="392">
                  <c:v>-6.3631016113504801E-3</c:v>
                </c:pt>
                <c:pt idx="393">
                  <c:v>-2.261833295928134E-3</c:v>
                </c:pt>
                <c:pt idx="394">
                  <c:v>1.5000197106316837E-3</c:v>
                </c:pt>
                <c:pt idx="395">
                  <c:v>1.5848735378473089E-3</c:v>
                </c:pt>
                <c:pt idx="396">
                  <c:v>6.0255571621322113E-3</c:v>
                </c:pt>
                <c:pt idx="397">
                  <c:v>9.801552473227948E-3</c:v>
                </c:pt>
                <c:pt idx="398">
                  <c:v>1.0239963913842076E-2</c:v>
                </c:pt>
                <c:pt idx="399">
                  <c:v>1.0720802268063989E-2</c:v>
                </c:pt>
                <c:pt idx="400">
                  <c:v>1.4510939883695673E-2</c:v>
                </c:pt>
                <c:pt idx="401">
                  <c:v>1.4680647538126951E-2</c:v>
                </c:pt>
                <c:pt idx="402">
                  <c:v>1.550090120121142E-2</c:v>
                </c:pt>
                <c:pt idx="403">
                  <c:v>1.8357646717471116E-2</c:v>
                </c:pt>
                <c:pt idx="404">
                  <c:v>1.8385931326543009E-2</c:v>
                </c:pt>
                <c:pt idx="405">
                  <c:v>1.963045412570566E-2</c:v>
                </c:pt>
                <c:pt idx="406">
                  <c:v>2.2911468778043537E-2</c:v>
                </c:pt>
                <c:pt idx="407">
                  <c:v>2.3816576268343631E-2</c:v>
                </c:pt>
                <c:pt idx="408">
                  <c:v>2.3901430095559256E-2</c:v>
                </c:pt>
                <c:pt idx="409">
                  <c:v>2.4240845404421812E-2</c:v>
                </c:pt>
                <c:pt idx="410">
                  <c:v>2.7182444747897133E-2</c:v>
                </c:pt>
                <c:pt idx="411">
                  <c:v>2.8030983020053496E-2</c:v>
                </c:pt>
                <c:pt idx="412">
                  <c:v>2.8511821374275437E-2</c:v>
                </c:pt>
                <c:pt idx="413">
                  <c:v>2.9501782691791156E-2</c:v>
                </c:pt>
                <c:pt idx="414">
                  <c:v>3.1453420717750757E-2</c:v>
                </c:pt>
                <c:pt idx="415">
                  <c:v>3.2188820553619601E-2</c:v>
                </c:pt>
                <c:pt idx="416">
                  <c:v>3.2386812817122745E-2</c:v>
                </c:pt>
                <c:pt idx="417">
                  <c:v>3.3207066480207215E-2</c:v>
                </c:pt>
                <c:pt idx="418">
                  <c:v>3.3631335616285396E-2</c:v>
                </c:pt>
                <c:pt idx="419">
                  <c:v>3.4027320143291684E-2</c:v>
                </c:pt>
                <c:pt idx="420">
                  <c:v>3.5978958169251285E-2</c:v>
                </c:pt>
                <c:pt idx="421">
                  <c:v>3.7478042450060839E-2</c:v>
                </c:pt>
                <c:pt idx="422">
                  <c:v>3.7987165413354645E-2</c:v>
                </c:pt>
                <c:pt idx="423">
                  <c:v>3.8213442285929655E-2</c:v>
                </c:pt>
                <c:pt idx="424">
                  <c:v>4.041964179353616E-2</c:v>
                </c:pt>
                <c:pt idx="425">
                  <c:v>4.2823833564645836E-2</c:v>
                </c:pt>
                <c:pt idx="426">
                  <c:v>4.519974072668359E-2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BC-423E-B9DB-BDE1E9657BAA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Active!$P$21:$P$967</c:f>
              <c:numCache>
                <c:formatCode>General</c:formatCode>
                <c:ptCount val="947"/>
                <c:pt idx="0">
                  <c:v>4.5831274441243401</c:v>
                </c:pt>
                <c:pt idx="1">
                  <c:v>4.495627844930949</c:v>
                </c:pt>
                <c:pt idx="2">
                  <c:v>4.0465086499354523</c:v>
                </c:pt>
                <c:pt idx="3">
                  <c:v>3.5874064897222917</c:v>
                </c:pt>
                <c:pt idx="4">
                  <c:v>2.4343094099372724</c:v>
                </c:pt>
                <c:pt idx="5">
                  <c:v>2.4293044657961707</c:v>
                </c:pt>
                <c:pt idx="6">
                  <c:v>2.4280540244691897</c:v>
                </c:pt>
                <c:pt idx="7">
                  <c:v>2.3729372297205176</c:v>
                </c:pt>
                <c:pt idx="8">
                  <c:v>2.3655258142708755</c:v>
                </c:pt>
                <c:pt idx="9">
                  <c:v>2.3013670153023176</c:v>
                </c:pt>
                <c:pt idx="10">
                  <c:v>2.3001495278792943</c:v>
                </c:pt>
                <c:pt idx="11">
                  <c:v>1.8524831873595473</c:v>
                </c:pt>
                <c:pt idx="12">
                  <c:v>1.849202012805804</c:v>
                </c:pt>
                <c:pt idx="13">
                  <c:v>1.8473803742666273</c:v>
                </c:pt>
                <c:pt idx="14">
                  <c:v>1.8473803742666273</c:v>
                </c:pt>
                <c:pt idx="15">
                  <c:v>1.8158252158003201</c:v>
                </c:pt>
                <c:pt idx="16">
                  <c:v>1.8158252158003201</c:v>
                </c:pt>
                <c:pt idx="17">
                  <c:v>1.7988894000099989</c:v>
                </c:pt>
                <c:pt idx="18">
                  <c:v>1.7988894000099989</c:v>
                </c:pt>
                <c:pt idx="19">
                  <c:v>1.6696757168919563</c:v>
                </c:pt>
                <c:pt idx="20">
                  <c:v>1.5902198790135456</c:v>
                </c:pt>
                <c:pt idx="21">
                  <c:v>1.5512048663953211</c:v>
                </c:pt>
                <c:pt idx="22">
                  <c:v>1.5491997757562037</c:v>
                </c:pt>
                <c:pt idx="23">
                  <c:v>1.5481977072616218</c:v>
                </c:pt>
                <c:pt idx="24">
                  <c:v>1.5471959566503579</c:v>
                </c:pt>
                <c:pt idx="25">
                  <c:v>1.3479249745135056</c:v>
                </c:pt>
                <c:pt idx="26">
                  <c:v>1.3286444444728485</c:v>
                </c:pt>
                <c:pt idx="27">
                  <c:v>1.3249284112247923</c:v>
                </c:pt>
                <c:pt idx="28">
                  <c:v>1.2751079042592357</c:v>
                </c:pt>
                <c:pt idx="29">
                  <c:v>1.2309922511107252</c:v>
                </c:pt>
                <c:pt idx="30">
                  <c:v>1.212550438544207</c:v>
                </c:pt>
                <c:pt idx="31">
                  <c:v>1.2081091072103682</c:v>
                </c:pt>
                <c:pt idx="32">
                  <c:v>1.2054481230098799</c:v>
                </c:pt>
                <c:pt idx="33">
                  <c:v>1.1690769257853246</c:v>
                </c:pt>
                <c:pt idx="34">
                  <c:v>1.1513839384598459</c:v>
                </c:pt>
                <c:pt idx="35">
                  <c:v>1.1144004721189433</c:v>
                </c:pt>
                <c:pt idx="36">
                  <c:v>1.0962702243140832</c:v>
                </c:pt>
                <c:pt idx="37">
                  <c:v>1.0959880871041137</c:v>
                </c:pt>
                <c:pt idx="38">
                  <c:v>1.0937322609576288</c:v>
                </c:pt>
                <c:pt idx="39">
                  <c:v>1.0935913468792569</c:v>
                </c:pt>
                <c:pt idx="40">
                  <c:v>1.0934504416309769</c:v>
                </c:pt>
                <c:pt idx="41">
                  <c:v>1.0903527601821401</c:v>
                </c:pt>
                <c:pt idx="42">
                  <c:v>1.0546212224134333</c:v>
                </c:pt>
                <c:pt idx="43">
                  <c:v>1.0537907049494204</c:v>
                </c:pt>
                <c:pt idx="44">
                  <c:v>1.0463303525226104</c:v>
                </c:pt>
                <c:pt idx="45">
                  <c:v>1.0361487259208801</c:v>
                </c:pt>
                <c:pt idx="46">
                  <c:v>1.0268352682961512</c:v>
                </c:pt>
                <c:pt idx="47">
                  <c:v>1.0260154529038417</c:v>
                </c:pt>
                <c:pt idx="48">
                  <c:v>1.0099570178093584</c:v>
                </c:pt>
                <c:pt idx="49">
                  <c:v>0.9942906015917381</c:v>
                </c:pt>
                <c:pt idx="50">
                  <c:v>0.98905013336869108</c:v>
                </c:pt>
                <c:pt idx="51">
                  <c:v>0.98516208141729944</c:v>
                </c:pt>
                <c:pt idx="52">
                  <c:v>0.95590837111388205</c:v>
                </c:pt>
                <c:pt idx="53">
                  <c:v>0.95511652945354908</c:v>
                </c:pt>
                <c:pt idx="54">
                  <c:v>0.95195234164539611</c:v>
                </c:pt>
                <c:pt idx="55">
                  <c:v>0.84714716333022178</c:v>
                </c:pt>
                <c:pt idx="56">
                  <c:v>0.84714716333022178</c:v>
                </c:pt>
                <c:pt idx="57">
                  <c:v>0.84714716333022178</c:v>
                </c:pt>
                <c:pt idx="58">
                  <c:v>0.84142894518760669</c:v>
                </c:pt>
                <c:pt idx="59">
                  <c:v>0.83894859124729804</c:v>
                </c:pt>
                <c:pt idx="60">
                  <c:v>0.83894859124729804</c:v>
                </c:pt>
                <c:pt idx="61">
                  <c:v>0.83894859124729804</c:v>
                </c:pt>
                <c:pt idx="62">
                  <c:v>0.82291238403389466</c:v>
                </c:pt>
                <c:pt idx="63">
                  <c:v>0.82291238403389466</c:v>
                </c:pt>
                <c:pt idx="64">
                  <c:v>0.82291238403389466</c:v>
                </c:pt>
                <c:pt idx="65">
                  <c:v>0.74965851737249567</c:v>
                </c:pt>
                <c:pt idx="66">
                  <c:v>0.74146249214584659</c:v>
                </c:pt>
                <c:pt idx="67">
                  <c:v>0.73029258715223655</c:v>
                </c:pt>
                <c:pt idx="68">
                  <c:v>0.71254417716581697</c:v>
                </c:pt>
                <c:pt idx="69">
                  <c:v>0.71116997895165779</c:v>
                </c:pt>
                <c:pt idx="70">
                  <c:v>0.68890473405240449</c:v>
                </c:pt>
                <c:pt idx="71">
                  <c:v>0.68890473405240449</c:v>
                </c:pt>
                <c:pt idx="72">
                  <c:v>0.67633403839676753</c:v>
                </c:pt>
                <c:pt idx="73">
                  <c:v>0.67499374773651954</c:v>
                </c:pt>
                <c:pt idx="74">
                  <c:v>0.67499374773651954</c:v>
                </c:pt>
                <c:pt idx="75">
                  <c:v>0.67009022732249024</c:v>
                </c:pt>
                <c:pt idx="76">
                  <c:v>0.66055543400117678</c:v>
                </c:pt>
                <c:pt idx="77">
                  <c:v>0.65526208646800721</c:v>
                </c:pt>
                <c:pt idx="78">
                  <c:v>0.64102810106534758</c:v>
                </c:pt>
                <c:pt idx="80">
                  <c:v>0.64037475057052007</c:v>
                </c:pt>
                <c:pt idx="81">
                  <c:v>0.62178054076965339</c:v>
                </c:pt>
                <c:pt idx="82">
                  <c:v>0.61663808185138813</c:v>
                </c:pt>
                <c:pt idx="84">
                  <c:v>0.60027670274214462</c:v>
                </c:pt>
                <c:pt idx="85">
                  <c:v>0.59606125464019855</c:v>
                </c:pt>
                <c:pt idx="86">
                  <c:v>0.57478223265405981</c:v>
                </c:pt>
                <c:pt idx="87">
                  <c:v>0.5718902627168807</c:v>
                </c:pt>
                <c:pt idx="88">
                  <c:v>0.5718902627168807</c:v>
                </c:pt>
                <c:pt idx="89">
                  <c:v>0.5718902627168807</c:v>
                </c:pt>
                <c:pt idx="90">
                  <c:v>0.56982880834884897</c:v>
                </c:pt>
                <c:pt idx="95">
                  <c:v>0.54335131691921712</c:v>
                </c:pt>
                <c:pt idx="96">
                  <c:v>0.54335131691921712</c:v>
                </c:pt>
                <c:pt idx="99">
                  <c:v>0.51334603153989578</c:v>
                </c:pt>
                <c:pt idx="101">
                  <c:v>0.48414608588633168</c:v>
                </c:pt>
                <c:pt idx="106">
                  <c:v>0.45297479759950937</c:v>
                </c:pt>
                <c:pt idx="110">
                  <c:v>0.43267434348081518</c:v>
                </c:pt>
                <c:pt idx="111">
                  <c:v>0.43231256073438884</c:v>
                </c:pt>
                <c:pt idx="112">
                  <c:v>0.4243890845260917</c:v>
                </c:pt>
                <c:pt idx="113">
                  <c:v>0.42331390855298617</c:v>
                </c:pt>
                <c:pt idx="114">
                  <c:v>0.42331390855298617</c:v>
                </c:pt>
                <c:pt idx="115">
                  <c:v>0.42331390855298617</c:v>
                </c:pt>
                <c:pt idx="116">
                  <c:v>0.42331390855298617</c:v>
                </c:pt>
                <c:pt idx="121">
                  <c:v>0.41902591999328059</c:v>
                </c:pt>
                <c:pt idx="122">
                  <c:v>0.41600090391196626</c:v>
                </c:pt>
                <c:pt idx="123">
                  <c:v>0.4080427803168819</c:v>
                </c:pt>
                <c:pt idx="126">
                  <c:v>0.39459144638132132</c:v>
                </c:pt>
                <c:pt idx="127">
                  <c:v>0.39303288152736771</c:v>
                </c:pt>
                <c:pt idx="128">
                  <c:v>0.38992433466904436</c:v>
                </c:pt>
                <c:pt idx="129">
                  <c:v>0.38794430983820466</c:v>
                </c:pt>
                <c:pt idx="130">
                  <c:v>0.38579740699041654</c:v>
                </c:pt>
                <c:pt idx="131">
                  <c:v>0.38425505418567674</c:v>
                </c:pt>
                <c:pt idx="132">
                  <c:v>0.3813495269115304</c:v>
                </c:pt>
                <c:pt idx="133">
                  <c:v>0.37930471222686762</c:v>
                </c:pt>
                <c:pt idx="137">
                  <c:v>0.3683170219075092</c:v>
                </c:pt>
                <c:pt idx="141">
                  <c:v>0.36630484324348589</c:v>
                </c:pt>
                <c:pt idx="143">
                  <c:v>0.3578098260936346</c:v>
                </c:pt>
                <c:pt idx="144">
                  <c:v>0.35739576573398213</c:v>
                </c:pt>
                <c:pt idx="145">
                  <c:v>0.35739576573398213</c:v>
                </c:pt>
                <c:pt idx="147">
                  <c:v>0.34125747990746891</c:v>
                </c:pt>
                <c:pt idx="148">
                  <c:v>0.34125747990746891</c:v>
                </c:pt>
                <c:pt idx="149">
                  <c:v>0.34077133603786569</c:v>
                </c:pt>
                <c:pt idx="150">
                  <c:v>0.33980000194861287</c:v>
                </c:pt>
                <c:pt idx="151">
                  <c:v>0.32190182927864852</c:v>
                </c:pt>
                <c:pt idx="156">
                  <c:v>0.31311888995783077</c:v>
                </c:pt>
                <c:pt idx="169">
                  <c:v>0.27013630735693916</c:v>
                </c:pt>
                <c:pt idx="179">
                  <c:v>0.24404945367143469</c:v>
                </c:pt>
                <c:pt idx="201">
                  <c:v>0.17037524695689552</c:v>
                </c:pt>
                <c:pt idx="239">
                  <c:v>0.12301496804725309</c:v>
                </c:pt>
                <c:pt idx="271">
                  <c:v>7.4460847033598287E-2</c:v>
                </c:pt>
                <c:pt idx="293">
                  <c:v>4.8461535260245443E-2</c:v>
                </c:pt>
                <c:pt idx="307">
                  <c:v>4.4686109909783389E-4</c:v>
                </c:pt>
                <c:pt idx="308">
                  <c:v>-5.6077813573659624E-3</c:v>
                </c:pt>
                <c:pt idx="309">
                  <c:v>-5.6077813573659624E-3</c:v>
                </c:pt>
                <c:pt idx="310">
                  <c:v>-5.7339753499817542E-3</c:v>
                </c:pt>
                <c:pt idx="311">
                  <c:v>-7.669513134456088E-3</c:v>
                </c:pt>
                <c:pt idx="312">
                  <c:v>-7.669513134456088E-3</c:v>
                </c:pt>
                <c:pt idx="313">
                  <c:v>-7.7904090717732105E-3</c:v>
                </c:pt>
                <c:pt idx="314">
                  <c:v>-7.7904090717732105E-3</c:v>
                </c:pt>
                <c:pt idx="315">
                  <c:v>-1.0709495426378904E-2</c:v>
                </c:pt>
                <c:pt idx="316">
                  <c:v>-1.138051300291805E-2</c:v>
                </c:pt>
                <c:pt idx="317">
                  <c:v>-1.1711730366395723E-2</c:v>
                </c:pt>
                <c:pt idx="318">
                  <c:v>-1.1894503799869199E-2</c:v>
                </c:pt>
                <c:pt idx="319">
                  <c:v>-1.1894503799869199E-2</c:v>
                </c:pt>
                <c:pt idx="320">
                  <c:v>-1.1894503799869199E-2</c:v>
                </c:pt>
                <c:pt idx="321">
                  <c:v>-1.2972601207164966E-2</c:v>
                </c:pt>
                <c:pt idx="322">
                  <c:v>-1.7277024804743094E-2</c:v>
                </c:pt>
                <c:pt idx="323">
                  <c:v>-1.7552930470903283E-2</c:v>
                </c:pt>
                <c:pt idx="324">
                  <c:v>-1.8363481770216419E-2</c:v>
                </c:pt>
                <c:pt idx="325">
                  <c:v>-1.8540107564677805E-2</c:v>
                </c:pt>
                <c:pt idx="326">
                  <c:v>-2.1193191751113435E-2</c:v>
                </c:pt>
                <c:pt idx="327">
                  <c:v>-2.1463624332879239E-2</c:v>
                </c:pt>
                <c:pt idx="328">
                  <c:v>-2.1463624332879239E-2</c:v>
                </c:pt>
                <c:pt idx="329">
                  <c:v>-2.1755344371987589E-2</c:v>
                </c:pt>
                <c:pt idx="330">
                  <c:v>-2.331638150037349E-2</c:v>
                </c:pt>
                <c:pt idx="331">
                  <c:v>-2.352076342000245E-2</c:v>
                </c:pt>
                <c:pt idx="332">
                  <c:v>-2.470760019112031E-2</c:v>
                </c:pt>
                <c:pt idx="333">
                  <c:v>-2.5231457952907044E-2</c:v>
                </c:pt>
                <c:pt idx="334">
                  <c:v>-2.5348957450235965E-2</c:v>
                </c:pt>
                <c:pt idx="335">
                  <c:v>-2.5387841386396298E-2</c:v>
                </c:pt>
                <c:pt idx="336">
                  <c:v>-2.5445902387871977E-2</c:v>
                </c:pt>
                <c:pt idx="337">
                  <c:v>-2.5445902387871977E-2</c:v>
                </c:pt>
                <c:pt idx="338">
                  <c:v>-2.5465185414293212E-2</c:v>
                </c:pt>
                <c:pt idx="339">
                  <c:v>-2.5580141845078813E-2</c:v>
                </c:pt>
                <c:pt idx="340">
                  <c:v>-2.5618178092391364E-2</c:v>
                </c:pt>
                <c:pt idx="341">
                  <c:v>-2.6278671411856469E-2</c:v>
                </c:pt>
                <c:pt idx="342">
                  <c:v>-2.7023777175699093E-2</c:v>
                </c:pt>
                <c:pt idx="343">
                  <c:v>-2.8081911525946718E-2</c:v>
                </c:pt>
                <c:pt idx="344">
                  <c:v>-2.8696394987031387E-2</c:v>
                </c:pt>
                <c:pt idx="345">
                  <c:v>-2.8767483519944459E-2</c:v>
                </c:pt>
                <c:pt idx="346">
                  <c:v>-2.8837300519585912E-2</c:v>
                </c:pt>
                <c:pt idx="347">
                  <c:v>-2.9655378695780804E-2</c:v>
                </c:pt>
                <c:pt idx="348">
                  <c:v>-3.0194123235189968E-2</c:v>
                </c:pt>
                <c:pt idx="349">
                  <c:v>-3.0458823400863339E-2</c:v>
                </c:pt>
                <c:pt idx="350">
                  <c:v>-3.0526641616337169E-2</c:v>
                </c:pt>
                <c:pt idx="351">
                  <c:v>-3.059632423188699E-2</c:v>
                </c:pt>
                <c:pt idx="352">
                  <c:v>-3.0613372600754252E-2</c:v>
                </c:pt>
                <c:pt idx="353">
                  <c:v>-3.0661017201127572E-2</c:v>
                </c:pt>
                <c:pt idx="354">
                  <c:v>-3.0690253371379789E-2</c:v>
                </c:pt>
                <c:pt idx="355">
                  <c:v>-3.0658748815323267E-2</c:v>
                </c:pt>
                <c:pt idx="356">
                  <c:v>-3.0645704230094467E-2</c:v>
                </c:pt>
                <c:pt idx="357">
                  <c:v>-3.0645704230094467E-2</c:v>
                </c:pt>
                <c:pt idx="358">
                  <c:v>-3.0632629686975887E-2</c:v>
                </c:pt>
                <c:pt idx="359">
                  <c:v>-3.0571268372327848E-2</c:v>
                </c:pt>
                <c:pt idx="360">
                  <c:v>-3.0561408304875304E-2</c:v>
                </c:pt>
                <c:pt idx="361">
                  <c:v>-3.0561408304875304E-2</c:v>
                </c:pt>
                <c:pt idx="362">
                  <c:v>-3.0026572180953559E-2</c:v>
                </c:pt>
                <c:pt idx="363">
                  <c:v>-2.9921426873230322E-2</c:v>
                </c:pt>
                <c:pt idx="364">
                  <c:v>-2.9898745511955122E-2</c:v>
                </c:pt>
                <c:pt idx="365">
                  <c:v>-2.9898745511955122E-2</c:v>
                </c:pt>
                <c:pt idx="366">
                  <c:v>-2.9547828705721452E-2</c:v>
                </c:pt>
                <c:pt idx="367">
                  <c:v>-2.9407401817322709E-2</c:v>
                </c:pt>
                <c:pt idx="368">
                  <c:v>-2.9388077785935662E-2</c:v>
                </c:pt>
                <c:pt idx="369">
                  <c:v>-2.9378362789689194E-2</c:v>
                </c:pt>
                <c:pt idx="370">
                  <c:v>-2.8254954049175884E-2</c:v>
                </c:pt>
                <c:pt idx="371">
                  <c:v>-2.7984008924259535E-2</c:v>
                </c:pt>
                <c:pt idx="372">
                  <c:v>-2.7640225619708747E-2</c:v>
                </c:pt>
                <c:pt idx="373">
                  <c:v>-2.7460704767803379E-2</c:v>
                </c:pt>
                <c:pt idx="374">
                  <c:v>-2.5307834616261848E-2</c:v>
                </c:pt>
                <c:pt idx="375">
                  <c:v>-2.518988853612053E-2</c:v>
                </c:pt>
                <c:pt idx="376">
                  <c:v>-2.4328663043524823E-2</c:v>
                </c:pt>
                <c:pt idx="377">
                  <c:v>-2.1878040971415547E-2</c:v>
                </c:pt>
                <c:pt idx="378">
                  <c:v>-2.1702238232547744E-2</c:v>
                </c:pt>
                <c:pt idx="379">
                  <c:v>-1.888644265862105E-2</c:v>
                </c:pt>
                <c:pt idx="380">
                  <c:v>-1.7852902351405797E-2</c:v>
                </c:pt>
                <c:pt idx="381">
                  <c:v>-1.7686555068498533E-2</c:v>
                </c:pt>
                <c:pt idx="382">
                  <c:v>-1.724288168737842E-2</c:v>
                </c:pt>
                <c:pt idx="383">
                  <c:v>-1.724288168737842E-2</c:v>
                </c:pt>
                <c:pt idx="384">
                  <c:v>-1.7150160035055595E-2</c:v>
                </c:pt>
                <c:pt idx="385">
                  <c:v>-1.3843028497332988E-2</c:v>
                </c:pt>
                <c:pt idx="386">
                  <c:v>-1.3843028497332988E-2</c:v>
                </c:pt>
                <c:pt idx="387">
                  <c:v>-1.2577148910223768E-2</c:v>
                </c:pt>
                <c:pt idx="388">
                  <c:v>-1.0061150199889346E-2</c:v>
                </c:pt>
                <c:pt idx="389">
                  <c:v>-7.7458235576887691E-3</c:v>
                </c:pt>
                <c:pt idx="390">
                  <c:v>-5.9181794759555206E-3</c:v>
                </c:pt>
                <c:pt idx="391">
                  <c:v>1.4927933882951661E-3</c:v>
                </c:pt>
                <c:pt idx="392">
                  <c:v>1.8275731064900103E-3</c:v>
                </c:pt>
                <c:pt idx="393">
                  <c:v>9.1515263031288763E-3</c:v>
                </c:pt>
                <c:pt idx="394">
                  <c:v>1.6522326890587524E-2</c:v>
                </c:pt>
                <c:pt idx="395">
                  <c:v>1.6695790905661145E-2</c:v>
                </c:pt>
                <c:pt idx="396">
                  <c:v>2.621736485818299E-2</c:v>
                </c:pt>
                <c:pt idx="397">
                  <c:v>3.4998627919808678E-2</c:v>
                </c:pt>
                <c:pt idx="398">
                  <c:v>3.6058961512183907E-2</c:v>
                </c:pt>
                <c:pt idx="399">
                  <c:v>3.7231665284695126E-2</c:v>
                </c:pt>
                <c:pt idx="400">
                  <c:v>4.6832666484784902E-2</c:v>
                </c:pt>
                <c:pt idx="401">
                  <c:v>4.7277396615744371E-2</c:v>
                </c:pt>
                <c:pt idx="402">
                  <c:v>4.9444850669142393E-2</c:v>
                </c:pt>
                <c:pt idx="403">
                  <c:v>5.7225448178798932E-2</c:v>
                </c:pt>
                <c:pt idx="404">
                  <c:v>5.7304285136507871E-2</c:v>
                </c:pt>
                <c:pt idx="405">
                  <c:v>6.0808078440675484E-2</c:v>
                </c:pt>
                <c:pt idx="406">
                  <c:v>7.0373124718257851E-2</c:v>
                </c:pt>
                <c:pt idx="407">
                  <c:v>7.3095396807123403E-2</c:v>
                </c:pt>
                <c:pt idx="408">
                  <c:v>7.3352464134809114E-2</c:v>
                </c:pt>
                <c:pt idx="409">
                  <c:v>7.4383912278730868E-2</c:v>
                </c:pt>
                <c:pt idx="410">
                  <c:v>8.35361819897944E-2</c:v>
                </c:pt>
                <c:pt idx="411">
                  <c:v>8.6247253732064211E-2</c:v>
                </c:pt>
                <c:pt idx="412">
                  <c:v>8.7797638206628892E-2</c:v>
                </c:pt>
                <c:pt idx="413">
                  <c:v>9.1021747777975892E-2</c:v>
                </c:pt>
                <c:pt idx="414">
                  <c:v>9.7504578987088308E-2</c:v>
                </c:pt>
                <c:pt idx="415">
                  <c:v>9.9991005605234107E-2</c:v>
                </c:pt>
                <c:pt idx="416">
                  <c:v>0.10066450765885337</c:v>
                </c:pt>
                <c:pt idx="417">
                  <c:v>0.1034731676848577</c:v>
                </c:pt>
                <c:pt idx="418">
                  <c:v>0.10493757859237896</c:v>
                </c:pt>
                <c:pt idx="419">
                  <c:v>0.10631153214090294</c:v>
                </c:pt>
                <c:pt idx="420">
                  <c:v>0.11318430021999304</c:v>
                </c:pt>
                <c:pt idx="421">
                  <c:v>0.11857757369927946</c:v>
                </c:pt>
                <c:pt idx="422">
                  <c:v>0.12043182120026941</c:v>
                </c:pt>
                <c:pt idx="423">
                  <c:v>0.12125960451904982</c:v>
                </c:pt>
                <c:pt idx="424">
                  <c:v>0.12944895639363585</c:v>
                </c:pt>
                <c:pt idx="425">
                  <c:v>0.13861793195699446</c:v>
                </c:pt>
                <c:pt idx="426">
                  <c:v>0.14792974119633795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BC-423E-B9DB-BDE1E9657BAA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Active!$U$21:$U$967</c:f>
              <c:numCache>
                <c:formatCode>General</c:formatCode>
                <c:ptCount val="947"/>
                <c:pt idx="323">
                  <c:v>-2.9006400000071153E-2</c:v>
                </c:pt>
                <c:pt idx="328">
                  <c:v>-5.0670999989961274E-3</c:v>
                </c:pt>
                <c:pt idx="351">
                  <c:v>-2.6854399999137968E-2</c:v>
                </c:pt>
                <c:pt idx="390">
                  <c:v>4.4534999979077838E-3</c:v>
                </c:pt>
                <c:pt idx="397">
                  <c:v>2.5263100003940053E-2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BC-423E-B9DB-BDE1E96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3360"/>
        <c:axId val="1"/>
      </c:scatterChart>
      <c:valAx>
        <c:axId val="836813360"/>
        <c:scaling>
          <c:orientation val="minMax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26423749817196"/>
              <c:y val="0.86708993654274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4926686217008796E-2"/>
              <c:y val="0.34493737333466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813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785923753665691E-2"/>
          <c:y val="0.91455829097312202"/>
          <c:w val="0.87096835769429115"/>
          <c:h val="6.64556962025316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XX Cep -- O-C Diagr.</a:t>
            </a:r>
          </a:p>
        </c:rich>
      </c:tx>
      <c:layout>
        <c:manualLayout>
          <c:xMode val="edge"/>
          <c:yMode val="edge"/>
          <c:x val="0.41142020497803805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0966325036604"/>
          <c:y val="0.12933753943217666"/>
          <c:w val="0.83894582723279654"/>
          <c:h val="0.65299684542586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Active!$H$21:$H$967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93-82E0-10173DB0BB7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Active!$I$21:$I$967</c:f>
              <c:numCache>
                <c:formatCode>General</c:formatCode>
                <c:ptCount val="947"/>
                <c:pt idx="0">
                  <c:v>2.8973599999517319E-2</c:v>
                </c:pt>
                <c:pt idx="1">
                  <c:v>3.0677200002173777E-2</c:v>
                </c:pt>
                <c:pt idx="2">
                  <c:v>-5.050180000034743E-2</c:v>
                </c:pt>
                <c:pt idx="3">
                  <c:v>-1.5236399998684647E-2</c:v>
                </c:pt>
                <c:pt idx="4">
                  <c:v>2.5590200002625352E-2</c:v>
                </c:pt>
                <c:pt idx="5">
                  <c:v>1.7671000001428183E-2</c:v>
                </c:pt>
                <c:pt idx="6">
                  <c:v>3.5691200002474943E-2</c:v>
                </c:pt>
                <c:pt idx="7">
                  <c:v>3.625340000144206E-2</c:v>
                </c:pt>
                <c:pt idx="8">
                  <c:v>3.5374600003706291E-2</c:v>
                </c:pt>
                <c:pt idx="9">
                  <c:v>4.2098400001123082E-2</c:v>
                </c:pt>
                <c:pt idx="10">
                  <c:v>4.4118600002548192E-2</c:v>
                </c:pt>
                <c:pt idx="11">
                  <c:v>5.1609400001325412E-2</c:v>
                </c:pt>
                <c:pt idx="12">
                  <c:v>5.0670000000536675E-2</c:v>
                </c:pt>
                <c:pt idx="13">
                  <c:v>7.903700000315439E-2</c:v>
                </c:pt>
                <c:pt idx="14">
                  <c:v>8.3037000000331318E-2</c:v>
                </c:pt>
                <c:pt idx="15">
                  <c:v>5.2622800001699943E-2</c:v>
                </c:pt>
                <c:pt idx="16">
                  <c:v>8.9622800001961878E-2</c:v>
                </c:pt>
                <c:pt idx="17">
                  <c:v>6.1272599999938393E-2</c:v>
                </c:pt>
                <c:pt idx="18">
                  <c:v>6.8272600001364481E-2</c:v>
                </c:pt>
                <c:pt idx="19">
                  <c:v>0.15673700000115787</c:v>
                </c:pt>
                <c:pt idx="20">
                  <c:v>0.10796580000169342</c:v>
                </c:pt>
                <c:pt idx="21">
                  <c:v>0.10608020000290708</c:v>
                </c:pt>
                <c:pt idx="22">
                  <c:v>8.3120600000256673E-2</c:v>
                </c:pt>
                <c:pt idx="23">
                  <c:v>9.2140799999469891E-2</c:v>
                </c:pt>
                <c:pt idx="24">
                  <c:v>0.11416100000133156</c:v>
                </c:pt>
                <c:pt idx="25">
                  <c:v>6.9648799999413313E-2</c:v>
                </c:pt>
                <c:pt idx="26">
                  <c:v>7.039960000111023E-2</c:v>
                </c:pt>
                <c:pt idx="27">
                  <c:v>6.7480400000931695E-2</c:v>
                </c:pt>
                <c:pt idx="28">
                  <c:v>1.1907900003279792E-2</c:v>
                </c:pt>
                <c:pt idx="29">
                  <c:v>6.456100000650622E-2</c:v>
                </c:pt>
                <c:pt idx="30">
                  <c:v>5.3311800002120435E-2</c:v>
                </c:pt>
                <c:pt idx="31">
                  <c:v>3.9412800004356541E-2</c:v>
                </c:pt>
                <c:pt idx="32">
                  <c:v>4.8473399998329114E-2</c:v>
                </c:pt>
                <c:pt idx="33">
                  <c:v>9.097499999916181E-2</c:v>
                </c:pt>
                <c:pt idx="34">
                  <c:v>5.8052400003361981E-2</c:v>
                </c:pt>
                <c:pt idx="35">
                  <c:v>6.6920999997819308E-2</c:v>
                </c:pt>
                <c:pt idx="36">
                  <c:v>6.2018600001465529E-2</c:v>
                </c:pt>
                <c:pt idx="37">
                  <c:v>6.1692000002949499E-2</c:v>
                </c:pt>
                <c:pt idx="38">
                  <c:v>6.2079200004518498E-2</c:v>
                </c:pt>
                <c:pt idx="39">
                  <c:v>8.1415900007414166E-2</c:v>
                </c:pt>
                <c:pt idx="40">
                  <c:v>6.175259999872651E-2</c:v>
                </c:pt>
                <c:pt idx="41">
                  <c:v>6.2160000001313165E-2</c:v>
                </c:pt>
                <c:pt idx="42">
                  <c:v>5.9355199999117758E-2</c:v>
                </c:pt>
                <c:pt idx="43">
                  <c:v>5.9375400000135414E-2</c:v>
                </c:pt>
                <c:pt idx="44">
                  <c:v>5.7557200001610909E-2</c:v>
                </c:pt>
                <c:pt idx="45">
                  <c:v>4.2473000001336914E-2</c:v>
                </c:pt>
                <c:pt idx="46">
                  <c:v>4.7368599996843841E-2</c:v>
                </c:pt>
                <c:pt idx="47">
                  <c:v>5.5388800006767269E-2</c:v>
                </c:pt>
                <c:pt idx="48">
                  <c:v>5.7119400007650256E-2</c:v>
                </c:pt>
                <c:pt idx="49">
                  <c:v>5.6176600002800114E-2</c:v>
                </c:pt>
                <c:pt idx="50">
                  <c:v>8.1307899999956135E-2</c:v>
                </c:pt>
                <c:pt idx="51">
                  <c:v>5.4072200000518933E-2</c:v>
                </c:pt>
                <c:pt idx="52">
                  <c:v>5.0146200002927799E-2</c:v>
                </c:pt>
                <c:pt idx="53">
                  <c:v>5.4166400004760362E-2</c:v>
                </c:pt>
                <c:pt idx="54">
                  <c:v>4.8247200007608626E-2</c:v>
                </c:pt>
                <c:pt idx="55">
                  <c:v>2.5667800000519492E-2</c:v>
                </c:pt>
                <c:pt idx="56">
                  <c:v>3.1667800001741853E-2</c:v>
                </c:pt>
                <c:pt idx="57">
                  <c:v>3.3667800002149306E-2</c:v>
                </c:pt>
                <c:pt idx="58">
                  <c:v>4.7156000000541098E-2</c:v>
                </c:pt>
                <c:pt idx="59">
                  <c:v>2.0889999999781139E-2</c:v>
                </c:pt>
                <c:pt idx="60">
                  <c:v>2.0889999999781139E-2</c:v>
                </c:pt>
                <c:pt idx="61">
                  <c:v>2.2890000000188593E-2</c:v>
                </c:pt>
                <c:pt idx="62">
                  <c:v>5.0661000001127832E-2</c:v>
                </c:pt>
                <c:pt idx="63">
                  <c:v>5.7661000006191898E-2</c:v>
                </c:pt>
                <c:pt idx="64">
                  <c:v>6.5661000007821713E-2</c:v>
                </c:pt>
                <c:pt idx="65">
                  <c:v>-3.5951999998360407E-2</c:v>
                </c:pt>
                <c:pt idx="66">
                  <c:v>2.7616999999736436E-2</c:v>
                </c:pt>
                <c:pt idx="67">
                  <c:v>6.940200000826735E-3</c:v>
                </c:pt>
                <c:pt idx="68">
                  <c:v>4.0791999999783002E-2</c:v>
                </c:pt>
                <c:pt idx="69">
                  <c:v>5.3832400000828784E-2</c:v>
                </c:pt>
                <c:pt idx="70">
                  <c:v>2.4825599997711834E-2</c:v>
                </c:pt>
                <c:pt idx="71">
                  <c:v>2.5825600001553539E-2</c:v>
                </c:pt>
                <c:pt idx="72">
                  <c:v>3.3536000002641231E-2</c:v>
                </c:pt>
                <c:pt idx="73">
                  <c:v>3.8576399994781241E-2</c:v>
                </c:pt>
                <c:pt idx="74">
                  <c:v>6.0576399999263231E-2</c:v>
                </c:pt>
                <c:pt idx="75">
                  <c:v>1.9391200003155973E-2</c:v>
                </c:pt>
                <c:pt idx="76">
                  <c:v>4.934740000317106E-2</c:v>
                </c:pt>
                <c:pt idx="77">
                  <c:v>3.0509000003803521E-2</c:v>
                </c:pt>
                <c:pt idx="78">
                  <c:v>2.2279999997408595E-2</c:v>
                </c:pt>
                <c:pt idx="79">
                  <c:v>2.1200199997110758E-2</c:v>
                </c:pt>
                <c:pt idx="80">
                  <c:v>2.1300200001860503E-2</c:v>
                </c:pt>
                <c:pt idx="81">
                  <c:v>4.0212599997175857E-2</c:v>
                </c:pt>
                <c:pt idx="82">
                  <c:v>3.2374200003687292E-2</c:v>
                </c:pt>
                <c:pt idx="83">
                  <c:v>1.4859000002616085E-2</c:v>
                </c:pt>
                <c:pt idx="84">
                  <c:v>1.2225999998918269E-2</c:v>
                </c:pt>
                <c:pt idx="85">
                  <c:v>1.1694000000716187E-2</c:v>
                </c:pt>
                <c:pt idx="86">
                  <c:v>4.3808000045828521E-3</c:v>
                </c:pt>
                <c:pt idx="87">
                  <c:v>8.8084000017261133E-3</c:v>
                </c:pt>
                <c:pt idx="88">
                  <c:v>1.7808399999921676E-2</c:v>
                </c:pt>
                <c:pt idx="89">
                  <c:v>2.3808400001144037E-2</c:v>
                </c:pt>
                <c:pt idx="90">
                  <c:v>1.954239999759011E-2</c:v>
                </c:pt>
                <c:pt idx="91">
                  <c:v>1.9642400002339855E-2</c:v>
                </c:pt>
                <c:pt idx="92">
                  <c:v>8.5626000000047497E-3</c:v>
                </c:pt>
                <c:pt idx="93">
                  <c:v>1.058280000142986E-2</c:v>
                </c:pt>
                <c:pt idx="94">
                  <c:v>4.8171999995247461E-2</c:v>
                </c:pt>
                <c:pt idx="95">
                  <c:v>2.0084399999177549E-2</c:v>
                </c:pt>
                <c:pt idx="96">
                  <c:v>2.608440000039991E-2</c:v>
                </c:pt>
                <c:pt idx="97">
                  <c:v>3.2258000064757653E-3</c:v>
                </c:pt>
                <c:pt idx="98">
                  <c:v>2.0666800002800301E-2</c:v>
                </c:pt>
                <c:pt idx="99">
                  <c:v>2.776780000567669E-2</c:v>
                </c:pt>
                <c:pt idx="100">
                  <c:v>2.0010200001706835E-2</c:v>
                </c:pt>
                <c:pt idx="101">
                  <c:v>5.4512000060640275E-3</c:v>
                </c:pt>
                <c:pt idx="104">
                  <c:v>1.087540000298759E-2</c:v>
                </c:pt>
                <c:pt idx="105">
                  <c:v>-1.6111199991428293E-2</c:v>
                </c:pt>
                <c:pt idx="110">
                  <c:v>-5.0170000031357631E-3</c:v>
                </c:pt>
                <c:pt idx="111">
                  <c:v>2.3298000014619902E-3</c:v>
                </c:pt>
                <c:pt idx="112">
                  <c:v>5.9594000049401075E-3</c:v>
                </c:pt>
                <c:pt idx="113">
                  <c:v>-2.2000199998728931E-2</c:v>
                </c:pt>
                <c:pt idx="114">
                  <c:v>-5.0001999989035539E-3</c:v>
                </c:pt>
                <c:pt idx="115">
                  <c:v>9.9980000231880695E-4</c:v>
                </c:pt>
                <c:pt idx="116">
                  <c:v>3.9997999992920086E-3</c:v>
                </c:pt>
                <c:pt idx="121">
                  <c:v>-1.483860000007553E-2</c:v>
                </c:pt>
                <c:pt idx="122">
                  <c:v>3.8609199997154064E-2</c:v>
                </c:pt>
                <c:pt idx="123">
                  <c:v>-1.087800003006123E-3</c:v>
                </c:pt>
                <c:pt idx="124">
                  <c:v>5.9122000020579435E-3</c:v>
                </c:pt>
                <c:pt idx="126">
                  <c:v>-1.7235999992408324E-2</c:v>
                </c:pt>
                <c:pt idx="127">
                  <c:v>-2.2175400001287926E-2</c:v>
                </c:pt>
                <c:pt idx="128">
                  <c:v>1.9457999951555394E-3</c:v>
                </c:pt>
                <c:pt idx="129">
                  <c:v>2.6899000004050322E-3</c:v>
                </c:pt>
                <c:pt idx="130">
                  <c:v>2.1074000032967888E-3</c:v>
                </c:pt>
                <c:pt idx="131">
                  <c:v>1.1680000025080517E-3</c:v>
                </c:pt>
                <c:pt idx="132">
                  <c:v>6.1580000328831375E-4</c:v>
                </c:pt>
                <c:pt idx="133">
                  <c:v>-1.3034000003244728E-3</c:v>
                </c:pt>
                <c:pt idx="134">
                  <c:v>8.1779999891296029E-4</c:v>
                </c:pt>
                <c:pt idx="137">
                  <c:v>3.9467599999625236E-2</c:v>
                </c:pt>
                <c:pt idx="140">
                  <c:v>-6.4515999983996153E-3</c:v>
                </c:pt>
                <c:pt idx="141">
                  <c:v>1.5484000032301992E-3</c:v>
                </c:pt>
                <c:pt idx="142">
                  <c:v>7.609000000229571E-3</c:v>
                </c:pt>
                <c:pt idx="143">
                  <c:v>-1.0819999442901462E-4</c:v>
                </c:pt>
                <c:pt idx="144">
                  <c:v>-3.4247000003233552E-3</c:v>
                </c:pt>
                <c:pt idx="145">
                  <c:v>1.5753000043332577E-3</c:v>
                </c:pt>
                <c:pt idx="147">
                  <c:v>-5.0947999989148229E-3</c:v>
                </c:pt>
                <c:pt idx="148">
                  <c:v>8.9051999966613948E-3</c:v>
                </c:pt>
                <c:pt idx="149">
                  <c:v>-7.4599993240553886E-5</c:v>
                </c:pt>
                <c:pt idx="150">
                  <c:v>4.9657999988994561E-3</c:v>
                </c:pt>
                <c:pt idx="151">
                  <c:v>1.3866000008420087E-3</c:v>
                </c:pt>
                <c:pt idx="152">
                  <c:v>1.4427000001887791E-2</c:v>
                </c:pt>
                <c:pt idx="154">
                  <c:v>8.6492000045836903E-3</c:v>
                </c:pt>
                <c:pt idx="155">
                  <c:v>5.750200005422812E-3</c:v>
                </c:pt>
                <c:pt idx="156">
                  <c:v>1.0970000002998859E-3</c:v>
                </c:pt>
                <c:pt idx="157">
                  <c:v>-1.088280000112718E-2</c:v>
                </c:pt>
                <c:pt idx="158">
                  <c:v>-2.7781800003140233E-2</c:v>
                </c:pt>
                <c:pt idx="159">
                  <c:v>2.2182000029715709E-3</c:v>
                </c:pt>
                <c:pt idx="160">
                  <c:v>-8.7413999935961328E-3</c:v>
                </c:pt>
                <c:pt idx="161">
                  <c:v>-3.9265999948838726E-3</c:v>
                </c:pt>
                <c:pt idx="162">
                  <c:v>6.702999999106396E-3</c:v>
                </c:pt>
                <c:pt idx="165">
                  <c:v>2.433599998767022E-3</c:v>
                </c:pt>
                <c:pt idx="166">
                  <c:v>4.5278000034159049E-3</c:v>
                </c:pt>
                <c:pt idx="167">
                  <c:v>-4.1254000025219284E-3</c:v>
                </c:pt>
                <c:pt idx="168">
                  <c:v>9.5539999892935157E-4</c:v>
                </c:pt>
                <c:pt idx="170">
                  <c:v>1.0729800000262912E-2</c:v>
                </c:pt>
                <c:pt idx="171">
                  <c:v>1.3392000037129037E-3</c:v>
                </c:pt>
                <c:pt idx="172">
                  <c:v>9.3392000053427182E-3</c:v>
                </c:pt>
                <c:pt idx="173">
                  <c:v>1.2920000008307397E-3</c:v>
                </c:pt>
                <c:pt idx="174">
                  <c:v>-2.6877999989665113E-3</c:v>
                </c:pt>
                <c:pt idx="175">
                  <c:v>3.3324000032735057E-3</c:v>
                </c:pt>
                <c:pt idx="176">
                  <c:v>-2.1320799998647999E-2</c:v>
                </c:pt>
                <c:pt idx="177">
                  <c:v>1.6792000023997389E-3</c:v>
                </c:pt>
                <c:pt idx="178">
                  <c:v>-4.2804000040632673E-3</c:v>
                </c:pt>
                <c:pt idx="179">
                  <c:v>2.248200005851686E-3</c:v>
                </c:pt>
                <c:pt idx="180">
                  <c:v>-9.8359999974491075E-3</c:v>
                </c:pt>
                <c:pt idx="181">
                  <c:v>-2.6171999998041429E-3</c:v>
                </c:pt>
                <c:pt idx="182">
                  <c:v>-2.9437999983201735E-3</c:v>
                </c:pt>
                <c:pt idx="183">
                  <c:v>-1.9235999934608117E-3</c:v>
                </c:pt>
                <c:pt idx="184">
                  <c:v>4.0764000077615492E-3</c:v>
                </c:pt>
                <c:pt idx="185">
                  <c:v>4.434000002220273E-4</c:v>
                </c:pt>
                <c:pt idx="186">
                  <c:v>-2.203140000347048E-2</c:v>
                </c:pt>
                <c:pt idx="189">
                  <c:v>-2.1832799997355323E-2</c:v>
                </c:pt>
                <c:pt idx="190">
                  <c:v>-1.6772199996921699E-2</c:v>
                </c:pt>
                <c:pt idx="191">
                  <c:v>2.1638000034727156E-3</c:v>
                </c:pt>
                <c:pt idx="192">
                  <c:v>-5.7385999971302226E-3</c:v>
                </c:pt>
                <c:pt idx="193">
                  <c:v>-8.6779999983264133E-3</c:v>
                </c:pt>
                <c:pt idx="194">
                  <c:v>1.2362400004349183E-2</c:v>
                </c:pt>
                <c:pt idx="195">
                  <c:v>3.4634000039659441E-3</c:v>
                </c:pt>
                <c:pt idx="196">
                  <c:v>-5.95420000172453E-3</c:v>
                </c:pt>
                <c:pt idx="197">
                  <c:v>-2.69339999940712E-2</c:v>
                </c:pt>
                <c:pt idx="198">
                  <c:v>-2.093399999284884E-2</c:v>
                </c:pt>
                <c:pt idx="199">
                  <c:v>-1.8933999992441386E-2</c:v>
                </c:pt>
                <c:pt idx="200">
                  <c:v>8.6200001533143222E-5</c:v>
                </c:pt>
                <c:pt idx="201">
                  <c:v>3.0862000057823025E-3</c:v>
                </c:pt>
                <c:pt idx="202">
                  <c:v>6.0862000027555041E-3</c:v>
                </c:pt>
                <c:pt idx="203">
                  <c:v>7.0861999993212521E-3</c:v>
                </c:pt>
                <c:pt idx="204">
                  <c:v>1.2086200003977865E-2</c:v>
                </c:pt>
                <c:pt idx="205">
                  <c:v>1.4086200004385319E-2</c:v>
                </c:pt>
                <c:pt idx="206">
                  <c:v>1.5086200000951067E-2</c:v>
                </c:pt>
                <c:pt idx="207">
                  <c:v>0</c:v>
                </c:pt>
                <c:pt idx="209">
                  <c:v>2.3285999996005557E-3</c:v>
                </c:pt>
                <c:pt idx="210">
                  <c:v>-2.9304399999091402E-2</c:v>
                </c:pt>
                <c:pt idx="211">
                  <c:v>-1.0304399998858571E-2</c:v>
                </c:pt>
                <c:pt idx="212">
                  <c:v>-5.6309999927179888E-3</c:v>
                </c:pt>
                <c:pt idx="213">
                  <c:v>1.5305000000807922E-2</c:v>
                </c:pt>
                <c:pt idx="214">
                  <c:v>-1.1169799996423535E-2</c:v>
                </c:pt>
                <c:pt idx="215">
                  <c:v>-6.1697999990428798E-3</c:v>
                </c:pt>
                <c:pt idx="216">
                  <c:v>3.8302000029943883E-3</c:v>
                </c:pt>
                <c:pt idx="217">
                  <c:v>5.830200003401842E-3</c:v>
                </c:pt>
                <c:pt idx="218">
                  <c:v>-2.4963999967440031E-3</c:v>
                </c:pt>
                <c:pt idx="219">
                  <c:v>-1.714959999662824E-2</c:v>
                </c:pt>
                <c:pt idx="220">
                  <c:v>-8.1495999984326772E-3</c:v>
                </c:pt>
                <c:pt idx="221">
                  <c:v>-7.1496000018669292E-3</c:v>
                </c:pt>
                <c:pt idx="222">
                  <c:v>-5.1496000014594756E-3</c:v>
                </c:pt>
                <c:pt idx="223">
                  <c:v>2.8504000001703389E-3</c:v>
                </c:pt>
                <c:pt idx="224">
                  <c:v>3.8503999967360869E-3</c:v>
                </c:pt>
                <c:pt idx="225">
                  <c:v>6.8504000009852462E-3</c:v>
                </c:pt>
                <c:pt idx="226">
                  <c:v>7.8503999975509942E-3</c:v>
                </c:pt>
                <c:pt idx="231">
                  <c:v>-1.1419000002206303E-2</c:v>
                </c:pt>
                <c:pt idx="232">
                  <c:v>-1.419000000169035E-3</c:v>
                </c:pt>
                <c:pt idx="233">
                  <c:v>-2.9398799997579772E-2</c:v>
                </c:pt>
                <c:pt idx="234">
                  <c:v>-1.3987999918754213E-3</c:v>
                </c:pt>
                <c:pt idx="235">
                  <c:v>-7.3381999973207712E-3</c:v>
                </c:pt>
                <c:pt idx="236">
                  <c:v>-1.4136199999484234E-2</c:v>
                </c:pt>
                <c:pt idx="237">
                  <c:v>-7.9280000500148162E-4</c:v>
                </c:pt>
                <c:pt idx="238">
                  <c:v>-3.4056000004056841E-3</c:v>
                </c:pt>
                <c:pt idx="239">
                  <c:v>9.6077999987755902E-3</c:v>
                </c:pt>
                <c:pt idx="240">
                  <c:v>3.3181999970111065E-3</c:v>
                </c:pt>
                <c:pt idx="241">
                  <c:v>2.1128000007593073E-3</c:v>
                </c:pt>
                <c:pt idx="242">
                  <c:v>9.4596000053570606E-3</c:v>
                </c:pt>
                <c:pt idx="243">
                  <c:v>-1.1419199996453244E-2</c:v>
                </c:pt>
                <c:pt idx="244">
                  <c:v>-1.4191999944159761E-3</c:v>
                </c:pt>
                <c:pt idx="245">
                  <c:v>3.6413999987416901E-3</c:v>
                </c:pt>
                <c:pt idx="246">
                  <c:v>-1.3181999966036528E-3</c:v>
                </c:pt>
                <c:pt idx="247">
                  <c:v>6.7019999987678602E-3</c:v>
                </c:pt>
                <c:pt idx="248">
                  <c:v>-1.1890599998878315E-2</c:v>
                </c:pt>
                <c:pt idx="249">
                  <c:v>1.108580000436632E-2</c:v>
                </c:pt>
                <c:pt idx="250">
                  <c:v>-7.7727999960188754E-3</c:v>
                </c:pt>
                <c:pt idx="251">
                  <c:v>1.8082400005368982E-2</c:v>
                </c:pt>
                <c:pt idx="252">
                  <c:v>1.3755799998762086E-2</c:v>
                </c:pt>
                <c:pt idx="253">
                  <c:v>-9.8771999983000569E-3</c:v>
                </c:pt>
                <c:pt idx="254">
                  <c:v>-2.0825999963562936E-3</c:v>
                </c:pt>
                <c:pt idx="255">
                  <c:v>-1.0042200003226753E-2</c:v>
                </c:pt>
                <c:pt idx="256">
                  <c:v>1.8385400006081909E-2</c:v>
                </c:pt>
                <c:pt idx="257">
                  <c:v>1.8385400006081909E-2</c:v>
                </c:pt>
                <c:pt idx="258">
                  <c:v>-3.5204000014346093E-3</c:v>
                </c:pt>
                <c:pt idx="259">
                  <c:v>2.826400006597396E-3</c:v>
                </c:pt>
                <c:pt idx="260">
                  <c:v>2.8466000003390945E-3</c:v>
                </c:pt>
                <c:pt idx="261">
                  <c:v>-6.4799999963724986E-3</c:v>
                </c:pt>
                <c:pt idx="262">
                  <c:v>-1.9918000034522265E-3</c:v>
                </c:pt>
                <c:pt idx="263">
                  <c:v>-3.8301999957184307E-3</c:v>
                </c:pt>
                <c:pt idx="264">
                  <c:v>3.6142000026302412E-3</c:v>
                </c:pt>
                <c:pt idx="265">
                  <c:v>-2.3978400000487454E-2</c:v>
                </c:pt>
                <c:pt idx="266">
                  <c:v>-1.1978399998042732E-2</c:v>
                </c:pt>
                <c:pt idx="267">
                  <c:v>-4.9784000002546236E-3</c:v>
                </c:pt>
                <c:pt idx="268">
                  <c:v>1.0216000009677373E-3</c:v>
                </c:pt>
                <c:pt idx="269">
                  <c:v>-6.3050000026123598E-3</c:v>
                </c:pt>
                <c:pt idx="270">
                  <c:v>-1.1958199997025076E-2</c:v>
                </c:pt>
                <c:pt idx="271">
                  <c:v>-1.0958199993183371E-2</c:v>
                </c:pt>
                <c:pt idx="272">
                  <c:v>-9.5819999842206016E-4</c:v>
                </c:pt>
                <c:pt idx="273">
                  <c:v>-3.7966000018059276E-3</c:v>
                </c:pt>
                <c:pt idx="274">
                  <c:v>-1.7359999983455054E-3</c:v>
                </c:pt>
                <c:pt idx="275">
                  <c:v>-1.3655199996719602E-2</c:v>
                </c:pt>
                <c:pt idx="276">
                  <c:v>-4.65519999852404E-3</c:v>
                </c:pt>
                <c:pt idx="277">
                  <c:v>-7.2343999927397817E-3</c:v>
                </c:pt>
                <c:pt idx="278">
                  <c:v>-9.2141999994055368E-3</c:v>
                </c:pt>
                <c:pt idx="279">
                  <c:v>-3.2141999981831759E-3</c:v>
                </c:pt>
                <c:pt idx="280">
                  <c:v>4.7858000034466386E-3</c:v>
                </c:pt>
                <c:pt idx="281">
                  <c:v>1.4785800005483907E-2</c:v>
                </c:pt>
                <c:pt idx="282">
                  <c:v>-1.619399999617599E-2</c:v>
                </c:pt>
                <c:pt idx="283">
                  <c:v>-8.193999994546175E-3</c:v>
                </c:pt>
                <c:pt idx="284">
                  <c:v>4.8060000044642948E-3</c:v>
                </c:pt>
                <c:pt idx="285">
                  <c:v>6.8060000048717484E-3</c:v>
                </c:pt>
                <c:pt idx="286">
                  <c:v>1.0806000005686656E-2</c:v>
                </c:pt>
                <c:pt idx="287">
                  <c:v>-1.3113199995132163E-2</c:v>
                </c:pt>
                <c:pt idx="288">
                  <c:v>-5.8459999854676425E-4</c:v>
                </c:pt>
                <c:pt idx="289">
                  <c:v>-8.977999968919903E-4</c:v>
                </c:pt>
                <c:pt idx="290">
                  <c:v>-8.5739999485667795E-4</c:v>
                </c:pt>
                <c:pt idx="291">
                  <c:v>-6.4701999945100397E-3</c:v>
                </c:pt>
                <c:pt idx="292">
                  <c:v>5.5298000006587245E-3</c:v>
                </c:pt>
                <c:pt idx="293">
                  <c:v>3.550000001268927E-3</c:v>
                </c:pt>
                <c:pt idx="294">
                  <c:v>1.6832799999974668E-2</c:v>
                </c:pt>
                <c:pt idx="295">
                  <c:v>1.2334000057308003E-3</c:v>
                </c:pt>
                <c:pt idx="296">
                  <c:v>6.2738000051467679E-3</c:v>
                </c:pt>
                <c:pt idx="297">
                  <c:v>4.5364000034169294E-3</c:v>
                </c:pt>
                <c:pt idx="298">
                  <c:v>5.536400007258635E-3</c:v>
                </c:pt>
                <c:pt idx="299">
                  <c:v>2.5768000050447881E-3</c:v>
                </c:pt>
                <c:pt idx="300">
                  <c:v>-1.9961999998486135E-2</c:v>
                </c:pt>
                <c:pt idx="301">
                  <c:v>8.3948000028613023E-3</c:v>
                </c:pt>
                <c:pt idx="302">
                  <c:v>1.239480000367621E-2</c:v>
                </c:pt>
                <c:pt idx="303">
                  <c:v>-1.3218000000051688E-2</c:v>
                </c:pt>
                <c:pt idx="304">
                  <c:v>1.8455400000675581E-2</c:v>
                </c:pt>
                <c:pt idx="305">
                  <c:v>-2.8611999950953759E-3</c:v>
                </c:pt>
                <c:pt idx="306">
                  <c:v>7.9299999997601844E-3</c:v>
                </c:pt>
                <c:pt idx="307">
                  <c:v>8.8626000069780275E-3</c:v>
                </c:pt>
                <c:pt idx="308">
                  <c:v>-6.5549999999348074E-3</c:v>
                </c:pt>
                <c:pt idx="315">
                  <c:v>-9.3597999948542565E-3</c:v>
                </c:pt>
                <c:pt idx="316">
                  <c:v>-8.2385999994585291E-3</c:v>
                </c:pt>
                <c:pt idx="321">
                  <c:v>-1.1609000001044478E-2</c:v>
                </c:pt>
                <c:pt idx="324">
                  <c:v>-1.3824599998770282E-2</c:v>
                </c:pt>
                <c:pt idx="325">
                  <c:v>-4.7841999985394068E-3</c:v>
                </c:pt>
                <c:pt idx="329">
                  <c:v>-7.3229999979957938E-3</c:v>
                </c:pt>
                <c:pt idx="330">
                  <c:v>-2.4552000002586283E-2</c:v>
                </c:pt>
                <c:pt idx="331">
                  <c:v>-2.949139999691397E-2</c:v>
                </c:pt>
                <c:pt idx="333">
                  <c:v>-1.6945999996096361E-2</c:v>
                </c:pt>
                <c:pt idx="334">
                  <c:v>-8.9055999997071922E-3</c:v>
                </c:pt>
                <c:pt idx="335">
                  <c:v>-2.955880000081379E-2</c:v>
                </c:pt>
                <c:pt idx="336">
                  <c:v>-2.6538599995546974E-2</c:v>
                </c:pt>
                <c:pt idx="337">
                  <c:v>-2.1538599998166319E-2</c:v>
                </c:pt>
                <c:pt idx="341">
                  <c:v>-2.3235599997860845E-2</c:v>
                </c:pt>
                <c:pt idx="342">
                  <c:v>-1.6605999997409526E-2</c:v>
                </c:pt>
                <c:pt idx="343">
                  <c:v>-1.579459999629762E-2</c:v>
                </c:pt>
                <c:pt idx="344">
                  <c:v>-2.5471400003880262E-2</c:v>
                </c:pt>
                <c:pt idx="345">
                  <c:v>-2.2430999997595791E-2</c:v>
                </c:pt>
                <c:pt idx="346">
                  <c:v>-2.0390600002428982E-2</c:v>
                </c:pt>
                <c:pt idx="348">
                  <c:v>-2.7686999994330108E-2</c:v>
                </c:pt>
                <c:pt idx="349">
                  <c:v>-2.5343599998450372E-2</c:v>
                </c:pt>
                <c:pt idx="353">
                  <c:v>-1.424599999882048E-2</c:v>
                </c:pt>
                <c:pt idx="355">
                  <c:v>-2.2131599995191209E-2</c:v>
                </c:pt>
                <c:pt idx="360">
                  <c:v>-2.968920000421349E-2</c:v>
                </c:pt>
                <c:pt idx="361">
                  <c:v>-2.2889200001372956E-2</c:v>
                </c:pt>
                <c:pt idx="366">
                  <c:v>-2.412499999627471E-2</c:v>
                </c:pt>
                <c:pt idx="367">
                  <c:v>-2.8023999999277294E-2</c:v>
                </c:pt>
                <c:pt idx="369">
                  <c:v>-2.8003799998259638E-2</c:v>
                </c:pt>
                <c:pt idx="373">
                  <c:v>-2.930019999621436E-2</c:v>
                </c:pt>
                <c:pt idx="376">
                  <c:v>-2.5475399997958448E-2</c:v>
                </c:pt>
                <c:pt idx="381">
                  <c:v>-1.5074899994942825E-2</c:v>
                </c:pt>
                <c:pt idx="384">
                  <c:v>-1.8290399995748885E-2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93-82E0-10173DB0BB7A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Active!$J$21:$J$967</c:f>
              <c:numCache>
                <c:formatCode>General</c:formatCode>
                <c:ptCount val="947"/>
                <c:pt idx="102">
                  <c:v>6.4714000036474317E-3</c:v>
                </c:pt>
                <c:pt idx="103">
                  <c:v>3.5926000055042095E-3</c:v>
                </c:pt>
                <c:pt idx="106">
                  <c:v>3.8356000004569069E-3</c:v>
                </c:pt>
                <c:pt idx="107">
                  <c:v>3.2164000003831461E-3</c:v>
                </c:pt>
                <c:pt idx="108">
                  <c:v>8.3366000035312027E-3</c:v>
                </c:pt>
                <c:pt idx="109">
                  <c:v>3.356799999892246E-3</c:v>
                </c:pt>
                <c:pt idx="117">
                  <c:v>-2.8000000020256266E-4</c:v>
                </c:pt>
                <c:pt idx="118">
                  <c:v>1.5199999979813583E-3</c:v>
                </c:pt>
                <c:pt idx="119">
                  <c:v>1.1806000038632192E-3</c:v>
                </c:pt>
                <c:pt idx="120">
                  <c:v>1.1806000038632192E-3</c:v>
                </c:pt>
                <c:pt idx="125">
                  <c:v>1.3566000052378513E-3</c:v>
                </c:pt>
                <c:pt idx="135">
                  <c:v>1.5919999714242294E-4</c:v>
                </c:pt>
                <c:pt idx="136">
                  <c:v>2.5920000189216807E-4</c:v>
                </c:pt>
                <c:pt idx="138">
                  <c:v>-5.1755000022239983E-3</c:v>
                </c:pt>
                <c:pt idx="139">
                  <c:v>3.8649000052828342E-3</c:v>
                </c:pt>
                <c:pt idx="146">
                  <c:v>-8.7839999978314154E-3</c:v>
                </c:pt>
                <c:pt idx="153">
                  <c:v>-1.2793999994755723E-3</c:v>
                </c:pt>
                <c:pt idx="163">
                  <c:v>-3.535399999236688E-3</c:v>
                </c:pt>
                <c:pt idx="164">
                  <c:v>1.4645999981439672E-3</c:v>
                </c:pt>
                <c:pt idx="169">
                  <c:v>8.1600000703474507E-4</c:v>
                </c:pt>
                <c:pt idx="187">
                  <c:v>-3.9667999953962862E-3</c:v>
                </c:pt>
                <c:pt idx="188">
                  <c:v>1.5332000039052218E-3</c:v>
                </c:pt>
                <c:pt idx="208">
                  <c:v>-8.3939999603899196E-4</c:v>
                </c:pt>
                <c:pt idx="227">
                  <c:v>2.3799999326001853E-5</c:v>
                </c:pt>
                <c:pt idx="228">
                  <c:v>2.0705999995698221E-3</c:v>
                </c:pt>
                <c:pt idx="229">
                  <c:v>1.1642000026768073E-3</c:v>
                </c:pt>
                <c:pt idx="230">
                  <c:v>7.1599999500904232E-5</c:v>
                </c:pt>
                <c:pt idx="309">
                  <c:v>6.645000001299195E-3</c:v>
                </c:pt>
                <c:pt idx="310">
                  <c:v>1.0265199998684693E-2</c:v>
                </c:pt>
                <c:pt idx="311">
                  <c:v>-6.4849999980651774E-3</c:v>
                </c:pt>
                <c:pt idx="312">
                  <c:v>-1.5849999981583096E-3</c:v>
                </c:pt>
                <c:pt idx="313">
                  <c:v>-9.9647999959415756E-3</c:v>
                </c:pt>
                <c:pt idx="314">
                  <c:v>-8.764799997152295E-3</c:v>
                </c:pt>
                <c:pt idx="317">
                  <c:v>-1.1177999993378762E-2</c:v>
                </c:pt>
                <c:pt idx="318">
                  <c:v>-1.4811000000918284E-2</c:v>
                </c:pt>
                <c:pt idx="319">
                  <c:v>-1.3810999997076578E-2</c:v>
                </c:pt>
                <c:pt idx="320">
                  <c:v>-1.1110999999800697E-2</c:v>
                </c:pt>
                <c:pt idx="322">
                  <c:v>-1.6266999999061227E-2</c:v>
                </c:pt>
                <c:pt idx="326">
                  <c:v>-1.9537799991667271E-2</c:v>
                </c:pt>
                <c:pt idx="327">
                  <c:v>-8.067099995969329E-3</c:v>
                </c:pt>
                <c:pt idx="332">
                  <c:v>-2.3554399995191488E-2</c:v>
                </c:pt>
                <c:pt idx="364">
                  <c:v>-3.1507799998507835E-2</c:v>
                </c:pt>
                <c:pt idx="385">
                  <c:v>-1.677699999709148E-2</c:v>
                </c:pt>
                <c:pt idx="386">
                  <c:v>-1.6376999999920372E-2</c:v>
                </c:pt>
                <c:pt idx="389">
                  <c:v>-1.2212800000270363E-2</c:v>
                </c:pt>
                <c:pt idx="394">
                  <c:v>-9.7980000282404944E-4</c:v>
                </c:pt>
                <c:pt idx="395">
                  <c:v>1.5404000077978708E-3</c:v>
                </c:pt>
                <c:pt idx="396">
                  <c:v>7.2642000086489134E-3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34-4893-82E0-10173DB0BB7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Active!$K$21:$K$967</c:f>
              <c:numCache>
                <c:formatCode>General</c:formatCode>
                <c:ptCount val="947"/>
                <c:pt idx="340">
                  <c:v>-2.4577999996836297E-2</c:v>
                </c:pt>
                <c:pt idx="350">
                  <c:v>-3.1595799999195151E-2</c:v>
                </c:pt>
                <c:pt idx="352">
                  <c:v>-2.9913999991549645E-2</c:v>
                </c:pt>
                <c:pt idx="354">
                  <c:v>-3.0752799997571856E-2</c:v>
                </c:pt>
                <c:pt idx="356">
                  <c:v>-3.0791199998930097E-2</c:v>
                </c:pt>
                <c:pt idx="357">
                  <c:v>-3.0591200003982522E-2</c:v>
                </c:pt>
                <c:pt idx="358">
                  <c:v>-3.8187499994819518E-2</c:v>
                </c:pt>
                <c:pt idx="359">
                  <c:v>-3.3209399996849243E-2</c:v>
                </c:pt>
                <c:pt idx="362">
                  <c:v>-3.1192299997201189E-2</c:v>
                </c:pt>
                <c:pt idx="363">
                  <c:v>-3.0027999993762933E-2</c:v>
                </c:pt>
                <c:pt idx="365">
                  <c:v>-2.9907799995271489E-2</c:v>
                </c:pt>
                <c:pt idx="368">
                  <c:v>-3.0677199996716809E-2</c:v>
                </c:pt>
                <c:pt idx="370">
                  <c:v>-2.8310600006079767E-2</c:v>
                </c:pt>
                <c:pt idx="371">
                  <c:v>-2.8242599997611251E-2</c:v>
                </c:pt>
                <c:pt idx="372">
                  <c:v>-2.7680999999574851E-2</c:v>
                </c:pt>
                <c:pt idx="374">
                  <c:v>-2.5998600001912564E-2</c:v>
                </c:pt>
                <c:pt idx="375">
                  <c:v>-2.6158199994824827E-2</c:v>
                </c:pt>
                <c:pt idx="377">
                  <c:v>-2.2994999999355059E-2</c:v>
                </c:pt>
                <c:pt idx="378">
                  <c:v>-2.3681200000282843E-2</c:v>
                </c:pt>
                <c:pt idx="379">
                  <c:v>-2.104759999201633E-2</c:v>
                </c:pt>
                <c:pt idx="380">
                  <c:v>-1.9878599996445701E-2</c:v>
                </c:pt>
                <c:pt idx="382">
                  <c:v>-2.0710599994345102E-2</c:v>
                </c:pt>
                <c:pt idx="383">
                  <c:v>-2.051059999212157E-2</c:v>
                </c:pt>
                <c:pt idx="387">
                  <c:v>-1.6334599997207988E-2</c:v>
                </c:pt>
                <c:pt idx="388">
                  <c:v>-1.3443399999232497E-2</c:v>
                </c:pt>
                <c:pt idx="391">
                  <c:v>-6.4987999940058216E-3</c:v>
                </c:pt>
                <c:pt idx="392">
                  <c:v>-7.4849999946309254E-3</c:v>
                </c:pt>
                <c:pt idx="393">
                  <c:v>-2.2420000022975728E-3</c:v>
                </c:pt>
                <c:pt idx="398">
                  <c:v>1.0200800003076438E-2</c:v>
                </c:pt>
                <c:pt idx="399">
                  <c:v>1.3248600000224542E-2</c:v>
                </c:pt>
                <c:pt idx="400">
                  <c:v>1.4084200003708247E-2</c:v>
                </c:pt>
                <c:pt idx="401">
                  <c:v>1.502460000483552E-2</c:v>
                </c:pt>
                <c:pt idx="402">
                  <c:v>1.5283199842087924E-2</c:v>
                </c:pt>
                <c:pt idx="403">
                  <c:v>1.9066600005317014E-2</c:v>
                </c:pt>
                <c:pt idx="404">
                  <c:v>1.8539999997301493E-2</c:v>
                </c:pt>
                <c:pt idx="405">
                  <c:v>1.9869600000674836E-2</c:v>
                </c:pt>
                <c:pt idx="406">
                  <c:v>2.2584000005736016E-2</c:v>
                </c:pt>
                <c:pt idx="407">
                  <c:v>2.3132800000894349E-2</c:v>
                </c:pt>
                <c:pt idx="408">
                  <c:v>2.4152999998477753E-2</c:v>
                </c:pt>
                <c:pt idx="409">
                  <c:v>2.5233799999114126E-2</c:v>
                </c:pt>
                <c:pt idx="410">
                  <c:v>2.7467400002933573E-2</c:v>
                </c:pt>
                <c:pt idx="411">
                  <c:v>2.9269400001794565E-2</c:v>
                </c:pt>
                <c:pt idx="412">
                  <c:v>2.8617199997825082E-2</c:v>
                </c:pt>
                <c:pt idx="413">
                  <c:v>2.9886199998145457E-2</c:v>
                </c:pt>
                <c:pt idx="414">
                  <c:v>3.0650800006696954E-2</c:v>
                </c:pt>
                <c:pt idx="415">
                  <c:v>3.2159200003661681E-2</c:v>
                </c:pt>
                <c:pt idx="416">
                  <c:v>3.227300000435207E-2</c:v>
                </c:pt>
                <c:pt idx="417">
                  <c:v>3.2901600003242493E-2</c:v>
                </c:pt>
                <c:pt idx="418">
                  <c:v>3.2702600001357496E-2</c:v>
                </c:pt>
                <c:pt idx="419">
                  <c:v>3.1830200001422781E-2</c:v>
                </c:pt>
                <c:pt idx="420">
                  <c:v>3.7494800002605189E-2</c:v>
                </c:pt>
                <c:pt idx="421">
                  <c:v>3.7485000008018687E-2</c:v>
                </c:pt>
                <c:pt idx="422">
                  <c:v>3.6306200003309641E-2</c:v>
                </c:pt>
                <c:pt idx="423">
                  <c:v>3.8993400004983414E-2</c:v>
                </c:pt>
                <c:pt idx="424">
                  <c:v>4.0318600003956817E-2</c:v>
                </c:pt>
                <c:pt idx="425">
                  <c:v>4.2557600005238783E-2</c:v>
                </c:pt>
                <c:pt idx="426">
                  <c:v>4.5823200001905207E-2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34-4893-82E0-10173DB0BB7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Active!$L$21:$L$967</c:f>
              <c:numCache>
                <c:formatCode>General</c:formatCode>
                <c:ptCount val="947"/>
                <c:pt idx="338">
                  <c:v>-2.4665199998707976E-2</c:v>
                </c:pt>
                <c:pt idx="339">
                  <c:v>-2.4724800001422409E-2</c:v>
                </c:pt>
                <c:pt idx="347">
                  <c:v>-2.9445200001646299E-2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34-4893-82E0-10173DB0BB7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Active!$M$21:$M$967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34-4893-82E0-10173DB0BB7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Active!$N$21:$N$967</c:f>
              <c:numCache>
                <c:formatCode>General</c:formatCode>
                <c:ptCount val="947"/>
                <c:pt idx="308">
                  <c:v>-6.5549999999348074E-3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34-4893-82E0-10173DB0BB7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Active!$O$21:$O$967</c:f>
              <c:numCache>
                <c:formatCode>General</c:formatCode>
                <c:ptCount val="947"/>
                <c:pt idx="0">
                  <c:v>-0.50193773715972956</c:v>
                </c:pt>
                <c:pt idx="1">
                  <c:v>-0.49758190736266023</c:v>
                </c:pt>
                <c:pt idx="2">
                  <c:v>-0.47452995096907946</c:v>
                </c:pt>
                <c:pt idx="3">
                  <c:v>-0.44961121037675472</c:v>
                </c:pt>
                <c:pt idx="4">
                  <c:v>-0.37892797230613096</c:v>
                </c:pt>
                <c:pt idx="5">
                  <c:v>-0.3785885569972684</c:v>
                </c:pt>
                <c:pt idx="6">
                  <c:v>-0.37850370317005277</c:v>
                </c:pt>
                <c:pt idx="7">
                  <c:v>-0.37474185016349293</c:v>
                </c:pt>
                <c:pt idx="8">
                  <c:v>-0.37423272720019918</c:v>
                </c:pt>
                <c:pt idx="9">
                  <c:v>-0.36979204357591422</c:v>
                </c:pt>
                <c:pt idx="10">
                  <c:v>-0.36970718974869865</c:v>
                </c:pt>
                <c:pt idx="11">
                  <c:v>-0.33684047400717609</c:v>
                </c:pt>
                <c:pt idx="12">
                  <c:v>-0.33658591252552916</c:v>
                </c:pt>
                <c:pt idx="13">
                  <c:v>-0.33644448948016981</c:v>
                </c:pt>
                <c:pt idx="14">
                  <c:v>-0.33644448948016981</c:v>
                </c:pt>
                <c:pt idx="15">
                  <c:v>-0.3339837284909164</c:v>
                </c:pt>
                <c:pt idx="16">
                  <c:v>-0.3339837284909164</c:v>
                </c:pt>
                <c:pt idx="17">
                  <c:v>-0.33265435186453807</c:v>
                </c:pt>
                <c:pt idx="18">
                  <c:v>-0.33265435186453807</c:v>
                </c:pt>
                <c:pt idx="19">
                  <c:v>-0.32230218494423069</c:v>
                </c:pt>
                <c:pt idx="20">
                  <c:v>-0.31574015563955493</c:v>
                </c:pt>
                <c:pt idx="21">
                  <c:v>-0.31245914098721705</c:v>
                </c:pt>
                <c:pt idx="22">
                  <c:v>-0.31228943333278575</c:v>
                </c:pt>
                <c:pt idx="23">
                  <c:v>-0.31220457950557012</c:v>
                </c:pt>
                <c:pt idx="24">
                  <c:v>-0.3121197256783545</c:v>
                </c:pt>
                <c:pt idx="25">
                  <c:v>-0.29466812188100561</c:v>
                </c:pt>
                <c:pt idx="26">
                  <c:v>-0.29291447611854915</c:v>
                </c:pt>
                <c:pt idx="27">
                  <c:v>-0.29257506080968659</c:v>
                </c:pt>
                <c:pt idx="28">
                  <c:v>-0.28797881183550639</c:v>
                </c:pt>
                <c:pt idx="29">
                  <c:v>-0.2838351166064762</c:v>
                </c:pt>
                <c:pt idx="30">
                  <c:v>-0.2820814708440198</c:v>
                </c:pt>
                <c:pt idx="31">
                  <c:v>-0.28165720170794162</c:v>
                </c:pt>
                <c:pt idx="32">
                  <c:v>-0.28140264022629469</c:v>
                </c:pt>
                <c:pt idx="33">
                  <c:v>-0.27789534870138177</c:v>
                </c:pt>
                <c:pt idx="34">
                  <c:v>-0.27616998754799721</c:v>
                </c:pt>
                <c:pt idx="35">
                  <c:v>-0.27252127297772488</c:v>
                </c:pt>
                <c:pt idx="36">
                  <c:v>-0.27071105799712469</c:v>
                </c:pt>
                <c:pt idx="37">
                  <c:v>-0.2706827733880528</c:v>
                </c:pt>
                <c:pt idx="38">
                  <c:v>-0.27045649651547782</c:v>
                </c:pt>
                <c:pt idx="39">
                  <c:v>-0.27044235421094187</c:v>
                </c:pt>
                <c:pt idx="40">
                  <c:v>-0.27042821190640592</c:v>
                </c:pt>
                <c:pt idx="41">
                  <c:v>-0.27011708120661526</c:v>
                </c:pt>
                <c:pt idx="42">
                  <c:v>-0.26649665124541488</c:v>
                </c:pt>
                <c:pt idx="43">
                  <c:v>-0.2664117974181992</c:v>
                </c:pt>
                <c:pt idx="44">
                  <c:v>-0.26564811297325852</c:v>
                </c:pt>
                <c:pt idx="45">
                  <c:v>-0.26460158243759901</c:v>
                </c:pt>
                <c:pt idx="46">
                  <c:v>-0.26363990572915513</c:v>
                </c:pt>
                <c:pt idx="47">
                  <c:v>-0.26355505190193951</c:v>
                </c:pt>
                <c:pt idx="48">
                  <c:v>-0.26188625996669868</c:v>
                </c:pt>
                <c:pt idx="49">
                  <c:v>-0.26024575264052974</c:v>
                </c:pt>
                <c:pt idx="50">
                  <c:v>-0.25969420276362815</c:v>
                </c:pt>
                <c:pt idx="51">
                  <c:v>-0.25928407593208591</c:v>
                </c:pt>
                <c:pt idx="52">
                  <c:v>-0.25617276893417928</c:v>
                </c:pt>
                <c:pt idx="53">
                  <c:v>-0.25608791510696366</c:v>
                </c:pt>
                <c:pt idx="54">
                  <c:v>-0.2557484997981011</c:v>
                </c:pt>
                <c:pt idx="55">
                  <c:v>-0.24418009468770291</c:v>
                </c:pt>
                <c:pt idx="56">
                  <c:v>-0.24418009468770291</c:v>
                </c:pt>
                <c:pt idx="57">
                  <c:v>-0.24418009468770291</c:v>
                </c:pt>
                <c:pt idx="58">
                  <c:v>-0.24352954867904969</c:v>
                </c:pt>
                <c:pt idx="59">
                  <c:v>-0.24324670258833092</c:v>
                </c:pt>
                <c:pt idx="60">
                  <c:v>-0.24324670258833092</c:v>
                </c:pt>
                <c:pt idx="61">
                  <c:v>-0.24324670258833092</c:v>
                </c:pt>
                <c:pt idx="62">
                  <c:v>-0.24140820299865884</c:v>
                </c:pt>
                <c:pt idx="63">
                  <c:v>-0.24140820299865884</c:v>
                </c:pt>
                <c:pt idx="64">
                  <c:v>-0.24140820299865884</c:v>
                </c:pt>
                <c:pt idx="65">
                  <c:v>-0.23278139723173596</c:v>
                </c:pt>
                <c:pt idx="66">
                  <c:v>-0.23179143591422022</c:v>
                </c:pt>
                <c:pt idx="67">
                  <c:v>-0.23043377467877008</c:v>
                </c:pt>
                <c:pt idx="68">
                  <c:v>-0.22825585978023544</c:v>
                </c:pt>
                <c:pt idx="69">
                  <c:v>-0.22808615212580419</c:v>
                </c:pt>
                <c:pt idx="70">
                  <c:v>-0.22531426043676012</c:v>
                </c:pt>
                <c:pt idx="71">
                  <c:v>-0.22531426043676012</c:v>
                </c:pt>
                <c:pt idx="72">
                  <c:v>-0.22373032232873491</c:v>
                </c:pt>
                <c:pt idx="73">
                  <c:v>-0.22356061467430366</c:v>
                </c:pt>
                <c:pt idx="74">
                  <c:v>-0.22356061467430366</c:v>
                </c:pt>
                <c:pt idx="75">
                  <c:v>-0.22293835327472233</c:v>
                </c:pt>
                <c:pt idx="76">
                  <c:v>-0.22172211508463158</c:v>
                </c:pt>
                <c:pt idx="77">
                  <c:v>-0.22104328446690646</c:v>
                </c:pt>
                <c:pt idx="78">
                  <c:v>-0.21920478487723438</c:v>
                </c:pt>
                <c:pt idx="80">
                  <c:v>-0.21911993105001876</c:v>
                </c:pt>
                <c:pt idx="81">
                  <c:v>-0.21668745466983724</c:v>
                </c:pt>
                <c:pt idx="82">
                  <c:v>-0.21600862405211213</c:v>
                </c:pt>
                <c:pt idx="84">
                  <c:v>-0.21383070915357752</c:v>
                </c:pt>
                <c:pt idx="85">
                  <c:v>-0.21326501697213995</c:v>
                </c:pt>
                <c:pt idx="86">
                  <c:v>-0.21037998684680836</c:v>
                </c:pt>
                <c:pt idx="87">
                  <c:v>-0.20998400231980208</c:v>
                </c:pt>
                <c:pt idx="88">
                  <c:v>-0.20998400231980208</c:v>
                </c:pt>
                <c:pt idx="89">
                  <c:v>-0.20998400231980208</c:v>
                </c:pt>
                <c:pt idx="90">
                  <c:v>-0.20970115622908331</c:v>
                </c:pt>
                <c:pt idx="95">
                  <c:v>-0.20602415704973914</c:v>
                </c:pt>
                <c:pt idx="96">
                  <c:v>-0.20602415704973914</c:v>
                </c:pt>
                <c:pt idx="99">
                  <c:v>-0.20175318107988549</c:v>
                </c:pt>
                <c:pt idx="101">
                  <c:v>-0.19748220511003189</c:v>
                </c:pt>
                <c:pt idx="105">
                  <c:v>-0.19284352922224385</c:v>
                </c:pt>
                <c:pt idx="106">
                  <c:v>-0.19278696000410009</c:v>
                </c:pt>
                <c:pt idx="107">
                  <c:v>-0.19244754469523756</c:v>
                </c:pt>
                <c:pt idx="110">
                  <c:v>-0.1896473683971216</c:v>
                </c:pt>
                <c:pt idx="111">
                  <c:v>-0.18959079917897786</c:v>
                </c:pt>
                <c:pt idx="112">
                  <c:v>-0.18834627637981521</c:v>
                </c:pt>
                <c:pt idx="113">
                  <c:v>-0.18817656872538394</c:v>
                </c:pt>
                <c:pt idx="114">
                  <c:v>-0.18817656872538394</c:v>
                </c:pt>
                <c:pt idx="115">
                  <c:v>-0.18817656872538394</c:v>
                </c:pt>
                <c:pt idx="116">
                  <c:v>-0.18817656872538394</c:v>
                </c:pt>
                <c:pt idx="117">
                  <c:v>-0.18809171489816831</c:v>
                </c:pt>
                <c:pt idx="118">
                  <c:v>-0.18809171489816831</c:v>
                </c:pt>
                <c:pt idx="119">
                  <c:v>-0.18783715341652141</c:v>
                </c:pt>
                <c:pt idx="120">
                  <c:v>-0.18783715341652141</c:v>
                </c:pt>
                <c:pt idx="121">
                  <c:v>-0.18749773810765885</c:v>
                </c:pt>
                <c:pt idx="122">
                  <c:v>-0.18701689975343694</c:v>
                </c:pt>
                <c:pt idx="123">
                  <c:v>-0.18574409234520239</c:v>
                </c:pt>
                <c:pt idx="126">
                  <c:v>-0.18356617744666778</c:v>
                </c:pt>
                <c:pt idx="127">
                  <c:v>-0.18331161596502088</c:v>
                </c:pt>
                <c:pt idx="128">
                  <c:v>-0.18280249300172707</c:v>
                </c:pt>
                <c:pt idx="129">
                  <c:v>-0.18247721999740046</c:v>
                </c:pt>
                <c:pt idx="130">
                  <c:v>-0.18212366238400199</c:v>
                </c:pt>
                <c:pt idx="131">
                  <c:v>-0.18186910090235509</c:v>
                </c:pt>
                <c:pt idx="132">
                  <c:v>-0.18138826254813317</c:v>
                </c:pt>
                <c:pt idx="133">
                  <c:v>-0.18104884723927062</c:v>
                </c:pt>
                <c:pt idx="135">
                  <c:v>-0.17994574748546738</c:v>
                </c:pt>
                <c:pt idx="136">
                  <c:v>-0.17994574748546738</c:v>
                </c:pt>
                <c:pt idx="137">
                  <c:v>-0.17921034764959853</c:v>
                </c:pt>
                <c:pt idx="138">
                  <c:v>-0.17911135151784696</c:v>
                </c:pt>
                <c:pt idx="139">
                  <c:v>-0.17894164386341568</c:v>
                </c:pt>
                <c:pt idx="141">
                  <c:v>-0.17887093234073598</c:v>
                </c:pt>
                <c:pt idx="143">
                  <c:v>-0.17742841727807021</c:v>
                </c:pt>
                <c:pt idx="144">
                  <c:v>-0.1773577057553905</c:v>
                </c:pt>
                <c:pt idx="145">
                  <c:v>-0.1773577057553905</c:v>
                </c:pt>
                <c:pt idx="146">
                  <c:v>-0.17564648690654189</c:v>
                </c:pt>
                <c:pt idx="147">
                  <c:v>-0.17457167176181049</c:v>
                </c:pt>
                <c:pt idx="148">
                  <c:v>-0.17457167176181049</c:v>
                </c:pt>
                <c:pt idx="149">
                  <c:v>-0.17448681793459486</c:v>
                </c:pt>
                <c:pt idx="150">
                  <c:v>-0.17431711028016358</c:v>
                </c:pt>
                <c:pt idx="151">
                  <c:v>-0.17114923406411323</c:v>
                </c:pt>
                <c:pt idx="156">
                  <c:v>-0.16956529595608805</c:v>
                </c:pt>
                <c:pt idx="169">
                  <c:v>-0.16150418237060274</c:v>
                </c:pt>
                <c:pt idx="179">
                  <c:v>-0.15632809891044902</c:v>
                </c:pt>
                <c:pt idx="201">
                  <c:v>-0.1402058717394784</c:v>
                </c:pt>
                <c:pt idx="239">
                  <c:v>-0.12821319749300203</c:v>
                </c:pt>
                <c:pt idx="271">
                  <c:v>-0.11378804686634411</c:v>
                </c:pt>
                <c:pt idx="293">
                  <c:v>-0.10465211813612743</c:v>
                </c:pt>
                <c:pt idx="307">
                  <c:v>-8.2335561578415484E-2</c:v>
                </c:pt>
                <c:pt idx="308">
                  <c:v>-7.8488854744640041E-2</c:v>
                </c:pt>
                <c:pt idx="309">
                  <c:v>-7.8488854744640041E-2</c:v>
                </c:pt>
                <c:pt idx="310">
                  <c:v>-7.8404000917424416E-2</c:v>
                </c:pt>
                <c:pt idx="311">
                  <c:v>-7.7074624291046126E-2</c:v>
                </c:pt>
                <c:pt idx="312">
                  <c:v>-7.7074624291046126E-2</c:v>
                </c:pt>
                <c:pt idx="313">
                  <c:v>-7.6989770463830487E-2</c:v>
                </c:pt>
                <c:pt idx="314">
                  <c:v>-7.6989770463830487E-2</c:v>
                </c:pt>
                <c:pt idx="315">
                  <c:v>-7.4868424783439622E-2</c:v>
                </c:pt>
                <c:pt idx="316">
                  <c:v>-7.4359301820145815E-2</c:v>
                </c:pt>
                <c:pt idx="317">
                  <c:v>-7.4104740338498912E-2</c:v>
                </c:pt>
                <c:pt idx="318">
                  <c:v>-7.3963317293139513E-2</c:v>
                </c:pt>
                <c:pt idx="319">
                  <c:v>-7.3963317293139513E-2</c:v>
                </c:pt>
                <c:pt idx="320">
                  <c:v>-7.3963317293139513E-2</c:v>
                </c:pt>
                <c:pt idx="321">
                  <c:v>-7.3114779020983178E-2</c:v>
                </c:pt>
                <c:pt idx="322">
                  <c:v>-6.9437779841639E-2</c:v>
                </c:pt>
                <c:pt idx="323">
                  <c:v>-6.9183218359992096E-2</c:v>
                </c:pt>
                <c:pt idx="324">
                  <c:v>-6.8419533915051386E-2</c:v>
                </c:pt>
                <c:pt idx="325">
                  <c:v>-6.8249826260620108E-2</c:v>
                </c:pt>
                <c:pt idx="326">
                  <c:v>-6.5534503789719797E-2</c:v>
                </c:pt>
                <c:pt idx="327">
                  <c:v>-6.5237515394465082E-2</c:v>
                </c:pt>
                <c:pt idx="328">
                  <c:v>-6.5237515394465082E-2</c:v>
                </c:pt>
                <c:pt idx="329">
                  <c:v>-6.4912242390138472E-2</c:v>
                </c:pt>
                <c:pt idx="330">
                  <c:v>-6.307374280046639E-2</c:v>
                </c:pt>
                <c:pt idx="331">
                  <c:v>-6.2819181318819486E-2</c:v>
                </c:pt>
                <c:pt idx="332">
                  <c:v>-6.1263527819866173E-2</c:v>
                </c:pt>
                <c:pt idx="333">
                  <c:v>-6.0528127983997343E-2</c:v>
                </c:pt>
                <c:pt idx="334">
                  <c:v>-6.0358420329566079E-2</c:v>
                </c:pt>
                <c:pt idx="335">
                  <c:v>-6.0301851111422319E-2</c:v>
                </c:pt>
                <c:pt idx="336">
                  <c:v>-6.021699728420668E-2</c:v>
                </c:pt>
                <c:pt idx="337">
                  <c:v>-6.021699728420668E-2</c:v>
                </c:pt>
                <c:pt idx="338">
                  <c:v>-6.0188712675134801E-2</c:v>
                </c:pt>
                <c:pt idx="339">
                  <c:v>-6.0019005020703536E-2</c:v>
                </c:pt>
                <c:pt idx="340">
                  <c:v>-5.9962435802559777E-2</c:v>
                </c:pt>
                <c:pt idx="341">
                  <c:v>-5.8944189875972164E-2</c:v>
                </c:pt>
                <c:pt idx="342">
                  <c:v>-5.7699667076809513E-2</c:v>
                </c:pt>
                <c:pt idx="343">
                  <c:v>-5.5691459832706167E-2</c:v>
                </c:pt>
                <c:pt idx="344">
                  <c:v>-5.4333798597256011E-2</c:v>
                </c:pt>
                <c:pt idx="345">
                  <c:v>-5.4164090942824733E-2</c:v>
                </c:pt>
                <c:pt idx="346">
                  <c:v>-5.3994383288393469E-2</c:v>
                </c:pt>
                <c:pt idx="347">
                  <c:v>-5.1703329953571325E-2</c:v>
                </c:pt>
                <c:pt idx="348">
                  <c:v>-4.9638553491324219E-2</c:v>
                </c:pt>
                <c:pt idx="349">
                  <c:v>-4.8196038428658425E-2</c:v>
                </c:pt>
                <c:pt idx="350">
                  <c:v>-4.7715200074436498E-2</c:v>
                </c:pt>
                <c:pt idx="351">
                  <c:v>-4.7121223283927052E-2</c:v>
                </c:pt>
                <c:pt idx="352">
                  <c:v>-4.6951515629495774E-2</c:v>
                </c:pt>
                <c:pt idx="353">
                  <c:v>-4.6385823448058208E-2</c:v>
                </c:pt>
                <c:pt idx="354">
                  <c:v>-4.3613931759014138E-2</c:v>
                </c:pt>
                <c:pt idx="355">
                  <c:v>-4.3104808795720331E-2</c:v>
                </c:pt>
                <c:pt idx="356">
                  <c:v>-4.2935101141289067E-2</c:v>
                </c:pt>
                <c:pt idx="357">
                  <c:v>-4.2935101141289067E-2</c:v>
                </c:pt>
                <c:pt idx="358">
                  <c:v>-4.2779535791393736E-2</c:v>
                </c:pt>
                <c:pt idx="359">
                  <c:v>-4.2171416696348357E-2</c:v>
                </c:pt>
                <c:pt idx="360">
                  <c:v>-4.2086562869132718E-2</c:v>
                </c:pt>
                <c:pt idx="361">
                  <c:v>-4.2086562869132718E-2</c:v>
                </c:pt>
                <c:pt idx="362">
                  <c:v>-3.9159105830193316E-2</c:v>
                </c:pt>
                <c:pt idx="363">
                  <c:v>-3.8748978998651082E-2</c:v>
                </c:pt>
                <c:pt idx="364">
                  <c:v>-3.8664125171435443E-2</c:v>
                </c:pt>
                <c:pt idx="365">
                  <c:v>-3.8664125171435443E-2</c:v>
                </c:pt>
                <c:pt idx="366">
                  <c:v>-3.7476171590416565E-2</c:v>
                </c:pt>
                <c:pt idx="367">
                  <c:v>-3.7051902454338384E-2</c:v>
                </c:pt>
                <c:pt idx="368">
                  <c:v>-3.6995333236194625E-2</c:v>
                </c:pt>
                <c:pt idx="369">
                  <c:v>-3.6967048627122759E-2</c:v>
                </c:pt>
                <c:pt idx="370">
                  <c:v>-3.4195156938078689E-2</c:v>
                </c:pt>
                <c:pt idx="371">
                  <c:v>-3.3629464756641123E-2</c:v>
                </c:pt>
                <c:pt idx="372">
                  <c:v>-3.2950634138916038E-2</c:v>
                </c:pt>
                <c:pt idx="373">
                  <c:v>-3.2611218830053496E-2</c:v>
                </c:pt>
                <c:pt idx="374">
                  <c:v>-2.9103927305140595E-2</c:v>
                </c:pt>
                <c:pt idx="375">
                  <c:v>-2.8934219650709331E-2</c:v>
                </c:pt>
                <c:pt idx="376">
                  <c:v>-2.774626606969044E-2</c:v>
                </c:pt>
                <c:pt idx="377">
                  <c:v>-2.4748097508071346E-2</c:v>
                </c:pt>
                <c:pt idx="378">
                  <c:v>-2.4550105244568202E-2</c:v>
                </c:pt>
                <c:pt idx="379">
                  <c:v>-2.1608505901092853E-2</c:v>
                </c:pt>
                <c:pt idx="380">
                  <c:v>-2.061854458357712E-2</c:v>
                </c:pt>
                <c:pt idx="381">
                  <c:v>-2.0462979233681788E-2</c:v>
                </c:pt>
                <c:pt idx="382">
                  <c:v>-2.0052852402139554E-2</c:v>
                </c:pt>
                <c:pt idx="383">
                  <c:v>-2.0052852402139554E-2</c:v>
                </c:pt>
                <c:pt idx="384">
                  <c:v>-1.9967998574923915E-2</c:v>
                </c:pt>
                <c:pt idx="385">
                  <c:v>-1.7111253058664219E-2</c:v>
                </c:pt>
                <c:pt idx="386">
                  <c:v>-1.7111253058664219E-2</c:v>
                </c:pt>
                <c:pt idx="387">
                  <c:v>-1.6093007132076592E-2</c:v>
                </c:pt>
                <c:pt idx="388">
                  <c:v>-1.4169653715188885E-2</c:v>
                </c:pt>
                <c:pt idx="389">
                  <c:v>-1.2500861779948053E-2</c:v>
                </c:pt>
                <c:pt idx="390">
                  <c:v>-1.1242196676249483E-2</c:v>
                </c:pt>
                <c:pt idx="391">
                  <c:v>-6.5610938748536241E-3</c:v>
                </c:pt>
                <c:pt idx="392">
                  <c:v>-6.3631016113504801E-3</c:v>
                </c:pt>
                <c:pt idx="393">
                  <c:v>-2.261833295928134E-3</c:v>
                </c:pt>
                <c:pt idx="394">
                  <c:v>1.5000197106316837E-3</c:v>
                </c:pt>
                <c:pt idx="395">
                  <c:v>1.5848735378473089E-3</c:v>
                </c:pt>
                <c:pt idx="396">
                  <c:v>6.0255571621322113E-3</c:v>
                </c:pt>
                <c:pt idx="397">
                  <c:v>9.801552473227948E-3</c:v>
                </c:pt>
                <c:pt idx="398">
                  <c:v>1.0239963913842076E-2</c:v>
                </c:pt>
                <c:pt idx="399">
                  <c:v>1.0720802268063989E-2</c:v>
                </c:pt>
                <c:pt idx="400">
                  <c:v>1.4510939883695673E-2</c:v>
                </c:pt>
                <c:pt idx="401">
                  <c:v>1.4680647538126951E-2</c:v>
                </c:pt>
                <c:pt idx="402">
                  <c:v>1.550090120121142E-2</c:v>
                </c:pt>
                <c:pt idx="403">
                  <c:v>1.8357646717471116E-2</c:v>
                </c:pt>
                <c:pt idx="404">
                  <c:v>1.8385931326543009E-2</c:v>
                </c:pt>
                <c:pt idx="405">
                  <c:v>1.963045412570566E-2</c:v>
                </c:pt>
                <c:pt idx="406">
                  <c:v>2.2911468778043537E-2</c:v>
                </c:pt>
                <c:pt idx="407">
                  <c:v>2.3816576268343631E-2</c:v>
                </c:pt>
                <c:pt idx="408">
                  <c:v>2.3901430095559256E-2</c:v>
                </c:pt>
                <c:pt idx="409">
                  <c:v>2.4240845404421812E-2</c:v>
                </c:pt>
                <c:pt idx="410">
                  <c:v>2.7182444747897133E-2</c:v>
                </c:pt>
                <c:pt idx="411">
                  <c:v>2.8030983020053496E-2</c:v>
                </c:pt>
                <c:pt idx="412">
                  <c:v>2.8511821374275437E-2</c:v>
                </c:pt>
                <c:pt idx="413">
                  <c:v>2.9501782691791156E-2</c:v>
                </c:pt>
                <c:pt idx="414">
                  <c:v>3.1453420717750757E-2</c:v>
                </c:pt>
                <c:pt idx="415">
                  <c:v>3.2188820553619601E-2</c:v>
                </c:pt>
                <c:pt idx="416">
                  <c:v>3.2386812817122745E-2</c:v>
                </c:pt>
                <c:pt idx="417">
                  <c:v>3.3207066480207215E-2</c:v>
                </c:pt>
                <c:pt idx="418">
                  <c:v>3.3631335616285396E-2</c:v>
                </c:pt>
                <c:pt idx="419">
                  <c:v>3.4027320143291684E-2</c:v>
                </c:pt>
                <c:pt idx="420">
                  <c:v>3.5978958169251285E-2</c:v>
                </c:pt>
                <c:pt idx="421">
                  <c:v>3.7478042450060839E-2</c:v>
                </c:pt>
                <c:pt idx="422">
                  <c:v>3.7987165413354645E-2</c:v>
                </c:pt>
                <c:pt idx="423">
                  <c:v>3.8213442285929655E-2</c:v>
                </c:pt>
                <c:pt idx="424">
                  <c:v>4.041964179353616E-2</c:v>
                </c:pt>
                <c:pt idx="425">
                  <c:v>4.2823833564645836E-2</c:v>
                </c:pt>
                <c:pt idx="426">
                  <c:v>4.519974072668359E-2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34-4893-82E0-10173DB0BB7A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-12796</c:v>
                </c:pt>
                <c:pt idx="1">
                  <c:v>-12642</c:v>
                </c:pt>
                <c:pt idx="2">
                  <c:v>-11827</c:v>
                </c:pt>
                <c:pt idx="3">
                  <c:v>-10946</c:v>
                </c:pt>
                <c:pt idx="4">
                  <c:v>-8447</c:v>
                </c:pt>
                <c:pt idx="5">
                  <c:v>-8435</c:v>
                </c:pt>
                <c:pt idx="6">
                  <c:v>-8432</c:v>
                </c:pt>
                <c:pt idx="7">
                  <c:v>-8299</c:v>
                </c:pt>
                <c:pt idx="8">
                  <c:v>-8281</c:v>
                </c:pt>
                <c:pt idx="9">
                  <c:v>-8124</c:v>
                </c:pt>
                <c:pt idx="10">
                  <c:v>-8121</c:v>
                </c:pt>
                <c:pt idx="11">
                  <c:v>-6959</c:v>
                </c:pt>
                <c:pt idx="12">
                  <c:v>-6950</c:v>
                </c:pt>
                <c:pt idx="13">
                  <c:v>-6945</c:v>
                </c:pt>
                <c:pt idx="14">
                  <c:v>-6945</c:v>
                </c:pt>
                <c:pt idx="15">
                  <c:v>-6858</c:v>
                </c:pt>
                <c:pt idx="16">
                  <c:v>-6858</c:v>
                </c:pt>
                <c:pt idx="17">
                  <c:v>-6811</c:v>
                </c:pt>
                <c:pt idx="18">
                  <c:v>-6811</c:v>
                </c:pt>
                <c:pt idx="19">
                  <c:v>-6445</c:v>
                </c:pt>
                <c:pt idx="20">
                  <c:v>-6213</c:v>
                </c:pt>
                <c:pt idx="21">
                  <c:v>-6097</c:v>
                </c:pt>
                <c:pt idx="22">
                  <c:v>-6091</c:v>
                </c:pt>
                <c:pt idx="23">
                  <c:v>-6088</c:v>
                </c:pt>
                <c:pt idx="24">
                  <c:v>-6085</c:v>
                </c:pt>
                <c:pt idx="25">
                  <c:v>-5468</c:v>
                </c:pt>
                <c:pt idx="26">
                  <c:v>-5406</c:v>
                </c:pt>
                <c:pt idx="27">
                  <c:v>-5394</c:v>
                </c:pt>
                <c:pt idx="28">
                  <c:v>-5231.5</c:v>
                </c:pt>
                <c:pt idx="29">
                  <c:v>-5085</c:v>
                </c:pt>
                <c:pt idx="30">
                  <c:v>-5023</c:v>
                </c:pt>
                <c:pt idx="31">
                  <c:v>-5008</c:v>
                </c:pt>
                <c:pt idx="32">
                  <c:v>-4999</c:v>
                </c:pt>
                <c:pt idx="33">
                  <c:v>-4875</c:v>
                </c:pt>
                <c:pt idx="34">
                  <c:v>-4814</c:v>
                </c:pt>
                <c:pt idx="35">
                  <c:v>-4685</c:v>
                </c:pt>
                <c:pt idx="36">
                  <c:v>-4621</c:v>
                </c:pt>
                <c:pt idx="37">
                  <c:v>-4620</c:v>
                </c:pt>
                <c:pt idx="38">
                  <c:v>-4612</c:v>
                </c:pt>
                <c:pt idx="39">
                  <c:v>-4611.5</c:v>
                </c:pt>
                <c:pt idx="40">
                  <c:v>-4611</c:v>
                </c:pt>
                <c:pt idx="41">
                  <c:v>-4600</c:v>
                </c:pt>
                <c:pt idx="42">
                  <c:v>-4472</c:v>
                </c:pt>
                <c:pt idx="43">
                  <c:v>-4469</c:v>
                </c:pt>
                <c:pt idx="44">
                  <c:v>-4442</c:v>
                </c:pt>
                <c:pt idx="45">
                  <c:v>-4405</c:v>
                </c:pt>
                <c:pt idx="46">
                  <c:v>-4371</c:v>
                </c:pt>
                <c:pt idx="47">
                  <c:v>-4368</c:v>
                </c:pt>
                <c:pt idx="48">
                  <c:v>-4309</c:v>
                </c:pt>
                <c:pt idx="49">
                  <c:v>-4251</c:v>
                </c:pt>
                <c:pt idx="50">
                  <c:v>-4231.5</c:v>
                </c:pt>
                <c:pt idx="51">
                  <c:v>-4217</c:v>
                </c:pt>
                <c:pt idx="52">
                  <c:v>-4107</c:v>
                </c:pt>
                <c:pt idx="53">
                  <c:v>-4104</c:v>
                </c:pt>
                <c:pt idx="54">
                  <c:v>-4092</c:v>
                </c:pt>
                <c:pt idx="55">
                  <c:v>-3683</c:v>
                </c:pt>
                <c:pt idx="56">
                  <c:v>-3683</c:v>
                </c:pt>
                <c:pt idx="57">
                  <c:v>-3683</c:v>
                </c:pt>
                <c:pt idx="58">
                  <c:v>-3660</c:v>
                </c:pt>
                <c:pt idx="59">
                  <c:v>-3650</c:v>
                </c:pt>
                <c:pt idx="60">
                  <c:v>-3650</c:v>
                </c:pt>
                <c:pt idx="61">
                  <c:v>-3650</c:v>
                </c:pt>
                <c:pt idx="62">
                  <c:v>-3585</c:v>
                </c:pt>
                <c:pt idx="63">
                  <c:v>-3585</c:v>
                </c:pt>
                <c:pt idx="64">
                  <c:v>-3585</c:v>
                </c:pt>
                <c:pt idx="65">
                  <c:v>-3280</c:v>
                </c:pt>
                <c:pt idx="66">
                  <c:v>-3245</c:v>
                </c:pt>
                <c:pt idx="67">
                  <c:v>-3197</c:v>
                </c:pt>
                <c:pt idx="68">
                  <c:v>-3120</c:v>
                </c:pt>
                <c:pt idx="69">
                  <c:v>-3114</c:v>
                </c:pt>
                <c:pt idx="70">
                  <c:v>-3016</c:v>
                </c:pt>
                <c:pt idx="71">
                  <c:v>-3016</c:v>
                </c:pt>
                <c:pt idx="72">
                  <c:v>-2960</c:v>
                </c:pt>
                <c:pt idx="73">
                  <c:v>-2954</c:v>
                </c:pt>
                <c:pt idx="74">
                  <c:v>-2954</c:v>
                </c:pt>
                <c:pt idx="75">
                  <c:v>-2932</c:v>
                </c:pt>
                <c:pt idx="76">
                  <c:v>-2889</c:v>
                </c:pt>
                <c:pt idx="77">
                  <c:v>-2865</c:v>
                </c:pt>
                <c:pt idx="78">
                  <c:v>-2800</c:v>
                </c:pt>
                <c:pt idx="79">
                  <c:v>-2797</c:v>
                </c:pt>
                <c:pt idx="80">
                  <c:v>-2797</c:v>
                </c:pt>
                <c:pt idx="81">
                  <c:v>-2711</c:v>
                </c:pt>
                <c:pt idx="82">
                  <c:v>-2687</c:v>
                </c:pt>
                <c:pt idx="83">
                  <c:v>-2615</c:v>
                </c:pt>
                <c:pt idx="84">
                  <c:v>-2610</c:v>
                </c:pt>
                <c:pt idx="85">
                  <c:v>-2590</c:v>
                </c:pt>
                <c:pt idx="86">
                  <c:v>-2488</c:v>
                </c:pt>
                <c:pt idx="87">
                  <c:v>-2474</c:v>
                </c:pt>
                <c:pt idx="88">
                  <c:v>-2474</c:v>
                </c:pt>
                <c:pt idx="89">
                  <c:v>-2474</c:v>
                </c:pt>
                <c:pt idx="90">
                  <c:v>-2464</c:v>
                </c:pt>
                <c:pt idx="91">
                  <c:v>-2464</c:v>
                </c:pt>
                <c:pt idx="92">
                  <c:v>-2461</c:v>
                </c:pt>
                <c:pt idx="93">
                  <c:v>-2458</c:v>
                </c:pt>
                <c:pt idx="94">
                  <c:v>-2420</c:v>
                </c:pt>
                <c:pt idx="95">
                  <c:v>-2334</c:v>
                </c:pt>
                <c:pt idx="96">
                  <c:v>-2334</c:v>
                </c:pt>
                <c:pt idx="97">
                  <c:v>-2313</c:v>
                </c:pt>
                <c:pt idx="98">
                  <c:v>-2198</c:v>
                </c:pt>
                <c:pt idx="99">
                  <c:v>-2183</c:v>
                </c:pt>
                <c:pt idx="100">
                  <c:v>-2147</c:v>
                </c:pt>
                <c:pt idx="101">
                  <c:v>-2032</c:v>
                </c:pt>
                <c:pt idx="102">
                  <c:v>-2029</c:v>
                </c:pt>
                <c:pt idx="103">
                  <c:v>-2011</c:v>
                </c:pt>
                <c:pt idx="104">
                  <c:v>-1969</c:v>
                </c:pt>
                <c:pt idx="105">
                  <c:v>-1868</c:v>
                </c:pt>
                <c:pt idx="106">
                  <c:v>-1866</c:v>
                </c:pt>
                <c:pt idx="107">
                  <c:v>-1854</c:v>
                </c:pt>
                <c:pt idx="108">
                  <c:v>-1851</c:v>
                </c:pt>
                <c:pt idx="109">
                  <c:v>-1848</c:v>
                </c:pt>
                <c:pt idx="110">
                  <c:v>-1755</c:v>
                </c:pt>
                <c:pt idx="111">
                  <c:v>-1753</c:v>
                </c:pt>
                <c:pt idx="112">
                  <c:v>-1709</c:v>
                </c:pt>
                <c:pt idx="113">
                  <c:v>-1703</c:v>
                </c:pt>
                <c:pt idx="114">
                  <c:v>-1703</c:v>
                </c:pt>
                <c:pt idx="115">
                  <c:v>-1703</c:v>
                </c:pt>
                <c:pt idx="116">
                  <c:v>-1703</c:v>
                </c:pt>
                <c:pt idx="117">
                  <c:v>-1700</c:v>
                </c:pt>
                <c:pt idx="118">
                  <c:v>-1700</c:v>
                </c:pt>
                <c:pt idx="119">
                  <c:v>-1691</c:v>
                </c:pt>
                <c:pt idx="120">
                  <c:v>-1691</c:v>
                </c:pt>
                <c:pt idx="121">
                  <c:v>-1679</c:v>
                </c:pt>
                <c:pt idx="122">
                  <c:v>-1662</c:v>
                </c:pt>
                <c:pt idx="123">
                  <c:v>-1617</c:v>
                </c:pt>
                <c:pt idx="124">
                  <c:v>-1617</c:v>
                </c:pt>
                <c:pt idx="125">
                  <c:v>-1551</c:v>
                </c:pt>
                <c:pt idx="126">
                  <c:v>-1540</c:v>
                </c:pt>
                <c:pt idx="127">
                  <c:v>-1531</c:v>
                </c:pt>
                <c:pt idx="128">
                  <c:v>-1513</c:v>
                </c:pt>
                <c:pt idx="129">
                  <c:v>-1501.5</c:v>
                </c:pt>
                <c:pt idx="130">
                  <c:v>-1489</c:v>
                </c:pt>
                <c:pt idx="131">
                  <c:v>-1480</c:v>
                </c:pt>
                <c:pt idx="132">
                  <c:v>-1463</c:v>
                </c:pt>
                <c:pt idx="133">
                  <c:v>-1451</c:v>
                </c:pt>
                <c:pt idx="134">
                  <c:v>-1433</c:v>
                </c:pt>
                <c:pt idx="135">
                  <c:v>-1412</c:v>
                </c:pt>
                <c:pt idx="136">
                  <c:v>-1412</c:v>
                </c:pt>
                <c:pt idx="137">
                  <c:v>-1386</c:v>
                </c:pt>
                <c:pt idx="138">
                  <c:v>-1382.5</c:v>
                </c:pt>
                <c:pt idx="139">
                  <c:v>-1376.5</c:v>
                </c:pt>
                <c:pt idx="140">
                  <c:v>-1374</c:v>
                </c:pt>
                <c:pt idx="141">
                  <c:v>-1374</c:v>
                </c:pt>
                <c:pt idx="142">
                  <c:v>-1365</c:v>
                </c:pt>
                <c:pt idx="143">
                  <c:v>-1323</c:v>
                </c:pt>
                <c:pt idx="144">
                  <c:v>-1320.5</c:v>
                </c:pt>
                <c:pt idx="145">
                  <c:v>-1320.5</c:v>
                </c:pt>
                <c:pt idx="146">
                  <c:v>-1260</c:v>
                </c:pt>
                <c:pt idx="147">
                  <c:v>-1222</c:v>
                </c:pt>
                <c:pt idx="148">
                  <c:v>-1222</c:v>
                </c:pt>
                <c:pt idx="149">
                  <c:v>-1219</c:v>
                </c:pt>
                <c:pt idx="150">
                  <c:v>-1213</c:v>
                </c:pt>
                <c:pt idx="151">
                  <c:v>-1101</c:v>
                </c:pt>
                <c:pt idx="152">
                  <c:v>-1095</c:v>
                </c:pt>
                <c:pt idx="153">
                  <c:v>-1091</c:v>
                </c:pt>
                <c:pt idx="154">
                  <c:v>-1062</c:v>
                </c:pt>
                <c:pt idx="155">
                  <c:v>-1047</c:v>
                </c:pt>
                <c:pt idx="156">
                  <c:v>-1045</c:v>
                </c:pt>
                <c:pt idx="157">
                  <c:v>-1042</c:v>
                </c:pt>
                <c:pt idx="158">
                  <c:v>-1027</c:v>
                </c:pt>
                <c:pt idx="159">
                  <c:v>-1027</c:v>
                </c:pt>
                <c:pt idx="160">
                  <c:v>-1021</c:v>
                </c:pt>
                <c:pt idx="161">
                  <c:v>-999</c:v>
                </c:pt>
                <c:pt idx="162">
                  <c:v>-955</c:v>
                </c:pt>
                <c:pt idx="163">
                  <c:v>-931</c:v>
                </c:pt>
                <c:pt idx="164">
                  <c:v>-931</c:v>
                </c:pt>
                <c:pt idx="165">
                  <c:v>-896</c:v>
                </c:pt>
                <c:pt idx="166">
                  <c:v>-783</c:v>
                </c:pt>
                <c:pt idx="167">
                  <c:v>-781</c:v>
                </c:pt>
                <c:pt idx="168">
                  <c:v>-769</c:v>
                </c:pt>
                <c:pt idx="169">
                  <c:v>-760</c:v>
                </c:pt>
                <c:pt idx="170">
                  <c:v>-753</c:v>
                </c:pt>
                <c:pt idx="171">
                  <c:v>-712</c:v>
                </c:pt>
                <c:pt idx="172">
                  <c:v>-712</c:v>
                </c:pt>
                <c:pt idx="173">
                  <c:v>-620</c:v>
                </c:pt>
                <c:pt idx="174">
                  <c:v>-617</c:v>
                </c:pt>
                <c:pt idx="175">
                  <c:v>-614</c:v>
                </c:pt>
                <c:pt idx="176">
                  <c:v>-612</c:v>
                </c:pt>
                <c:pt idx="177">
                  <c:v>-612</c:v>
                </c:pt>
                <c:pt idx="178">
                  <c:v>-606</c:v>
                </c:pt>
                <c:pt idx="179">
                  <c:v>-577</c:v>
                </c:pt>
                <c:pt idx="180">
                  <c:v>-540</c:v>
                </c:pt>
                <c:pt idx="181">
                  <c:v>-458</c:v>
                </c:pt>
                <c:pt idx="182">
                  <c:v>-457</c:v>
                </c:pt>
                <c:pt idx="183">
                  <c:v>-454</c:v>
                </c:pt>
                <c:pt idx="184">
                  <c:v>-454</c:v>
                </c:pt>
                <c:pt idx="185">
                  <c:v>-449</c:v>
                </c:pt>
                <c:pt idx="186">
                  <c:v>-371</c:v>
                </c:pt>
                <c:pt idx="187">
                  <c:v>-302</c:v>
                </c:pt>
                <c:pt idx="188">
                  <c:v>-302</c:v>
                </c:pt>
                <c:pt idx="189">
                  <c:v>-292</c:v>
                </c:pt>
                <c:pt idx="190">
                  <c:v>-283</c:v>
                </c:pt>
                <c:pt idx="191">
                  <c:v>-243</c:v>
                </c:pt>
                <c:pt idx="192">
                  <c:v>-179</c:v>
                </c:pt>
                <c:pt idx="193">
                  <c:v>-170</c:v>
                </c:pt>
                <c:pt idx="194">
                  <c:v>-164</c:v>
                </c:pt>
                <c:pt idx="195">
                  <c:v>-149</c:v>
                </c:pt>
                <c:pt idx="196">
                  <c:v>-13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-7</c:v>
                </c:pt>
                <c:pt idx="201">
                  <c:v>-7</c:v>
                </c:pt>
                <c:pt idx="202">
                  <c:v>-7</c:v>
                </c:pt>
                <c:pt idx="203">
                  <c:v>-7</c:v>
                </c:pt>
                <c:pt idx="204">
                  <c:v>-7</c:v>
                </c:pt>
                <c:pt idx="205">
                  <c:v>-7</c:v>
                </c:pt>
                <c:pt idx="206">
                  <c:v>-7</c:v>
                </c:pt>
                <c:pt idx="207">
                  <c:v>0</c:v>
                </c:pt>
                <c:pt idx="208">
                  <c:v>9</c:v>
                </c:pt>
                <c:pt idx="209">
                  <c:v>29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75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154</c:v>
                </c:pt>
                <c:pt idx="219">
                  <c:v>156</c:v>
                </c:pt>
                <c:pt idx="220">
                  <c:v>156</c:v>
                </c:pt>
                <c:pt idx="221">
                  <c:v>156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156</c:v>
                </c:pt>
                <c:pt idx="226">
                  <c:v>156</c:v>
                </c:pt>
                <c:pt idx="227">
                  <c:v>157</c:v>
                </c:pt>
                <c:pt idx="228">
                  <c:v>159</c:v>
                </c:pt>
                <c:pt idx="229">
                  <c:v>163</c:v>
                </c:pt>
                <c:pt idx="230">
                  <c:v>174</c:v>
                </c:pt>
                <c:pt idx="231">
                  <c:v>215</c:v>
                </c:pt>
                <c:pt idx="232">
                  <c:v>215</c:v>
                </c:pt>
                <c:pt idx="233">
                  <c:v>218</c:v>
                </c:pt>
                <c:pt idx="234">
                  <c:v>218</c:v>
                </c:pt>
                <c:pt idx="235">
                  <c:v>227</c:v>
                </c:pt>
                <c:pt idx="236">
                  <c:v>257</c:v>
                </c:pt>
                <c:pt idx="237">
                  <c:v>308</c:v>
                </c:pt>
                <c:pt idx="238">
                  <c:v>316</c:v>
                </c:pt>
                <c:pt idx="239">
                  <c:v>417</c:v>
                </c:pt>
                <c:pt idx="240">
                  <c:v>473</c:v>
                </c:pt>
                <c:pt idx="241">
                  <c:v>492</c:v>
                </c:pt>
                <c:pt idx="242">
                  <c:v>494</c:v>
                </c:pt>
                <c:pt idx="243">
                  <c:v>512</c:v>
                </c:pt>
                <c:pt idx="244">
                  <c:v>512</c:v>
                </c:pt>
                <c:pt idx="245">
                  <c:v>521</c:v>
                </c:pt>
                <c:pt idx="246">
                  <c:v>527</c:v>
                </c:pt>
                <c:pt idx="247">
                  <c:v>530</c:v>
                </c:pt>
                <c:pt idx="248">
                  <c:v>541</c:v>
                </c:pt>
                <c:pt idx="249">
                  <c:v>587</c:v>
                </c:pt>
                <c:pt idx="250">
                  <c:v>608</c:v>
                </c:pt>
                <c:pt idx="251">
                  <c:v>636</c:v>
                </c:pt>
                <c:pt idx="252">
                  <c:v>637</c:v>
                </c:pt>
                <c:pt idx="253">
                  <c:v>642</c:v>
                </c:pt>
                <c:pt idx="254">
                  <c:v>661</c:v>
                </c:pt>
                <c:pt idx="255">
                  <c:v>667</c:v>
                </c:pt>
                <c:pt idx="256">
                  <c:v>681</c:v>
                </c:pt>
                <c:pt idx="257">
                  <c:v>681</c:v>
                </c:pt>
                <c:pt idx="258">
                  <c:v>794</c:v>
                </c:pt>
                <c:pt idx="259">
                  <c:v>796</c:v>
                </c:pt>
                <c:pt idx="260">
                  <c:v>799</c:v>
                </c:pt>
                <c:pt idx="261">
                  <c:v>800</c:v>
                </c:pt>
                <c:pt idx="262">
                  <c:v>823</c:v>
                </c:pt>
                <c:pt idx="263">
                  <c:v>847</c:v>
                </c:pt>
                <c:pt idx="264">
                  <c:v>913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925</c:v>
                </c:pt>
                <c:pt idx="270">
                  <c:v>927</c:v>
                </c:pt>
                <c:pt idx="271">
                  <c:v>927</c:v>
                </c:pt>
                <c:pt idx="272">
                  <c:v>927</c:v>
                </c:pt>
                <c:pt idx="273">
                  <c:v>951</c:v>
                </c:pt>
                <c:pt idx="274">
                  <c:v>960</c:v>
                </c:pt>
                <c:pt idx="275">
                  <c:v>972</c:v>
                </c:pt>
                <c:pt idx="276">
                  <c:v>972</c:v>
                </c:pt>
                <c:pt idx="277">
                  <c:v>1084</c:v>
                </c:pt>
                <c:pt idx="278">
                  <c:v>1087</c:v>
                </c:pt>
                <c:pt idx="279">
                  <c:v>1087</c:v>
                </c:pt>
                <c:pt idx="280">
                  <c:v>1087</c:v>
                </c:pt>
                <c:pt idx="281">
                  <c:v>1087</c:v>
                </c:pt>
                <c:pt idx="282">
                  <c:v>1090</c:v>
                </c:pt>
                <c:pt idx="283">
                  <c:v>1090</c:v>
                </c:pt>
                <c:pt idx="284">
                  <c:v>1090</c:v>
                </c:pt>
                <c:pt idx="285">
                  <c:v>1090</c:v>
                </c:pt>
                <c:pt idx="286">
                  <c:v>1090</c:v>
                </c:pt>
                <c:pt idx="287">
                  <c:v>1102</c:v>
                </c:pt>
                <c:pt idx="288">
                  <c:v>1131</c:v>
                </c:pt>
                <c:pt idx="289">
                  <c:v>1233</c:v>
                </c:pt>
                <c:pt idx="290">
                  <c:v>1239</c:v>
                </c:pt>
                <c:pt idx="291">
                  <c:v>1247</c:v>
                </c:pt>
                <c:pt idx="292">
                  <c:v>1247</c:v>
                </c:pt>
                <c:pt idx="293">
                  <c:v>1250</c:v>
                </c:pt>
                <c:pt idx="294">
                  <c:v>1292</c:v>
                </c:pt>
                <c:pt idx="295">
                  <c:v>1401</c:v>
                </c:pt>
                <c:pt idx="296">
                  <c:v>1407</c:v>
                </c:pt>
                <c:pt idx="297">
                  <c:v>1446</c:v>
                </c:pt>
                <c:pt idx="298">
                  <c:v>1446</c:v>
                </c:pt>
                <c:pt idx="299">
                  <c:v>1452</c:v>
                </c:pt>
                <c:pt idx="300">
                  <c:v>1570</c:v>
                </c:pt>
                <c:pt idx="301">
                  <c:v>1722</c:v>
                </c:pt>
                <c:pt idx="302">
                  <c:v>1722</c:v>
                </c:pt>
                <c:pt idx="303">
                  <c:v>1730</c:v>
                </c:pt>
                <c:pt idx="304">
                  <c:v>1731</c:v>
                </c:pt>
                <c:pt idx="305">
                  <c:v>1882</c:v>
                </c:pt>
                <c:pt idx="306">
                  <c:v>1950</c:v>
                </c:pt>
                <c:pt idx="307">
                  <c:v>2039</c:v>
                </c:pt>
                <c:pt idx="308">
                  <c:v>2175</c:v>
                </c:pt>
                <c:pt idx="309">
                  <c:v>2175</c:v>
                </c:pt>
                <c:pt idx="310">
                  <c:v>2178</c:v>
                </c:pt>
                <c:pt idx="311">
                  <c:v>2225</c:v>
                </c:pt>
                <c:pt idx="312">
                  <c:v>2225</c:v>
                </c:pt>
                <c:pt idx="313">
                  <c:v>2228</c:v>
                </c:pt>
                <c:pt idx="314">
                  <c:v>2228</c:v>
                </c:pt>
                <c:pt idx="315">
                  <c:v>2303</c:v>
                </c:pt>
                <c:pt idx="316">
                  <c:v>2321</c:v>
                </c:pt>
                <c:pt idx="317">
                  <c:v>2330</c:v>
                </c:pt>
                <c:pt idx="318">
                  <c:v>2335</c:v>
                </c:pt>
                <c:pt idx="319">
                  <c:v>2335</c:v>
                </c:pt>
                <c:pt idx="320">
                  <c:v>2335</c:v>
                </c:pt>
                <c:pt idx="321">
                  <c:v>2365</c:v>
                </c:pt>
                <c:pt idx="322">
                  <c:v>2495</c:v>
                </c:pt>
                <c:pt idx="323">
                  <c:v>2504</c:v>
                </c:pt>
                <c:pt idx="324">
                  <c:v>2531</c:v>
                </c:pt>
                <c:pt idx="325">
                  <c:v>2537</c:v>
                </c:pt>
                <c:pt idx="326">
                  <c:v>2633</c:v>
                </c:pt>
                <c:pt idx="327">
                  <c:v>2643.5</c:v>
                </c:pt>
                <c:pt idx="328">
                  <c:v>2643.5</c:v>
                </c:pt>
                <c:pt idx="329">
                  <c:v>2655</c:v>
                </c:pt>
                <c:pt idx="330">
                  <c:v>2720</c:v>
                </c:pt>
                <c:pt idx="331">
                  <c:v>2729</c:v>
                </c:pt>
                <c:pt idx="332">
                  <c:v>2784</c:v>
                </c:pt>
                <c:pt idx="333">
                  <c:v>2810</c:v>
                </c:pt>
                <c:pt idx="334">
                  <c:v>2816</c:v>
                </c:pt>
                <c:pt idx="335">
                  <c:v>2818</c:v>
                </c:pt>
                <c:pt idx="336">
                  <c:v>2821</c:v>
                </c:pt>
                <c:pt idx="337">
                  <c:v>2821</c:v>
                </c:pt>
                <c:pt idx="338">
                  <c:v>2822</c:v>
                </c:pt>
                <c:pt idx="339">
                  <c:v>2828</c:v>
                </c:pt>
                <c:pt idx="340">
                  <c:v>2830</c:v>
                </c:pt>
                <c:pt idx="341">
                  <c:v>2866</c:v>
                </c:pt>
                <c:pt idx="342">
                  <c:v>2910</c:v>
                </c:pt>
                <c:pt idx="343">
                  <c:v>2981</c:v>
                </c:pt>
                <c:pt idx="344">
                  <c:v>3029</c:v>
                </c:pt>
                <c:pt idx="345">
                  <c:v>3035</c:v>
                </c:pt>
                <c:pt idx="346">
                  <c:v>3041</c:v>
                </c:pt>
                <c:pt idx="347">
                  <c:v>3122</c:v>
                </c:pt>
                <c:pt idx="348">
                  <c:v>3195</c:v>
                </c:pt>
                <c:pt idx="349">
                  <c:v>3246</c:v>
                </c:pt>
                <c:pt idx="350">
                  <c:v>3263</c:v>
                </c:pt>
                <c:pt idx="351">
                  <c:v>3284</c:v>
                </c:pt>
                <c:pt idx="352">
                  <c:v>3290</c:v>
                </c:pt>
                <c:pt idx="353">
                  <c:v>3310</c:v>
                </c:pt>
                <c:pt idx="354">
                  <c:v>3408</c:v>
                </c:pt>
                <c:pt idx="355">
                  <c:v>3426</c:v>
                </c:pt>
                <c:pt idx="356">
                  <c:v>3432</c:v>
                </c:pt>
                <c:pt idx="357">
                  <c:v>3432</c:v>
                </c:pt>
                <c:pt idx="358">
                  <c:v>3437.5</c:v>
                </c:pt>
                <c:pt idx="359">
                  <c:v>3459</c:v>
                </c:pt>
                <c:pt idx="360">
                  <c:v>3462</c:v>
                </c:pt>
                <c:pt idx="361">
                  <c:v>3462</c:v>
                </c:pt>
                <c:pt idx="362">
                  <c:v>3565.5</c:v>
                </c:pt>
                <c:pt idx="363">
                  <c:v>3580</c:v>
                </c:pt>
                <c:pt idx="364">
                  <c:v>3583</c:v>
                </c:pt>
                <c:pt idx="365">
                  <c:v>3583</c:v>
                </c:pt>
                <c:pt idx="366">
                  <c:v>3625</c:v>
                </c:pt>
                <c:pt idx="367">
                  <c:v>3640</c:v>
                </c:pt>
                <c:pt idx="368">
                  <c:v>3642</c:v>
                </c:pt>
                <c:pt idx="369">
                  <c:v>3643</c:v>
                </c:pt>
                <c:pt idx="370">
                  <c:v>3741</c:v>
                </c:pt>
                <c:pt idx="371">
                  <c:v>3761</c:v>
                </c:pt>
                <c:pt idx="372">
                  <c:v>3785</c:v>
                </c:pt>
                <c:pt idx="373">
                  <c:v>3797</c:v>
                </c:pt>
                <c:pt idx="374">
                  <c:v>3921</c:v>
                </c:pt>
                <c:pt idx="375">
                  <c:v>3927</c:v>
                </c:pt>
                <c:pt idx="376">
                  <c:v>3969</c:v>
                </c:pt>
                <c:pt idx="377">
                  <c:v>4075</c:v>
                </c:pt>
                <c:pt idx="378">
                  <c:v>4082</c:v>
                </c:pt>
                <c:pt idx="379">
                  <c:v>4186</c:v>
                </c:pt>
                <c:pt idx="380">
                  <c:v>4221</c:v>
                </c:pt>
                <c:pt idx="381">
                  <c:v>4226.5</c:v>
                </c:pt>
                <c:pt idx="382">
                  <c:v>4241</c:v>
                </c:pt>
                <c:pt idx="383">
                  <c:v>4241</c:v>
                </c:pt>
                <c:pt idx="384">
                  <c:v>4244</c:v>
                </c:pt>
                <c:pt idx="385">
                  <c:v>4345</c:v>
                </c:pt>
                <c:pt idx="386">
                  <c:v>4345</c:v>
                </c:pt>
                <c:pt idx="387">
                  <c:v>4381</c:v>
                </c:pt>
                <c:pt idx="388">
                  <c:v>4449</c:v>
                </c:pt>
                <c:pt idx="389">
                  <c:v>4508</c:v>
                </c:pt>
                <c:pt idx="390">
                  <c:v>4552.5</c:v>
                </c:pt>
                <c:pt idx="391">
                  <c:v>4718</c:v>
                </c:pt>
                <c:pt idx="392">
                  <c:v>4725</c:v>
                </c:pt>
                <c:pt idx="393">
                  <c:v>4870</c:v>
                </c:pt>
                <c:pt idx="394">
                  <c:v>5003</c:v>
                </c:pt>
                <c:pt idx="395">
                  <c:v>5006</c:v>
                </c:pt>
                <c:pt idx="396">
                  <c:v>5163</c:v>
                </c:pt>
                <c:pt idx="397">
                  <c:v>5296.5</c:v>
                </c:pt>
                <c:pt idx="398">
                  <c:v>5312</c:v>
                </c:pt>
                <c:pt idx="399">
                  <c:v>5329</c:v>
                </c:pt>
                <c:pt idx="400">
                  <c:v>5463</c:v>
                </c:pt>
                <c:pt idx="401">
                  <c:v>5469</c:v>
                </c:pt>
                <c:pt idx="402">
                  <c:v>5498</c:v>
                </c:pt>
                <c:pt idx="403">
                  <c:v>5599</c:v>
                </c:pt>
                <c:pt idx="404">
                  <c:v>5600</c:v>
                </c:pt>
                <c:pt idx="405">
                  <c:v>5644</c:v>
                </c:pt>
                <c:pt idx="406">
                  <c:v>5760</c:v>
                </c:pt>
                <c:pt idx="407">
                  <c:v>5792</c:v>
                </c:pt>
                <c:pt idx="408">
                  <c:v>5795</c:v>
                </c:pt>
                <c:pt idx="409">
                  <c:v>5807</c:v>
                </c:pt>
                <c:pt idx="410">
                  <c:v>5911</c:v>
                </c:pt>
                <c:pt idx="411">
                  <c:v>5941</c:v>
                </c:pt>
                <c:pt idx="412">
                  <c:v>5958</c:v>
                </c:pt>
                <c:pt idx="413">
                  <c:v>5993</c:v>
                </c:pt>
                <c:pt idx="414">
                  <c:v>6062</c:v>
                </c:pt>
                <c:pt idx="415">
                  <c:v>6088</c:v>
                </c:pt>
                <c:pt idx="416">
                  <c:v>6095</c:v>
                </c:pt>
                <c:pt idx="417">
                  <c:v>6124</c:v>
                </c:pt>
                <c:pt idx="418">
                  <c:v>6139</c:v>
                </c:pt>
                <c:pt idx="419">
                  <c:v>6153</c:v>
                </c:pt>
                <c:pt idx="420">
                  <c:v>6222</c:v>
                </c:pt>
                <c:pt idx="421">
                  <c:v>6275</c:v>
                </c:pt>
                <c:pt idx="422">
                  <c:v>6293</c:v>
                </c:pt>
                <c:pt idx="423">
                  <c:v>6301</c:v>
                </c:pt>
                <c:pt idx="424">
                  <c:v>6379</c:v>
                </c:pt>
                <c:pt idx="425">
                  <c:v>6464</c:v>
                </c:pt>
                <c:pt idx="426">
                  <c:v>6548</c:v>
                </c:pt>
              </c:numCache>
            </c:numRef>
          </c:xVal>
          <c:yVal>
            <c:numRef>
              <c:f>Active!$P$21:$P$967</c:f>
              <c:numCache>
                <c:formatCode>General</c:formatCode>
                <c:ptCount val="947"/>
                <c:pt idx="0">
                  <c:v>4.5831274441243401</c:v>
                </c:pt>
                <c:pt idx="1">
                  <c:v>4.495627844930949</c:v>
                </c:pt>
                <c:pt idx="2">
                  <c:v>4.0465086499354523</c:v>
                </c:pt>
                <c:pt idx="3">
                  <c:v>3.5874064897222917</c:v>
                </c:pt>
                <c:pt idx="4">
                  <c:v>2.4343094099372724</c:v>
                </c:pt>
                <c:pt idx="5">
                  <c:v>2.4293044657961707</c:v>
                </c:pt>
                <c:pt idx="6">
                  <c:v>2.4280540244691897</c:v>
                </c:pt>
                <c:pt idx="7">
                  <c:v>2.3729372297205176</c:v>
                </c:pt>
                <c:pt idx="8">
                  <c:v>2.3655258142708755</c:v>
                </c:pt>
                <c:pt idx="9">
                  <c:v>2.3013670153023176</c:v>
                </c:pt>
                <c:pt idx="10">
                  <c:v>2.3001495278792943</c:v>
                </c:pt>
                <c:pt idx="11">
                  <c:v>1.8524831873595473</c:v>
                </c:pt>
                <c:pt idx="12">
                  <c:v>1.849202012805804</c:v>
                </c:pt>
                <c:pt idx="13">
                  <c:v>1.8473803742666273</c:v>
                </c:pt>
                <c:pt idx="14">
                  <c:v>1.8473803742666273</c:v>
                </c:pt>
                <c:pt idx="15">
                  <c:v>1.8158252158003201</c:v>
                </c:pt>
                <c:pt idx="16">
                  <c:v>1.8158252158003201</c:v>
                </c:pt>
                <c:pt idx="17">
                  <c:v>1.7988894000099989</c:v>
                </c:pt>
                <c:pt idx="18">
                  <c:v>1.7988894000099989</c:v>
                </c:pt>
                <c:pt idx="19">
                  <c:v>1.6696757168919563</c:v>
                </c:pt>
                <c:pt idx="20">
                  <c:v>1.5902198790135456</c:v>
                </c:pt>
                <c:pt idx="21">
                  <c:v>1.5512048663953211</c:v>
                </c:pt>
                <c:pt idx="22">
                  <c:v>1.5491997757562037</c:v>
                </c:pt>
                <c:pt idx="23">
                  <c:v>1.5481977072616218</c:v>
                </c:pt>
                <c:pt idx="24">
                  <c:v>1.5471959566503579</c:v>
                </c:pt>
                <c:pt idx="25">
                  <c:v>1.3479249745135056</c:v>
                </c:pt>
                <c:pt idx="26">
                  <c:v>1.3286444444728485</c:v>
                </c:pt>
                <c:pt idx="27">
                  <c:v>1.3249284112247923</c:v>
                </c:pt>
                <c:pt idx="28">
                  <c:v>1.2751079042592357</c:v>
                </c:pt>
                <c:pt idx="29">
                  <c:v>1.2309922511107252</c:v>
                </c:pt>
                <c:pt idx="30">
                  <c:v>1.212550438544207</c:v>
                </c:pt>
                <c:pt idx="31">
                  <c:v>1.2081091072103682</c:v>
                </c:pt>
                <c:pt idx="32">
                  <c:v>1.2054481230098799</c:v>
                </c:pt>
                <c:pt idx="33">
                  <c:v>1.1690769257853246</c:v>
                </c:pt>
                <c:pt idx="34">
                  <c:v>1.1513839384598459</c:v>
                </c:pt>
                <c:pt idx="35">
                  <c:v>1.1144004721189433</c:v>
                </c:pt>
                <c:pt idx="36">
                  <c:v>1.0962702243140832</c:v>
                </c:pt>
                <c:pt idx="37">
                  <c:v>1.0959880871041137</c:v>
                </c:pt>
                <c:pt idx="38">
                  <c:v>1.0937322609576288</c:v>
                </c:pt>
                <c:pt idx="39">
                  <c:v>1.0935913468792569</c:v>
                </c:pt>
                <c:pt idx="40">
                  <c:v>1.0934504416309769</c:v>
                </c:pt>
                <c:pt idx="41">
                  <c:v>1.0903527601821401</c:v>
                </c:pt>
                <c:pt idx="42">
                  <c:v>1.0546212224134333</c:v>
                </c:pt>
                <c:pt idx="43">
                  <c:v>1.0537907049494204</c:v>
                </c:pt>
                <c:pt idx="44">
                  <c:v>1.0463303525226104</c:v>
                </c:pt>
                <c:pt idx="45">
                  <c:v>1.0361487259208801</c:v>
                </c:pt>
                <c:pt idx="46">
                  <c:v>1.0268352682961512</c:v>
                </c:pt>
                <c:pt idx="47">
                  <c:v>1.0260154529038417</c:v>
                </c:pt>
                <c:pt idx="48">
                  <c:v>1.0099570178093584</c:v>
                </c:pt>
                <c:pt idx="49">
                  <c:v>0.9942906015917381</c:v>
                </c:pt>
                <c:pt idx="50">
                  <c:v>0.98905013336869108</c:v>
                </c:pt>
                <c:pt idx="51">
                  <c:v>0.98516208141729944</c:v>
                </c:pt>
                <c:pt idx="52">
                  <c:v>0.95590837111388205</c:v>
                </c:pt>
                <c:pt idx="53">
                  <c:v>0.95511652945354908</c:v>
                </c:pt>
                <c:pt idx="54">
                  <c:v>0.95195234164539611</c:v>
                </c:pt>
                <c:pt idx="55">
                  <c:v>0.84714716333022178</c:v>
                </c:pt>
                <c:pt idx="56">
                  <c:v>0.84714716333022178</c:v>
                </c:pt>
                <c:pt idx="57">
                  <c:v>0.84714716333022178</c:v>
                </c:pt>
                <c:pt idx="58">
                  <c:v>0.84142894518760669</c:v>
                </c:pt>
                <c:pt idx="59">
                  <c:v>0.83894859124729804</c:v>
                </c:pt>
                <c:pt idx="60">
                  <c:v>0.83894859124729804</c:v>
                </c:pt>
                <c:pt idx="61">
                  <c:v>0.83894859124729804</c:v>
                </c:pt>
                <c:pt idx="62">
                  <c:v>0.82291238403389466</c:v>
                </c:pt>
                <c:pt idx="63">
                  <c:v>0.82291238403389466</c:v>
                </c:pt>
                <c:pt idx="64">
                  <c:v>0.82291238403389466</c:v>
                </c:pt>
                <c:pt idx="65">
                  <c:v>0.74965851737249567</c:v>
                </c:pt>
                <c:pt idx="66">
                  <c:v>0.74146249214584659</c:v>
                </c:pt>
                <c:pt idx="67">
                  <c:v>0.73029258715223655</c:v>
                </c:pt>
                <c:pt idx="68">
                  <c:v>0.71254417716581697</c:v>
                </c:pt>
                <c:pt idx="69">
                  <c:v>0.71116997895165779</c:v>
                </c:pt>
                <c:pt idx="70">
                  <c:v>0.68890473405240449</c:v>
                </c:pt>
                <c:pt idx="71">
                  <c:v>0.68890473405240449</c:v>
                </c:pt>
                <c:pt idx="72">
                  <c:v>0.67633403839676753</c:v>
                </c:pt>
                <c:pt idx="73">
                  <c:v>0.67499374773651954</c:v>
                </c:pt>
                <c:pt idx="74">
                  <c:v>0.67499374773651954</c:v>
                </c:pt>
                <c:pt idx="75">
                  <c:v>0.67009022732249024</c:v>
                </c:pt>
                <c:pt idx="76">
                  <c:v>0.66055543400117678</c:v>
                </c:pt>
                <c:pt idx="77">
                  <c:v>0.65526208646800721</c:v>
                </c:pt>
                <c:pt idx="78">
                  <c:v>0.64102810106534758</c:v>
                </c:pt>
                <c:pt idx="80">
                  <c:v>0.64037475057052007</c:v>
                </c:pt>
                <c:pt idx="81">
                  <c:v>0.62178054076965339</c:v>
                </c:pt>
                <c:pt idx="82">
                  <c:v>0.61663808185138813</c:v>
                </c:pt>
                <c:pt idx="84">
                  <c:v>0.60027670274214462</c:v>
                </c:pt>
                <c:pt idx="85">
                  <c:v>0.59606125464019855</c:v>
                </c:pt>
                <c:pt idx="86">
                  <c:v>0.57478223265405981</c:v>
                </c:pt>
                <c:pt idx="87">
                  <c:v>0.5718902627168807</c:v>
                </c:pt>
                <c:pt idx="88">
                  <c:v>0.5718902627168807</c:v>
                </c:pt>
                <c:pt idx="89">
                  <c:v>0.5718902627168807</c:v>
                </c:pt>
                <c:pt idx="90">
                  <c:v>0.56982880834884897</c:v>
                </c:pt>
                <c:pt idx="95">
                  <c:v>0.54335131691921712</c:v>
                </c:pt>
                <c:pt idx="96">
                  <c:v>0.54335131691921712</c:v>
                </c:pt>
                <c:pt idx="99">
                  <c:v>0.51334603153989578</c:v>
                </c:pt>
                <c:pt idx="101">
                  <c:v>0.48414608588633168</c:v>
                </c:pt>
                <c:pt idx="106">
                  <c:v>0.45297479759950937</c:v>
                </c:pt>
                <c:pt idx="110">
                  <c:v>0.43267434348081518</c:v>
                </c:pt>
                <c:pt idx="111">
                  <c:v>0.43231256073438884</c:v>
                </c:pt>
                <c:pt idx="112">
                  <c:v>0.4243890845260917</c:v>
                </c:pt>
                <c:pt idx="113">
                  <c:v>0.42331390855298617</c:v>
                </c:pt>
                <c:pt idx="114">
                  <c:v>0.42331390855298617</c:v>
                </c:pt>
                <c:pt idx="115">
                  <c:v>0.42331390855298617</c:v>
                </c:pt>
                <c:pt idx="116">
                  <c:v>0.42331390855298617</c:v>
                </c:pt>
                <c:pt idx="121">
                  <c:v>0.41902591999328059</c:v>
                </c:pt>
                <c:pt idx="122">
                  <c:v>0.41600090391196626</c:v>
                </c:pt>
                <c:pt idx="123">
                  <c:v>0.4080427803168819</c:v>
                </c:pt>
                <c:pt idx="126">
                  <c:v>0.39459144638132132</c:v>
                </c:pt>
                <c:pt idx="127">
                  <c:v>0.39303288152736771</c:v>
                </c:pt>
                <c:pt idx="128">
                  <c:v>0.38992433466904436</c:v>
                </c:pt>
                <c:pt idx="129">
                  <c:v>0.38794430983820466</c:v>
                </c:pt>
                <c:pt idx="130">
                  <c:v>0.38579740699041654</c:v>
                </c:pt>
                <c:pt idx="131">
                  <c:v>0.38425505418567674</c:v>
                </c:pt>
                <c:pt idx="132">
                  <c:v>0.3813495269115304</c:v>
                </c:pt>
                <c:pt idx="133">
                  <c:v>0.37930471222686762</c:v>
                </c:pt>
                <c:pt idx="137">
                  <c:v>0.3683170219075092</c:v>
                </c:pt>
                <c:pt idx="141">
                  <c:v>0.36630484324348589</c:v>
                </c:pt>
                <c:pt idx="143">
                  <c:v>0.3578098260936346</c:v>
                </c:pt>
                <c:pt idx="144">
                  <c:v>0.35739576573398213</c:v>
                </c:pt>
                <c:pt idx="145">
                  <c:v>0.35739576573398213</c:v>
                </c:pt>
                <c:pt idx="147">
                  <c:v>0.34125747990746891</c:v>
                </c:pt>
                <c:pt idx="148">
                  <c:v>0.34125747990746891</c:v>
                </c:pt>
                <c:pt idx="149">
                  <c:v>0.34077133603786569</c:v>
                </c:pt>
                <c:pt idx="150">
                  <c:v>0.33980000194861287</c:v>
                </c:pt>
                <c:pt idx="151">
                  <c:v>0.32190182927864852</c:v>
                </c:pt>
                <c:pt idx="156">
                  <c:v>0.31311888995783077</c:v>
                </c:pt>
                <c:pt idx="169">
                  <c:v>0.27013630735693916</c:v>
                </c:pt>
                <c:pt idx="179">
                  <c:v>0.24404945367143469</c:v>
                </c:pt>
                <c:pt idx="201">
                  <c:v>0.17037524695689552</c:v>
                </c:pt>
                <c:pt idx="239">
                  <c:v>0.12301496804725309</c:v>
                </c:pt>
                <c:pt idx="271">
                  <c:v>7.4460847033598287E-2</c:v>
                </c:pt>
                <c:pt idx="293">
                  <c:v>4.8461535260245443E-2</c:v>
                </c:pt>
                <c:pt idx="307">
                  <c:v>4.4686109909783389E-4</c:v>
                </c:pt>
                <c:pt idx="308">
                  <c:v>-5.6077813573659624E-3</c:v>
                </c:pt>
                <c:pt idx="309">
                  <c:v>-5.6077813573659624E-3</c:v>
                </c:pt>
                <c:pt idx="310">
                  <c:v>-5.7339753499817542E-3</c:v>
                </c:pt>
                <c:pt idx="311">
                  <c:v>-7.669513134456088E-3</c:v>
                </c:pt>
                <c:pt idx="312">
                  <c:v>-7.669513134456088E-3</c:v>
                </c:pt>
                <c:pt idx="313">
                  <c:v>-7.7904090717732105E-3</c:v>
                </c:pt>
                <c:pt idx="314">
                  <c:v>-7.7904090717732105E-3</c:v>
                </c:pt>
                <c:pt idx="315">
                  <c:v>-1.0709495426378904E-2</c:v>
                </c:pt>
                <c:pt idx="316">
                  <c:v>-1.138051300291805E-2</c:v>
                </c:pt>
                <c:pt idx="317">
                  <c:v>-1.1711730366395723E-2</c:v>
                </c:pt>
                <c:pt idx="318">
                  <c:v>-1.1894503799869199E-2</c:v>
                </c:pt>
                <c:pt idx="319">
                  <c:v>-1.1894503799869199E-2</c:v>
                </c:pt>
                <c:pt idx="320">
                  <c:v>-1.1894503799869199E-2</c:v>
                </c:pt>
                <c:pt idx="321">
                  <c:v>-1.2972601207164966E-2</c:v>
                </c:pt>
                <c:pt idx="322">
                  <c:v>-1.7277024804743094E-2</c:v>
                </c:pt>
                <c:pt idx="323">
                  <c:v>-1.7552930470903283E-2</c:v>
                </c:pt>
                <c:pt idx="324">
                  <c:v>-1.8363481770216419E-2</c:v>
                </c:pt>
                <c:pt idx="325">
                  <c:v>-1.8540107564677805E-2</c:v>
                </c:pt>
                <c:pt idx="326">
                  <c:v>-2.1193191751113435E-2</c:v>
                </c:pt>
                <c:pt idx="327">
                  <c:v>-2.1463624332879239E-2</c:v>
                </c:pt>
                <c:pt idx="328">
                  <c:v>-2.1463624332879239E-2</c:v>
                </c:pt>
                <c:pt idx="329">
                  <c:v>-2.1755344371987589E-2</c:v>
                </c:pt>
                <c:pt idx="330">
                  <c:v>-2.331638150037349E-2</c:v>
                </c:pt>
                <c:pt idx="331">
                  <c:v>-2.352076342000245E-2</c:v>
                </c:pt>
                <c:pt idx="332">
                  <c:v>-2.470760019112031E-2</c:v>
                </c:pt>
                <c:pt idx="333">
                  <c:v>-2.5231457952907044E-2</c:v>
                </c:pt>
                <c:pt idx="334">
                  <c:v>-2.5348957450235965E-2</c:v>
                </c:pt>
                <c:pt idx="335">
                  <c:v>-2.5387841386396298E-2</c:v>
                </c:pt>
                <c:pt idx="336">
                  <c:v>-2.5445902387871977E-2</c:v>
                </c:pt>
                <c:pt idx="337">
                  <c:v>-2.5445902387871977E-2</c:v>
                </c:pt>
                <c:pt idx="338">
                  <c:v>-2.5465185414293212E-2</c:v>
                </c:pt>
                <c:pt idx="339">
                  <c:v>-2.5580141845078813E-2</c:v>
                </c:pt>
                <c:pt idx="340">
                  <c:v>-2.5618178092391364E-2</c:v>
                </c:pt>
                <c:pt idx="341">
                  <c:v>-2.6278671411856469E-2</c:v>
                </c:pt>
                <c:pt idx="342">
                  <c:v>-2.7023777175699093E-2</c:v>
                </c:pt>
                <c:pt idx="343">
                  <c:v>-2.8081911525946718E-2</c:v>
                </c:pt>
                <c:pt idx="344">
                  <c:v>-2.8696394987031387E-2</c:v>
                </c:pt>
                <c:pt idx="345">
                  <c:v>-2.8767483519944459E-2</c:v>
                </c:pt>
                <c:pt idx="346">
                  <c:v>-2.8837300519585912E-2</c:v>
                </c:pt>
                <c:pt idx="347">
                  <c:v>-2.9655378695780804E-2</c:v>
                </c:pt>
                <c:pt idx="348">
                  <c:v>-3.0194123235189968E-2</c:v>
                </c:pt>
                <c:pt idx="349">
                  <c:v>-3.0458823400863339E-2</c:v>
                </c:pt>
                <c:pt idx="350">
                  <c:v>-3.0526641616337169E-2</c:v>
                </c:pt>
                <c:pt idx="351">
                  <c:v>-3.059632423188699E-2</c:v>
                </c:pt>
                <c:pt idx="352">
                  <c:v>-3.0613372600754252E-2</c:v>
                </c:pt>
                <c:pt idx="353">
                  <c:v>-3.0661017201127572E-2</c:v>
                </c:pt>
                <c:pt idx="354">
                  <c:v>-3.0690253371379789E-2</c:v>
                </c:pt>
                <c:pt idx="355">
                  <c:v>-3.0658748815323267E-2</c:v>
                </c:pt>
                <c:pt idx="356">
                  <c:v>-3.0645704230094467E-2</c:v>
                </c:pt>
                <c:pt idx="357">
                  <c:v>-3.0645704230094467E-2</c:v>
                </c:pt>
                <c:pt idx="358">
                  <c:v>-3.0632629686975887E-2</c:v>
                </c:pt>
                <c:pt idx="359">
                  <c:v>-3.0571268372327848E-2</c:v>
                </c:pt>
                <c:pt idx="360">
                  <c:v>-3.0561408304875304E-2</c:v>
                </c:pt>
                <c:pt idx="361">
                  <c:v>-3.0561408304875304E-2</c:v>
                </c:pt>
                <c:pt idx="362">
                  <c:v>-3.0026572180953559E-2</c:v>
                </c:pt>
                <c:pt idx="363">
                  <c:v>-2.9921426873230322E-2</c:v>
                </c:pt>
                <c:pt idx="364">
                  <c:v>-2.9898745511955122E-2</c:v>
                </c:pt>
                <c:pt idx="365">
                  <c:v>-2.9898745511955122E-2</c:v>
                </c:pt>
                <c:pt idx="366">
                  <c:v>-2.9547828705721452E-2</c:v>
                </c:pt>
                <c:pt idx="367">
                  <c:v>-2.9407401817322709E-2</c:v>
                </c:pt>
                <c:pt idx="368">
                  <c:v>-2.9388077785935662E-2</c:v>
                </c:pt>
                <c:pt idx="369">
                  <c:v>-2.9378362789689194E-2</c:v>
                </c:pt>
                <c:pt idx="370">
                  <c:v>-2.8254954049175884E-2</c:v>
                </c:pt>
                <c:pt idx="371">
                  <c:v>-2.7984008924259535E-2</c:v>
                </c:pt>
                <c:pt idx="372">
                  <c:v>-2.7640225619708747E-2</c:v>
                </c:pt>
                <c:pt idx="373">
                  <c:v>-2.7460704767803379E-2</c:v>
                </c:pt>
                <c:pt idx="374">
                  <c:v>-2.5307834616261848E-2</c:v>
                </c:pt>
                <c:pt idx="375">
                  <c:v>-2.518988853612053E-2</c:v>
                </c:pt>
                <c:pt idx="376">
                  <c:v>-2.4328663043524823E-2</c:v>
                </c:pt>
                <c:pt idx="377">
                  <c:v>-2.1878040971415547E-2</c:v>
                </c:pt>
                <c:pt idx="378">
                  <c:v>-2.1702238232547744E-2</c:v>
                </c:pt>
                <c:pt idx="379">
                  <c:v>-1.888644265862105E-2</c:v>
                </c:pt>
                <c:pt idx="380">
                  <c:v>-1.7852902351405797E-2</c:v>
                </c:pt>
                <c:pt idx="381">
                  <c:v>-1.7686555068498533E-2</c:v>
                </c:pt>
                <c:pt idx="382">
                  <c:v>-1.724288168737842E-2</c:v>
                </c:pt>
                <c:pt idx="383">
                  <c:v>-1.724288168737842E-2</c:v>
                </c:pt>
                <c:pt idx="384">
                  <c:v>-1.7150160035055595E-2</c:v>
                </c:pt>
                <c:pt idx="385">
                  <c:v>-1.3843028497332988E-2</c:v>
                </c:pt>
                <c:pt idx="386">
                  <c:v>-1.3843028497332988E-2</c:v>
                </c:pt>
                <c:pt idx="387">
                  <c:v>-1.2577148910223768E-2</c:v>
                </c:pt>
                <c:pt idx="388">
                  <c:v>-1.0061150199889346E-2</c:v>
                </c:pt>
                <c:pt idx="389">
                  <c:v>-7.7458235576887691E-3</c:v>
                </c:pt>
                <c:pt idx="390">
                  <c:v>-5.9181794759555206E-3</c:v>
                </c:pt>
                <c:pt idx="391">
                  <c:v>1.4927933882951661E-3</c:v>
                </c:pt>
                <c:pt idx="392">
                  <c:v>1.8275731064900103E-3</c:v>
                </c:pt>
                <c:pt idx="393">
                  <c:v>9.1515263031288763E-3</c:v>
                </c:pt>
                <c:pt idx="394">
                  <c:v>1.6522326890587524E-2</c:v>
                </c:pt>
                <c:pt idx="395">
                  <c:v>1.6695790905661145E-2</c:v>
                </c:pt>
                <c:pt idx="396">
                  <c:v>2.621736485818299E-2</c:v>
                </c:pt>
                <c:pt idx="397">
                  <c:v>3.4998627919808678E-2</c:v>
                </c:pt>
                <c:pt idx="398">
                  <c:v>3.6058961512183907E-2</c:v>
                </c:pt>
                <c:pt idx="399">
                  <c:v>3.7231665284695126E-2</c:v>
                </c:pt>
                <c:pt idx="400">
                  <c:v>4.6832666484784902E-2</c:v>
                </c:pt>
                <c:pt idx="401">
                  <c:v>4.7277396615744371E-2</c:v>
                </c:pt>
                <c:pt idx="402">
                  <c:v>4.9444850669142393E-2</c:v>
                </c:pt>
                <c:pt idx="403">
                  <c:v>5.7225448178798932E-2</c:v>
                </c:pt>
                <c:pt idx="404">
                  <c:v>5.7304285136507871E-2</c:v>
                </c:pt>
                <c:pt idx="405">
                  <c:v>6.0808078440675484E-2</c:v>
                </c:pt>
                <c:pt idx="406">
                  <c:v>7.0373124718257851E-2</c:v>
                </c:pt>
                <c:pt idx="407">
                  <c:v>7.3095396807123403E-2</c:v>
                </c:pt>
                <c:pt idx="408">
                  <c:v>7.3352464134809114E-2</c:v>
                </c:pt>
                <c:pt idx="409">
                  <c:v>7.4383912278730868E-2</c:v>
                </c:pt>
                <c:pt idx="410">
                  <c:v>8.35361819897944E-2</c:v>
                </c:pt>
                <c:pt idx="411">
                  <c:v>8.6247253732064211E-2</c:v>
                </c:pt>
                <c:pt idx="412">
                  <c:v>8.7797638206628892E-2</c:v>
                </c:pt>
                <c:pt idx="413">
                  <c:v>9.1021747777975892E-2</c:v>
                </c:pt>
                <c:pt idx="414">
                  <c:v>9.7504578987088308E-2</c:v>
                </c:pt>
                <c:pt idx="415">
                  <c:v>9.9991005605234107E-2</c:v>
                </c:pt>
                <c:pt idx="416">
                  <c:v>0.10066450765885337</c:v>
                </c:pt>
                <c:pt idx="417">
                  <c:v>0.1034731676848577</c:v>
                </c:pt>
                <c:pt idx="418">
                  <c:v>0.10493757859237896</c:v>
                </c:pt>
                <c:pt idx="419">
                  <c:v>0.10631153214090294</c:v>
                </c:pt>
                <c:pt idx="420">
                  <c:v>0.11318430021999304</c:v>
                </c:pt>
                <c:pt idx="421">
                  <c:v>0.11857757369927946</c:v>
                </c:pt>
                <c:pt idx="422">
                  <c:v>0.12043182120026941</c:v>
                </c:pt>
                <c:pt idx="423">
                  <c:v>0.12125960451904982</c:v>
                </c:pt>
                <c:pt idx="424">
                  <c:v>0.12944895639363585</c:v>
                </c:pt>
                <c:pt idx="425">
                  <c:v>0.13861793195699446</c:v>
                </c:pt>
                <c:pt idx="426">
                  <c:v>0.14792974119633795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34-4893-82E0-10173DB0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3032"/>
        <c:axId val="1"/>
      </c:scatterChart>
      <c:valAx>
        <c:axId val="836813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658857979502192"/>
              <c:y val="0.86750788643533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6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4890190336749635E-2"/>
              <c:y val="0.343848580441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813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560761346998539E-2"/>
          <c:y val="0.91482649842271291"/>
          <c:w val="0.77159590043923865"/>
          <c:h val="6.62460567823344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XX Cep -- O-C Diagr</a:t>
            </a:r>
            <a:r>
              <a:rPr lang="en-A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c:rich>
      </c:tx>
      <c:layout>
        <c:manualLayout>
          <c:xMode val="edge"/>
          <c:yMode val="edge"/>
          <c:x val="0.386207258575436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1045368943098"/>
          <c:y val="0.1228073682136565"/>
          <c:w val="0.81896620669972953"/>
          <c:h val="0.675440525175110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(2)'!$D$21:$D$1695</c:f>
                <c:numCache>
                  <c:formatCode>General</c:formatCode>
                  <c:ptCount val="1675"/>
                  <c:pt idx="12">
                    <c:v>0</c:v>
                  </c:pt>
                  <c:pt idx="13">
                    <c:v>2.0000000000000001E-4</c:v>
                  </c:pt>
                  <c:pt idx="16">
                    <c:v>4.0000000000000002E-4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6.9999999999999999E-4</c:v>
                  </c:pt>
                  <c:pt idx="23">
                    <c:v>2.0000000000000001E-4</c:v>
                  </c:pt>
                  <c:pt idx="24">
                    <c:v>2.9999999999999997E-4</c:v>
                  </c:pt>
                  <c:pt idx="25">
                    <c:v>3.0000000000000001E-3</c:v>
                  </c:pt>
                  <c:pt idx="26">
                    <c:v>1E-3</c:v>
                  </c:pt>
                  <c:pt idx="29">
                    <c:v>1.6000000000000001E-3</c:v>
                  </c:pt>
                  <c:pt idx="46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2">
                    <c:v>2E-3</c:v>
                  </c:pt>
                  <c:pt idx="183">
                    <c:v>1E-3</c:v>
                  </c:pt>
                  <c:pt idx="186">
                    <c:v>2.0000000000000001E-4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1E-4</c:v>
                  </c:pt>
                  <c:pt idx="191">
                    <c:v>4.0000000000000002E-4</c:v>
                  </c:pt>
                  <c:pt idx="192">
                    <c:v>2.9999999999999997E-4</c:v>
                  </c:pt>
                  <c:pt idx="193">
                    <c:v>2.9999999999999997E-4</c:v>
                  </c:pt>
                  <c:pt idx="194">
                    <c:v>2.8E-3</c:v>
                  </c:pt>
                  <c:pt idx="195">
                    <c:v>1.4E-3</c:v>
                  </c:pt>
                  <c:pt idx="196">
                    <c:v>2E-3</c:v>
                  </c:pt>
                  <c:pt idx="197">
                    <c:v>2.9999999999999997E-4</c:v>
                  </c:pt>
                  <c:pt idx="198">
                    <c:v>4.0000000000000002E-4</c:v>
                  </c:pt>
                  <c:pt idx="199">
                    <c:v>2.0000000000000001E-4</c:v>
                  </c:pt>
                  <c:pt idx="200">
                    <c:v>4.0000000000000002E-4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1.7000000000000001E-2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5.0000000000000001E-4</c:v>
                  </c:pt>
                  <c:pt idx="207">
                    <c:v>2.9999999999999997E-4</c:v>
                  </c:pt>
                  <c:pt idx="208">
                    <c:v>5.0000000000000001E-4</c:v>
                  </c:pt>
                  <c:pt idx="209">
                    <c:v>1E-3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1.1000000000000001E-3</c:v>
                  </c:pt>
                  <c:pt idx="213">
                    <c:v>1.6999999999999999E-3</c:v>
                  </c:pt>
                </c:numCache>
              </c:numRef>
            </c:plus>
            <c:minus>
              <c:numRef>
                <c:f>'A (2)'!$D$21:$D$1695</c:f>
                <c:numCache>
                  <c:formatCode>General</c:formatCode>
                  <c:ptCount val="1675"/>
                  <c:pt idx="12">
                    <c:v>0</c:v>
                  </c:pt>
                  <c:pt idx="13">
                    <c:v>2.0000000000000001E-4</c:v>
                  </c:pt>
                  <c:pt idx="16">
                    <c:v>4.0000000000000002E-4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6.9999999999999999E-4</c:v>
                  </c:pt>
                  <c:pt idx="23">
                    <c:v>2.0000000000000001E-4</c:v>
                  </c:pt>
                  <c:pt idx="24">
                    <c:v>2.9999999999999997E-4</c:v>
                  </c:pt>
                  <c:pt idx="25">
                    <c:v>3.0000000000000001E-3</c:v>
                  </c:pt>
                  <c:pt idx="26">
                    <c:v>1E-3</c:v>
                  </c:pt>
                  <c:pt idx="29">
                    <c:v>1.6000000000000001E-3</c:v>
                  </c:pt>
                  <c:pt idx="46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2">
                    <c:v>2E-3</c:v>
                  </c:pt>
                  <c:pt idx="183">
                    <c:v>1E-3</c:v>
                  </c:pt>
                  <c:pt idx="186">
                    <c:v>2.0000000000000001E-4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1E-4</c:v>
                  </c:pt>
                  <c:pt idx="191">
                    <c:v>4.0000000000000002E-4</c:v>
                  </c:pt>
                  <c:pt idx="192">
                    <c:v>2.9999999999999997E-4</c:v>
                  </c:pt>
                  <c:pt idx="193">
                    <c:v>2.9999999999999997E-4</c:v>
                  </c:pt>
                  <c:pt idx="194">
                    <c:v>2.8E-3</c:v>
                  </c:pt>
                  <c:pt idx="195">
                    <c:v>1.4E-3</c:v>
                  </c:pt>
                  <c:pt idx="196">
                    <c:v>2E-3</c:v>
                  </c:pt>
                  <c:pt idx="197">
                    <c:v>2.9999999999999997E-4</c:v>
                  </c:pt>
                  <c:pt idx="198">
                    <c:v>4.0000000000000002E-4</c:v>
                  </c:pt>
                  <c:pt idx="199">
                    <c:v>2.0000000000000001E-4</c:v>
                  </c:pt>
                  <c:pt idx="200">
                    <c:v>4.0000000000000002E-4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1.7000000000000001E-2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5.0000000000000001E-4</c:v>
                  </c:pt>
                  <c:pt idx="207">
                    <c:v>2.9999999999999997E-4</c:v>
                  </c:pt>
                  <c:pt idx="208">
                    <c:v>5.0000000000000001E-4</c:v>
                  </c:pt>
                  <c:pt idx="209">
                    <c:v>1E-3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1.1000000000000001E-3</c:v>
                  </c:pt>
                  <c:pt idx="213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(2)'!$F$174:$F$978</c:f>
              <c:numCache>
                <c:formatCode>General</c:formatCode>
                <c:ptCount val="805"/>
                <c:pt idx="0">
                  <c:v>1087</c:v>
                </c:pt>
                <c:pt idx="1">
                  <c:v>1087</c:v>
                </c:pt>
                <c:pt idx="2">
                  <c:v>1090</c:v>
                </c:pt>
                <c:pt idx="3">
                  <c:v>1090</c:v>
                </c:pt>
                <c:pt idx="4">
                  <c:v>1090</c:v>
                </c:pt>
                <c:pt idx="5">
                  <c:v>1090</c:v>
                </c:pt>
                <c:pt idx="6">
                  <c:v>1090</c:v>
                </c:pt>
                <c:pt idx="7">
                  <c:v>1102</c:v>
                </c:pt>
                <c:pt idx="8">
                  <c:v>1131</c:v>
                </c:pt>
                <c:pt idx="9">
                  <c:v>1233</c:v>
                </c:pt>
                <c:pt idx="10">
                  <c:v>1239</c:v>
                </c:pt>
                <c:pt idx="11">
                  <c:v>1247</c:v>
                </c:pt>
                <c:pt idx="12">
                  <c:v>1247</c:v>
                </c:pt>
                <c:pt idx="13">
                  <c:v>1292</c:v>
                </c:pt>
                <c:pt idx="14">
                  <c:v>1401</c:v>
                </c:pt>
                <c:pt idx="15">
                  <c:v>1407</c:v>
                </c:pt>
                <c:pt idx="16">
                  <c:v>1446</c:v>
                </c:pt>
                <c:pt idx="17">
                  <c:v>1446</c:v>
                </c:pt>
                <c:pt idx="18">
                  <c:v>1452</c:v>
                </c:pt>
                <c:pt idx="19">
                  <c:v>1570</c:v>
                </c:pt>
                <c:pt idx="20">
                  <c:v>1722</c:v>
                </c:pt>
                <c:pt idx="21">
                  <c:v>1722</c:v>
                </c:pt>
                <c:pt idx="22">
                  <c:v>1730</c:v>
                </c:pt>
                <c:pt idx="23">
                  <c:v>1731</c:v>
                </c:pt>
                <c:pt idx="24">
                  <c:v>1882</c:v>
                </c:pt>
                <c:pt idx="25">
                  <c:v>1950</c:v>
                </c:pt>
                <c:pt idx="26">
                  <c:v>2175</c:v>
                </c:pt>
                <c:pt idx="27">
                  <c:v>2228</c:v>
                </c:pt>
                <c:pt idx="28">
                  <c:v>2228</c:v>
                </c:pt>
                <c:pt idx="29">
                  <c:v>2330</c:v>
                </c:pt>
                <c:pt idx="30">
                  <c:v>2335</c:v>
                </c:pt>
                <c:pt idx="31">
                  <c:v>2335</c:v>
                </c:pt>
                <c:pt idx="32">
                  <c:v>2495</c:v>
                </c:pt>
                <c:pt idx="33">
                  <c:v>2633</c:v>
                </c:pt>
                <c:pt idx="34">
                  <c:v>2784</c:v>
                </c:pt>
                <c:pt idx="35">
                  <c:v>2822</c:v>
                </c:pt>
                <c:pt idx="36">
                  <c:v>2828</c:v>
                </c:pt>
                <c:pt idx="37">
                  <c:v>2830</c:v>
                </c:pt>
                <c:pt idx="38">
                  <c:v>3122</c:v>
                </c:pt>
                <c:pt idx="39">
                  <c:v>3263</c:v>
                </c:pt>
                <c:pt idx="40">
                  <c:v>3284</c:v>
                </c:pt>
                <c:pt idx="41">
                  <c:v>3432</c:v>
                </c:pt>
                <c:pt idx="42">
                  <c:v>3583</c:v>
                </c:pt>
                <c:pt idx="43">
                  <c:v>3642</c:v>
                </c:pt>
                <c:pt idx="44">
                  <c:v>3761</c:v>
                </c:pt>
                <c:pt idx="45">
                  <c:v>3921</c:v>
                </c:pt>
                <c:pt idx="46">
                  <c:v>3927</c:v>
                </c:pt>
                <c:pt idx="47">
                  <c:v>4082</c:v>
                </c:pt>
                <c:pt idx="48">
                  <c:v>4186</c:v>
                </c:pt>
                <c:pt idx="49">
                  <c:v>4221</c:v>
                </c:pt>
                <c:pt idx="50">
                  <c:v>4226.5</c:v>
                </c:pt>
                <c:pt idx="51">
                  <c:v>4241</c:v>
                </c:pt>
                <c:pt idx="52">
                  <c:v>4345</c:v>
                </c:pt>
                <c:pt idx="53">
                  <c:v>4345</c:v>
                </c:pt>
                <c:pt idx="54">
                  <c:v>4381</c:v>
                </c:pt>
                <c:pt idx="55">
                  <c:v>4449</c:v>
                </c:pt>
                <c:pt idx="56">
                  <c:v>4508</c:v>
                </c:pt>
                <c:pt idx="57">
                  <c:v>4725</c:v>
                </c:pt>
                <c:pt idx="58">
                  <c:v>4870</c:v>
                </c:pt>
                <c:pt idx="59">
                  <c:v>5003</c:v>
                </c:pt>
                <c:pt idx="60">
                  <c:v>5006</c:v>
                </c:pt>
              </c:numCache>
            </c:numRef>
          </c:xVal>
          <c:yVal>
            <c:numRef>
              <c:f>'A (2)'!$H$174:$H$978</c:f>
              <c:numCache>
                <c:formatCode>General</c:formatCode>
                <c:ptCount val="80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DD-46AA-8EAF-51BE1D430435}"/>
            </c:ext>
          </c:extLst>
        </c:ser>
        <c:ser>
          <c:idx val="1"/>
          <c:order val="1"/>
          <c:tx>
            <c:strRef>
              <c:f>'A (2)'!$I$20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(2)'!$F$174:$F$978</c:f>
              <c:numCache>
                <c:formatCode>General</c:formatCode>
                <c:ptCount val="805"/>
                <c:pt idx="0">
                  <c:v>1087</c:v>
                </c:pt>
                <c:pt idx="1">
                  <c:v>1087</c:v>
                </c:pt>
                <c:pt idx="2">
                  <c:v>1090</c:v>
                </c:pt>
                <c:pt idx="3">
                  <c:v>1090</c:v>
                </c:pt>
                <c:pt idx="4">
                  <c:v>1090</c:v>
                </c:pt>
                <c:pt idx="5">
                  <c:v>1090</c:v>
                </c:pt>
                <c:pt idx="6">
                  <c:v>1090</c:v>
                </c:pt>
                <c:pt idx="7">
                  <c:v>1102</c:v>
                </c:pt>
                <c:pt idx="8">
                  <c:v>1131</c:v>
                </c:pt>
                <c:pt idx="9">
                  <c:v>1233</c:v>
                </c:pt>
                <c:pt idx="10">
                  <c:v>1239</c:v>
                </c:pt>
                <c:pt idx="11">
                  <c:v>1247</c:v>
                </c:pt>
                <c:pt idx="12">
                  <c:v>1247</c:v>
                </c:pt>
                <c:pt idx="13">
                  <c:v>1292</c:v>
                </c:pt>
                <c:pt idx="14">
                  <c:v>1401</c:v>
                </c:pt>
                <c:pt idx="15">
                  <c:v>1407</c:v>
                </c:pt>
                <c:pt idx="16">
                  <c:v>1446</c:v>
                </c:pt>
                <c:pt idx="17">
                  <c:v>1446</c:v>
                </c:pt>
                <c:pt idx="18">
                  <c:v>1452</c:v>
                </c:pt>
                <c:pt idx="19">
                  <c:v>1570</c:v>
                </c:pt>
                <c:pt idx="20">
                  <c:v>1722</c:v>
                </c:pt>
                <c:pt idx="21">
                  <c:v>1722</c:v>
                </c:pt>
                <c:pt idx="22">
                  <c:v>1730</c:v>
                </c:pt>
                <c:pt idx="23">
                  <c:v>1731</c:v>
                </c:pt>
                <c:pt idx="24">
                  <c:v>1882</c:v>
                </c:pt>
                <c:pt idx="25">
                  <c:v>1950</c:v>
                </c:pt>
                <c:pt idx="26">
                  <c:v>2175</c:v>
                </c:pt>
                <c:pt idx="27">
                  <c:v>2228</c:v>
                </c:pt>
                <c:pt idx="28">
                  <c:v>2228</c:v>
                </c:pt>
                <c:pt idx="29">
                  <c:v>2330</c:v>
                </c:pt>
                <c:pt idx="30">
                  <c:v>2335</c:v>
                </c:pt>
                <c:pt idx="31">
                  <c:v>2335</c:v>
                </c:pt>
                <c:pt idx="32">
                  <c:v>2495</c:v>
                </c:pt>
                <c:pt idx="33">
                  <c:v>2633</c:v>
                </c:pt>
                <c:pt idx="34">
                  <c:v>2784</c:v>
                </c:pt>
                <c:pt idx="35">
                  <c:v>2822</c:v>
                </c:pt>
                <c:pt idx="36">
                  <c:v>2828</c:v>
                </c:pt>
                <c:pt idx="37">
                  <c:v>2830</c:v>
                </c:pt>
                <c:pt idx="38">
                  <c:v>3122</c:v>
                </c:pt>
                <c:pt idx="39">
                  <c:v>3263</c:v>
                </c:pt>
                <c:pt idx="40">
                  <c:v>3284</c:v>
                </c:pt>
                <c:pt idx="41">
                  <c:v>3432</c:v>
                </c:pt>
                <c:pt idx="42">
                  <c:v>3583</c:v>
                </c:pt>
                <c:pt idx="43">
                  <c:v>3642</c:v>
                </c:pt>
                <c:pt idx="44">
                  <c:v>3761</c:v>
                </c:pt>
                <c:pt idx="45">
                  <c:v>3921</c:v>
                </c:pt>
                <c:pt idx="46">
                  <c:v>3927</c:v>
                </c:pt>
                <c:pt idx="47">
                  <c:v>4082</c:v>
                </c:pt>
                <c:pt idx="48">
                  <c:v>4186</c:v>
                </c:pt>
                <c:pt idx="49">
                  <c:v>4221</c:v>
                </c:pt>
                <c:pt idx="50">
                  <c:v>4226.5</c:v>
                </c:pt>
                <c:pt idx="51">
                  <c:v>4241</c:v>
                </c:pt>
                <c:pt idx="52">
                  <c:v>4345</c:v>
                </c:pt>
                <c:pt idx="53">
                  <c:v>4345</c:v>
                </c:pt>
                <c:pt idx="54">
                  <c:v>4381</c:v>
                </c:pt>
                <c:pt idx="55">
                  <c:v>4449</c:v>
                </c:pt>
                <c:pt idx="56">
                  <c:v>4508</c:v>
                </c:pt>
                <c:pt idx="57">
                  <c:v>4725</c:v>
                </c:pt>
                <c:pt idx="58">
                  <c:v>4870</c:v>
                </c:pt>
                <c:pt idx="59">
                  <c:v>5003</c:v>
                </c:pt>
                <c:pt idx="60">
                  <c:v>5006</c:v>
                </c:pt>
              </c:numCache>
            </c:numRef>
          </c:xVal>
          <c:yVal>
            <c:numRef>
              <c:f>'A (2)'!$I$174:$I$978</c:f>
              <c:numCache>
                <c:formatCode>General</c:formatCode>
                <c:ptCount val="805"/>
                <c:pt idx="0">
                  <c:v>4.7858000034466386E-3</c:v>
                </c:pt>
                <c:pt idx="1">
                  <c:v>1.4785800005483907E-2</c:v>
                </c:pt>
                <c:pt idx="2">
                  <c:v>-1.619399999617599E-2</c:v>
                </c:pt>
                <c:pt idx="3">
                  <c:v>-8.193999994546175E-3</c:v>
                </c:pt>
                <c:pt idx="4">
                  <c:v>4.8060000044642948E-3</c:v>
                </c:pt>
                <c:pt idx="5">
                  <c:v>6.8060000048717484E-3</c:v>
                </c:pt>
                <c:pt idx="6">
                  <c:v>1.0806000005686656E-2</c:v>
                </c:pt>
                <c:pt idx="7">
                  <c:v>-1.3113199995132163E-2</c:v>
                </c:pt>
                <c:pt idx="8">
                  <c:v>-5.8459999854676425E-4</c:v>
                </c:pt>
                <c:pt idx="9">
                  <c:v>-8.977999968919903E-4</c:v>
                </c:pt>
                <c:pt idx="10">
                  <c:v>-8.5739999485667795E-4</c:v>
                </c:pt>
                <c:pt idx="11">
                  <c:v>-6.4701999945100397E-3</c:v>
                </c:pt>
                <c:pt idx="12">
                  <c:v>5.5298000006587245E-3</c:v>
                </c:pt>
                <c:pt idx="13">
                  <c:v>1.6832799999974668E-2</c:v>
                </c:pt>
                <c:pt idx="14">
                  <c:v>1.2334000057308003E-3</c:v>
                </c:pt>
                <c:pt idx="15">
                  <c:v>6.2738000051467679E-3</c:v>
                </c:pt>
                <c:pt idx="16">
                  <c:v>4.5364000034169294E-3</c:v>
                </c:pt>
                <c:pt idx="17">
                  <c:v>5.536400007258635E-3</c:v>
                </c:pt>
                <c:pt idx="18">
                  <c:v>2.5768000050447881E-3</c:v>
                </c:pt>
                <c:pt idx="19">
                  <c:v>-1.9961999998486135E-2</c:v>
                </c:pt>
                <c:pt idx="20">
                  <c:v>8.3948000028613023E-3</c:v>
                </c:pt>
                <c:pt idx="21">
                  <c:v>1.239480000367621E-2</c:v>
                </c:pt>
                <c:pt idx="22">
                  <c:v>-1.3218000000051688E-2</c:v>
                </c:pt>
                <c:pt idx="23">
                  <c:v>1.8455400000675581E-2</c:v>
                </c:pt>
                <c:pt idx="24">
                  <c:v>-2.8611999950953759E-3</c:v>
                </c:pt>
                <c:pt idx="25">
                  <c:v>7.9299999997601844E-3</c:v>
                </c:pt>
                <c:pt idx="26">
                  <c:v>-6.5549999999348074E-3</c:v>
                </c:pt>
                <c:pt idx="32">
                  <c:v>-1.6266999999061227E-2</c:v>
                </c:pt>
                <c:pt idx="50">
                  <c:v>-1.5074899994942825E-2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DD-46AA-8EAF-51BE1D430435}"/>
            </c:ext>
          </c:extLst>
        </c:ser>
        <c:ser>
          <c:idx val="2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(2)'!$F$174:$F$978</c:f>
              <c:numCache>
                <c:formatCode>General</c:formatCode>
                <c:ptCount val="805"/>
                <c:pt idx="0">
                  <c:v>1087</c:v>
                </c:pt>
                <c:pt idx="1">
                  <c:v>1087</c:v>
                </c:pt>
                <c:pt idx="2">
                  <c:v>1090</c:v>
                </c:pt>
                <c:pt idx="3">
                  <c:v>1090</c:v>
                </c:pt>
                <c:pt idx="4">
                  <c:v>1090</c:v>
                </c:pt>
                <c:pt idx="5">
                  <c:v>1090</c:v>
                </c:pt>
                <c:pt idx="6">
                  <c:v>1090</c:v>
                </c:pt>
                <c:pt idx="7">
                  <c:v>1102</c:v>
                </c:pt>
                <c:pt idx="8">
                  <c:v>1131</c:v>
                </c:pt>
                <c:pt idx="9">
                  <c:v>1233</c:v>
                </c:pt>
                <c:pt idx="10">
                  <c:v>1239</c:v>
                </c:pt>
                <c:pt idx="11">
                  <c:v>1247</c:v>
                </c:pt>
                <c:pt idx="12">
                  <c:v>1247</c:v>
                </c:pt>
                <c:pt idx="13">
                  <c:v>1292</c:v>
                </c:pt>
                <c:pt idx="14">
                  <c:v>1401</c:v>
                </c:pt>
                <c:pt idx="15">
                  <c:v>1407</c:v>
                </c:pt>
                <c:pt idx="16">
                  <c:v>1446</c:v>
                </c:pt>
                <c:pt idx="17">
                  <c:v>1446</c:v>
                </c:pt>
                <c:pt idx="18">
                  <c:v>1452</c:v>
                </c:pt>
                <c:pt idx="19">
                  <c:v>1570</c:v>
                </c:pt>
                <c:pt idx="20">
                  <c:v>1722</c:v>
                </c:pt>
                <c:pt idx="21">
                  <c:v>1722</c:v>
                </c:pt>
                <c:pt idx="22">
                  <c:v>1730</c:v>
                </c:pt>
                <c:pt idx="23">
                  <c:v>1731</c:v>
                </c:pt>
                <c:pt idx="24">
                  <c:v>1882</c:v>
                </c:pt>
                <c:pt idx="25">
                  <c:v>1950</c:v>
                </c:pt>
                <c:pt idx="26">
                  <c:v>2175</c:v>
                </c:pt>
                <c:pt idx="27">
                  <c:v>2228</c:v>
                </c:pt>
                <c:pt idx="28">
                  <c:v>2228</c:v>
                </c:pt>
                <c:pt idx="29">
                  <c:v>2330</c:v>
                </c:pt>
                <c:pt idx="30">
                  <c:v>2335</c:v>
                </c:pt>
                <c:pt idx="31">
                  <c:v>2335</c:v>
                </c:pt>
                <c:pt idx="32">
                  <c:v>2495</c:v>
                </c:pt>
                <c:pt idx="33">
                  <c:v>2633</c:v>
                </c:pt>
                <c:pt idx="34">
                  <c:v>2784</c:v>
                </c:pt>
                <c:pt idx="35">
                  <c:v>2822</c:v>
                </c:pt>
                <c:pt idx="36">
                  <c:v>2828</c:v>
                </c:pt>
                <c:pt idx="37">
                  <c:v>2830</c:v>
                </c:pt>
                <c:pt idx="38">
                  <c:v>3122</c:v>
                </c:pt>
                <c:pt idx="39">
                  <c:v>3263</c:v>
                </c:pt>
                <c:pt idx="40">
                  <c:v>3284</c:v>
                </c:pt>
                <c:pt idx="41">
                  <c:v>3432</c:v>
                </c:pt>
                <c:pt idx="42">
                  <c:v>3583</c:v>
                </c:pt>
                <c:pt idx="43">
                  <c:v>3642</c:v>
                </c:pt>
                <c:pt idx="44">
                  <c:v>3761</c:v>
                </c:pt>
                <c:pt idx="45">
                  <c:v>3921</c:v>
                </c:pt>
                <c:pt idx="46">
                  <c:v>3927</c:v>
                </c:pt>
                <c:pt idx="47">
                  <c:v>4082</c:v>
                </c:pt>
                <c:pt idx="48">
                  <c:v>4186</c:v>
                </c:pt>
                <c:pt idx="49">
                  <c:v>4221</c:v>
                </c:pt>
                <c:pt idx="50">
                  <c:v>4226.5</c:v>
                </c:pt>
                <c:pt idx="51">
                  <c:v>4241</c:v>
                </c:pt>
                <c:pt idx="52">
                  <c:v>4345</c:v>
                </c:pt>
                <c:pt idx="53">
                  <c:v>4345</c:v>
                </c:pt>
                <c:pt idx="54">
                  <c:v>4381</c:v>
                </c:pt>
                <c:pt idx="55">
                  <c:v>4449</c:v>
                </c:pt>
                <c:pt idx="56">
                  <c:v>4508</c:v>
                </c:pt>
                <c:pt idx="57">
                  <c:v>4725</c:v>
                </c:pt>
                <c:pt idx="58">
                  <c:v>4870</c:v>
                </c:pt>
                <c:pt idx="59">
                  <c:v>5003</c:v>
                </c:pt>
                <c:pt idx="60">
                  <c:v>5006</c:v>
                </c:pt>
              </c:numCache>
            </c:numRef>
          </c:xVal>
          <c:yVal>
            <c:numRef>
              <c:f>'A (2)'!$J$174:$J$978</c:f>
              <c:numCache>
                <c:formatCode>General</c:formatCode>
                <c:ptCount val="805"/>
                <c:pt idx="27">
                  <c:v>-9.9647999959415756E-3</c:v>
                </c:pt>
                <c:pt idx="28">
                  <c:v>-8.764799997152295E-3</c:v>
                </c:pt>
                <c:pt idx="29">
                  <c:v>-1.1177999993378762E-2</c:v>
                </c:pt>
                <c:pt idx="30">
                  <c:v>-1.4811000000918284E-2</c:v>
                </c:pt>
                <c:pt idx="31">
                  <c:v>-1.3810999997076578E-2</c:v>
                </c:pt>
                <c:pt idx="33">
                  <c:v>-1.9537799991667271E-2</c:v>
                </c:pt>
                <c:pt idx="34">
                  <c:v>-2.3554399995191488E-2</c:v>
                </c:pt>
                <c:pt idx="40">
                  <c:v>-2.6854399999137968E-2</c:v>
                </c:pt>
                <c:pt idx="42">
                  <c:v>-3.1507799998507835E-2</c:v>
                </c:pt>
                <c:pt idx="52">
                  <c:v>-1.677699999709148E-2</c:v>
                </c:pt>
                <c:pt idx="53">
                  <c:v>-1.6376999999920372E-2</c:v>
                </c:pt>
                <c:pt idx="56">
                  <c:v>-1.2212800000270363E-2</c:v>
                </c:pt>
                <c:pt idx="59">
                  <c:v>-9.7980000282404944E-4</c:v>
                </c:pt>
                <c:pt idx="60">
                  <c:v>1.5404000077978708E-3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DD-46AA-8EAF-51BE1D430435}"/>
            </c:ext>
          </c:extLst>
        </c:ser>
        <c:ser>
          <c:idx val="3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(2)'!$F$174:$F$978</c:f>
              <c:numCache>
                <c:formatCode>General</c:formatCode>
                <c:ptCount val="805"/>
                <c:pt idx="0">
                  <c:v>1087</c:v>
                </c:pt>
                <c:pt idx="1">
                  <c:v>1087</c:v>
                </c:pt>
                <c:pt idx="2">
                  <c:v>1090</c:v>
                </c:pt>
                <c:pt idx="3">
                  <c:v>1090</c:v>
                </c:pt>
                <c:pt idx="4">
                  <c:v>1090</c:v>
                </c:pt>
                <c:pt idx="5">
                  <c:v>1090</c:v>
                </c:pt>
                <c:pt idx="6">
                  <c:v>1090</c:v>
                </c:pt>
                <c:pt idx="7">
                  <c:v>1102</c:v>
                </c:pt>
                <c:pt idx="8">
                  <c:v>1131</c:v>
                </c:pt>
                <c:pt idx="9">
                  <c:v>1233</c:v>
                </c:pt>
                <c:pt idx="10">
                  <c:v>1239</c:v>
                </c:pt>
                <c:pt idx="11">
                  <c:v>1247</c:v>
                </c:pt>
                <c:pt idx="12">
                  <c:v>1247</c:v>
                </c:pt>
                <c:pt idx="13">
                  <c:v>1292</c:v>
                </c:pt>
                <c:pt idx="14">
                  <c:v>1401</c:v>
                </c:pt>
                <c:pt idx="15">
                  <c:v>1407</c:v>
                </c:pt>
                <c:pt idx="16">
                  <c:v>1446</c:v>
                </c:pt>
                <c:pt idx="17">
                  <c:v>1446</c:v>
                </c:pt>
                <c:pt idx="18">
                  <c:v>1452</c:v>
                </c:pt>
                <c:pt idx="19">
                  <c:v>1570</c:v>
                </c:pt>
                <c:pt idx="20">
                  <c:v>1722</c:v>
                </c:pt>
                <c:pt idx="21">
                  <c:v>1722</c:v>
                </c:pt>
                <c:pt idx="22">
                  <c:v>1730</c:v>
                </c:pt>
                <c:pt idx="23">
                  <c:v>1731</c:v>
                </c:pt>
                <c:pt idx="24">
                  <c:v>1882</c:v>
                </c:pt>
                <c:pt idx="25">
                  <c:v>1950</c:v>
                </c:pt>
                <c:pt idx="26">
                  <c:v>2175</c:v>
                </c:pt>
                <c:pt idx="27">
                  <c:v>2228</c:v>
                </c:pt>
                <c:pt idx="28">
                  <c:v>2228</c:v>
                </c:pt>
                <c:pt idx="29">
                  <c:v>2330</c:v>
                </c:pt>
                <c:pt idx="30">
                  <c:v>2335</c:v>
                </c:pt>
                <c:pt idx="31">
                  <c:v>2335</c:v>
                </c:pt>
                <c:pt idx="32">
                  <c:v>2495</c:v>
                </c:pt>
                <c:pt idx="33">
                  <c:v>2633</c:v>
                </c:pt>
                <c:pt idx="34">
                  <c:v>2784</c:v>
                </c:pt>
                <c:pt idx="35">
                  <c:v>2822</c:v>
                </c:pt>
                <c:pt idx="36">
                  <c:v>2828</c:v>
                </c:pt>
                <c:pt idx="37">
                  <c:v>2830</c:v>
                </c:pt>
                <c:pt idx="38">
                  <c:v>3122</c:v>
                </c:pt>
                <c:pt idx="39">
                  <c:v>3263</c:v>
                </c:pt>
                <c:pt idx="40">
                  <c:v>3284</c:v>
                </c:pt>
                <c:pt idx="41">
                  <c:v>3432</c:v>
                </c:pt>
                <c:pt idx="42">
                  <c:v>3583</c:v>
                </c:pt>
                <c:pt idx="43">
                  <c:v>3642</c:v>
                </c:pt>
                <c:pt idx="44">
                  <c:v>3761</c:v>
                </c:pt>
                <c:pt idx="45">
                  <c:v>3921</c:v>
                </c:pt>
                <c:pt idx="46">
                  <c:v>3927</c:v>
                </c:pt>
                <c:pt idx="47">
                  <c:v>4082</c:v>
                </c:pt>
                <c:pt idx="48">
                  <c:v>4186</c:v>
                </c:pt>
                <c:pt idx="49">
                  <c:v>4221</c:v>
                </c:pt>
                <c:pt idx="50">
                  <c:v>4226.5</c:v>
                </c:pt>
                <c:pt idx="51">
                  <c:v>4241</c:v>
                </c:pt>
                <c:pt idx="52">
                  <c:v>4345</c:v>
                </c:pt>
                <c:pt idx="53">
                  <c:v>4345</c:v>
                </c:pt>
                <c:pt idx="54">
                  <c:v>4381</c:v>
                </c:pt>
                <c:pt idx="55">
                  <c:v>4449</c:v>
                </c:pt>
                <c:pt idx="56">
                  <c:v>4508</c:v>
                </c:pt>
                <c:pt idx="57">
                  <c:v>4725</c:v>
                </c:pt>
                <c:pt idx="58">
                  <c:v>4870</c:v>
                </c:pt>
                <c:pt idx="59">
                  <c:v>5003</c:v>
                </c:pt>
                <c:pt idx="60">
                  <c:v>5006</c:v>
                </c:pt>
              </c:numCache>
            </c:numRef>
          </c:xVal>
          <c:yVal>
            <c:numRef>
              <c:f>'A (2)'!$K$174:$K$978</c:f>
              <c:numCache>
                <c:formatCode>General</c:formatCode>
                <c:ptCount val="805"/>
                <c:pt idx="35">
                  <c:v>-2.4665199998707976E-2</c:v>
                </c:pt>
                <c:pt idx="36">
                  <c:v>-2.4724800001422409E-2</c:v>
                </c:pt>
                <c:pt idx="37">
                  <c:v>-2.4577999996836297E-2</c:v>
                </c:pt>
                <c:pt idx="38">
                  <c:v>-2.9445200001646299E-2</c:v>
                </c:pt>
                <c:pt idx="39">
                  <c:v>-3.1595799999195151E-2</c:v>
                </c:pt>
                <c:pt idx="41">
                  <c:v>-3.0791199998930097E-2</c:v>
                </c:pt>
                <c:pt idx="43">
                  <c:v>-3.0677199996716809E-2</c:v>
                </c:pt>
                <c:pt idx="44">
                  <c:v>-2.8242599997611251E-2</c:v>
                </c:pt>
                <c:pt idx="45">
                  <c:v>-2.5998600001912564E-2</c:v>
                </c:pt>
                <c:pt idx="46">
                  <c:v>-2.6158199994824827E-2</c:v>
                </c:pt>
                <c:pt idx="47">
                  <c:v>-2.3681200000282843E-2</c:v>
                </c:pt>
                <c:pt idx="48">
                  <c:v>-2.104759999201633E-2</c:v>
                </c:pt>
                <c:pt idx="49">
                  <c:v>-1.9878599996445701E-2</c:v>
                </c:pt>
                <c:pt idx="51">
                  <c:v>-2.051059999212157E-2</c:v>
                </c:pt>
                <c:pt idx="54">
                  <c:v>-1.6334599997207988E-2</c:v>
                </c:pt>
                <c:pt idx="55">
                  <c:v>-1.3443399999232497E-2</c:v>
                </c:pt>
                <c:pt idx="57">
                  <c:v>-7.4849999946309254E-3</c:v>
                </c:pt>
                <c:pt idx="58">
                  <c:v>-2.2420000022975728E-3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DD-46AA-8EAF-51BE1D430435}"/>
            </c:ext>
          </c:extLst>
        </c:ser>
        <c:ser>
          <c:idx val="4"/>
          <c:order val="4"/>
          <c:tx>
            <c:strRef>
              <c:f>'A (2)'!$P$20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(2)'!$F$174:$F$978</c:f>
              <c:numCache>
                <c:formatCode>General</c:formatCode>
                <c:ptCount val="805"/>
                <c:pt idx="0">
                  <c:v>1087</c:v>
                </c:pt>
                <c:pt idx="1">
                  <c:v>1087</c:v>
                </c:pt>
                <c:pt idx="2">
                  <c:v>1090</c:v>
                </c:pt>
                <c:pt idx="3">
                  <c:v>1090</c:v>
                </c:pt>
                <c:pt idx="4">
                  <c:v>1090</c:v>
                </c:pt>
                <c:pt idx="5">
                  <c:v>1090</c:v>
                </c:pt>
                <c:pt idx="6">
                  <c:v>1090</c:v>
                </c:pt>
                <c:pt idx="7">
                  <c:v>1102</c:v>
                </c:pt>
                <c:pt idx="8">
                  <c:v>1131</c:v>
                </c:pt>
                <c:pt idx="9">
                  <c:v>1233</c:v>
                </c:pt>
                <c:pt idx="10">
                  <c:v>1239</c:v>
                </c:pt>
                <c:pt idx="11">
                  <c:v>1247</c:v>
                </c:pt>
                <c:pt idx="12">
                  <c:v>1247</c:v>
                </c:pt>
                <c:pt idx="13">
                  <c:v>1292</c:v>
                </c:pt>
                <c:pt idx="14">
                  <c:v>1401</c:v>
                </c:pt>
                <c:pt idx="15">
                  <c:v>1407</c:v>
                </c:pt>
                <c:pt idx="16">
                  <c:v>1446</c:v>
                </c:pt>
                <c:pt idx="17">
                  <c:v>1446</c:v>
                </c:pt>
                <c:pt idx="18">
                  <c:v>1452</c:v>
                </c:pt>
                <c:pt idx="19">
                  <c:v>1570</c:v>
                </c:pt>
                <c:pt idx="20">
                  <c:v>1722</c:v>
                </c:pt>
                <c:pt idx="21">
                  <c:v>1722</c:v>
                </c:pt>
                <c:pt idx="22">
                  <c:v>1730</c:v>
                </c:pt>
                <c:pt idx="23">
                  <c:v>1731</c:v>
                </c:pt>
                <c:pt idx="24">
                  <c:v>1882</c:v>
                </c:pt>
                <c:pt idx="25">
                  <c:v>1950</c:v>
                </c:pt>
                <c:pt idx="26">
                  <c:v>2175</c:v>
                </c:pt>
                <c:pt idx="27">
                  <c:v>2228</c:v>
                </c:pt>
                <c:pt idx="28">
                  <c:v>2228</c:v>
                </c:pt>
                <c:pt idx="29">
                  <c:v>2330</c:v>
                </c:pt>
                <c:pt idx="30">
                  <c:v>2335</c:v>
                </c:pt>
                <c:pt idx="31">
                  <c:v>2335</c:v>
                </c:pt>
                <c:pt idx="32">
                  <c:v>2495</c:v>
                </c:pt>
                <c:pt idx="33">
                  <c:v>2633</c:v>
                </c:pt>
                <c:pt idx="34">
                  <c:v>2784</c:v>
                </c:pt>
                <c:pt idx="35">
                  <c:v>2822</c:v>
                </c:pt>
                <c:pt idx="36">
                  <c:v>2828</c:v>
                </c:pt>
                <c:pt idx="37">
                  <c:v>2830</c:v>
                </c:pt>
                <c:pt idx="38">
                  <c:v>3122</c:v>
                </c:pt>
                <c:pt idx="39">
                  <c:v>3263</c:v>
                </c:pt>
                <c:pt idx="40">
                  <c:v>3284</c:v>
                </c:pt>
                <c:pt idx="41">
                  <c:v>3432</c:v>
                </c:pt>
                <c:pt idx="42">
                  <c:v>3583</c:v>
                </c:pt>
                <c:pt idx="43">
                  <c:v>3642</c:v>
                </c:pt>
                <c:pt idx="44">
                  <c:v>3761</c:v>
                </c:pt>
                <c:pt idx="45">
                  <c:v>3921</c:v>
                </c:pt>
                <c:pt idx="46">
                  <c:v>3927</c:v>
                </c:pt>
                <c:pt idx="47">
                  <c:v>4082</c:v>
                </c:pt>
                <c:pt idx="48">
                  <c:v>4186</c:v>
                </c:pt>
                <c:pt idx="49">
                  <c:v>4221</c:v>
                </c:pt>
                <c:pt idx="50">
                  <c:v>4226.5</c:v>
                </c:pt>
                <c:pt idx="51">
                  <c:v>4241</c:v>
                </c:pt>
                <c:pt idx="52">
                  <c:v>4345</c:v>
                </c:pt>
                <c:pt idx="53">
                  <c:v>4345</c:v>
                </c:pt>
                <c:pt idx="54">
                  <c:v>4381</c:v>
                </c:pt>
                <c:pt idx="55">
                  <c:v>4449</c:v>
                </c:pt>
                <c:pt idx="56">
                  <c:v>4508</c:v>
                </c:pt>
                <c:pt idx="57">
                  <c:v>4725</c:v>
                </c:pt>
                <c:pt idx="58">
                  <c:v>4870</c:v>
                </c:pt>
                <c:pt idx="59">
                  <c:v>5003</c:v>
                </c:pt>
                <c:pt idx="60">
                  <c:v>5006</c:v>
                </c:pt>
              </c:numCache>
            </c:numRef>
          </c:xVal>
          <c:yVal>
            <c:numRef>
              <c:f>'A (2)'!$P$174:$P$978</c:f>
              <c:numCache>
                <c:formatCode>General</c:formatCode>
                <c:ptCount val="805"/>
                <c:pt idx="26">
                  <c:v>-5.6077813573659624E-3</c:v>
                </c:pt>
                <c:pt idx="27">
                  <c:v>-7.7904090717732105E-3</c:v>
                </c:pt>
                <c:pt idx="28">
                  <c:v>-7.7904090717732105E-3</c:v>
                </c:pt>
                <c:pt idx="29">
                  <c:v>-1.1711730366395723E-2</c:v>
                </c:pt>
                <c:pt idx="30">
                  <c:v>-1.1894503799869199E-2</c:v>
                </c:pt>
                <c:pt idx="31">
                  <c:v>-1.1894503799869199E-2</c:v>
                </c:pt>
                <c:pt idx="32">
                  <c:v>-1.7277024804743094E-2</c:v>
                </c:pt>
                <c:pt idx="33">
                  <c:v>-2.1193191751113435E-2</c:v>
                </c:pt>
                <c:pt idx="34">
                  <c:v>-2.470760019112031E-2</c:v>
                </c:pt>
                <c:pt idx="35">
                  <c:v>-2.5465185414293212E-2</c:v>
                </c:pt>
                <c:pt idx="36">
                  <c:v>-2.5580141845078813E-2</c:v>
                </c:pt>
                <c:pt idx="37">
                  <c:v>-2.5618178092391364E-2</c:v>
                </c:pt>
                <c:pt idx="38">
                  <c:v>-2.9655378695780804E-2</c:v>
                </c:pt>
                <c:pt idx="39">
                  <c:v>-3.0526641616337169E-2</c:v>
                </c:pt>
                <c:pt idx="40">
                  <c:v>-3.059632423188699E-2</c:v>
                </c:pt>
                <c:pt idx="41">
                  <c:v>-3.0645704230094467E-2</c:v>
                </c:pt>
                <c:pt idx="42">
                  <c:v>-2.9898745511955122E-2</c:v>
                </c:pt>
                <c:pt idx="43">
                  <c:v>-2.9388077785935662E-2</c:v>
                </c:pt>
                <c:pt idx="44">
                  <c:v>-2.7984008924259535E-2</c:v>
                </c:pt>
                <c:pt idx="45">
                  <c:v>-2.5307834616261848E-2</c:v>
                </c:pt>
                <c:pt idx="46">
                  <c:v>-2.518988853612053E-2</c:v>
                </c:pt>
                <c:pt idx="47">
                  <c:v>-2.1702238232547744E-2</c:v>
                </c:pt>
                <c:pt idx="48">
                  <c:v>-1.888644265862105E-2</c:v>
                </c:pt>
                <c:pt idx="49">
                  <c:v>-1.7852902351405797E-2</c:v>
                </c:pt>
                <c:pt idx="50">
                  <c:v>-1.7686555068498533E-2</c:v>
                </c:pt>
                <c:pt idx="51">
                  <c:v>-1.724288168737842E-2</c:v>
                </c:pt>
                <c:pt idx="52">
                  <c:v>-1.3843028497332988E-2</c:v>
                </c:pt>
                <c:pt idx="53">
                  <c:v>-1.3843028497332988E-2</c:v>
                </c:pt>
                <c:pt idx="54">
                  <c:v>-1.2577148910223768E-2</c:v>
                </c:pt>
                <c:pt idx="55">
                  <c:v>-1.0061150199889346E-2</c:v>
                </c:pt>
                <c:pt idx="56">
                  <c:v>-7.7458235576887691E-3</c:v>
                </c:pt>
                <c:pt idx="57">
                  <c:v>1.8275731064900103E-3</c:v>
                </c:pt>
                <c:pt idx="58">
                  <c:v>9.1515263031288763E-3</c:v>
                </c:pt>
                <c:pt idx="59">
                  <c:v>1.6522326890587524E-2</c:v>
                </c:pt>
                <c:pt idx="60">
                  <c:v>1.6695790905661145E-2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DD-46AA-8EAF-51BE1D430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52608"/>
        <c:axId val="1"/>
      </c:scatterChart>
      <c:valAx>
        <c:axId val="838652608"/>
        <c:scaling>
          <c:orientation val="minMax"/>
          <c:max val="5500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06932754095391"/>
              <c:y val="0.87719543828951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9310344827586206E-2"/>
              <c:y val="0.35672606713634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6526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"/>
          <c:y val="0.91812865497076024"/>
          <c:w val="0.74137931034482762"/>
          <c:h val="0.98245614035087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XX Cep -- O-C Diagr</a:t>
            </a:r>
            <a:r>
              <a:rPr lang="en-A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c:rich>
      </c:tx>
      <c:layout>
        <c:manualLayout>
          <c:xMode val="edge"/>
          <c:yMode val="edge"/>
          <c:x val="0.38726333907056798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8777969018934"/>
          <c:y val="0.12244915390561496"/>
          <c:w val="0.81583476764199658"/>
          <c:h val="0.67638580252625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(2)'!$D$21:$D$1695</c:f>
                <c:numCache>
                  <c:formatCode>General</c:formatCode>
                  <c:ptCount val="1675"/>
                  <c:pt idx="12">
                    <c:v>0</c:v>
                  </c:pt>
                  <c:pt idx="13">
                    <c:v>2.0000000000000001E-4</c:v>
                  </c:pt>
                  <c:pt idx="16">
                    <c:v>4.0000000000000002E-4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6.9999999999999999E-4</c:v>
                  </c:pt>
                  <c:pt idx="23">
                    <c:v>2.0000000000000001E-4</c:v>
                  </c:pt>
                  <c:pt idx="24">
                    <c:v>2.9999999999999997E-4</c:v>
                  </c:pt>
                  <c:pt idx="25">
                    <c:v>3.0000000000000001E-3</c:v>
                  </c:pt>
                  <c:pt idx="26">
                    <c:v>1E-3</c:v>
                  </c:pt>
                  <c:pt idx="29">
                    <c:v>1.6000000000000001E-3</c:v>
                  </c:pt>
                  <c:pt idx="46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2">
                    <c:v>2E-3</c:v>
                  </c:pt>
                  <c:pt idx="183">
                    <c:v>1E-3</c:v>
                  </c:pt>
                  <c:pt idx="186">
                    <c:v>2.0000000000000001E-4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1E-4</c:v>
                  </c:pt>
                  <c:pt idx="191">
                    <c:v>4.0000000000000002E-4</c:v>
                  </c:pt>
                  <c:pt idx="192">
                    <c:v>2.9999999999999997E-4</c:v>
                  </c:pt>
                  <c:pt idx="193">
                    <c:v>2.9999999999999997E-4</c:v>
                  </c:pt>
                  <c:pt idx="194">
                    <c:v>2.8E-3</c:v>
                  </c:pt>
                  <c:pt idx="195">
                    <c:v>1.4E-3</c:v>
                  </c:pt>
                  <c:pt idx="196">
                    <c:v>2E-3</c:v>
                  </c:pt>
                  <c:pt idx="197">
                    <c:v>2.9999999999999997E-4</c:v>
                  </c:pt>
                  <c:pt idx="198">
                    <c:v>4.0000000000000002E-4</c:v>
                  </c:pt>
                  <c:pt idx="199">
                    <c:v>2.0000000000000001E-4</c:v>
                  </c:pt>
                  <c:pt idx="200">
                    <c:v>4.0000000000000002E-4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1.7000000000000001E-2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5.0000000000000001E-4</c:v>
                  </c:pt>
                  <c:pt idx="207">
                    <c:v>2.9999999999999997E-4</c:v>
                  </c:pt>
                  <c:pt idx="208">
                    <c:v>5.0000000000000001E-4</c:v>
                  </c:pt>
                  <c:pt idx="209">
                    <c:v>1E-3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1.1000000000000001E-3</c:v>
                  </c:pt>
                  <c:pt idx="213">
                    <c:v>1.6999999999999999E-3</c:v>
                  </c:pt>
                </c:numCache>
              </c:numRef>
            </c:plus>
            <c:minus>
              <c:numRef>
                <c:f>'A (2)'!$D$21:$D$1695</c:f>
                <c:numCache>
                  <c:formatCode>General</c:formatCode>
                  <c:ptCount val="1675"/>
                  <c:pt idx="12">
                    <c:v>0</c:v>
                  </c:pt>
                  <c:pt idx="13">
                    <c:v>2.0000000000000001E-4</c:v>
                  </c:pt>
                  <c:pt idx="16">
                    <c:v>4.0000000000000002E-4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6.9999999999999999E-4</c:v>
                  </c:pt>
                  <c:pt idx="23">
                    <c:v>2.0000000000000001E-4</c:v>
                  </c:pt>
                  <c:pt idx="24">
                    <c:v>2.9999999999999997E-4</c:v>
                  </c:pt>
                  <c:pt idx="25">
                    <c:v>3.0000000000000001E-3</c:v>
                  </c:pt>
                  <c:pt idx="26">
                    <c:v>1E-3</c:v>
                  </c:pt>
                  <c:pt idx="29">
                    <c:v>1.6000000000000001E-3</c:v>
                  </c:pt>
                  <c:pt idx="46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2">
                    <c:v>2E-3</c:v>
                  </c:pt>
                  <c:pt idx="183">
                    <c:v>1E-3</c:v>
                  </c:pt>
                  <c:pt idx="186">
                    <c:v>2.0000000000000001E-4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1E-4</c:v>
                  </c:pt>
                  <c:pt idx="191">
                    <c:v>4.0000000000000002E-4</c:v>
                  </c:pt>
                  <c:pt idx="192">
                    <c:v>2.9999999999999997E-4</c:v>
                  </c:pt>
                  <c:pt idx="193">
                    <c:v>2.9999999999999997E-4</c:v>
                  </c:pt>
                  <c:pt idx="194">
                    <c:v>2.8E-3</c:v>
                  </c:pt>
                  <c:pt idx="195">
                    <c:v>1.4E-3</c:v>
                  </c:pt>
                  <c:pt idx="196">
                    <c:v>2E-3</c:v>
                  </c:pt>
                  <c:pt idx="197">
                    <c:v>2.9999999999999997E-4</c:v>
                  </c:pt>
                  <c:pt idx="198">
                    <c:v>4.0000000000000002E-4</c:v>
                  </c:pt>
                  <c:pt idx="199">
                    <c:v>2.0000000000000001E-4</c:v>
                  </c:pt>
                  <c:pt idx="200">
                    <c:v>4.0000000000000002E-4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1.7000000000000001E-2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5.0000000000000001E-4</c:v>
                  </c:pt>
                  <c:pt idx="207">
                    <c:v>2.9999999999999997E-4</c:v>
                  </c:pt>
                  <c:pt idx="208">
                    <c:v>5.0000000000000001E-4</c:v>
                  </c:pt>
                  <c:pt idx="209">
                    <c:v>1E-3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1.1000000000000001E-3</c:v>
                  </c:pt>
                  <c:pt idx="213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(2)'!$F$21:$F$978</c:f>
              <c:numCache>
                <c:formatCode>General</c:formatCode>
                <c:ptCount val="958"/>
                <c:pt idx="0">
                  <c:v>-2797</c:v>
                </c:pt>
                <c:pt idx="1">
                  <c:v>-2615</c:v>
                </c:pt>
                <c:pt idx="2">
                  <c:v>-2464</c:v>
                </c:pt>
                <c:pt idx="3">
                  <c:v>-2461</c:v>
                </c:pt>
                <c:pt idx="4">
                  <c:v>-2458</c:v>
                </c:pt>
                <c:pt idx="5">
                  <c:v>-2420</c:v>
                </c:pt>
                <c:pt idx="6">
                  <c:v>-2313</c:v>
                </c:pt>
                <c:pt idx="7">
                  <c:v>-2198</c:v>
                </c:pt>
                <c:pt idx="8">
                  <c:v>-2147</c:v>
                </c:pt>
                <c:pt idx="9">
                  <c:v>-2029</c:v>
                </c:pt>
                <c:pt idx="10">
                  <c:v>-2011</c:v>
                </c:pt>
                <c:pt idx="11">
                  <c:v>-1969</c:v>
                </c:pt>
                <c:pt idx="12">
                  <c:v>-1868</c:v>
                </c:pt>
                <c:pt idx="13">
                  <c:v>-1854</c:v>
                </c:pt>
                <c:pt idx="14">
                  <c:v>-1851</c:v>
                </c:pt>
                <c:pt idx="15">
                  <c:v>-1848</c:v>
                </c:pt>
                <c:pt idx="16">
                  <c:v>-1700</c:v>
                </c:pt>
                <c:pt idx="17">
                  <c:v>-1700</c:v>
                </c:pt>
                <c:pt idx="18">
                  <c:v>-1691</c:v>
                </c:pt>
                <c:pt idx="19">
                  <c:v>-1691</c:v>
                </c:pt>
                <c:pt idx="20">
                  <c:v>-1617</c:v>
                </c:pt>
                <c:pt idx="21">
                  <c:v>-1551</c:v>
                </c:pt>
                <c:pt idx="22">
                  <c:v>-1433</c:v>
                </c:pt>
                <c:pt idx="23">
                  <c:v>-1412</c:v>
                </c:pt>
                <c:pt idx="24">
                  <c:v>-1412</c:v>
                </c:pt>
                <c:pt idx="25">
                  <c:v>-1382.5</c:v>
                </c:pt>
                <c:pt idx="26">
                  <c:v>-1376.5</c:v>
                </c:pt>
                <c:pt idx="27">
                  <c:v>-1374</c:v>
                </c:pt>
                <c:pt idx="28">
                  <c:v>-1365</c:v>
                </c:pt>
                <c:pt idx="29">
                  <c:v>-1260</c:v>
                </c:pt>
                <c:pt idx="30">
                  <c:v>-1095</c:v>
                </c:pt>
                <c:pt idx="31">
                  <c:v>-1091</c:v>
                </c:pt>
                <c:pt idx="32">
                  <c:v>-1062</c:v>
                </c:pt>
                <c:pt idx="33">
                  <c:v>-1047</c:v>
                </c:pt>
                <c:pt idx="34">
                  <c:v>-1042</c:v>
                </c:pt>
                <c:pt idx="35">
                  <c:v>-1027</c:v>
                </c:pt>
                <c:pt idx="36">
                  <c:v>-1027</c:v>
                </c:pt>
                <c:pt idx="37">
                  <c:v>-1021</c:v>
                </c:pt>
                <c:pt idx="38">
                  <c:v>-999</c:v>
                </c:pt>
                <c:pt idx="39">
                  <c:v>-955</c:v>
                </c:pt>
                <c:pt idx="40">
                  <c:v>-931</c:v>
                </c:pt>
                <c:pt idx="41">
                  <c:v>-931</c:v>
                </c:pt>
                <c:pt idx="42">
                  <c:v>-896</c:v>
                </c:pt>
                <c:pt idx="43">
                  <c:v>-783</c:v>
                </c:pt>
                <c:pt idx="44">
                  <c:v>-781</c:v>
                </c:pt>
                <c:pt idx="45">
                  <c:v>-769</c:v>
                </c:pt>
                <c:pt idx="46">
                  <c:v>-760</c:v>
                </c:pt>
                <c:pt idx="47">
                  <c:v>-753</c:v>
                </c:pt>
                <c:pt idx="48">
                  <c:v>-712</c:v>
                </c:pt>
                <c:pt idx="49">
                  <c:v>-712</c:v>
                </c:pt>
                <c:pt idx="50">
                  <c:v>-620</c:v>
                </c:pt>
                <c:pt idx="51">
                  <c:v>-617</c:v>
                </c:pt>
                <c:pt idx="52">
                  <c:v>-614</c:v>
                </c:pt>
                <c:pt idx="53">
                  <c:v>-612</c:v>
                </c:pt>
                <c:pt idx="54">
                  <c:v>-612</c:v>
                </c:pt>
                <c:pt idx="55">
                  <c:v>-606</c:v>
                </c:pt>
                <c:pt idx="56">
                  <c:v>-540</c:v>
                </c:pt>
                <c:pt idx="57">
                  <c:v>-458</c:v>
                </c:pt>
                <c:pt idx="58">
                  <c:v>-457</c:v>
                </c:pt>
                <c:pt idx="59">
                  <c:v>-454</c:v>
                </c:pt>
                <c:pt idx="60">
                  <c:v>-454</c:v>
                </c:pt>
                <c:pt idx="61">
                  <c:v>-449</c:v>
                </c:pt>
                <c:pt idx="62">
                  <c:v>-371</c:v>
                </c:pt>
                <c:pt idx="63">
                  <c:v>-302</c:v>
                </c:pt>
                <c:pt idx="64">
                  <c:v>-302</c:v>
                </c:pt>
                <c:pt idx="65">
                  <c:v>-292</c:v>
                </c:pt>
                <c:pt idx="66">
                  <c:v>-283</c:v>
                </c:pt>
                <c:pt idx="67">
                  <c:v>-243</c:v>
                </c:pt>
                <c:pt idx="68">
                  <c:v>-179</c:v>
                </c:pt>
                <c:pt idx="69">
                  <c:v>-170</c:v>
                </c:pt>
                <c:pt idx="70">
                  <c:v>-164</c:v>
                </c:pt>
                <c:pt idx="71">
                  <c:v>-149</c:v>
                </c:pt>
                <c:pt idx="72">
                  <c:v>-13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-7</c:v>
                </c:pt>
                <c:pt idx="82">
                  <c:v>0</c:v>
                </c:pt>
                <c:pt idx="83">
                  <c:v>9</c:v>
                </c:pt>
                <c:pt idx="84">
                  <c:v>29</c:v>
                </c:pt>
                <c:pt idx="85">
                  <c:v>34</c:v>
                </c:pt>
                <c:pt idx="86">
                  <c:v>34</c:v>
                </c:pt>
                <c:pt idx="87">
                  <c:v>35</c:v>
                </c:pt>
                <c:pt idx="88">
                  <c:v>75</c:v>
                </c:pt>
                <c:pt idx="89">
                  <c:v>153</c:v>
                </c:pt>
                <c:pt idx="90">
                  <c:v>153</c:v>
                </c:pt>
                <c:pt idx="91">
                  <c:v>153</c:v>
                </c:pt>
                <c:pt idx="92">
                  <c:v>153</c:v>
                </c:pt>
                <c:pt idx="93">
                  <c:v>154</c:v>
                </c:pt>
                <c:pt idx="94">
                  <c:v>156</c:v>
                </c:pt>
                <c:pt idx="95">
                  <c:v>156</c:v>
                </c:pt>
                <c:pt idx="96">
                  <c:v>156</c:v>
                </c:pt>
                <c:pt idx="97">
                  <c:v>156</c:v>
                </c:pt>
                <c:pt idx="98">
                  <c:v>156</c:v>
                </c:pt>
                <c:pt idx="99">
                  <c:v>156</c:v>
                </c:pt>
                <c:pt idx="100">
                  <c:v>156</c:v>
                </c:pt>
                <c:pt idx="101">
                  <c:v>156</c:v>
                </c:pt>
                <c:pt idx="102">
                  <c:v>157</c:v>
                </c:pt>
                <c:pt idx="103">
                  <c:v>159</c:v>
                </c:pt>
                <c:pt idx="104">
                  <c:v>163</c:v>
                </c:pt>
                <c:pt idx="105">
                  <c:v>174</c:v>
                </c:pt>
                <c:pt idx="106">
                  <c:v>215</c:v>
                </c:pt>
                <c:pt idx="107">
                  <c:v>215</c:v>
                </c:pt>
                <c:pt idx="108">
                  <c:v>218</c:v>
                </c:pt>
                <c:pt idx="109">
                  <c:v>218</c:v>
                </c:pt>
                <c:pt idx="110">
                  <c:v>227</c:v>
                </c:pt>
                <c:pt idx="111">
                  <c:v>257</c:v>
                </c:pt>
                <c:pt idx="112">
                  <c:v>308</c:v>
                </c:pt>
                <c:pt idx="113">
                  <c:v>316</c:v>
                </c:pt>
                <c:pt idx="114">
                  <c:v>473</c:v>
                </c:pt>
                <c:pt idx="115">
                  <c:v>492</c:v>
                </c:pt>
                <c:pt idx="116">
                  <c:v>494</c:v>
                </c:pt>
                <c:pt idx="117">
                  <c:v>512</c:v>
                </c:pt>
                <c:pt idx="118">
                  <c:v>512</c:v>
                </c:pt>
                <c:pt idx="119">
                  <c:v>521</c:v>
                </c:pt>
                <c:pt idx="120">
                  <c:v>527</c:v>
                </c:pt>
                <c:pt idx="121">
                  <c:v>530</c:v>
                </c:pt>
                <c:pt idx="122">
                  <c:v>541</c:v>
                </c:pt>
                <c:pt idx="123">
                  <c:v>587</c:v>
                </c:pt>
                <c:pt idx="124">
                  <c:v>608</c:v>
                </c:pt>
                <c:pt idx="125">
                  <c:v>636</c:v>
                </c:pt>
                <c:pt idx="126">
                  <c:v>637</c:v>
                </c:pt>
                <c:pt idx="127">
                  <c:v>642</c:v>
                </c:pt>
                <c:pt idx="128">
                  <c:v>661</c:v>
                </c:pt>
                <c:pt idx="129">
                  <c:v>667</c:v>
                </c:pt>
                <c:pt idx="130">
                  <c:v>681</c:v>
                </c:pt>
                <c:pt idx="131">
                  <c:v>681</c:v>
                </c:pt>
                <c:pt idx="132">
                  <c:v>794</c:v>
                </c:pt>
                <c:pt idx="133">
                  <c:v>796</c:v>
                </c:pt>
                <c:pt idx="134">
                  <c:v>799</c:v>
                </c:pt>
                <c:pt idx="135">
                  <c:v>800</c:v>
                </c:pt>
                <c:pt idx="136">
                  <c:v>823</c:v>
                </c:pt>
                <c:pt idx="137">
                  <c:v>847</c:v>
                </c:pt>
                <c:pt idx="138">
                  <c:v>913</c:v>
                </c:pt>
                <c:pt idx="139">
                  <c:v>924</c:v>
                </c:pt>
                <c:pt idx="140">
                  <c:v>924</c:v>
                </c:pt>
                <c:pt idx="141">
                  <c:v>924</c:v>
                </c:pt>
                <c:pt idx="142">
                  <c:v>924</c:v>
                </c:pt>
                <c:pt idx="143">
                  <c:v>925</c:v>
                </c:pt>
                <c:pt idx="144">
                  <c:v>927</c:v>
                </c:pt>
                <c:pt idx="145">
                  <c:v>927</c:v>
                </c:pt>
                <c:pt idx="146">
                  <c:v>951</c:v>
                </c:pt>
                <c:pt idx="147">
                  <c:v>960</c:v>
                </c:pt>
                <c:pt idx="148">
                  <c:v>972</c:v>
                </c:pt>
                <c:pt idx="149">
                  <c:v>972</c:v>
                </c:pt>
                <c:pt idx="150">
                  <c:v>1084</c:v>
                </c:pt>
                <c:pt idx="151">
                  <c:v>1087</c:v>
                </c:pt>
                <c:pt idx="152">
                  <c:v>1087</c:v>
                </c:pt>
                <c:pt idx="153">
                  <c:v>1087</c:v>
                </c:pt>
                <c:pt idx="154">
                  <c:v>1087</c:v>
                </c:pt>
                <c:pt idx="155">
                  <c:v>1090</c:v>
                </c:pt>
                <c:pt idx="156">
                  <c:v>1090</c:v>
                </c:pt>
                <c:pt idx="157">
                  <c:v>1090</c:v>
                </c:pt>
                <c:pt idx="158">
                  <c:v>1090</c:v>
                </c:pt>
                <c:pt idx="159">
                  <c:v>1090</c:v>
                </c:pt>
                <c:pt idx="160">
                  <c:v>1102</c:v>
                </c:pt>
                <c:pt idx="161">
                  <c:v>1131</c:v>
                </c:pt>
                <c:pt idx="162">
                  <c:v>1233</c:v>
                </c:pt>
                <c:pt idx="163">
                  <c:v>1239</c:v>
                </c:pt>
                <c:pt idx="164">
                  <c:v>1247</c:v>
                </c:pt>
                <c:pt idx="165">
                  <c:v>1247</c:v>
                </c:pt>
                <c:pt idx="166">
                  <c:v>1292</c:v>
                </c:pt>
                <c:pt idx="167">
                  <c:v>1401</c:v>
                </c:pt>
                <c:pt idx="168">
                  <c:v>1407</c:v>
                </c:pt>
                <c:pt idx="169">
                  <c:v>1446</c:v>
                </c:pt>
                <c:pt idx="170">
                  <c:v>1446</c:v>
                </c:pt>
                <c:pt idx="171">
                  <c:v>1452</c:v>
                </c:pt>
                <c:pt idx="172">
                  <c:v>1570</c:v>
                </c:pt>
                <c:pt idx="173">
                  <c:v>1722</c:v>
                </c:pt>
                <c:pt idx="174">
                  <c:v>1722</c:v>
                </c:pt>
                <c:pt idx="175">
                  <c:v>1730</c:v>
                </c:pt>
                <c:pt idx="176">
                  <c:v>1731</c:v>
                </c:pt>
                <c:pt idx="177">
                  <c:v>1882</c:v>
                </c:pt>
                <c:pt idx="178">
                  <c:v>1950</c:v>
                </c:pt>
                <c:pt idx="179">
                  <c:v>2175</c:v>
                </c:pt>
                <c:pt idx="180">
                  <c:v>2228</c:v>
                </c:pt>
                <c:pt idx="181">
                  <c:v>2228</c:v>
                </c:pt>
                <c:pt idx="182">
                  <c:v>2330</c:v>
                </c:pt>
                <c:pt idx="183">
                  <c:v>2335</c:v>
                </c:pt>
                <c:pt idx="184">
                  <c:v>2335</c:v>
                </c:pt>
                <c:pt idx="185">
                  <c:v>2495</c:v>
                </c:pt>
                <c:pt idx="186">
                  <c:v>2633</c:v>
                </c:pt>
                <c:pt idx="187">
                  <c:v>2784</c:v>
                </c:pt>
                <c:pt idx="188">
                  <c:v>2822</c:v>
                </c:pt>
                <c:pt idx="189">
                  <c:v>2828</c:v>
                </c:pt>
                <c:pt idx="190">
                  <c:v>2830</c:v>
                </c:pt>
                <c:pt idx="191">
                  <c:v>3122</c:v>
                </c:pt>
                <c:pt idx="192">
                  <c:v>3263</c:v>
                </c:pt>
                <c:pt idx="193">
                  <c:v>3284</c:v>
                </c:pt>
                <c:pt idx="194">
                  <c:v>3432</c:v>
                </c:pt>
                <c:pt idx="195">
                  <c:v>3583</c:v>
                </c:pt>
                <c:pt idx="196">
                  <c:v>3642</c:v>
                </c:pt>
                <c:pt idx="197">
                  <c:v>3761</c:v>
                </c:pt>
                <c:pt idx="198">
                  <c:v>3921</c:v>
                </c:pt>
                <c:pt idx="199">
                  <c:v>3927</c:v>
                </c:pt>
                <c:pt idx="200">
                  <c:v>4082</c:v>
                </c:pt>
                <c:pt idx="201">
                  <c:v>4186</c:v>
                </c:pt>
                <c:pt idx="202">
                  <c:v>4221</c:v>
                </c:pt>
                <c:pt idx="203">
                  <c:v>4226.5</c:v>
                </c:pt>
                <c:pt idx="204">
                  <c:v>4241</c:v>
                </c:pt>
                <c:pt idx="205">
                  <c:v>4345</c:v>
                </c:pt>
                <c:pt idx="206">
                  <c:v>4345</c:v>
                </c:pt>
                <c:pt idx="207">
                  <c:v>4381</c:v>
                </c:pt>
                <c:pt idx="208">
                  <c:v>4449</c:v>
                </c:pt>
                <c:pt idx="209">
                  <c:v>4508</c:v>
                </c:pt>
                <c:pt idx="210">
                  <c:v>4725</c:v>
                </c:pt>
                <c:pt idx="211">
                  <c:v>4870</c:v>
                </c:pt>
                <c:pt idx="212">
                  <c:v>5003</c:v>
                </c:pt>
                <c:pt idx="213">
                  <c:v>5006</c:v>
                </c:pt>
              </c:numCache>
            </c:numRef>
          </c:xVal>
          <c:yVal>
            <c:numRef>
              <c:f>'A (2)'!$H$21:$H$978</c:f>
              <c:numCache>
                <c:formatCode>General</c:formatCode>
                <c:ptCount val="958"/>
                <c:pt idx="8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DA-432F-B63A-A8BB98B47188}"/>
            </c:ext>
          </c:extLst>
        </c:ser>
        <c:ser>
          <c:idx val="1"/>
          <c:order val="1"/>
          <c:tx>
            <c:strRef>
              <c:f>'A (2)'!$I$20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(2)'!$F$21:$F$978</c:f>
              <c:numCache>
                <c:formatCode>General</c:formatCode>
                <c:ptCount val="958"/>
                <c:pt idx="0">
                  <c:v>-2797</c:v>
                </c:pt>
                <c:pt idx="1">
                  <c:v>-2615</c:v>
                </c:pt>
                <c:pt idx="2">
                  <c:v>-2464</c:v>
                </c:pt>
                <c:pt idx="3">
                  <c:v>-2461</c:v>
                </c:pt>
                <c:pt idx="4">
                  <c:v>-2458</c:v>
                </c:pt>
                <c:pt idx="5">
                  <c:v>-2420</c:v>
                </c:pt>
                <c:pt idx="6">
                  <c:v>-2313</c:v>
                </c:pt>
                <c:pt idx="7">
                  <c:v>-2198</c:v>
                </c:pt>
                <c:pt idx="8">
                  <c:v>-2147</c:v>
                </c:pt>
                <c:pt idx="9">
                  <c:v>-2029</c:v>
                </c:pt>
                <c:pt idx="10">
                  <c:v>-2011</c:v>
                </c:pt>
                <c:pt idx="11">
                  <c:v>-1969</c:v>
                </c:pt>
                <c:pt idx="12">
                  <c:v>-1868</c:v>
                </c:pt>
                <c:pt idx="13">
                  <c:v>-1854</c:v>
                </c:pt>
                <c:pt idx="14">
                  <c:v>-1851</c:v>
                </c:pt>
                <c:pt idx="15">
                  <c:v>-1848</c:v>
                </c:pt>
                <c:pt idx="16">
                  <c:v>-1700</c:v>
                </c:pt>
                <c:pt idx="17">
                  <c:v>-1700</c:v>
                </c:pt>
                <c:pt idx="18">
                  <c:v>-1691</c:v>
                </c:pt>
                <c:pt idx="19">
                  <c:v>-1691</c:v>
                </c:pt>
                <c:pt idx="20">
                  <c:v>-1617</c:v>
                </c:pt>
                <c:pt idx="21">
                  <c:v>-1551</c:v>
                </c:pt>
                <c:pt idx="22">
                  <c:v>-1433</c:v>
                </c:pt>
                <c:pt idx="23">
                  <c:v>-1412</c:v>
                </c:pt>
                <c:pt idx="24">
                  <c:v>-1412</c:v>
                </c:pt>
                <c:pt idx="25">
                  <c:v>-1382.5</c:v>
                </c:pt>
                <c:pt idx="26">
                  <c:v>-1376.5</c:v>
                </c:pt>
                <c:pt idx="27">
                  <c:v>-1374</c:v>
                </c:pt>
                <c:pt idx="28">
                  <c:v>-1365</c:v>
                </c:pt>
                <c:pt idx="29">
                  <c:v>-1260</c:v>
                </c:pt>
                <c:pt idx="30">
                  <c:v>-1095</c:v>
                </c:pt>
                <c:pt idx="31">
                  <c:v>-1091</c:v>
                </c:pt>
                <c:pt idx="32">
                  <c:v>-1062</c:v>
                </c:pt>
                <c:pt idx="33">
                  <c:v>-1047</c:v>
                </c:pt>
                <c:pt idx="34">
                  <c:v>-1042</c:v>
                </c:pt>
                <c:pt idx="35">
                  <c:v>-1027</c:v>
                </c:pt>
                <c:pt idx="36">
                  <c:v>-1027</c:v>
                </c:pt>
                <c:pt idx="37">
                  <c:v>-1021</c:v>
                </c:pt>
                <c:pt idx="38">
                  <c:v>-999</c:v>
                </c:pt>
                <c:pt idx="39">
                  <c:v>-955</c:v>
                </c:pt>
                <c:pt idx="40">
                  <c:v>-931</c:v>
                </c:pt>
                <c:pt idx="41">
                  <c:v>-931</c:v>
                </c:pt>
                <c:pt idx="42">
                  <c:v>-896</c:v>
                </c:pt>
                <c:pt idx="43">
                  <c:v>-783</c:v>
                </c:pt>
                <c:pt idx="44">
                  <c:v>-781</c:v>
                </c:pt>
                <c:pt idx="45">
                  <c:v>-769</c:v>
                </c:pt>
                <c:pt idx="46">
                  <c:v>-760</c:v>
                </c:pt>
                <c:pt idx="47">
                  <c:v>-753</c:v>
                </c:pt>
                <c:pt idx="48">
                  <c:v>-712</c:v>
                </c:pt>
                <c:pt idx="49">
                  <c:v>-712</c:v>
                </c:pt>
                <c:pt idx="50">
                  <c:v>-620</c:v>
                </c:pt>
                <c:pt idx="51">
                  <c:v>-617</c:v>
                </c:pt>
                <c:pt idx="52">
                  <c:v>-614</c:v>
                </c:pt>
                <c:pt idx="53">
                  <c:v>-612</c:v>
                </c:pt>
                <c:pt idx="54">
                  <c:v>-612</c:v>
                </c:pt>
                <c:pt idx="55">
                  <c:v>-606</c:v>
                </c:pt>
                <c:pt idx="56">
                  <c:v>-540</c:v>
                </c:pt>
                <c:pt idx="57">
                  <c:v>-458</c:v>
                </c:pt>
                <c:pt idx="58">
                  <c:v>-457</c:v>
                </c:pt>
                <c:pt idx="59">
                  <c:v>-454</c:v>
                </c:pt>
                <c:pt idx="60">
                  <c:v>-454</c:v>
                </c:pt>
                <c:pt idx="61">
                  <c:v>-449</c:v>
                </c:pt>
                <c:pt idx="62">
                  <c:v>-371</c:v>
                </c:pt>
                <c:pt idx="63">
                  <c:v>-302</c:v>
                </c:pt>
                <c:pt idx="64">
                  <c:v>-302</c:v>
                </c:pt>
                <c:pt idx="65">
                  <c:v>-292</c:v>
                </c:pt>
                <c:pt idx="66">
                  <c:v>-283</c:v>
                </c:pt>
                <c:pt idx="67">
                  <c:v>-243</c:v>
                </c:pt>
                <c:pt idx="68">
                  <c:v>-179</c:v>
                </c:pt>
                <c:pt idx="69">
                  <c:v>-170</c:v>
                </c:pt>
                <c:pt idx="70">
                  <c:v>-164</c:v>
                </c:pt>
                <c:pt idx="71">
                  <c:v>-149</c:v>
                </c:pt>
                <c:pt idx="72">
                  <c:v>-13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-7</c:v>
                </c:pt>
                <c:pt idx="82">
                  <c:v>0</c:v>
                </c:pt>
                <c:pt idx="83">
                  <c:v>9</c:v>
                </c:pt>
                <c:pt idx="84">
                  <c:v>29</c:v>
                </c:pt>
                <c:pt idx="85">
                  <c:v>34</c:v>
                </c:pt>
                <c:pt idx="86">
                  <c:v>34</c:v>
                </c:pt>
                <c:pt idx="87">
                  <c:v>35</c:v>
                </c:pt>
                <c:pt idx="88">
                  <c:v>75</c:v>
                </c:pt>
                <c:pt idx="89">
                  <c:v>153</c:v>
                </c:pt>
                <c:pt idx="90">
                  <c:v>153</c:v>
                </c:pt>
                <c:pt idx="91">
                  <c:v>153</c:v>
                </c:pt>
                <c:pt idx="92">
                  <c:v>153</c:v>
                </c:pt>
                <c:pt idx="93">
                  <c:v>154</c:v>
                </c:pt>
                <c:pt idx="94">
                  <c:v>156</c:v>
                </c:pt>
                <c:pt idx="95">
                  <c:v>156</c:v>
                </c:pt>
                <c:pt idx="96">
                  <c:v>156</c:v>
                </c:pt>
                <c:pt idx="97">
                  <c:v>156</c:v>
                </c:pt>
                <c:pt idx="98">
                  <c:v>156</c:v>
                </c:pt>
                <c:pt idx="99">
                  <c:v>156</c:v>
                </c:pt>
                <c:pt idx="100">
                  <c:v>156</c:v>
                </c:pt>
                <c:pt idx="101">
                  <c:v>156</c:v>
                </c:pt>
                <c:pt idx="102">
                  <c:v>157</c:v>
                </c:pt>
                <c:pt idx="103">
                  <c:v>159</c:v>
                </c:pt>
                <c:pt idx="104">
                  <c:v>163</c:v>
                </c:pt>
                <c:pt idx="105">
                  <c:v>174</c:v>
                </c:pt>
                <c:pt idx="106">
                  <c:v>215</c:v>
                </c:pt>
                <c:pt idx="107">
                  <c:v>215</c:v>
                </c:pt>
                <c:pt idx="108">
                  <c:v>218</c:v>
                </c:pt>
                <c:pt idx="109">
                  <c:v>218</c:v>
                </c:pt>
                <c:pt idx="110">
                  <c:v>227</c:v>
                </c:pt>
                <c:pt idx="111">
                  <c:v>257</c:v>
                </c:pt>
                <c:pt idx="112">
                  <c:v>308</c:v>
                </c:pt>
                <c:pt idx="113">
                  <c:v>316</c:v>
                </c:pt>
                <c:pt idx="114">
                  <c:v>473</c:v>
                </c:pt>
                <c:pt idx="115">
                  <c:v>492</c:v>
                </c:pt>
                <c:pt idx="116">
                  <c:v>494</c:v>
                </c:pt>
                <c:pt idx="117">
                  <c:v>512</c:v>
                </c:pt>
                <c:pt idx="118">
                  <c:v>512</c:v>
                </c:pt>
                <c:pt idx="119">
                  <c:v>521</c:v>
                </c:pt>
                <c:pt idx="120">
                  <c:v>527</c:v>
                </c:pt>
                <c:pt idx="121">
                  <c:v>530</c:v>
                </c:pt>
                <c:pt idx="122">
                  <c:v>541</c:v>
                </c:pt>
                <c:pt idx="123">
                  <c:v>587</c:v>
                </c:pt>
                <c:pt idx="124">
                  <c:v>608</c:v>
                </c:pt>
                <c:pt idx="125">
                  <c:v>636</c:v>
                </c:pt>
                <c:pt idx="126">
                  <c:v>637</c:v>
                </c:pt>
                <c:pt idx="127">
                  <c:v>642</c:v>
                </c:pt>
                <c:pt idx="128">
                  <c:v>661</c:v>
                </c:pt>
                <c:pt idx="129">
                  <c:v>667</c:v>
                </c:pt>
                <c:pt idx="130">
                  <c:v>681</c:v>
                </c:pt>
                <c:pt idx="131">
                  <c:v>681</c:v>
                </c:pt>
                <c:pt idx="132">
                  <c:v>794</c:v>
                </c:pt>
                <c:pt idx="133">
                  <c:v>796</c:v>
                </c:pt>
                <c:pt idx="134">
                  <c:v>799</c:v>
                </c:pt>
                <c:pt idx="135">
                  <c:v>800</c:v>
                </c:pt>
                <c:pt idx="136">
                  <c:v>823</c:v>
                </c:pt>
                <c:pt idx="137">
                  <c:v>847</c:v>
                </c:pt>
                <c:pt idx="138">
                  <c:v>913</c:v>
                </c:pt>
                <c:pt idx="139">
                  <c:v>924</c:v>
                </c:pt>
                <c:pt idx="140">
                  <c:v>924</c:v>
                </c:pt>
                <c:pt idx="141">
                  <c:v>924</c:v>
                </c:pt>
                <c:pt idx="142">
                  <c:v>924</c:v>
                </c:pt>
                <c:pt idx="143">
                  <c:v>925</c:v>
                </c:pt>
                <c:pt idx="144">
                  <c:v>927</c:v>
                </c:pt>
                <c:pt idx="145">
                  <c:v>927</c:v>
                </c:pt>
                <c:pt idx="146">
                  <c:v>951</c:v>
                </c:pt>
                <c:pt idx="147">
                  <c:v>960</c:v>
                </c:pt>
                <c:pt idx="148">
                  <c:v>972</c:v>
                </c:pt>
                <c:pt idx="149">
                  <c:v>972</c:v>
                </c:pt>
                <c:pt idx="150">
                  <c:v>1084</c:v>
                </c:pt>
                <c:pt idx="151">
                  <c:v>1087</c:v>
                </c:pt>
                <c:pt idx="152">
                  <c:v>1087</c:v>
                </c:pt>
                <c:pt idx="153">
                  <c:v>1087</c:v>
                </c:pt>
                <c:pt idx="154">
                  <c:v>1087</c:v>
                </c:pt>
                <c:pt idx="155">
                  <c:v>1090</c:v>
                </c:pt>
                <c:pt idx="156">
                  <c:v>1090</c:v>
                </c:pt>
                <c:pt idx="157">
                  <c:v>1090</c:v>
                </c:pt>
                <c:pt idx="158">
                  <c:v>1090</c:v>
                </c:pt>
                <c:pt idx="159">
                  <c:v>1090</c:v>
                </c:pt>
                <c:pt idx="160">
                  <c:v>1102</c:v>
                </c:pt>
                <c:pt idx="161">
                  <c:v>1131</c:v>
                </c:pt>
                <c:pt idx="162">
                  <c:v>1233</c:v>
                </c:pt>
                <c:pt idx="163">
                  <c:v>1239</c:v>
                </c:pt>
                <c:pt idx="164">
                  <c:v>1247</c:v>
                </c:pt>
                <c:pt idx="165">
                  <c:v>1247</c:v>
                </c:pt>
                <c:pt idx="166">
                  <c:v>1292</c:v>
                </c:pt>
                <c:pt idx="167">
                  <c:v>1401</c:v>
                </c:pt>
                <c:pt idx="168">
                  <c:v>1407</c:v>
                </c:pt>
                <c:pt idx="169">
                  <c:v>1446</c:v>
                </c:pt>
                <c:pt idx="170">
                  <c:v>1446</c:v>
                </c:pt>
                <c:pt idx="171">
                  <c:v>1452</c:v>
                </c:pt>
                <c:pt idx="172">
                  <c:v>1570</c:v>
                </c:pt>
                <c:pt idx="173">
                  <c:v>1722</c:v>
                </c:pt>
                <c:pt idx="174">
                  <c:v>1722</c:v>
                </c:pt>
                <c:pt idx="175">
                  <c:v>1730</c:v>
                </c:pt>
                <c:pt idx="176">
                  <c:v>1731</c:v>
                </c:pt>
                <c:pt idx="177">
                  <c:v>1882</c:v>
                </c:pt>
                <c:pt idx="178">
                  <c:v>1950</c:v>
                </c:pt>
                <c:pt idx="179">
                  <c:v>2175</c:v>
                </c:pt>
                <c:pt idx="180">
                  <c:v>2228</c:v>
                </c:pt>
                <c:pt idx="181">
                  <c:v>2228</c:v>
                </c:pt>
                <c:pt idx="182">
                  <c:v>2330</c:v>
                </c:pt>
                <c:pt idx="183">
                  <c:v>2335</c:v>
                </c:pt>
                <c:pt idx="184">
                  <c:v>2335</c:v>
                </c:pt>
                <c:pt idx="185">
                  <c:v>2495</c:v>
                </c:pt>
                <c:pt idx="186">
                  <c:v>2633</c:v>
                </c:pt>
                <c:pt idx="187">
                  <c:v>2784</c:v>
                </c:pt>
                <c:pt idx="188">
                  <c:v>2822</c:v>
                </c:pt>
                <c:pt idx="189">
                  <c:v>2828</c:v>
                </c:pt>
                <c:pt idx="190">
                  <c:v>2830</c:v>
                </c:pt>
                <c:pt idx="191">
                  <c:v>3122</c:v>
                </c:pt>
                <c:pt idx="192">
                  <c:v>3263</c:v>
                </c:pt>
                <c:pt idx="193">
                  <c:v>3284</c:v>
                </c:pt>
                <c:pt idx="194">
                  <c:v>3432</c:v>
                </c:pt>
                <c:pt idx="195">
                  <c:v>3583</c:v>
                </c:pt>
                <c:pt idx="196">
                  <c:v>3642</c:v>
                </c:pt>
                <c:pt idx="197">
                  <c:v>3761</c:v>
                </c:pt>
                <c:pt idx="198">
                  <c:v>3921</c:v>
                </c:pt>
                <c:pt idx="199">
                  <c:v>3927</c:v>
                </c:pt>
                <c:pt idx="200">
                  <c:v>4082</c:v>
                </c:pt>
                <c:pt idx="201">
                  <c:v>4186</c:v>
                </c:pt>
                <c:pt idx="202">
                  <c:v>4221</c:v>
                </c:pt>
                <c:pt idx="203">
                  <c:v>4226.5</c:v>
                </c:pt>
                <c:pt idx="204">
                  <c:v>4241</c:v>
                </c:pt>
                <c:pt idx="205">
                  <c:v>4345</c:v>
                </c:pt>
                <c:pt idx="206">
                  <c:v>4345</c:v>
                </c:pt>
                <c:pt idx="207">
                  <c:v>4381</c:v>
                </c:pt>
                <c:pt idx="208">
                  <c:v>4449</c:v>
                </c:pt>
                <c:pt idx="209">
                  <c:v>4508</c:v>
                </c:pt>
                <c:pt idx="210">
                  <c:v>4725</c:v>
                </c:pt>
                <c:pt idx="211">
                  <c:v>4870</c:v>
                </c:pt>
                <c:pt idx="212">
                  <c:v>5003</c:v>
                </c:pt>
                <c:pt idx="213">
                  <c:v>5006</c:v>
                </c:pt>
              </c:numCache>
            </c:numRef>
          </c:xVal>
          <c:yVal>
            <c:numRef>
              <c:f>'A (2)'!$I$21:$I$978</c:f>
              <c:numCache>
                <c:formatCode>General</c:formatCode>
                <c:ptCount val="958"/>
                <c:pt idx="0">
                  <c:v>2.1200199997110758E-2</c:v>
                </c:pt>
                <c:pt idx="1">
                  <c:v>1.4859000002616085E-2</c:v>
                </c:pt>
                <c:pt idx="2">
                  <c:v>1.9642400002339855E-2</c:v>
                </c:pt>
                <c:pt idx="3">
                  <c:v>8.5626000000047497E-3</c:v>
                </c:pt>
                <c:pt idx="4">
                  <c:v>1.058280000142986E-2</c:v>
                </c:pt>
                <c:pt idx="5">
                  <c:v>4.8171999995247461E-2</c:v>
                </c:pt>
                <c:pt idx="6">
                  <c:v>3.2258000064757653E-3</c:v>
                </c:pt>
                <c:pt idx="7">
                  <c:v>2.0666800002800301E-2</c:v>
                </c:pt>
                <c:pt idx="8">
                  <c:v>2.0010200001706835E-2</c:v>
                </c:pt>
                <c:pt idx="11">
                  <c:v>1.087540000298759E-2</c:v>
                </c:pt>
                <c:pt idx="12">
                  <c:v>-1.6111199991428293E-2</c:v>
                </c:pt>
                <c:pt idx="20">
                  <c:v>5.9122000020579435E-3</c:v>
                </c:pt>
                <c:pt idx="22">
                  <c:v>8.1779999891296029E-4</c:v>
                </c:pt>
                <c:pt idx="27">
                  <c:v>-6.4515999983996153E-3</c:v>
                </c:pt>
                <c:pt idx="28">
                  <c:v>7.609000000229571E-3</c:v>
                </c:pt>
                <c:pt idx="32">
                  <c:v>8.6492000045836903E-3</c:v>
                </c:pt>
                <c:pt idx="33">
                  <c:v>5.750200005422812E-3</c:v>
                </c:pt>
                <c:pt idx="35">
                  <c:v>-2.7781800003140233E-2</c:v>
                </c:pt>
                <c:pt idx="36">
                  <c:v>2.2182000029715709E-3</c:v>
                </c:pt>
                <c:pt idx="37">
                  <c:v>-8.7413999935961328E-3</c:v>
                </c:pt>
                <c:pt idx="38">
                  <c:v>-3.9265999948838726E-3</c:v>
                </c:pt>
                <c:pt idx="39">
                  <c:v>6.702999999106396E-3</c:v>
                </c:pt>
                <c:pt idx="42">
                  <c:v>2.433599998767022E-3</c:v>
                </c:pt>
                <c:pt idx="43">
                  <c:v>4.5278000034159049E-3</c:v>
                </c:pt>
                <c:pt idx="44">
                  <c:v>-4.1254000025219284E-3</c:v>
                </c:pt>
                <c:pt idx="45">
                  <c:v>9.5539999892935157E-4</c:v>
                </c:pt>
                <c:pt idx="47">
                  <c:v>1.0729800000262912E-2</c:v>
                </c:pt>
                <c:pt idx="48">
                  <c:v>1.3392000037129037E-3</c:v>
                </c:pt>
                <c:pt idx="49">
                  <c:v>9.3392000053427182E-3</c:v>
                </c:pt>
                <c:pt idx="50">
                  <c:v>1.2920000008307397E-3</c:v>
                </c:pt>
                <c:pt idx="51">
                  <c:v>-2.6877999989665113E-3</c:v>
                </c:pt>
                <c:pt idx="52">
                  <c:v>3.3324000032735057E-3</c:v>
                </c:pt>
                <c:pt idx="53">
                  <c:v>-2.1320799998647999E-2</c:v>
                </c:pt>
                <c:pt idx="54">
                  <c:v>1.6792000023997389E-3</c:v>
                </c:pt>
                <c:pt idx="55">
                  <c:v>-4.2804000040632673E-3</c:v>
                </c:pt>
                <c:pt idx="56">
                  <c:v>-9.8359999974491075E-3</c:v>
                </c:pt>
                <c:pt idx="57">
                  <c:v>-2.6171999998041429E-3</c:v>
                </c:pt>
                <c:pt idx="58">
                  <c:v>-2.9437999983201735E-3</c:v>
                </c:pt>
                <c:pt idx="59">
                  <c:v>-1.9235999934608117E-3</c:v>
                </c:pt>
                <c:pt idx="60">
                  <c:v>4.0764000077615492E-3</c:v>
                </c:pt>
                <c:pt idx="62">
                  <c:v>-2.203140000347048E-2</c:v>
                </c:pt>
                <c:pt idx="65">
                  <c:v>-2.1832799997355323E-2</c:v>
                </c:pt>
                <c:pt idx="66">
                  <c:v>-1.6772199996921699E-2</c:v>
                </c:pt>
                <c:pt idx="67">
                  <c:v>2.1638000034727156E-3</c:v>
                </c:pt>
                <c:pt idx="68">
                  <c:v>-5.7385999971302226E-3</c:v>
                </c:pt>
                <c:pt idx="69">
                  <c:v>-8.6779999983264133E-3</c:v>
                </c:pt>
                <c:pt idx="70">
                  <c:v>1.2362400004349183E-2</c:v>
                </c:pt>
                <c:pt idx="71">
                  <c:v>3.4634000039659441E-3</c:v>
                </c:pt>
                <c:pt idx="72">
                  <c:v>-5.95420000172453E-3</c:v>
                </c:pt>
                <c:pt idx="73">
                  <c:v>-2.69339999940712E-2</c:v>
                </c:pt>
                <c:pt idx="74">
                  <c:v>-2.093399999284884E-2</c:v>
                </c:pt>
                <c:pt idx="75">
                  <c:v>-1.8933999992441386E-2</c:v>
                </c:pt>
                <c:pt idx="76">
                  <c:v>8.6200001533143222E-5</c:v>
                </c:pt>
                <c:pt idx="77">
                  <c:v>6.0862000027555041E-3</c:v>
                </c:pt>
                <c:pt idx="78">
                  <c:v>7.0861999993212521E-3</c:v>
                </c:pt>
                <c:pt idx="79">
                  <c:v>1.2086200003977865E-2</c:v>
                </c:pt>
                <c:pt idx="80">
                  <c:v>1.4086200004385319E-2</c:v>
                </c:pt>
                <c:pt idx="81">
                  <c:v>1.5086200000951067E-2</c:v>
                </c:pt>
                <c:pt idx="84">
                  <c:v>2.3285999996005557E-3</c:v>
                </c:pt>
                <c:pt idx="85">
                  <c:v>-2.9304399999091402E-2</c:v>
                </c:pt>
                <c:pt idx="86">
                  <c:v>-1.0304399998858571E-2</c:v>
                </c:pt>
                <c:pt idx="87">
                  <c:v>-5.6309999927179888E-3</c:v>
                </c:pt>
                <c:pt idx="88">
                  <c:v>1.5305000000807922E-2</c:v>
                </c:pt>
                <c:pt idx="89">
                  <c:v>-1.1169799996423535E-2</c:v>
                </c:pt>
                <c:pt idx="90">
                  <c:v>-6.1697999990428798E-3</c:v>
                </c:pt>
                <c:pt idx="91">
                  <c:v>3.8302000029943883E-3</c:v>
                </c:pt>
                <c:pt idx="92">
                  <c:v>5.830200003401842E-3</c:v>
                </c:pt>
                <c:pt idx="93">
                  <c:v>-2.4963999967440031E-3</c:v>
                </c:pt>
                <c:pt idx="94">
                  <c:v>-1.714959999662824E-2</c:v>
                </c:pt>
                <c:pt idx="95">
                  <c:v>-8.1495999984326772E-3</c:v>
                </c:pt>
                <c:pt idx="96">
                  <c:v>-7.1496000018669292E-3</c:v>
                </c:pt>
                <c:pt idx="97">
                  <c:v>-5.1496000014594756E-3</c:v>
                </c:pt>
                <c:pt idx="98">
                  <c:v>2.8504000001703389E-3</c:v>
                </c:pt>
                <c:pt idx="99">
                  <c:v>3.8503999967360869E-3</c:v>
                </c:pt>
                <c:pt idx="100">
                  <c:v>6.8504000009852462E-3</c:v>
                </c:pt>
                <c:pt idx="101">
                  <c:v>7.8503999975509942E-3</c:v>
                </c:pt>
                <c:pt idx="103">
                  <c:v>2.0705999995698221E-3</c:v>
                </c:pt>
                <c:pt idx="105">
                  <c:v>7.1599999500904232E-5</c:v>
                </c:pt>
                <c:pt idx="106">
                  <c:v>-1.1419000002206303E-2</c:v>
                </c:pt>
                <c:pt idx="107">
                  <c:v>-1.419000000169035E-3</c:v>
                </c:pt>
                <c:pt idx="108">
                  <c:v>-2.9398799997579772E-2</c:v>
                </c:pt>
                <c:pt idx="109">
                  <c:v>-1.3987999918754213E-3</c:v>
                </c:pt>
                <c:pt idx="110">
                  <c:v>-7.3381999973207712E-3</c:v>
                </c:pt>
                <c:pt idx="111">
                  <c:v>-1.4136199999484234E-2</c:v>
                </c:pt>
                <c:pt idx="112">
                  <c:v>-7.9280000500148162E-4</c:v>
                </c:pt>
                <c:pt idx="113">
                  <c:v>-3.4056000004056841E-3</c:v>
                </c:pt>
                <c:pt idx="114">
                  <c:v>3.3181999970111065E-3</c:v>
                </c:pt>
                <c:pt idx="115">
                  <c:v>2.1128000007593073E-3</c:v>
                </c:pt>
                <c:pt idx="116">
                  <c:v>9.4596000053570606E-3</c:v>
                </c:pt>
                <c:pt idx="117">
                  <c:v>-1.1419199996453244E-2</c:v>
                </c:pt>
                <c:pt idx="118">
                  <c:v>-1.4191999944159761E-3</c:v>
                </c:pt>
                <c:pt idx="119">
                  <c:v>3.6413999987416901E-3</c:v>
                </c:pt>
                <c:pt idx="120">
                  <c:v>-1.3181999966036528E-3</c:v>
                </c:pt>
                <c:pt idx="121">
                  <c:v>6.7019999987678602E-3</c:v>
                </c:pt>
                <c:pt idx="122">
                  <c:v>-1.1890599998878315E-2</c:v>
                </c:pt>
                <c:pt idx="123">
                  <c:v>1.108580000436632E-2</c:v>
                </c:pt>
                <c:pt idx="124">
                  <c:v>-7.7727999960188754E-3</c:v>
                </c:pt>
                <c:pt idx="125">
                  <c:v>1.8082400005368982E-2</c:v>
                </c:pt>
                <c:pt idx="126">
                  <c:v>1.3755799998762086E-2</c:v>
                </c:pt>
                <c:pt idx="127">
                  <c:v>-9.8771999983000569E-3</c:v>
                </c:pt>
                <c:pt idx="128">
                  <c:v>-2.0825999963562936E-3</c:v>
                </c:pt>
                <c:pt idx="129">
                  <c:v>-1.0042200003226753E-2</c:v>
                </c:pt>
                <c:pt idx="130">
                  <c:v>1.8385400006081909E-2</c:v>
                </c:pt>
                <c:pt idx="131">
                  <c:v>1.8385400006081909E-2</c:v>
                </c:pt>
                <c:pt idx="132">
                  <c:v>-3.5204000014346093E-3</c:v>
                </c:pt>
                <c:pt idx="133">
                  <c:v>2.826400006597396E-3</c:v>
                </c:pt>
                <c:pt idx="134">
                  <c:v>2.8466000003390945E-3</c:v>
                </c:pt>
                <c:pt idx="135">
                  <c:v>-6.4799999963724986E-3</c:v>
                </c:pt>
                <c:pt idx="136">
                  <c:v>-1.9918000034522265E-3</c:v>
                </c:pt>
                <c:pt idx="137">
                  <c:v>-3.8301999957184307E-3</c:v>
                </c:pt>
                <c:pt idx="138">
                  <c:v>3.6142000026302412E-3</c:v>
                </c:pt>
                <c:pt idx="139">
                  <c:v>-2.3978400000487454E-2</c:v>
                </c:pt>
                <c:pt idx="140">
                  <c:v>-1.1978399998042732E-2</c:v>
                </c:pt>
                <c:pt idx="141">
                  <c:v>-4.9784000002546236E-3</c:v>
                </c:pt>
                <c:pt idx="142">
                  <c:v>1.0216000009677373E-3</c:v>
                </c:pt>
                <c:pt idx="143">
                  <c:v>-6.3050000026123598E-3</c:v>
                </c:pt>
                <c:pt idx="144">
                  <c:v>-1.1958199997025076E-2</c:v>
                </c:pt>
                <c:pt idx="145">
                  <c:v>-9.5819999842206016E-4</c:v>
                </c:pt>
                <c:pt idx="146">
                  <c:v>-3.7966000018059276E-3</c:v>
                </c:pt>
                <c:pt idx="147">
                  <c:v>-1.7359999983455054E-3</c:v>
                </c:pt>
                <c:pt idx="148">
                  <c:v>-1.3655199996719602E-2</c:v>
                </c:pt>
                <c:pt idx="149">
                  <c:v>-4.65519999852404E-3</c:v>
                </c:pt>
                <c:pt idx="150">
                  <c:v>-7.2343999927397817E-3</c:v>
                </c:pt>
                <c:pt idx="151">
                  <c:v>-9.2141999994055368E-3</c:v>
                </c:pt>
                <c:pt idx="152">
                  <c:v>-3.2141999981831759E-3</c:v>
                </c:pt>
                <c:pt idx="153">
                  <c:v>4.7858000034466386E-3</c:v>
                </c:pt>
                <c:pt idx="154">
                  <c:v>1.4785800005483907E-2</c:v>
                </c:pt>
                <c:pt idx="155">
                  <c:v>-1.619399999617599E-2</c:v>
                </c:pt>
                <c:pt idx="156">
                  <c:v>-8.193999994546175E-3</c:v>
                </c:pt>
                <c:pt idx="157">
                  <c:v>4.8060000044642948E-3</c:v>
                </c:pt>
                <c:pt idx="158">
                  <c:v>6.8060000048717484E-3</c:v>
                </c:pt>
                <c:pt idx="159">
                  <c:v>1.0806000005686656E-2</c:v>
                </c:pt>
                <c:pt idx="160">
                  <c:v>-1.3113199995132163E-2</c:v>
                </c:pt>
                <c:pt idx="161">
                  <c:v>-5.8459999854676425E-4</c:v>
                </c:pt>
                <c:pt idx="162">
                  <c:v>-8.977999968919903E-4</c:v>
                </c:pt>
                <c:pt idx="163">
                  <c:v>-8.5739999485667795E-4</c:v>
                </c:pt>
                <c:pt idx="164">
                  <c:v>-6.4701999945100397E-3</c:v>
                </c:pt>
                <c:pt idx="165">
                  <c:v>5.5298000006587245E-3</c:v>
                </c:pt>
                <c:pt idx="166">
                  <c:v>1.6832799999974668E-2</c:v>
                </c:pt>
                <c:pt idx="167">
                  <c:v>1.2334000057308003E-3</c:v>
                </c:pt>
                <c:pt idx="168">
                  <c:v>6.2738000051467679E-3</c:v>
                </c:pt>
                <c:pt idx="169">
                  <c:v>4.5364000034169294E-3</c:v>
                </c:pt>
                <c:pt idx="170">
                  <c:v>5.536400007258635E-3</c:v>
                </c:pt>
                <c:pt idx="171">
                  <c:v>2.5768000050447881E-3</c:v>
                </c:pt>
                <c:pt idx="172">
                  <c:v>-1.9961999998486135E-2</c:v>
                </c:pt>
                <c:pt idx="173">
                  <c:v>8.3948000028613023E-3</c:v>
                </c:pt>
                <c:pt idx="174">
                  <c:v>1.239480000367621E-2</c:v>
                </c:pt>
                <c:pt idx="175">
                  <c:v>-1.3218000000051688E-2</c:v>
                </c:pt>
                <c:pt idx="176">
                  <c:v>1.8455400000675581E-2</c:v>
                </c:pt>
                <c:pt idx="177">
                  <c:v>-2.8611999950953759E-3</c:v>
                </c:pt>
                <c:pt idx="178">
                  <c:v>7.9299999997601844E-3</c:v>
                </c:pt>
                <c:pt idx="179">
                  <c:v>-6.5549999999348074E-3</c:v>
                </c:pt>
                <c:pt idx="185">
                  <c:v>-1.6266999999061227E-2</c:v>
                </c:pt>
                <c:pt idx="203">
                  <c:v>-1.5074899994942825E-2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DA-432F-B63A-A8BB98B47188}"/>
            </c:ext>
          </c:extLst>
        </c:ser>
        <c:ser>
          <c:idx val="2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(2)'!$F$21:$F$978</c:f>
              <c:numCache>
                <c:formatCode>General</c:formatCode>
                <c:ptCount val="958"/>
                <c:pt idx="0">
                  <c:v>-2797</c:v>
                </c:pt>
                <c:pt idx="1">
                  <c:v>-2615</c:v>
                </c:pt>
                <c:pt idx="2">
                  <c:v>-2464</c:v>
                </c:pt>
                <c:pt idx="3">
                  <c:v>-2461</c:v>
                </c:pt>
                <c:pt idx="4">
                  <c:v>-2458</c:v>
                </c:pt>
                <c:pt idx="5">
                  <c:v>-2420</c:v>
                </c:pt>
                <c:pt idx="6">
                  <c:v>-2313</c:v>
                </c:pt>
                <c:pt idx="7">
                  <c:v>-2198</c:v>
                </c:pt>
                <c:pt idx="8">
                  <c:v>-2147</c:v>
                </c:pt>
                <c:pt idx="9">
                  <c:v>-2029</c:v>
                </c:pt>
                <c:pt idx="10">
                  <c:v>-2011</c:v>
                </c:pt>
                <c:pt idx="11">
                  <c:v>-1969</c:v>
                </c:pt>
                <c:pt idx="12">
                  <c:v>-1868</c:v>
                </c:pt>
                <c:pt idx="13">
                  <c:v>-1854</c:v>
                </c:pt>
                <c:pt idx="14">
                  <c:v>-1851</c:v>
                </c:pt>
                <c:pt idx="15">
                  <c:v>-1848</c:v>
                </c:pt>
                <c:pt idx="16">
                  <c:v>-1700</c:v>
                </c:pt>
                <c:pt idx="17">
                  <c:v>-1700</c:v>
                </c:pt>
                <c:pt idx="18">
                  <c:v>-1691</c:v>
                </c:pt>
                <c:pt idx="19">
                  <c:v>-1691</c:v>
                </c:pt>
                <c:pt idx="20">
                  <c:v>-1617</c:v>
                </c:pt>
                <c:pt idx="21">
                  <c:v>-1551</c:v>
                </c:pt>
                <c:pt idx="22">
                  <c:v>-1433</c:v>
                </c:pt>
                <c:pt idx="23">
                  <c:v>-1412</c:v>
                </c:pt>
                <c:pt idx="24">
                  <c:v>-1412</c:v>
                </c:pt>
                <c:pt idx="25">
                  <c:v>-1382.5</c:v>
                </c:pt>
                <c:pt idx="26">
                  <c:v>-1376.5</c:v>
                </c:pt>
                <c:pt idx="27">
                  <c:v>-1374</c:v>
                </c:pt>
                <c:pt idx="28">
                  <c:v>-1365</c:v>
                </c:pt>
                <c:pt idx="29">
                  <c:v>-1260</c:v>
                </c:pt>
                <c:pt idx="30">
                  <c:v>-1095</c:v>
                </c:pt>
                <c:pt idx="31">
                  <c:v>-1091</c:v>
                </c:pt>
                <c:pt idx="32">
                  <c:v>-1062</c:v>
                </c:pt>
                <c:pt idx="33">
                  <c:v>-1047</c:v>
                </c:pt>
                <c:pt idx="34">
                  <c:v>-1042</c:v>
                </c:pt>
                <c:pt idx="35">
                  <c:v>-1027</c:v>
                </c:pt>
                <c:pt idx="36">
                  <c:v>-1027</c:v>
                </c:pt>
                <c:pt idx="37">
                  <c:v>-1021</c:v>
                </c:pt>
                <c:pt idx="38">
                  <c:v>-999</c:v>
                </c:pt>
                <c:pt idx="39">
                  <c:v>-955</c:v>
                </c:pt>
                <c:pt idx="40">
                  <c:v>-931</c:v>
                </c:pt>
                <c:pt idx="41">
                  <c:v>-931</c:v>
                </c:pt>
                <c:pt idx="42">
                  <c:v>-896</c:v>
                </c:pt>
                <c:pt idx="43">
                  <c:v>-783</c:v>
                </c:pt>
                <c:pt idx="44">
                  <c:v>-781</c:v>
                </c:pt>
                <c:pt idx="45">
                  <c:v>-769</c:v>
                </c:pt>
                <c:pt idx="46">
                  <c:v>-760</c:v>
                </c:pt>
                <c:pt idx="47">
                  <c:v>-753</c:v>
                </c:pt>
                <c:pt idx="48">
                  <c:v>-712</c:v>
                </c:pt>
                <c:pt idx="49">
                  <c:v>-712</c:v>
                </c:pt>
                <c:pt idx="50">
                  <c:v>-620</c:v>
                </c:pt>
                <c:pt idx="51">
                  <c:v>-617</c:v>
                </c:pt>
                <c:pt idx="52">
                  <c:v>-614</c:v>
                </c:pt>
                <c:pt idx="53">
                  <c:v>-612</c:v>
                </c:pt>
                <c:pt idx="54">
                  <c:v>-612</c:v>
                </c:pt>
                <c:pt idx="55">
                  <c:v>-606</c:v>
                </c:pt>
                <c:pt idx="56">
                  <c:v>-540</c:v>
                </c:pt>
                <c:pt idx="57">
                  <c:v>-458</c:v>
                </c:pt>
                <c:pt idx="58">
                  <c:v>-457</c:v>
                </c:pt>
                <c:pt idx="59">
                  <c:v>-454</c:v>
                </c:pt>
                <c:pt idx="60">
                  <c:v>-454</c:v>
                </c:pt>
                <c:pt idx="61">
                  <c:v>-449</c:v>
                </c:pt>
                <c:pt idx="62">
                  <c:v>-371</c:v>
                </c:pt>
                <c:pt idx="63">
                  <c:v>-302</c:v>
                </c:pt>
                <c:pt idx="64">
                  <c:v>-302</c:v>
                </c:pt>
                <c:pt idx="65">
                  <c:v>-292</c:v>
                </c:pt>
                <c:pt idx="66">
                  <c:v>-283</c:v>
                </c:pt>
                <c:pt idx="67">
                  <c:v>-243</c:v>
                </c:pt>
                <c:pt idx="68">
                  <c:v>-179</c:v>
                </c:pt>
                <c:pt idx="69">
                  <c:v>-170</c:v>
                </c:pt>
                <c:pt idx="70">
                  <c:v>-164</c:v>
                </c:pt>
                <c:pt idx="71">
                  <c:v>-149</c:v>
                </c:pt>
                <c:pt idx="72">
                  <c:v>-13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-7</c:v>
                </c:pt>
                <c:pt idx="82">
                  <c:v>0</c:v>
                </c:pt>
                <c:pt idx="83">
                  <c:v>9</c:v>
                </c:pt>
                <c:pt idx="84">
                  <c:v>29</c:v>
                </c:pt>
                <c:pt idx="85">
                  <c:v>34</c:v>
                </c:pt>
                <c:pt idx="86">
                  <c:v>34</c:v>
                </c:pt>
                <c:pt idx="87">
                  <c:v>35</c:v>
                </c:pt>
                <c:pt idx="88">
                  <c:v>75</c:v>
                </c:pt>
                <c:pt idx="89">
                  <c:v>153</c:v>
                </c:pt>
                <c:pt idx="90">
                  <c:v>153</c:v>
                </c:pt>
                <c:pt idx="91">
                  <c:v>153</c:v>
                </c:pt>
                <c:pt idx="92">
                  <c:v>153</c:v>
                </c:pt>
                <c:pt idx="93">
                  <c:v>154</c:v>
                </c:pt>
                <c:pt idx="94">
                  <c:v>156</c:v>
                </c:pt>
                <c:pt idx="95">
                  <c:v>156</c:v>
                </c:pt>
                <c:pt idx="96">
                  <c:v>156</c:v>
                </c:pt>
                <c:pt idx="97">
                  <c:v>156</c:v>
                </c:pt>
                <c:pt idx="98">
                  <c:v>156</c:v>
                </c:pt>
                <c:pt idx="99">
                  <c:v>156</c:v>
                </c:pt>
                <c:pt idx="100">
                  <c:v>156</c:v>
                </c:pt>
                <c:pt idx="101">
                  <c:v>156</c:v>
                </c:pt>
                <c:pt idx="102">
                  <c:v>157</c:v>
                </c:pt>
                <c:pt idx="103">
                  <c:v>159</c:v>
                </c:pt>
                <c:pt idx="104">
                  <c:v>163</c:v>
                </c:pt>
                <c:pt idx="105">
                  <c:v>174</c:v>
                </c:pt>
                <c:pt idx="106">
                  <c:v>215</c:v>
                </c:pt>
                <c:pt idx="107">
                  <c:v>215</c:v>
                </c:pt>
                <c:pt idx="108">
                  <c:v>218</c:v>
                </c:pt>
                <c:pt idx="109">
                  <c:v>218</c:v>
                </c:pt>
                <c:pt idx="110">
                  <c:v>227</c:v>
                </c:pt>
                <c:pt idx="111">
                  <c:v>257</c:v>
                </c:pt>
                <c:pt idx="112">
                  <c:v>308</c:v>
                </c:pt>
                <c:pt idx="113">
                  <c:v>316</c:v>
                </c:pt>
                <c:pt idx="114">
                  <c:v>473</c:v>
                </c:pt>
                <c:pt idx="115">
                  <c:v>492</c:v>
                </c:pt>
                <c:pt idx="116">
                  <c:v>494</c:v>
                </c:pt>
                <c:pt idx="117">
                  <c:v>512</c:v>
                </c:pt>
                <c:pt idx="118">
                  <c:v>512</c:v>
                </c:pt>
                <c:pt idx="119">
                  <c:v>521</c:v>
                </c:pt>
                <c:pt idx="120">
                  <c:v>527</c:v>
                </c:pt>
                <c:pt idx="121">
                  <c:v>530</c:v>
                </c:pt>
                <c:pt idx="122">
                  <c:v>541</c:v>
                </c:pt>
                <c:pt idx="123">
                  <c:v>587</c:v>
                </c:pt>
                <c:pt idx="124">
                  <c:v>608</c:v>
                </c:pt>
                <c:pt idx="125">
                  <c:v>636</c:v>
                </c:pt>
                <c:pt idx="126">
                  <c:v>637</c:v>
                </c:pt>
                <c:pt idx="127">
                  <c:v>642</c:v>
                </c:pt>
                <c:pt idx="128">
                  <c:v>661</c:v>
                </c:pt>
                <c:pt idx="129">
                  <c:v>667</c:v>
                </c:pt>
                <c:pt idx="130">
                  <c:v>681</c:v>
                </c:pt>
                <c:pt idx="131">
                  <c:v>681</c:v>
                </c:pt>
                <c:pt idx="132">
                  <c:v>794</c:v>
                </c:pt>
                <c:pt idx="133">
                  <c:v>796</c:v>
                </c:pt>
                <c:pt idx="134">
                  <c:v>799</c:v>
                </c:pt>
                <c:pt idx="135">
                  <c:v>800</c:v>
                </c:pt>
                <c:pt idx="136">
                  <c:v>823</c:v>
                </c:pt>
                <c:pt idx="137">
                  <c:v>847</c:v>
                </c:pt>
                <c:pt idx="138">
                  <c:v>913</c:v>
                </c:pt>
                <c:pt idx="139">
                  <c:v>924</c:v>
                </c:pt>
                <c:pt idx="140">
                  <c:v>924</c:v>
                </c:pt>
                <c:pt idx="141">
                  <c:v>924</c:v>
                </c:pt>
                <c:pt idx="142">
                  <c:v>924</c:v>
                </c:pt>
                <c:pt idx="143">
                  <c:v>925</c:v>
                </c:pt>
                <c:pt idx="144">
                  <c:v>927</c:v>
                </c:pt>
                <c:pt idx="145">
                  <c:v>927</c:v>
                </c:pt>
                <c:pt idx="146">
                  <c:v>951</c:v>
                </c:pt>
                <c:pt idx="147">
                  <c:v>960</c:v>
                </c:pt>
                <c:pt idx="148">
                  <c:v>972</c:v>
                </c:pt>
                <c:pt idx="149">
                  <c:v>972</c:v>
                </c:pt>
                <c:pt idx="150">
                  <c:v>1084</c:v>
                </c:pt>
                <c:pt idx="151">
                  <c:v>1087</c:v>
                </c:pt>
                <c:pt idx="152">
                  <c:v>1087</c:v>
                </c:pt>
                <c:pt idx="153">
                  <c:v>1087</c:v>
                </c:pt>
                <c:pt idx="154">
                  <c:v>1087</c:v>
                </c:pt>
                <c:pt idx="155">
                  <c:v>1090</c:v>
                </c:pt>
                <c:pt idx="156">
                  <c:v>1090</c:v>
                </c:pt>
                <c:pt idx="157">
                  <c:v>1090</c:v>
                </c:pt>
                <c:pt idx="158">
                  <c:v>1090</c:v>
                </c:pt>
                <c:pt idx="159">
                  <c:v>1090</c:v>
                </c:pt>
                <c:pt idx="160">
                  <c:v>1102</c:v>
                </c:pt>
                <c:pt idx="161">
                  <c:v>1131</c:v>
                </c:pt>
                <c:pt idx="162">
                  <c:v>1233</c:v>
                </c:pt>
                <c:pt idx="163">
                  <c:v>1239</c:v>
                </c:pt>
                <c:pt idx="164">
                  <c:v>1247</c:v>
                </c:pt>
                <c:pt idx="165">
                  <c:v>1247</c:v>
                </c:pt>
                <c:pt idx="166">
                  <c:v>1292</c:v>
                </c:pt>
                <c:pt idx="167">
                  <c:v>1401</c:v>
                </c:pt>
                <c:pt idx="168">
                  <c:v>1407</c:v>
                </c:pt>
                <c:pt idx="169">
                  <c:v>1446</c:v>
                </c:pt>
                <c:pt idx="170">
                  <c:v>1446</c:v>
                </c:pt>
                <c:pt idx="171">
                  <c:v>1452</c:v>
                </c:pt>
                <c:pt idx="172">
                  <c:v>1570</c:v>
                </c:pt>
                <c:pt idx="173">
                  <c:v>1722</c:v>
                </c:pt>
                <c:pt idx="174">
                  <c:v>1722</c:v>
                </c:pt>
                <c:pt idx="175">
                  <c:v>1730</c:v>
                </c:pt>
                <c:pt idx="176">
                  <c:v>1731</c:v>
                </c:pt>
                <c:pt idx="177">
                  <c:v>1882</c:v>
                </c:pt>
                <c:pt idx="178">
                  <c:v>1950</c:v>
                </c:pt>
                <c:pt idx="179">
                  <c:v>2175</c:v>
                </c:pt>
                <c:pt idx="180">
                  <c:v>2228</c:v>
                </c:pt>
                <c:pt idx="181">
                  <c:v>2228</c:v>
                </c:pt>
                <c:pt idx="182">
                  <c:v>2330</c:v>
                </c:pt>
                <c:pt idx="183">
                  <c:v>2335</c:v>
                </c:pt>
                <c:pt idx="184">
                  <c:v>2335</c:v>
                </c:pt>
                <c:pt idx="185">
                  <c:v>2495</c:v>
                </c:pt>
                <c:pt idx="186">
                  <c:v>2633</c:v>
                </c:pt>
                <c:pt idx="187">
                  <c:v>2784</c:v>
                </c:pt>
                <c:pt idx="188">
                  <c:v>2822</c:v>
                </c:pt>
                <c:pt idx="189">
                  <c:v>2828</c:v>
                </c:pt>
                <c:pt idx="190">
                  <c:v>2830</c:v>
                </c:pt>
                <c:pt idx="191">
                  <c:v>3122</c:v>
                </c:pt>
                <c:pt idx="192">
                  <c:v>3263</c:v>
                </c:pt>
                <c:pt idx="193">
                  <c:v>3284</c:v>
                </c:pt>
                <c:pt idx="194">
                  <c:v>3432</c:v>
                </c:pt>
                <c:pt idx="195">
                  <c:v>3583</c:v>
                </c:pt>
                <c:pt idx="196">
                  <c:v>3642</c:v>
                </c:pt>
                <c:pt idx="197">
                  <c:v>3761</c:v>
                </c:pt>
                <c:pt idx="198">
                  <c:v>3921</c:v>
                </c:pt>
                <c:pt idx="199">
                  <c:v>3927</c:v>
                </c:pt>
                <c:pt idx="200">
                  <c:v>4082</c:v>
                </c:pt>
                <c:pt idx="201">
                  <c:v>4186</c:v>
                </c:pt>
                <c:pt idx="202">
                  <c:v>4221</c:v>
                </c:pt>
                <c:pt idx="203">
                  <c:v>4226.5</c:v>
                </c:pt>
                <c:pt idx="204">
                  <c:v>4241</c:v>
                </c:pt>
                <c:pt idx="205">
                  <c:v>4345</c:v>
                </c:pt>
                <c:pt idx="206">
                  <c:v>4345</c:v>
                </c:pt>
                <c:pt idx="207">
                  <c:v>4381</c:v>
                </c:pt>
                <c:pt idx="208">
                  <c:v>4449</c:v>
                </c:pt>
                <c:pt idx="209">
                  <c:v>4508</c:v>
                </c:pt>
                <c:pt idx="210">
                  <c:v>4725</c:v>
                </c:pt>
                <c:pt idx="211">
                  <c:v>4870</c:v>
                </c:pt>
                <c:pt idx="212">
                  <c:v>5003</c:v>
                </c:pt>
                <c:pt idx="213">
                  <c:v>5006</c:v>
                </c:pt>
              </c:numCache>
            </c:numRef>
          </c:xVal>
          <c:yVal>
            <c:numRef>
              <c:f>'A (2)'!$J$21:$J$978</c:f>
              <c:numCache>
                <c:formatCode>General</c:formatCode>
                <c:ptCount val="958"/>
                <c:pt idx="9">
                  <c:v>6.4714000036474317E-3</c:v>
                </c:pt>
                <c:pt idx="10">
                  <c:v>3.5926000055042095E-3</c:v>
                </c:pt>
                <c:pt idx="13">
                  <c:v>3.2164000003831461E-3</c:v>
                </c:pt>
                <c:pt idx="14">
                  <c:v>8.3366000035312027E-3</c:v>
                </c:pt>
                <c:pt idx="15">
                  <c:v>3.356799999892246E-3</c:v>
                </c:pt>
                <c:pt idx="16">
                  <c:v>-2.8000000020256266E-4</c:v>
                </c:pt>
                <c:pt idx="17">
                  <c:v>1.5199999979813583E-3</c:v>
                </c:pt>
                <c:pt idx="18">
                  <c:v>1.1806000038632192E-3</c:v>
                </c:pt>
                <c:pt idx="19">
                  <c:v>1.1806000038632192E-3</c:v>
                </c:pt>
                <c:pt idx="21">
                  <c:v>1.3566000052378513E-3</c:v>
                </c:pt>
                <c:pt idx="23">
                  <c:v>1.5919999714242294E-4</c:v>
                </c:pt>
                <c:pt idx="24">
                  <c:v>2.5920000189216807E-4</c:v>
                </c:pt>
                <c:pt idx="25">
                  <c:v>-5.1755000022239983E-3</c:v>
                </c:pt>
                <c:pt idx="26">
                  <c:v>3.8649000052828342E-3</c:v>
                </c:pt>
                <c:pt idx="29">
                  <c:v>-8.7839999978314154E-3</c:v>
                </c:pt>
                <c:pt idx="30">
                  <c:v>1.4427000001887791E-2</c:v>
                </c:pt>
                <c:pt idx="31">
                  <c:v>-1.2793999994755723E-3</c:v>
                </c:pt>
                <c:pt idx="34">
                  <c:v>-1.088280000112718E-2</c:v>
                </c:pt>
                <c:pt idx="40">
                  <c:v>-3.535399999236688E-3</c:v>
                </c:pt>
                <c:pt idx="41">
                  <c:v>1.4645999981439672E-3</c:v>
                </c:pt>
                <c:pt idx="46">
                  <c:v>8.1600000703474507E-4</c:v>
                </c:pt>
                <c:pt idx="61">
                  <c:v>4.434000002220273E-4</c:v>
                </c:pt>
                <c:pt idx="63">
                  <c:v>-3.9667999953962862E-3</c:v>
                </c:pt>
                <c:pt idx="64">
                  <c:v>1.5332000039052218E-3</c:v>
                </c:pt>
                <c:pt idx="83">
                  <c:v>-8.3939999603899196E-4</c:v>
                </c:pt>
                <c:pt idx="102">
                  <c:v>2.3799999326001853E-5</c:v>
                </c:pt>
                <c:pt idx="104">
                  <c:v>1.1642000026768073E-3</c:v>
                </c:pt>
                <c:pt idx="180">
                  <c:v>-9.9647999959415756E-3</c:v>
                </c:pt>
                <c:pt idx="181">
                  <c:v>-8.764799997152295E-3</c:v>
                </c:pt>
                <c:pt idx="182">
                  <c:v>-1.1177999993378762E-2</c:v>
                </c:pt>
                <c:pt idx="183">
                  <c:v>-1.4811000000918284E-2</c:v>
                </c:pt>
                <c:pt idx="184">
                  <c:v>-1.3810999997076578E-2</c:v>
                </c:pt>
                <c:pt idx="186">
                  <c:v>-1.9537799991667271E-2</c:v>
                </c:pt>
                <c:pt idx="187">
                  <c:v>-2.3554399995191488E-2</c:v>
                </c:pt>
                <c:pt idx="193">
                  <c:v>-2.6854399999137968E-2</c:v>
                </c:pt>
                <c:pt idx="195">
                  <c:v>-3.1507799998507835E-2</c:v>
                </c:pt>
                <c:pt idx="205">
                  <c:v>-1.677699999709148E-2</c:v>
                </c:pt>
                <c:pt idx="206">
                  <c:v>-1.6376999999920372E-2</c:v>
                </c:pt>
                <c:pt idx="209">
                  <c:v>-1.2212800000270363E-2</c:v>
                </c:pt>
                <c:pt idx="212">
                  <c:v>-9.7980000282404944E-4</c:v>
                </c:pt>
                <c:pt idx="213">
                  <c:v>1.5404000077978708E-3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DA-432F-B63A-A8BB98B47188}"/>
            </c:ext>
          </c:extLst>
        </c:ser>
        <c:ser>
          <c:idx val="3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(2)'!$F$21:$F$978</c:f>
              <c:numCache>
                <c:formatCode>General</c:formatCode>
                <c:ptCount val="958"/>
                <c:pt idx="0">
                  <c:v>-2797</c:v>
                </c:pt>
                <c:pt idx="1">
                  <c:v>-2615</c:v>
                </c:pt>
                <c:pt idx="2">
                  <c:v>-2464</c:v>
                </c:pt>
                <c:pt idx="3">
                  <c:v>-2461</c:v>
                </c:pt>
                <c:pt idx="4">
                  <c:v>-2458</c:v>
                </c:pt>
                <c:pt idx="5">
                  <c:v>-2420</c:v>
                </c:pt>
                <c:pt idx="6">
                  <c:v>-2313</c:v>
                </c:pt>
                <c:pt idx="7">
                  <c:v>-2198</c:v>
                </c:pt>
                <c:pt idx="8">
                  <c:v>-2147</c:v>
                </c:pt>
                <c:pt idx="9">
                  <c:v>-2029</c:v>
                </c:pt>
                <c:pt idx="10">
                  <c:v>-2011</c:v>
                </c:pt>
                <c:pt idx="11">
                  <c:v>-1969</c:v>
                </c:pt>
                <c:pt idx="12">
                  <c:v>-1868</c:v>
                </c:pt>
                <c:pt idx="13">
                  <c:v>-1854</c:v>
                </c:pt>
                <c:pt idx="14">
                  <c:v>-1851</c:v>
                </c:pt>
                <c:pt idx="15">
                  <c:v>-1848</c:v>
                </c:pt>
                <c:pt idx="16">
                  <c:v>-1700</c:v>
                </c:pt>
                <c:pt idx="17">
                  <c:v>-1700</c:v>
                </c:pt>
                <c:pt idx="18">
                  <c:v>-1691</c:v>
                </c:pt>
                <c:pt idx="19">
                  <c:v>-1691</c:v>
                </c:pt>
                <c:pt idx="20">
                  <c:v>-1617</c:v>
                </c:pt>
                <c:pt idx="21">
                  <c:v>-1551</c:v>
                </c:pt>
                <c:pt idx="22">
                  <c:v>-1433</c:v>
                </c:pt>
                <c:pt idx="23">
                  <c:v>-1412</c:v>
                </c:pt>
                <c:pt idx="24">
                  <c:v>-1412</c:v>
                </c:pt>
                <c:pt idx="25">
                  <c:v>-1382.5</c:v>
                </c:pt>
                <c:pt idx="26">
                  <c:v>-1376.5</c:v>
                </c:pt>
                <c:pt idx="27">
                  <c:v>-1374</c:v>
                </c:pt>
                <c:pt idx="28">
                  <c:v>-1365</c:v>
                </c:pt>
                <c:pt idx="29">
                  <c:v>-1260</c:v>
                </c:pt>
                <c:pt idx="30">
                  <c:v>-1095</c:v>
                </c:pt>
                <c:pt idx="31">
                  <c:v>-1091</c:v>
                </c:pt>
                <c:pt idx="32">
                  <c:v>-1062</c:v>
                </c:pt>
                <c:pt idx="33">
                  <c:v>-1047</c:v>
                </c:pt>
                <c:pt idx="34">
                  <c:v>-1042</c:v>
                </c:pt>
                <c:pt idx="35">
                  <c:v>-1027</c:v>
                </c:pt>
                <c:pt idx="36">
                  <c:v>-1027</c:v>
                </c:pt>
                <c:pt idx="37">
                  <c:v>-1021</c:v>
                </c:pt>
                <c:pt idx="38">
                  <c:v>-999</c:v>
                </c:pt>
                <c:pt idx="39">
                  <c:v>-955</c:v>
                </c:pt>
                <c:pt idx="40">
                  <c:v>-931</c:v>
                </c:pt>
                <c:pt idx="41">
                  <c:v>-931</c:v>
                </c:pt>
                <c:pt idx="42">
                  <c:v>-896</c:v>
                </c:pt>
                <c:pt idx="43">
                  <c:v>-783</c:v>
                </c:pt>
                <c:pt idx="44">
                  <c:v>-781</c:v>
                </c:pt>
                <c:pt idx="45">
                  <c:v>-769</c:v>
                </c:pt>
                <c:pt idx="46">
                  <c:v>-760</c:v>
                </c:pt>
                <c:pt idx="47">
                  <c:v>-753</c:v>
                </c:pt>
                <c:pt idx="48">
                  <c:v>-712</c:v>
                </c:pt>
                <c:pt idx="49">
                  <c:v>-712</c:v>
                </c:pt>
                <c:pt idx="50">
                  <c:v>-620</c:v>
                </c:pt>
                <c:pt idx="51">
                  <c:v>-617</c:v>
                </c:pt>
                <c:pt idx="52">
                  <c:v>-614</c:v>
                </c:pt>
                <c:pt idx="53">
                  <c:v>-612</c:v>
                </c:pt>
                <c:pt idx="54">
                  <c:v>-612</c:v>
                </c:pt>
                <c:pt idx="55">
                  <c:v>-606</c:v>
                </c:pt>
                <c:pt idx="56">
                  <c:v>-540</c:v>
                </c:pt>
                <c:pt idx="57">
                  <c:v>-458</c:v>
                </c:pt>
                <c:pt idx="58">
                  <c:v>-457</c:v>
                </c:pt>
                <c:pt idx="59">
                  <c:v>-454</c:v>
                </c:pt>
                <c:pt idx="60">
                  <c:v>-454</c:v>
                </c:pt>
                <c:pt idx="61">
                  <c:v>-449</c:v>
                </c:pt>
                <c:pt idx="62">
                  <c:v>-371</c:v>
                </c:pt>
                <c:pt idx="63">
                  <c:v>-302</c:v>
                </c:pt>
                <c:pt idx="64">
                  <c:v>-302</c:v>
                </c:pt>
                <c:pt idx="65">
                  <c:v>-292</c:v>
                </c:pt>
                <c:pt idx="66">
                  <c:v>-283</c:v>
                </c:pt>
                <c:pt idx="67">
                  <c:v>-243</c:v>
                </c:pt>
                <c:pt idx="68">
                  <c:v>-179</c:v>
                </c:pt>
                <c:pt idx="69">
                  <c:v>-170</c:v>
                </c:pt>
                <c:pt idx="70">
                  <c:v>-164</c:v>
                </c:pt>
                <c:pt idx="71">
                  <c:v>-149</c:v>
                </c:pt>
                <c:pt idx="72">
                  <c:v>-13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-7</c:v>
                </c:pt>
                <c:pt idx="82">
                  <c:v>0</c:v>
                </c:pt>
                <c:pt idx="83">
                  <c:v>9</c:v>
                </c:pt>
                <c:pt idx="84">
                  <c:v>29</c:v>
                </c:pt>
                <c:pt idx="85">
                  <c:v>34</c:v>
                </c:pt>
                <c:pt idx="86">
                  <c:v>34</c:v>
                </c:pt>
                <c:pt idx="87">
                  <c:v>35</c:v>
                </c:pt>
                <c:pt idx="88">
                  <c:v>75</c:v>
                </c:pt>
                <c:pt idx="89">
                  <c:v>153</c:v>
                </c:pt>
                <c:pt idx="90">
                  <c:v>153</c:v>
                </c:pt>
                <c:pt idx="91">
                  <c:v>153</c:v>
                </c:pt>
                <c:pt idx="92">
                  <c:v>153</c:v>
                </c:pt>
                <c:pt idx="93">
                  <c:v>154</c:v>
                </c:pt>
                <c:pt idx="94">
                  <c:v>156</c:v>
                </c:pt>
                <c:pt idx="95">
                  <c:v>156</c:v>
                </c:pt>
                <c:pt idx="96">
                  <c:v>156</c:v>
                </c:pt>
                <c:pt idx="97">
                  <c:v>156</c:v>
                </c:pt>
                <c:pt idx="98">
                  <c:v>156</c:v>
                </c:pt>
                <c:pt idx="99">
                  <c:v>156</c:v>
                </c:pt>
                <c:pt idx="100">
                  <c:v>156</c:v>
                </c:pt>
                <c:pt idx="101">
                  <c:v>156</c:v>
                </c:pt>
                <c:pt idx="102">
                  <c:v>157</c:v>
                </c:pt>
                <c:pt idx="103">
                  <c:v>159</c:v>
                </c:pt>
                <c:pt idx="104">
                  <c:v>163</c:v>
                </c:pt>
                <c:pt idx="105">
                  <c:v>174</c:v>
                </c:pt>
                <c:pt idx="106">
                  <c:v>215</c:v>
                </c:pt>
                <c:pt idx="107">
                  <c:v>215</c:v>
                </c:pt>
                <c:pt idx="108">
                  <c:v>218</c:v>
                </c:pt>
                <c:pt idx="109">
                  <c:v>218</c:v>
                </c:pt>
                <c:pt idx="110">
                  <c:v>227</c:v>
                </c:pt>
                <c:pt idx="111">
                  <c:v>257</c:v>
                </c:pt>
                <c:pt idx="112">
                  <c:v>308</c:v>
                </c:pt>
                <c:pt idx="113">
                  <c:v>316</c:v>
                </c:pt>
                <c:pt idx="114">
                  <c:v>473</c:v>
                </c:pt>
                <c:pt idx="115">
                  <c:v>492</c:v>
                </c:pt>
                <c:pt idx="116">
                  <c:v>494</c:v>
                </c:pt>
                <c:pt idx="117">
                  <c:v>512</c:v>
                </c:pt>
                <c:pt idx="118">
                  <c:v>512</c:v>
                </c:pt>
                <c:pt idx="119">
                  <c:v>521</c:v>
                </c:pt>
                <c:pt idx="120">
                  <c:v>527</c:v>
                </c:pt>
                <c:pt idx="121">
                  <c:v>530</c:v>
                </c:pt>
                <c:pt idx="122">
                  <c:v>541</c:v>
                </c:pt>
                <c:pt idx="123">
                  <c:v>587</c:v>
                </c:pt>
                <c:pt idx="124">
                  <c:v>608</c:v>
                </c:pt>
                <c:pt idx="125">
                  <c:v>636</c:v>
                </c:pt>
                <c:pt idx="126">
                  <c:v>637</c:v>
                </c:pt>
                <c:pt idx="127">
                  <c:v>642</c:v>
                </c:pt>
                <c:pt idx="128">
                  <c:v>661</c:v>
                </c:pt>
                <c:pt idx="129">
                  <c:v>667</c:v>
                </c:pt>
                <c:pt idx="130">
                  <c:v>681</c:v>
                </c:pt>
                <c:pt idx="131">
                  <c:v>681</c:v>
                </c:pt>
                <c:pt idx="132">
                  <c:v>794</c:v>
                </c:pt>
                <c:pt idx="133">
                  <c:v>796</c:v>
                </c:pt>
                <c:pt idx="134">
                  <c:v>799</c:v>
                </c:pt>
                <c:pt idx="135">
                  <c:v>800</c:v>
                </c:pt>
                <c:pt idx="136">
                  <c:v>823</c:v>
                </c:pt>
                <c:pt idx="137">
                  <c:v>847</c:v>
                </c:pt>
                <c:pt idx="138">
                  <c:v>913</c:v>
                </c:pt>
                <c:pt idx="139">
                  <c:v>924</c:v>
                </c:pt>
                <c:pt idx="140">
                  <c:v>924</c:v>
                </c:pt>
                <c:pt idx="141">
                  <c:v>924</c:v>
                </c:pt>
                <c:pt idx="142">
                  <c:v>924</c:v>
                </c:pt>
                <c:pt idx="143">
                  <c:v>925</c:v>
                </c:pt>
                <c:pt idx="144">
                  <c:v>927</c:v>
                </c:pt>
                <c:pt idx="145">
                  <c:v>927</c:v>
                </c:pt>
                <c:pt idx="146">
                  <c:v>951</c:v>
                </c:pt>
                <c:pt idx="147">
                  <c:v>960</c:v>
                </c:pt>
                <c:pt idx="148">
                  <c:v>972</c:v>
                </c:pt>
                <c:pt idx="149">
                  <c:v>972</c:v>
                </c:pt>
                <c:pt idx="150">
                  <c:v>1084</c:v>
                </c:pt>
                <c:pt idx="151">
                  <c:v>1087</c:v>
                </c:pt>
                <c:pt idx="152">
                  <c:v>1087</c:v>
                </c:pt>
                <c:pt idx="153">
                  <c:v>1087</c:v>
                </c:pt>
                <c:pt idx="154">
                  <c:v>1087</c:v>
                </c:pt>
                <c:pt idx="155">
                  <c:v>1090</c:v>
                </c:pt>
                <c:pt idx="156">
                  <c:v>1090</c:v>
                </c:pt>
                <c:pt idx="157">
                  <c:v>1090</c:v>
                </c:pt>
                <c:pt idx="158">
                  <c:v>1090</c:v>
                </c:pt>
                <c:pt idx="159">
                  <c:v>1090</c:v>
                </c:pt>
                <c:pt idx="160">
                  <c:v>1102</c:v>
                </c:pt>
                <c:pt idx="161">
                  <c:v>1131</c:v>
                </c:pt>
                <c:pt idx="162">
                  <c:v>1233</c:v>
                </c:pt>
                <c:pt idx="163">
                  <c:v>1239</c:v>
                </c:pt>
                <c:pt idx="164">
                  <c:v>1247</c:v>
                </c:pt>
                <c:pt idx="165">
                  <c:v>1247</c:v>
                </c:pt>
                <c:pt idx="166">
                  <c:v>1292</c:v>
                </c:pt>
                <c:pt idx="167">
                  <c:v>1401</c:v>
                </c:pt>
                <c:pt idx="168">
                  <c:v>1407</c:v>
                </c:pt>
                <c:pt idx="169">
                  <c:v>1446</c:v>
                </c:pt>
                <c:pt idx="170">
                  <c:v>1446</c:v>
                </c:pt>
                <c:pt idx="171">
                  <c:v>1452</c:v>
                </c:pt>
                <c:pt idx="172">
                  <c:v>1570</c:v>
                </c:pt>
                <c:pt idx="173">
                  <c:v>1722</c:v>
                </c:pt>
                <c:pt idx="174">
                  <c:v>1722</c:v>
                </c:pt>
                <c:pt idx="175">
                  <c:v>1730</c:v>
                </c:pt>
                <c:pt idx="176">
                  <c:v>1731</c:v>
                </c:pt>
                <c:pt idx="177">
                  <c:v>1882</c:v>
                </c:pt>
                <c:pt idx="178">
                  <c:v>1950</c:v>
                </c:pt>
                <c:pt idx="179">
                  <c:v>2175</c:v>
                </c:pt>
                <c:pt idx="180">
                  <c:v>2228</c:v>
                </c:pt>
                <c:pt idx="181">
                  <c:v>2228</c:v>
                </c:pt>
                <c:pt idx="182">
                  <c:v>2330</c:v>
                </c:pt>
                <c:pt idx="183">
                  <c:v>2335</c:v>
                </c:pt>
                <c:pt idx="184">
                  <c:v>2335</c:v>
                </c:pt>
                <c:pt idx="185">
                  <c:v>2495</c:v>
                </c:pt>
                <c:pt idx="186">
                  <c:v>2633</c:v>
                </c:pt>
                <c:pt idx="187">
                  <c:v>2784</c:v>
                </c:pt>
                <c:pt idx="188">
                  <c:v>2822</c:v>
                </c:pt>
                <c:pt idx="189">
                  <c:v>2828</c:v>
                </c:pt>
                <c:pt idx="190">
                  <c:v>2830</c:v>
                </c:pt>
                <c:pt idx="191">
                  <c:v>3122</c:v>
                </c:pt>
                <c:pt idx="192">
                  <c:v>3263</c:v>
                </c:pt>
                <c:pt idx="193">
                  <c:v>3284</c:v>
                </c:pt>
                <c:pt idx="194">
                  <c:v>3432</c:v>
                </c:pt>
                <c:pt idx="195">
                  <c:v>3583</c:v>
                </c:pt>
                <c:pt idx="196">
                  <c:v>3642</c:v>
                </c:pt>
                <c:pt idx="197">
                  <c:v>3761</c:v>
                </c:pt>
                <c:pt idx="198">
                  <c:v>3921</c:v>
                </c:pt>
                <c:pt idx="199">
                  <c:v>3927</c:v>
                </c:pt>
                <c:pt idx="200">
                  <c:v>4082</c:v>
                </c:pt>
                <c:pt idx="201">
                  <c:v>4186</c:v>
                </c:pt>
                <c:pt idx="202">
                  <c:v>4221</c:v>
                </c:pt>
                <c:pt idx="203">
                  <c:v>4226.5</c:v>
                </c:pt>
                <c:pt idx="204">
                  <c:v>4241</c:v>
                </c:pt>
                <c:pt idx="205">
                  <c:v>4345</c:v>
                </c:pt>
                <c:pt idx="206">
                  <c:v>4345</c:v>
                </c:pt>
                <c:pt idx="207">
                  <c:v>4381</c:v>
                </c:pt>
                <c:pt idx="208">
                  <c:v>4449</c:v>
                </c:pt>
                <c:pt idx="209">
                  <c:v>4508</c:v>
                </c:pt>
                <c:pt idx="210">
                  <c:v>4725</c:v>
                </c:pt>
                <c:pt idx="211">
                  <c:v>4870</c:v>
                </c:pt>
                <c:pt idx="212">
                  <c:v>5003</c:v>
                </c:pt>
                <c:pt idx="213">
                  <c:v>5006</c:v>
                </c:pt>
              </c:numCache>
            </c:numRef>
          </c:xVal>
          <c:yVal>
            <c:numRef>
              <c:f>'A (2)'!$K$21:$K$978</c:f>
              <c:numCache>
                <c:formatCode>General</c:formatCode>
                <c:ptCount val="958"/>
                <c:pt idx="188">
                  <c:v>-2.4665199998707976E-2</c:v>
                </c:pt>
                <c:pt idx="189">
                  <c:v>-2.4724800001422409E-2</c:v>
                </c:pt>
                <c:pt idx="190">
                  <c:v>-2.4577999996836297E-2</c:v>
                </c:pt>
                <c:pt idx="191">
                  <c:v>-2.9445200001646299E-2</c:v>
                </c:pt>
                <c:pt idx="192">
                  <c:v>-3.1595799999195151E-2</c:v>
                </c:pt>
                <c:pt idx="194">
                  <c:v>-3.0791199998930097E-2</c:v>
                </c:pt>
                <c:pt idx="196">
                  <c:v>-3.0677199996716809E-2</c:v>
                </c:pt>
                <c:pt idx="197">
                  <c:v>-2.8242599997611251E-2</c:v>
                </c:pt>
                <c:pt idx="198">
                  <c:v>-2.5998600001912564E-2</c:v>
                </c:pt>
                <c:pt idx="199">
                  <c:v>-2.6158199994824827E-2</c:v>
                </c:pt>
                <c:pt idx="200">
                  <c:v>-2.3681200000282843E-2</c:v>
                </c:pt>
                <c:pt idx="201">
                  <c:v>-2.104759999201633E-2</c:v>
                </c:pt>
                <c:pt idx="202">
                  <c:v>-1.9878599996445701E-2</c:v>
                </c:pt>
                <c:pt idx="204">
                  <c:v>-2.051059999212157E-2</c:v>
                </c:pt>
                <c:pt idx="207">
                  <c:v>-1.6334599997207988E-2</c:v>
                </c:pt>
                <c:pt idx="208">
                  <c:v>-1.3443399999232497E-2</c:v>
                </c:pt>
                <c:pt idx="210">
                  <c:v>-7.4849999946309254E-3</c:v>
                </c:pt>
                <c:pt idx="211">
                  <c:v>-2.2420000022975728E-3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DA-432F-B63A-A8BB98B47188}"/>
            </c:ext>
          </c:extLst>
        </c:ser>
        <c:ser>
          <c:idx val="4"/>
          <c:order val="4"/>
          <c:tx>
            <c:strRef>
              <c:f>'A (2)'!$P$20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(2)'!$F$21:$F$978</c:f>
              <c:numCache>
                <c:formatCode>General</c:formatCode>
                <c:ptCount val="958"/>
                <c:pt idx="0">
                  <c:v>-2797</c:v>
                </c:pt>
                <c:pt idx="1">
                  <c:v>-2615</c:v>
                </c:pt>
                <c:pt idx="2">
                  <c:v>-2464</c:v>
                </c:pt>
                <c:pt idx="3">
                  <c:v>-2461</c:v>
                </c:pt>
                <c:pt idx="4">
                  <c:v>-2458</c:v>
                </c:pt>
                <c:pt idx="5">
                  <c:v>-2420</c:v>
                </c:pt>
                <c:pt idx="6">
                  <c:v>-2313</c:v>
                </c:pt>
                <c:pt idx="7">
                  <c:v>-2198</c:v>
                </c:pt>
                <c:pt idx="8">
                  <c:v>-2147</c:v>
                </c:pt>
                <c:pt idx="9">
                  <c:v>-2029</c:v>
                </c:pt>
                <c:pt idx="10">
                  <c:v>-2011</c:v>
                </c:pt>
                <c:pt idx="11">
                  <c:v>-1969</c:v>
                </c:pt>
                <c:pt idx="12">
                  <c:v>-1868</c:v>
                </c:pt>
                <c:pt idx="13">
                  <c:v>-1854</c:v>
                </c:pt>
                <c:pt idx="14">
                  <c:v>-1851</c:v>
                </c:pt>
                <c:pt idx="15">
                  <c:v>-1848</c:v>
                </c:pt>
                <c:pt idx="16">
                  <c:v>-1700</c:v>
                </c:pt>
                <c:pt idx="17">
                  <c:v>-1700</c:v>
                </c:pt>
                <c:pt idx="18">
                  <c:v>-1691</c:v>
                </c:pt>
                <c:pt idx="19">
                  <c:v>-1691</c:v>
                </c:pt>
                <c:pt idx="20">
                  <c:v>-1617</c:v>
                </c:pt>
                <c:pt idx="21">
                  <c:v>-1551</c:v>
                </c:pt>
                <c:pt idx="22">
                  <c:v>-1433</c:v>
                </c:pt>
                <c:pt idx="23">
                  <c:v>-1412</c:v>
                </c:pt>
                <c:pt idx="24">
                  <c:v>-1412</c:v>
                </c:pt>
                <c:pt idx="25">
                  <c:v>-1382.5</c:v>
                </c:pt>
                <c:pt idx="26">
                  <c:v>-1376.5</c:v>
                </c:pt>
                <c:pt idx="27">
                  <c:v>-1374</c:v>
                </c:pt>
                <c:pt idx="28">
                  <c:v>-1365</c:v>
                </c:pt>
                <c:pt idx="29">
                  <c:v>-1260</c:v>
                </c:pt>
                <c:pt idx="30">
                  <c:v>-1095</c:v>
                </c:pt>
                <c:pt idx="31">
                  <c:v>-1091</c:v>
                </c:pt>
                <c:pt idx="32">
                  <c:v>-1062</c:v>
                </c:pt>
                <c:pt idx="33">
                  <c:v>-1047</c:v>
                </c:pt>
                <c:pt idx="34">
                  <c:v>-1042</c:v>
                </c:pt>
                <c:pt idx="35">
                  <c:v>-1027</c:v>
                </c:pt>
                <c:pt idx="36">
                  <c:v>-1027</c:v>
                </c:pt>
                <c:pt idx="37">
                  <c:v>-1021</c:v>
                </c:pt>
                <c:pt idx="38">
                  <c:v>-999</c:v>
                </c:pt>
                <c:pt idx="39">
                  <c:v>-955</c:v>
                </c:pt>
                <c:pt idx="40">
                  <c:v>-931</c:v>
                </c:pt>
                <c:pt idx="41">
                  <c:v>-931</c:v>
                </c:pt>
                <c:pt idx="42">
                  <c:v>-896</c:v>
                </c:pt>
                <c:pt idx="43">
                  <c:v>-783</c:v>
                </c:pt>
                <c:pt idx="44">
                  <c:v>-781</c:v>
                </c:pt>
                <c:pt idx="45">
                  <c:v>-769</c:v>
                </c:pt>
                <c:pt idx="46">
                  <c:v>-760</c:v>
                </c:pt>
                <c:pt idx="47">
                  <c:v>-753</c:v>
                </c:pt>
                <c:pt idx="48">
                  <c:v>-712</c:v>
                </c:pt>
                <c:pt idx="49">
                  <c:v>-712</c:v>
                </c:pt>
                <c:pt idx="50">
                  <c:v>-620</c:v>
                </c:pt>
                <c:pt idx="51">
                  <c:v>-617</c:v>
                </c:pt>
                <c:pt idx="52">
                  <c:v>-614</c:v>
                </c:pt>
                <c:pt idx="53">
                  <c:v>-612</c:v>
                </c:pt>
                <c:pt idx="54">
                  <c:v>-612</c:v>
                </c:pt>
                <c:pt idx="55">
                  <c:v>-606</c:v>
                </c:pt>
                <c:pt idx="56">
                  <c:v>-540</c:v>
                </c:pt>
                <c:pt idx="57">
                  <c:v>-458</c:v>
                </c:pt>
                <c:pt idx="58">
                  <c:v>-457</c:v>
                </c:pt>
                <c:pt idx="59">
                  <c:v>-454</c:v>
                </c:pt>
                <c:pt idx="60">
                  <c:v>-454</c:v>
                </c:pt>
                <c:pt idx="61">
                  <c:v>-449</c:v>
                </c:pt>
                <c:pt idx="62">
                  <c:v>-371</c:v>
                </c:pt>
                <c:pt idx="63">
                  <c:v>-302</c:v>
                </c:pt>
                <c:pt idx="64">
                  <c:v>-302</c:v>
                </c:pt>
                <c:pt idx="65">
                  <c:v>-292</c:v>
                </c:pt>
                <c:pt idx="66">
                  <c:v>-283</c:v>
                </c:pt>
                <c:pt idx="67">
                  <c:v>-243</c:v>
                </c:pt>
                <c:pt idx="68">
                  <c:v>-179</c:v>
                </c:pt>
                <c:pt idx="69">
                  <c:v>-170</c:v>
                </c:pt>
                <c:pt idx="70">
                  <c:v>-164</c:v>
                </c:pt>
                <c:pt idx="71">
                  <c:v>-149</c:v>
                </c:pt>
                <c:pt idx="72">
                  <c:v>-13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-7</c:v>
                </c:pt>
                <c:pt idx="82">
                  <c:v>0</c:v>
                </c:pt>
                <c:pt idx="83">
                  <c:v>9</c:v>
                </c:pt>
                <c:pt idx="84">
                  <c:v>29</c:v>
                </c:pt>
                <c:pt idx="85">
                  <c:v>34</c:v>
                </c:pt>
                <c:pt idx="86">
                  <c:v>34</c:v>
                </c:pt>
                <c:pt idx="87">
                  <c:v>35</c:v>
                </c:pt>
                <c:pt idx="88">
                  <c:v>75</c:v>
                </c:pt>
                <c:pt idx="89">
                  <c:v>153</c:v>
                </c:pt>
                <c:pt idx="90">
                  <c:v>153</c:v>
                </c:pt>
                <c:pt idx="91">
                  <c:v>153</c:v>
                </c:pt>
                <c:pt idx="92">
                  <c:v>153</c:v>
                </c:pt>
                <c:pt idx="93">
                  <c:v>154</c:v>
                </c:pt>
                <c:pt idx="94">
                  <c:v>156</c:v>
                </c:pt>
                <c:pt idx="95">
                  <c:v>156</c:v>
                </c:pt>
                <c:pt idx="96">
                  <c:v>156</c:v>
                </c:pt>
                <c:pt idx="97">
                  <c:v>156</c:v>
                </c:pt>
                <c:pt idx="98">
                  <c:v>156</c:v>
                </c:pt>
                <c:pt idx="99">
                  <c:v>156</c:v>
                </c:pt>
                <c:pt idx="100">
                  <c:v>156</c:v>
                </c:pt>
                <c:pt idx="101">
                  <c:v>156</c:v>
                </c:pt>
                <c:pt idx="102">
                  <c:v>157</c:v>
                </c:pt>
                <c:pt idx="103">
                  <c:v>159</c:v>
                </c:pt>
                <c:pt idx="104">
                  <c:v>163</c:v>
                </c:pt>
                <c:pt idx="105">
                  <c:v>174</c:v>
                </c:pt>
                <c:pt idx="106">
                  <c:v>215</c:v>
                </c:pt>
                <c:pt idx="107">
                  <c:v>215</c:v>
                </c:pt>
                <c:pt idx="108">
                  <c:v>218</c:v>
                </c:pt>
                <c:pt idx="109">
                  <c:v>218</c:v>
                </c:pt>
                <c:pt idx="110">
                  <c:v>227</c:v>
                </c:pt>
                <c:pt idx="111">
                  <c:v>257</c:v>
                </c:pt>
                <c:pt idx="112">
                  <c:v>308</c:v>
                </c:pt>
                <c:pt idx="113">
                  <c:v>316</c:v>
                </c:pt>
                <c:pt idx="114">
                  <c:v>473</c:v>
                </c:pt>
                <c:pt idx="115">
                  <c:v>492</c:v>
                </c:pt>
                <c:pt idx="116">
                  <c:v>494</c:v>
                </c:pt>
                <c:pt idx="117">
                  <c:v>512</c:v>
                </c:pt>
                <c:pt idx="118">
                  <c:v>512</c:v>
                </c:pt>
                <c:pt idx="119">
                  <c:v>521</c:v>
                </c:pt>
                <c:pt idx="120">
                  <c:v>527</c:v>
                </c:pt>
                <c:pt idx="121">
                  <c:v>530</c:v>
                </c:pt>
                <c:pt idx="122">
                  <c:v>541</c:v>
                </c:pt>
                <c:pt idx="123">
                  <c:v>587</c:v>
                </c:pt>
                <c:pt idx="124">
                  <c:v>608</c:v>
                </c:pt>
                <c:pt idx="125">
                  <c:v>636</c:v>
                </c:pt>
                <c:pt idx="126">
                  <c:v>637</c:v>
                </c:pt>
                <c:pt idx="127">
                  <c:v>642</c:v>
                </c:pt>
                <c:pt idx="128">
                  <c:v>661</c:v>
                </c:pt>
                <c:pt idx="129">
                  <c:v>667</c:v>
                </c:pt>
                <c:pt idx="130">
                  <c:v>681</c:v>
                </c:pt>
                <c:pt idx="131">
                  <c:v>681</c:v>
                </c:pt>
                <c:pt idx="132">
                  <c:v>794</c:v>
                </c:pt>
                <c:pt idx="133">
                  <c:v>796</c:v>
                </c:pt>
                <c:pt idx="134">
                  <c:v>799</c:v>
                </c:pt>
                <c:pt idx="135">
                  <c:v>800</c:v>
                </c:pt>
                <c:pt idx="136">
                  <c:v>823</c:v>
                </c:pt>
                <c:pt idx="137">
                  <c:v>847</c:v>
                </c:pt>
                <c:pt idx="138">
                  <c:v>913</c:v>
                </c:pt>
                <c:pt idx="139">
                  <c:v>924</c:v>
                </c:pt>
                <c:pt idx="140">
                  <c:v>924</c:v>
                </c:pt>
                <c:pt idx="141">
                  <c:v>924</c:v>
                </c:pt>
                <c:pt idx="142">
                  <c:v>924</c:v>
                </c:pt>
                <c:pt idx="143">
                  <c:v>925</c:v>
                </c:pt>
                <c:pt idx="144">
                  <c:v>927</c:v>
                </c:pt>
                <c:pt idx="145">
                  <c:v>927</c:v>
                </c:pt>
                <c:pt idx="146">
                  <c:v>951</c:v>
                </c:pt>
                <c:pt idx="147">
                  <c:v>960</c:v>
                </c:pt>
                <c:pt idx="148">
                  <c:v>972</c:v>
                </c:pt>
                <c:pt idx="149">
                  <c:v>972</c:v>
                </c:pt>
                <c:pt idx="150">
                  <c:v>1084</c:v>
                </c:pt>
                <c:pt idx="151">
                  <c:v>1087</c:v>
                </c:pt>
                <c:pt idx="152">
                  <c:v>1087</c:v>
                </c:pt>
                <c:pt idx="153">
                  <c:v>1087</c:v>
                </c:pt>
                <c:pt idx="154">
                  <c:v>1087</c:v>
                </c:pt>
                <c:pt idx="155">
                  <c:v>1090</c:v>
                </c:pt>
                <c:pt idx="156">
                  <c:v>1090</c:v>
                </c:pt>
                <c:pt idx="157">
                  <c:v>1090</c:v>
                </c:pt>
                <c:pt idx="158">
                  <c:v>1090</c:v>
                </c:pt>
                <c:pt idx="159">
                  <c:v>1090</c:v>
                </c:pt>
                <c:pt idx="160">
                  <c:v>1102</c:v>
                </c:pt>
                <c:pt idx="161">
                  <c:v>1131</c:v>
                </c:pt>
                <c:pt idx="162">
                  <c:v>1233</c:v>
                </c:pt>
                <c:pt idx="163">
                  <c:v>1239</c:v>
                </c:pt>
                <c:pt idx="164">
                  <c:v>1247</c:v>
                </c:pt>
                <c:pt idx="165">
                  <c:v>1247</c:v>
                </c:pt>
                <c:pt idx="166">
                  <c:v>1292</c:v>
                </c:pt>
                <c:pt idx="167">
                  <c:v>1401</c:v>
                </c:pt>
                <c:pt idx="168">
                  <c:v>1407</c:v>
                </c:pt>
                <c:pt idx="169">
                  <c:v>1446</c:v>
                </c:pt>
                <c:pt idx="170">
                  <c:v>1446</c:v>
                </c:pt>
                <c:pt idx="171">
                  <c:v>1452</c:v>
                </c:pt>
                <c:pt idx="172">
                  <c:v>1570</c:v>
                </c:pt>
                <c:pt idx="173">
                  <c:v>1722</c:v>
                </c:pt>
                <c:pt idx="174">
                  <c:v>1722</c:v>
                </c:pt>
                <c:pt idx="175">
                  <c:v>1730</c:v>
                </c:pt>
                <c:pt idx="176">
                  <c:v>1731</c:v>
                </c:pt>
                <c:pt idx="177">
                  <c:v>1882</c:v>
                </c:pt>
                <c:pt idx="178">
                  <c:v>1950</c:v>
                </c:pt>
                <c:pt idx="179">
                  <c:v>2175</c:v>
                </c:pt>
                <c:pt idx="180">
                  <c:v>2228</c:v>
                </c:pt>
                <c:pt idx="181">
                  <c:v>2228</c:v>
                </c:pt>
                <c:pt idx="182">
                  <c:v>2330</c:v>
                </c:pt>
                <c:pt idx="183">
                  <c:v>2335</c:v>
                </c:pt>
                <c:pt idx="184">
                  <c:v>2335</c:v>
                </c:pt>
                <c:pt idx="185">
                  <c:v>2495</c:v>
                </c:pt>
                <c:pt idx="186">
                  <c:v>2633</c:v>
                </c:pt>
                <c:pt idx="187">
                  <c:v>2784</c:v>
                </c:pt>
                <c:pt idx="188">
                  <c:v>2822</c:v>
                </c:pt>
                <c:pt idx="189">
                  <c:v>2828</c:v>
                </c:pt>
                <c:pt idx="190">
                  <c:v>2830</c:v>
                </c:pt>
                <c:pt idx="191">
                  <c:v>3122</c:v>
                </c:pt>
                <c:pt idx="192">
                  <c:v>3263</c:v>
                </c:pt>
                <c:pt idx="193">
                  <c:v>3284</c:v>
                </c:pt>
                <c:pt idx="194">
                  <c:v>3432</c:v>
                </c:pt>
                <c:pt idx="195">
                  <c:v>3583</c:v>
                </c:pt>
                <c:pt idx="196">
                  <c:v>3642</c:v>
                </c:pt>
                <c:pt idx="197">
                  <c:v>3761</c:v>
                </c:pt>
                <c:pt idx="198">
                  <c:v>3921</c:v>
                </c:pt>
                <c:pt idx="199">
                  <c:v>3927</c:v>
                </c:pt>
                <c:pt idx="200">
                  <c:v>4082</c:v>
                </c:pt>
                <c:pt idx="201">
                  <c:v>4186</c:v>
                </c:pt>
                <c:pt idx="202">
                  <c:v>4221</c:v>
                </c:pt>
                <c:pt idx="203">
                  <c:v>4226.5</c:v>
                </c:pt>
                <c:pt idx="204">
                  <c:v>4241</c:v>
                </c:pt>
                <c:pt idx="205">
                  <c:v>4345</c:v>
                </c:pt>
                <c:pt idx="206">
                  <c:v>4345</c:v>
                </c:pt>
                <c:pt idx="207">
                  <c:v>4381</c:v>
                </c:pt>
                <c:pt idx="208">
                  <c:v>4449</c:v>
                </c:pt>
                <c:pt idx="209">
                  <c:v>4508</c:v>
                </c:pt>
                <c:pt idx="210">
                  <c:v>4725</c:v>
                </c:pt>
                <c:pt idx="211">
                  <c:v>4870</c:v>
                </c:pt>
                <c:pt idx="212">
                  <c:v>5003</c:v>
                </c:pt>
                <c:pt idx="213">
                  <c:v>5006</c:v>
                </c:pt>
              </c:numCache>
            </c:numRef>
          </c:xVal>
          <c:yVal>
            <c:numRef>
              <c:f>'A (2)'!$P$21:$P$978</c:f>
              <c:numCache>
                <c:formatCode>General</c:formatCode>
                <c:ptCount val="958"/>
                <c:pt idx="46">
                  <c:v>0.27013630735693916</c:v>
                </c:pt>
                <c:pt idx="179">
                  <c:v>-5.6077813573659624E-3</c:v>
                </c:pt>
                <c:pt idx="180">
                  <c:v>-7.7904090717732105E-3</c:v>
                </c:pt>
                <c:pt idx="181">
                  <c:v>-7.7904090717732105E-3</c:v>
                </c:pt>
                <c:pt idx="182">
                  <c:v>-1.1711730366395723E-2</c:v>
                </c:pt>
                <c:pt idx="183">
                  <c:v>-1.1894503799869199E-2</c:v>
                </c:pt>
                <c:pt idx="184">
                  <c:v>-1.1894503799869199E-2</c:v>
                </c:pt>
                <c:pt idx="185">
                  <c:v>-1.7277024804743094E-2</c:v>
                </c:pt>
                <c:pt idx="186">
                  <c:v>-2.1193191751113435E-2</c:v>
                </c:pt>
                <c:pt idx="187">
                  <c:v>-2.470760019112031E-2</c:v>
                </c:pt>
                <c:pt idx="188">
                  <c:v>-2.5465185414293212E-2</c:v>
                </c:pt>
                <c:pt idx="189">
                  <c:v>-2.5580141845078813E-2</c:v>
                </c:pt>
                <c:pt idx="190">
                  <c:v>-2.5618178092391364E-2</c:v>
                </c:pt>
                <c:pt idx="191">
                  <c:v>-2.9655378695780804E-2</c:v>
                </c:pt>
                <c:pt idx="192">
                  <c:v>-3.0526641616337169E-2</c:v>
                </c:pt>
                <c:pt idx="193">
                  <c:v>-3.059632423188699E-2</c:v>
                </c:pt>
                <c:pt idx="194">
                  <c:v>-3.0645704230094467E-2</c:v>
                </c:pt>
                <c:pt idx="195">
                  <c:v>-2.9898745511955122E-2</c:v>
                </c:pt>
                <c:pt idx="196">
                  <c:v>-2.9388077785935662E-2</c:v>
                </c:pt>
                <c:pt idx="197">
                  <c:v>-2.7984008924259535E-2</c:v>
                </c:pt>
                <c:pt idx="198">
                  <c:v>-2.5307834616261848E-2</c:v>
                </c:pt>
                <c:pt idx="199">
                  <c:v>-2.518988853612053E-2</c:v>
                </c:pt>
                <c:pt idx="200">
                  <c:v>-2.1702238232547744E-2</c:v>
                </c:pt>
                <c:pt idx="201">
                  <c:v>-1.888644265862105E-2</c:v>
                </c:pt>
                <c:pt idx="202">
                  <c:v>-1.7852902351405797E-2</c:v>
                </c:pt>
                <c:pt idx="203">
                  <c:v>-1.7686555068498533E-2</c:v>
                </c:pt>
                <c:pt idx="204">
                  <c:v>-1.724288168737842E-2</c:v>
                </c:pt>
                <c:pt idx="205">
                  <c:v>-1.3843028497332988E-2</c:v>
                </c:pt>
                <c:pt idx="206">
                  <c:v>-1.3843028497332988E-2</c:v>
                </c:pt>
                <c:pt idx="207">
                  <c:v>-1.2577148910223768E-2</c:v>
                </c:pt>
                <c:pt idx="208">
                  <c:v>-1.0061150199889346E-2</c:v>
                </c:pt>
                <c:pt idx="209">
                  <c:v>-7.7458235576887691E-3</c:v>
                </c:pt>
                <c:pt idx="210">
                  <c:v>1.8275731064900103E-3</c:v>
                </c:pt>
                <c:pt idx="211">
                  <c:v>9.1515263031288763E-3</c:v>
                </c:pt>
                <c:pt idx="212">
                  <c:v>1.6522326890587524E-2</c:v>
                </c:pt>
                <c:pt idx="213">
                  <c:v>1.6695790905661145E-2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DA-432F-B63A-A8BB98B47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53592"/>
        <c:axId val="1"/>
      </c:scatterChart>
      <c:valAx>
        <c:axId val="838653592"/>
        <c:scaling>
          <c:orientation val="minMax"/>
          <c:max val="5500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118760757314974"/>
              <c:y val="0.877552244744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9259896729776247E-2"/>
              <c:y val="0.358601195258755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6535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956970740103271"/>
          <c:y val="0.91836734693877553"/>
          <c:w val="0.74010327022375211"/>
          <c:h val="0.982507288629737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609600</xdr:colOff>
      <xdr:row>17</xdr:row>
      <xdr:rowOff>114300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899796A3-D758-7561-0BBA-8CA6049E0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27</xdr:col>
      <xdr:colOff>304800</xdr:colOff>
      <xdr:row>17</xdr:row>
      <xdr:rowOff>123825</xdr:rowOff>
    </xdr:to>
    <xdr:graphicFrame macro="">
      <xdr:nvGraphicFramePr>
        <xdr:cNvPr id="1035" name="Chart 5">
          <a:extLst>
            <a:ext uri="{FF2B5EF4-FFF2-40B4-BE49-F238E27FC236}">
              <a16:creationId xmlns:a16="http://schemas.microsoft.com/office/drawing/2014/main" id="{CAD46114-B8F0-8387-A9D3-115903D35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0</xdr:row>
      <xdr:rowOff>0</xdr:rowOff>
    </xdr:from>
    <xdr:to>
      <xdr:col>15</xdr:col>
      <xdr:colOff>95250</xdr:colOff>
      <xdr:row>17</xdr:row>
      <xdr:rowOff>171450</xdr:rowOff>
    </xdr:to>
    <xdr:graphicFrame macro="">
      <xdr:nvGraphicFramePr>
        <xdr:cNvPr id="3086" name="Chart 2">
          <a:extLst>
            <a:ext uri="{FF2B5EF4-FFF2-40B4-BE49-F238E27FC236}">
              <a16:creationId xmlns:a16="http://schemas.microsoft.com/office/drawing/2014/main" id="{15BA92C6-9A35-18D0-9C44-BD8304E2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409575</xdr:colOff>
      <xdr:row>0</xdr:row>
      <xdr:rowOff>0</xdr:rowOff>
    </xdr:from>
    <xdr:to>
      <xdr:col>24</xdr:col>
      <xdr:colOff>323850</xdr:colOff>
      <xdr:row>17</xdr:row>
      <xdr:rowOff>180975</xdr:rowOff>
    </xdr:to>
    <xdr:graphicFrame macro="">
      <xdr:nvGraphicFramePr>
        <xdr:cNvPr id="3087" name="Chart 9">
          <a:extLst>
            <a:ext uri="{FF2B5EF4-FFF2-40B4-BE49-F238E27FC236}">
              <a16:creationId xmlns:a16="http://schemas.microsoft.com/office/drawing/2014/main" id="{369BB345-41DE-4951-A859-388F3CE34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nkoly.hu/cgi-bin/IBVS?795" TargetMode="External"/><Relationship Id="rId21" Type="http://schemas.openxmlformats.org/officeDocument/2006/relationships/hyperlink" Target="http://www.konkoly.hu/cgi-bin/IBVS?154" TargetMode="External"/><Relationship Id="rId42" Type="http://schemas.openxmlformats.org/officeDocument/2006/relationships/hyperlink" Target="http://www.konkoly.hu/cgi-bin/IBVS?1379" TargetMode="External"/><Relationship Id="rId47" Type="http://schemas.openxmlformats.org/officeDocument/2006/relationships/hyperlink" Target="http://www.konkoly.hu/cgi-bin/IBVS?1478" TargetMode="External"/><Relationship Id="rId63" Type="http://schemas.openxmlformats.org/officeDocument/2006/relationships/hyperlink" Target="http://www.konkoly.hu/cgi-bin/IBVS?4340" TargetMode="External"/><Relationship Id="rId68" Type="http://schemas.openxmlformats.org/officeDocument/2006/relationships/hyperlink" Target="http://www.konkoly.hu/cgi-bin/IBVS?4633" TargetMode="External"/><Relationship Id="rId84" Type="http://schemas.openxmlformats.org/officeDocument/2006/relationships/hyperlink" Target="http://www.bav-astro.de/sfs/BAVM_link.php?BAVMnr=171" TargetMode="External"/><Relationship Id="rId89" Type="http://schemas.openxmlformats.org/officeDocument/2006/relationships/hyperlink" Target="http://www.konkoly.hu/cgi-bin/IBVS?5753" TargetMode="External"/><Relationship Id="rId7" Type="http://schemas.openxmlformats.org/officeDocument/2006/relationships/hyperlink" Target="http://www.bav-astro.de/sfs/BAVM_link.php?BAVMnr=13" TargetMode="External"/><Relationship Id="rId71" Type="http://schemas.openxmlformats.org/officeDocument/2006/relationships/hyperlink" Target="http://www.bav-astro.de/sfs/BAVM_link.php?BAVMnr=122" TargetMode="External"/><Relationship Id="rId92" Type="http://schemas.openxmlformats.org/officeDocument/2006/relationships/hyperlink" Target="http://www.aavso.org/sites/default/files/jaavso/v36n2/171.pdf" TargetMode="External"/><Relationship Id="rId2" Type="http://schemas.openxmlformats.org/officeDocument/2006/relationships/hyperlink" Target="http://www.bav-astro.de/sfs/BAVM_link.php?BAVMnr=8" TargetMode="External"/><Relationship Id="rId16" Type="http://schemas.openxmlformats.org/officeDocument/2006/relationships/hyperlink" Target="http://www.konkoly.hu/cgi-bin/IBVS?111" TargetMode="External"/><Relationship Id="rId29" Type="http://schemas.openxmlformats.org/officeDocument/2006/relationships/hyperlink" Target="http://www.konkoly.hu/cgi-bin/IBVS?456" TargetMode="External"/><Relationship Id="rId107" Type="http://schemas.openxmlformats.org/officeDocument/2006/relationships/hyperlink" Target="http://www.bav-astro.de/sfs/BAVM_link.php?BAVMnr=241" TargetMode="External"/><Relationship Id="rId11" Type="http://schemas.openxmlformats.org/officeDocument/2006/relationships/hyperlink" Target="http://www.bav-astro.de/sfs/BAVM_link.php?BAVMnr=13" TargetMode="External"/><Relationship Id="rId24" Type="http://schemas.openxmlformats.org/officeDocument/2006/relationships/hyperlink" Target="http://www.konkoly.hu/cgi-bin/IBVS?456" TargetMode="External"/><Relationship Id="rId32" Type="http://schemas.openxmlformats.org/officeDocument/2006/relationships/hyperlink" Target="http://www.bav-astro.de/sfs/BAVM_link.php?BAVMnr=25" TargetMode="External"/><Relationship Id="rId37" Type="http://schemas.openxmlformats.org/officeDocument/2006/relationships/hyperlink" Target="http://www.bav-astro.de/sfs/BAVM_link.php?BAVMnr=25" TargetMode="External"/><Relationship Id="rId40" Type="http://schemas.openxmlformats.org/officeDocument/2006/relationships/hyperlink" Target="http://www.konkoly.hu/cgi-bin/IBVS?1325" TargetMode="External"/><Relationship Id="rId45" Type="http://schemas.openxmlformats.org/officeDocument/2006/relationships/hyperlink" Target="http://www.konkoly.hu/cgi-bin/IBVS?1379" TargetMode="External"/><Relationship Id="rId53" Type="http://schemas.openxmlformats.org/officeDocument/2006/relationships/hyperlink" Target="http://www.konkoly.hu/cgi-bin/IBVS?2292" TargetMode="External"/><Relationship Id="rId58" Type="http://schemas.openxmlformats.org/officeDocument/2006/relationships/hyperlink" Target="http://www.bav-astro.de/sfs/BAVM_link.php?BAVMnr=52" TargetMode="External"/><Relationship Id="rId66" Type="http://schemas.openxmlformats.org/officeDocument/2006/relationships/hyperlink" Target="http://www.bav-astro.de/sfs/BAVM_link.php?BAVMnr=111" TargetMode="External"/><Relationship Id="rId74" Type="http://schemas.openxmlformats.org/officeDocument/2006/relationships/hyperlink" Target="http://www.bav-astro.de/sfs/BAVM_link.php?BAVMnr=131" TargetMode="External"/><Relationship Id="rId79" Type="http://schemas.openxmlformats.org/officeDocument/2006/relationships/hyperlink" Target="http://www.bav-astro.de/sfs/BAVM_link.php?BAVMnr=143" TargetMode="External"/><Relationship Id="rId87" Type="http://schemas.openxmlformats.org/officeDocument/2006/relationships/hyperlink" Target="http://www.konkoly.hu/cgi-bin/IBVS?5809" TargetMode="External"/><Relationship Id="rId102" Type="http://schemas.openxmlformats.org/officeDocument/2006/relationships/hyperlink" Target="http://www.bav-astro.de/sfs/BAVM_link.php?BAVMnr=225" TargetMode="External"/><Relationship Id="rId5" Type="http://schemas.openxmlformats.org/officeDocument/2006/relationships/hyperlink" Target="http://www.bav-astro.de/sfs/BAVM_link.php?BAVMnr=13" TargetMode="External"/><Relationship Id="rId61" Type="http://schemas.openxmlformats.org/officeDocument/2006/relationships/hyperlink" Target="http://var.astro.cz/oejv/issues/oejv0060.pdf" TargetMode="External"/><Relationship Id="rId82" Type="http://schemas.openxmlformats.org/officeDocument/2006/relationships/hyperlink" Target="http://www.konkoly.hu/cgi-bin/IBVS?5364" TargetMode="External"/><Relationship Id="rId90" Type="http://schemas.openxmlformats.org/officeDocument/2006/relationships/hyperlink" Target="http://www.konkoly.hu/cgi-bin/IBVS?5753" TargetMode="External"/><Relationship Id="rId95" Type="http://schemas.openxmlformats.org/officeDocument/2006/relationships/hyperlink" Target="http://var.astro.cz/oejv/issues/oejv0116.pdf" TargetMode="External"/><Relationship Id="rId19" Type="http://schemas.openxmlformats.org/officeDocument/2006/relationships/hyperlink" Target="http://www.konkoly.hu/cgi-bin/IBVS?129" TargetMode="External"/><Relationship Id="rId14" Type="http://schemas.openxmlformats.org/officeDocument/2006/relationships/hyperlink" Target="http://www.bav-astro.de/sfs/BAVM_link.php?BAVMnr=15" TargetMode="External"/><Relationship Id="rId22" Type="http://schemas.openxmlformats.org/officeDocument/2006/relationships/hyperlink" Target="http://www.konkoly.hu/cgi-bin/IBVS?180" TargetMode="External"/><Relationship Id="rId27" Type="http://schemas.openxmlformats.org/officeDocument/2006/relationships/hyperlink" Target="http://www.konkoly.hu/cgi-bin/IBVS?795" TargetMode="External"/><Relationship Id="rId30" Type="http://schemas.openxmlformats.org/officeDocument/2006/relationships/hyperlink" Target="http://www.konkoly.hu/cgi-bin/IBVS?530" TargetMode="External"/><Relationship Id="rId35" Type="http://schemas.openxmlformats.org/officeDocument/2006/relationships/hyperlink" Target="http://www.konkoly.hu/cgi-bin/IBVS?1325" TargetMode="External"/><Relationship Id="rId43" Type="http://schemas.openxmlformats.org/officeDocument/2006/relationships/hyperlink" Target="http://www.bav-astro.de/sfs/BAVM_link.php?BAVMnr=28" TargetMode="External"/><Relationship Id="rId48" Type="http://schemas.openxmlformats.org/officeDocument/2006/relationships/hyperlink" Target="http://www.konkoly.hu/cgi-bin/IBVS?1358" TargetMode="External"/><Relationship Id="rId56" Type="http://schemas.openxmlformats.org/officeDocument/2006/relationships/hyperlink" Target="http://www.bav-astro.de/sfs/BAVM_link.php?BAVMnr=46" TargetMode="External"/><Relationship Id="rId64" Type="http://schemas.openxmlformats.org/officeDocument/2006/relationships/hyperlink" Target="http://www.konkoly.hu/cgi-bin/IBVS?4555" TargetMode="External"/><Relationship Id="rId69" Type="http://schemas.openxmlformats.org/officeDocument/2006/relationships/hyperlink" Target="http://www.bav-astro.de/sfs/BAVM_link.php?BAVMnr=122" TargetMode="External"/><Relationship Id="rId77" Type="http://schemas.openxmlformats.org/officeDocument/2006/relationships/hyperlink" Target="http://www.konkoly.hu/cgi-bin/IBVS?4967" TargetMode="External"/><Relationship Id="rId100" Type="http://schemas.openxmlformats.org/officeDocument/2006/relationships/hyperlink" Target="http://www.bav-astro.de/sfs/BAVM_link.php?BAVMnr=214" TargetMode="External"/><Relationship Id="rId105" Type="http://schemas.openxmlformats.org/officeDocument/2006/relationships/hyperlink" Target="http://www.bav-astro.de/sfs/BAVM_link.php?BAVMnr=234" TargetMode="External"/><Relationship Id="rId8" Type="http://schemas.openxmlformats.org/officeDocument/2006/relationships/hyperlink" Target="http://www.bav-astro.de/sfs/BAVM_link.php?BAVMnr=13" TargetMode="External"/><Relationship Id="rId51" Type="http://schemas.openxmlformats.org/officeDocument/2006/relationships/hyperlink" Target="http://www.konkoly.hu/cgi-bin/IBVS?2086" TargetMode="External"/><Relationship Id="rId72" Type="http://schemas.openxmlformats.org/officeDocument/2006/relationships/hyperlink" Target="http://www.bav-astro.de/sfs/BAVM_link.php?BAVMnr=131" TargetMode="External"/><Relationship Id="rId80" Type="http://schemas.openxmlformats.org/officeDocument/2006/relationships/hyperlink" Target="http://www.konkoly.hu/cgi-bin/IBVS?5224" TargetMode="External"/><Relationship Id="rId85" Type="http://schemas.openxmlformats.org/officeDocument/2006/relationships/hyperlink" Target="http://www.konkoly.hu/cgi-bin/IBVS?5583" TargetMode="External"/><Relationship Id="rId93" Type="http://schemas.openxmlformats.org/officeDocument/2006/relationships/hyperlink" Target="http://www.aavso.org/sites/default/files/jaavso/v36n2/186.pdf" TargetMode="External"/><Relationship Id="rId98" Type="http://schemas.openxmlformats.org/officeDocument/2006/relationships/hyperlink" Target="http://www.bav-astro.de/sfs/BAVM_link.php?BAVMnr=228" TargetMode="External"/><Relationship Id="rId3" Type="http://schemas.openxmlformats.org/officeDocument/2006/relationships/hyperlink" Target="http://www.bav-astro.de/sfs/BAVM_link.php?BAVMnr=13" TargetMode="External"/><Relationship Id="rId12" Type="http://schemas.openxmlformats.org/officeDocument/2006/relationships/hyperlink" Target="http://www.bav-astro.de/sfs/BAVM_link.php?BAVMnr=15" TargetMode="External"/><Relationship Id="rId17" Type="http://schemas.openxmlformats.org/officeDocument/2006/relationships/hyperlink" Target="http://www.bav-astro.de/sfs/BAVM_link.php?BAVMnr=18" TargetMode="External"/><Relationship Id="rId25" Type="http://schemas.openxmlformats.org/officeDocument/2006/relationships/hyperlink" Target="http://www.konkoly.hu/cgi-bin/IBVS?456" TargetMode="External"/><Relationship Id="rId33" Type="http://schemas.openxmlformats.org/officeDocument/2006/relationships/hyperlink" Target="http://www.bav-astro.de/sfs/BAVM_link.php?BAVMnr=25" TargetMode="External"/><Relationship Id="rId38" Type="http://schemas.openxmlformats.org/officeDocument/2006/relationships/hyperlink" Target="http://www.bav-astro.de/sfs/BAVM_link.php?BAVMnr=25" TargetMode="External"/><Relationship Id="rId46" Type="http://schemas.openxmlformats.org/officeDocument/2006/relationships/hyperlink" Target="http://www.bav-astro.de/sfs/BAVM_link.php?BAVMnr=28" TargetMode="External"/><Relationship Id="rId59" Type="http://schemas.openxmlformats.org/officeDocument/2006/relationships/hyperlink" Target="http://www.bav-astro.de/sfs/BAVM_link.php?BAVMnr=56" TargetMode="External"/><Relationship Id="rId67" Type="http://schemas.openxmlformats.org/officeDocument/2006/relationships/hyperlink" Target="http://www.bav-astro.de/sfs/BAVM_link.php?BAVMnr=113" TargetMode="External"/><Relationship Id="rId103" Type="http://schemas.openxmlformats.org/officeDocument/2006/relationships/hyperlink" Target="http://www.konkoly.hu/cgi-bin/IBVS?6011" TargetMode="External"/><Relationship Id="rId20" Type="http://schemas.openxmlformats.org/officeDocument/2006/relationships/hyperlink" Target="http://www.konkoly.hu/cgi-bin/IBVS?129" TargetMode="External"/><Relationship Id="rId41" Type="http://schemas.openxmlformats.org/officeDocument/2006/relationships/hyperlink" Target="http://www.konkoly.hu/cgi-bin/IBVS?1325" TargetMode="External"/><Relationship Id="rId54" Type="http://schemas.openxmlformats.org/officeDocument/2006/relationships/hyperlink" Target="http://www.bav-astro.de/sfs/BAVM_link.php?BAVMnr=36" TargetMode="External"/><Relationship Id="rId62" Type="http://schemas.openxmlformats.org/officeDocument/2006/relationships/hyperlink" Target="http://www.konkoly.hu/cgi-bin/IBVS?4340" TargetMode="External"/><Relationship Id="rId70" Type="http://schemas.openxmlformats.org/officeDocument/2006/relationships/hyperlink" Target="http://www.bav-astro.de/sfs/BAVM_link.php?BAVMnr=122" TargetMode="External"/><Relationship Id="rId75" Type="http://schemas.openxmlformats.org/officeDocument/2006/relationships/hyperlink" Target="http://www.konkoly.hu/cgi-bin/IBVS?4840" TargetMode="External"/><Relationship Id="rId83" Type="http://schemas.openxmlformats.org/officeDocument/2006/relationships/hyperlink" Target="http://www.bav-astro.de/sfs/BAVM_link.php?BAVMnr=157" TargetMode="External"/><Relationship Id="rId88" Type="http://schemas.openxmlformats.org/officeDocument/2006/relationships/hyperlink" Target="http://www.konkoly.hu/cgi-bin/IBVS?5662" TargetMode="External"/><Relationship Id="rId91" Type="http://schemas.openxmlformats.org/officeDocument/2006/relationships/hyperlink" Target="http://www.bav-astro.de/sfs/BAVM_link.php?BAVMnr=193" TargetMode="External"/><Relationship Id="rId96" Type="http://schemas.openxmlformats.org/officeDocument/2006/relationships/hyperlink" Target="http://www.bav-astro.de/sfs/BAVM_link.php?BAVMnr=203" TargetMode="External"/><Relationship Id="rId1" Type="http://schemas.openxmlformats.org/officeDocument/2006/relationships/hyperlink" Target="http://www.bav-astro.de/sfs/BAVM_link.php?BAVMnr=4" TargetMode="External"/><Relationship Id="rId6" Type="http://schemas.openxmlformats.org/officeDocument/2006/relationships/hyperlink" Target="http://www.bav-astro.de/sfs/BAVM_link.php?BAVMnr=13" TargetMode="External"/><Relationship Id="rId15" Type="http://schemas.openxmlformats.org/officeDocument/2006/relationships/hyperlink" Target="http://www.konkoly.hu/cgi-bin/IBVS?46" TargetMode="External"/><Relationship Id="rId23" Type="http://schemas.openxmlformats.org/officeDocument/2006/relationships/hyperlink" Target="http://www.konkoly.hu/cgi-bin/IBVS?795" TargetMode="External"/><Relationship Id="rId28" Type="http://schemas.openxmlformats.org/officeDocument/2006/relationships/hyperlink" Target="http://www.konkoly.hu/cgi-bin/IBVS?1325" TargetMode="External"/><Relationship Id="rId36" Type="http://schemas.openxmlformats.org/officeDocument/2006/relationships/hyperlink" Target="http://www.konkoly.hu/cgi-bin/IBVS?668" TargetMode="External"/><Relationship Id="rId49" Type="http://schemas.openxmlformats.org/officeDocument/2006/relationships/hyperlink" Target="http://www.bav-astro.de/sfs/BAVM_link.php?BAVMnr=31" TargetMode="External"/><Relationship Id="rId57" Type="http://schemas.openxmlformats.org/officeDocument/2006/relationships/hyperlink" Target="http://www.bav-astro.de/sfs/BAVM_link.php?BAVMnr=52" TargetMode="External"/><Relationship Id="rId106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bav-astro.de/sfs/BAVM_link.php?BAVMnr=13" TargetMode="External"/><Relationship Id="rId31" Type="http://schemas.openxmlformats.org/officeDocument/2006/relationships/hyperlink" Target="http://www.bav-astro.de/sfs/BAVM_link.php?BAVMnr=25" TargetMode="External"/><Relationship Id="rId44" Type="http://schemas.openxmlformats.org/officeDocument/2006/relationships/hyperlink" Target="http://www.bav-astro.de/sfs/BAVM_link.php?BAVMnr=28" TargetMode="External"/><Relationship Id="rId52" Type="http://schemas.openxmlformats.org/officeDocument/2006/relationships/hyperlink" Target="http://www.konkoly.hu/cgi-bin/IBVS?2086" TargetMode="External"/><Relationship Id="rId60" Type="http://schemas.openxmlformats.org/officeDocument/2006/relationships/hyperlink" Target="http://www.bav-astro.de/sfs/BAVM_link.php?BAVMnr=60" TargetMode="External"/><Relationship Id="rId65" Type="http://schemas.openxmlformats.org/officeDocument/2006/relationships/hyperlink" Target="http://www.konkoly.hu/cgi-bin/IBVS?4555" TargetMode="External"/><Relationship Id="rId73" Type="http://schemas.openxmlformats.org/officeDocument/2006/relationships/hyperlink" Target="http://www.bav-astro.de/sfs/BAVM_link.php?BAVMnr=131" TargetMode="External"/><Relationship Id="rId78" Type="http://schemas.openxmlformats.org/officeDocument/2006/relationships/hyperlink" Target="http://www.bav-astro.de/sfs/BAVM_link.php?BAVMnr=131" TargetMode="External"/><Relationship Id="rId81" Type="http://schemas.openxmlformats.org/officeDocument/2006/relationships/hyperlink" Target="http://www.konkoly.hu/cgi-bin/IBVS?5313" TargetMode="External"/><Relationship Id="rId86" Type="http://schemas.openxmlformats.org/officeDocument/2006/relationships/hyperlink" Target="http://www.bav-astro.de/sfs/BAVM_link.php?BAVMnr=173" TargetMode="External"/><Relationship Id="rId94" Type="http://schemas.openxmlformats.org/officeDocument/2006/relationships/hyperlink" Target="http://www.aavso.org/sites/default/files/jaavso/v36n2/186.pdf" TargetMode="External"/><Relationship Id="rId99" Type="http://schemas.openxmlformats.org/officeDocument/2006/relationships/hyperlink" Target="http://www.bav-astro.de/sfs/BAVM_link.php?BAVMnr=228" TargetMode="External"/><Relationship Id="rId101" Type="http://schemas.openxmlformats.org/officeDocument/2006/relationships/hyperlink" Target="http://www.bav-astro.de/sfs/BAVM_link.php?BAVMnr=215" TargetMode="External"/><Relationship Id="rId4" Type="http://schemas.openxmlformats.org/officeDocument/2006/relationships/hyperlink" Target="http://www.bav-astro.de/sfs/BAVM_link.php?BAVMnr=13" TargetMode="External"/><Relationship Id="rId9" Type="http://schemas.openxmlformats.org/officeDocument/2006/relationships/hyperlink" Target="http://www.bav-astro.de/sfs/BAVM_link.php?BAVMnr=13" TargetMode="External"/><Relationship Id="rId13" Type="http://schemas.openxmlformats.org/officeDocument/2006/relationships/hyperlink" Target="http://www.bav-astro.de/sfs/BAVM_link.php?BAVMnr=15" TargetMode="External"/><Relationship Id="rId18" Type="http://schemas.openxmlformats.org/officeDocument/2006/relationships/hyperlink" Target="http://www.konkoly.hu/cgi-bin/IBVS?119" TargetMode="External"/><Relationship Id="rId39" Type="http://schemas.openxmlformats.org/officeDocument/2006/relationships/hyperlink" Target="http://www.konkoly.hu/cgi-bin/IBVS?1325" TargetMode="External"/><Relationship Id="rId34" Type="http://schemas.openxmlformats.org/officeDocument/2006/relationships/hyperlink" Target="http://www.konkoly.hu/cgi-bin/IBVS?1325" TargetMode="External"/><Relationship Id="rId50" Type="http://schemas.openxmlformats.org/officeDocument/2006/relationships/hyperlink" Target="http://www.konkoly.hu/cgi-bin/IBVS?1694" TargetMode="External"/><Relationship Id="rId55" Type="http://schemas.openxmlformats.org/officeDocument/2006/relationships/hyperlink" Target="http://www.konkoly.hu/cgi-bin/IBVS?2292" TargetMode="External"/><Relationship Id="rId76" Type="http://schemas.openxmlformats.org/officeDocument/2006/relationships/hyperlink" Target="http://www.konkoly.hu/cgi-bin/IBVS?4840" TargetMode="External"/><Relationship Id="rId97" Type="http://schemas.openxmlformats.org/officeDocument/2006/relationships/hyperlink" Target="http://var.astro.cz/oejv/issues/oejv0116.pdf" TargetMode="External"/><Relationship Id="rId104" Type="http://schemas.openxmlformats.org/officeDocument/2006/relationships/hyperlink" Target="http://www.bav-astro.de/sfs/BAVM_link.php?BAVMnr=23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1444"/>
  <sheetViews>
    <sheetView tabSelected="1" workbookViewId="0">
      <pane xSplit="13" ySplit="22" topLeftCell="N426" activePane="bottomRight" state="frozen"/>
      <selection pane="topRight" activeCell="N1" sqref="N1"/>
      <selection pane="bottomLeft" activeCell="A23" sqref="A23"/>
      <selection pane="bottomRight" activeCell="A447" sqref="A447"/>
    </sheetView>
  </sheetViews>
  <sheetFormatPr defaultRowHeight="12.75" x14ac:dyDescent="0.2"/>
  <cols>
    <col min="1" max="1" width="16.28515625" style="1" customWidth="1"/>
    <col min="2" max="2" width="4.5703125" style="20" customWidth="1"/>
    <col min="3" max="3" width="13.28515625" style="3" customWidth="1"/>
    <col min="4" max="4" width="10.28515625" style="3" customWidth="1"/>
    <col min="5" max="5" width="12.85546875" style="1" customWidth="1"/>
    <col min="6" max="6" width="15.5703125" style="1" customWidth="1"/>
    <col min="7" max="7" width="9.5703125" style="1" customWidth="1"/>
    <col min="8" max="9" width="9.140625" style="1"/>
    <col min="10" max="11" width="8.42578125" style="1" customWidth="1"/>
    <col min="12" max="13" width="9.140625" style="1"/>
    <col min="14" max="14" width="8.42578125" style="1" customWidth="1"/>
    <col min="15" max="15" width="9.140625" style="1"/>
    <col min="16" max="16" width="8" style="1" customWidth="1"/>
    <col min="17" max="17" width="10.7109375" style="1" customWidth="1"/>
    <col min="19" max="20" width="9.140625" style="1"/>
    <col min="21" max="21" width="10.7109375" style="1" customWidth="1"/>
    <col min="22" max="16384" width="9.140625" style="1"/>
  </cols>
  <sheetData>
    <row r="1" spans="1:18" ht="20.25" x14ac:dyDescent="0.3">
      <c r="A1" s="30" t="s">
        <v>138</v>
      </c>
      <c r="C1" s="152"/>
      <c r="E1" s="18" t="s">
        <v>1490</v>
      </c>
    </row>
    <row r="2" spans="1:18" s="187" customFormat="1" ht="12.95" customHeight="1" x14ac:dyDescent="0.2">
      <c r="A2" s="185" t="s">
        <v>172</v>
      </c>
      <c r="B2" s="186" t="s">
        <v>87</v>
      </c>
      <c r="C2" s="153"/>
      <c r="D2" s="153" t="s">
        <v>1491</v>
      </c>
      <c r="R2" s="188"/>
    </row>
    <row r="3" spans="1:18" s="187" customFormat="1" ht="12.95" customHeight="1" thickBot="1" x14ac:dyDescent="0.25">
      <c r="B3" s="189"/>
      <c r="C3" s="190"/>
      <c r="D3" s="190"/>
      <c r="R3" s="188"/>
    </row>
    <row r="4" spans="1:18" s="187" customFormat="1" ht="12.95" customHeight="1" thickBot="1" x14ac:dyDescent="0.25">
      <c r="A4" s="15" t="s">
        <v>109</v>
      </c>
      <c r="B4" s="191"/>
      <c r="C4" s="192">
        <v>44839.802199999998</v>
      </c>
      <c r="D4" s="193">
        <v>2.3373265999999999</v>
      </c>
      <c r="E4" s="194"/>
      <c r="R4" s="188"/>
    </row>
    <row r="5" spans="1:18" s="187" customFormat="1" ht="12.95" customHeight="1" x14ac:dyDescent="0.2">
      <c r="A5" s="35" t="s">
        <v>1486</v>
      </c>
      <c r="B5" s="185"/>
      <c r="C5" s="176">
        <v>-9.5</v>
      </c>
      <c r="D5" s="195" t="s">
        <v>1487</v>
      </c>
      <c r="E5" s="185"/>
      <c r="R5" s="188"/>
    </row>
    <row r="6" spans="1:18" s="187" customFormat="1" ht="12.95" customHeight="1" x14ac:dyDescent="0.2">
      <c r="A6" s="15" t="s">
        <v>110</v>
      </c>
      <c r="B6" s="189"/>
      <c r="C6" s="186"/>
      <c r="D6" s="186"/>
      <c r="R6" s="188"/>
    </row>
    <row r="7" spans="1:18" s="187" customFormat="1" ht="12.95" customHeight="1" x14ac:dyDescent="0.2">
      <c r="A7" s="185" t="s">
        <v>88</v>
      </c>
      <c r="B7" s="189"/>
      <c r="C7" s="217">
        <v>44839.802199999998</v>
      </c>
      <c r="D7" s="186"/>
      <c r="R7" s="188"/>
    </row>
    <row r="8" spans="1:18" s="187" customFormat="1" ht="12.95" customHeight="1" x14ac:dyDescent="0.2">
      <c r="A8" s="185" t="s">
        <v>101</v>
      </c>
      <c r="B8" s="189"/>
      <c r="C8" s="217">
        <v>2.3373265999999999</v>
      </c>
      <c r="D8" s="186"/>
      <c r="R8" s="188"/>
    </row>
    <row r="9" spans="1:18" s="187" customFormat="1" ht="12.95" customHeight="1" x14ac:dyDescent="0.2">
      <c r="A9" s="35" t="s">
        <v>147</v>
      </c>
      <c r="B9" s="154">
        <v>410</v>
      </c>
      <c r="C9" s="148" t="str">
        <f>"F"&amp;B9</f>
        <v>F410</v>
      </c>
      <c r="D9" s="35" t="str">
        <f>"G"&amp;B9</f>
        <v>G410</v>
      </c>
      <c r="R9" s="188"/>
    </row>
    <row r="10" spans="1:18" s="187" customFormat="1" ht="12.95" customHeight="1" thickBot="1" x14ac:dyDescent="0.25">
      <c r="A10" s="185"/>
      <c r="B10" s="185"/>
      <c r="C10" s="196" t="s">
        <v>115</v>
      </c>
      <c r="D10" s="196" t="s">
        <v>116</v>
      </c>
      <c r="E10" s="185"/>
      <c r="R10" s="188"/>
    </row>
    <row r="11" spans="1:18" s="187" customFormat="1" ht="12.95" customHeight="1" x14ac:dyDescent="0.2">
      <c r="A11" s="185" t="s">
        <v>111</v>
      </c>
      <c r="B11" s="185"/>
      <c r="C11" s="149">
        <f ca="1">INTERCEPT(INDIRECT(D9):G991,INDIRECT(C9):$F991)</f>
        <v>-0.14000787947597526</v>
      </c>
      <c r="D11" s="195">
        <f>E11*F11</f>
        <v>0.16954180548174691</v>
      </c>
      <c r="E11" s="197">
        <v>16.954180548174691</v>
      </c>
      <c r="F11" s="194">
        <v>0.01</v>
      </c>
      <c r="R11" s="188"/>
    </row>
    <row r="12" spans="1:18" s="187" customFormat="1" ht="12.95" customHeight="1" x14ac:dyDescent="0.2">
      <c r="A12" s="185" t="s">
        <v>112</v>
      </c>
      <c r="B12" s="185"/>
      <c r="C12" s="149">
        <f ca="1">SLOPE(INDIRECT(D9):G991,INDIRECT(C9):$F991)</f>
        <v>2.8284609071878262E-5</v>
      </c>
      <c r="D12" s="195">
        <f>E12*F12</f>
        <v>-1.1893944658807389E-4</v>
      </c>
      <c r="E12" s="198">
        <v>-11.893944658807388</v>
      </c>
      <c r="F12" s="194">
        <v>1.0000000000000001E-5</v>
      </c>
      <c r="R12" s="188"/>
    </row>
    <row r="13" spans="1:18" s="187" customFormat="1" ht="12.95" customHeight="1" thickBot="1" x14ac:dyDescent="0.25">
      <c r="A13" s="185" t="s">
        <v>113</v>
      </c>
      <c r="B13" s="185"/>
      <c r="C13" s="195" t="s">
        <v>141</v>
      </c>
      <c r="D13" s="195">
        <f>E13*F13</f>
        <v>1.7660184328698176E-8</v>
      </c>
      <c r="E13" s="199">
        <v>1.7660184328698174</v>
      </c>
      <c r="F13" s="194">
        <v>1E-8</v>
      </c>
      <c r="R13" s="188"/>
    </row>
    <row r="14" spans="1:18" s="187" customFormat="1" ht="12.95" customHeight="1" x14ac:dyDescent="0.2">
      <c r="A14" s="185"/>
      <c r="B14" s="185"/>
      <c r="C14" s="195"/>
      <c r="D14" s="195"/>
      <c r="E14" s="185">
        <f>SUM(S21:S280)</f>
        <v>201.51549707284715</v>
      </c>
      <c r="R14" s="188"/>
    </row>
    <row r="15" spans="1:18" s="187" customFormat="1" ht="12.95" customHeight="1" x14ac:dyDescent="0.2">
      <c r="A15" s="15" t="s">
        <v>114</v>
      </c>
      <c r="B15" s="185"/>
      <c r="C15" s="150">
        <f ca="1">(C7+C11)+(C8+C12)*INT(MAX(F21:F3519))</f>
        <v>60144.661976540723</v>
      </c>
      <c r="D15" s="150">
        <f>+C7+INT(MAX(F21:F1574))*C8+D11+D12*INT(MAX(F21:F4009))+D13*INT(MAX(F21:F4036)^2)</f>
        <v>60144.764706541195</v>
      </c>
      <c r="E15" s="36" t="s">
        <v>150</v>
      </c>
      <c r="F15" s="46">
        <v>1</v>
      </c>
      <c r="R15" s="188"/>
    </row>
    <row r="16" spans="1:18" s="187" customFormat="1" ht="12.95" customHeight="1" x14ac:dyDescent="0.2">
      <c r="A16" s="15" t="s">
        <v>99</v>
      </c>
      <c r="B16" s="185"/>
      <c r="C16" s="150">
        <f ca="1">+C8+C12</f>
        <v>2.3373548846090717</v>
      </c>
      <c r="D16" s="150">
        <f>+C8+D12+2*D13*F89</f>
        <v>2.3370974610032005</v>
      </c>
      <c r="E16" s="36" t="s">
        <v>151</v>
      </c>
      <c r="F16" s="45">
        <f ca="1">NOW()+15018.5+$C$5/24</f>
        <v>60334.812895717587</v>
      </c>
      <c r="R16" s="188"/>
    </row>
    <row r="17" spans="1:21" s="187" customFormat="1" ht="12.95" customHeight="1" thickBot="1" x14ac:dyDescent="0.25">
      <c r="A17" s="36" t="s">
        <v>142</v>
      </c>
      <c r="B17" s="185"/>
      <c r="C17" s="200">
        <f>COUNT(C21:C2177)</f>
        <v>427</v>
      </c>
      <c r="D17" s="149"/>
      <c r="E17" s="36" t="s">
        <v>152</v>
      </c>
      <c r="F17" s="45">
        <f ca="1">ROUND(2*(F16-$C$7)/$C$8,0)/2+F15</f>
        <v>6630.5</v>
      </c>
      <c r="R17" s="188"/>
    </row>
    <row r="18" spans="1:21" s="187" customFormat="1" ht="12.95" customHeight="1" thickTop="1" thickBot="1" x14ac:dyDescent="0.25">
      <c r="A18" s="15" t="s">
        <v>155</v>
      </c>
      <c r="B18" s="185"/>
      <c r="C18" s="201">
        <f ca="1">+C15</f>
        <v>60144.661976540723</v>
      </c>
      <c r="D18" s="202">
        <f ca="1">+C16</f>
        <v>2.3373548846090717</v>
      </c>
      <c r="E18" s="36" t="s">
        <v>153</v>
      </c>
      <c r="F18" s="45">
        <f ca="1">ROUND(2*(F16-$C$15)/$C$16,0)/2+F15</f>
        <v>82.5</v>
      </c>
      <c r="R18" s="188"/>
    </row>
    <row r="19" spans="1:21" s="187" customFormat="1" ht="12.95" customHeight="1" thickTop="1" thickBot="1" x14ac:dyDescent="0.25">
      <c r="A19" s="15" t="s">
        <v>156</v>
      </c>
      <c r="B19" s="189"/>
      <c r="C19" s="155">
        <f>+D15</f>
        <v>60144.764706541195</v>
      </c>
      <c r="D19" s="151">
        <f>+D16</f>
        <v>2.3370974610032005</v>
      </c>
      <c r="E19" s="36" t="s">
        <v>154</v>
      </c>
      <c r="F19" s="38">
        <f ca="1">+$C$15+$C$16*F18-15018.5-$C$5/24</f>
        <v>45319.389587854304</v>
      </c>
      <c r="H19" s="187" t="s">
        <v>105</v>
      </c>
      <c r="I19" s="187" t="s">
        <v>106</v>
      </c>
      <c r="J19" s="187" t="s">
        <v>106</v>
      </c>
      <c r="L19" s="187" t="s">
        <v>107</v>
      </c>
      <c r="O19" s="187" t="s">
        <v>108</v>
      </c>
      <c r="R19" s="188"/>
    </row>
    <row r="20" spans="1:21" s="187" customFormat="1" ht="12.95" customHeight="1" thickBot="1" x14ac:dyDescent="0.25">
      <c r="A20" s="203" t="s">
        <v>102</v>
      </c>
      <c r="B20" s="203" t="s">
        <v>104</v>
      </c>
      <c r="C20" s="204" t="s">
        <v>103</v>
      </c>
      <c r="D20" s="203" t="s">
        <v>89</v>
      </c>
      <c r="E20" s="203" t="s">
        <v>98</v>
      </c>
      <c r="F20" s="203" t="s">
        <v>97</v>
      </c>
      <c r="G20" s="203" t="s">
        <v>100</v>
      </c>
      <c r="H20" s="6" t="s">
        <v>174</v>
      </c>
      <c r="I20" s="6" t="s">
        <v>146</v>
      </c>
      <c r="J20" s="6" t="s">
        <v>160</v>
      </c>
      <c r="K20" s="6" t="s">
        <v>175</v>
      </c>
      <c r="L20" s="6" t="s">
        <v>121</v>
      </c>
      <c r="M20" s="6" t="s">
        <v>12</v>
      </c>
      <c r="N20" s="6" t="s">
        <v>13</v>
      </c>
      <c r="O20" s="6" t="s">
        <v>118</v>
      </c>
      <c r="P20" s="203" t="s">
        <v>119</v>
      </c>
      <c r="Q20" s="203" t="s">
        <v>86</v>
      </c>
      <c r="R20" s="188"/>
      <c r="S20" s="205"/>
      <c r="U20" s="157" t="s">
        <v>184</v>
      </c>
    </row>
    <row r="21" spans="1:21" s="187" customFormat="1" ht="12.95" customHeight="1" x14ac:dyDescent="0.2">
      <c r="A21" s="136" t="s">
        <v>204</v>
      </c>
      <c r="B21" s="142" t="s">
        <v>123</v>
      </c>
      <c r="C21" s="145">
        <v>14931.4</v>
      </c>
      <c r="D21" s="145" t="s">
        <v>146</v>
      </c>
      <c r="E21" s="147">
        <f t="shared" ref="E21:E84" si="0">(C21-C$7)/C$8</f>
        <v>-12795.987603957443</v>
      </c>
      <c r="F21" s="206">
        <f t="shared" ref="F21:F84" si="1">ROUND(2*E21,0)/2</f>
        <v>-12796</v>
      </c>
      <c r="G21" s="206">
        <f t="shared" ref="G21:G84" si="2">C21-(C$7+C$8*F21)</f>
        <v>2.8973599999517319E-2</v>
      </c>
      <c r="H21" s="206"/>
      <c r="I21" s="206">
        <f t="shared" ref="I21:I52" si="3">G21</f>
        <v>2.8973599999517319E-2</v>
      </c>
      <c r="K21" s="206"/>
      <c r="L21" s="206"/>
      <c r="M21" s="206"/>
      <c r="N21" s="206"/>
      <c r="O21" s="206">
        <f t="shared" ref="O21:O52" ca="1" si="4">+C$11+C$12*F21</f>
        <v>-0.50193773715972956</v>
      </c>
      <c r="P21" s="206">
        <f t="shared" ref="P21:P52" si="5">D$11+D$12*F21+D$13*F21^2</f>
        <v>4.5831274441243401</v>
      </c>
      <c r="Q21" s="207" t="s">
        <v>1510</v>
      </c>
      <c r="R21" s="188"/>
      <c r="S21" s="206">
        <f t="shared" ref="S21:S52" si="6">+(P21-G21)^2</f>
        <v>20.740317235956901</v>
      </c>
      <c r="T21" s="186"/>
      <c r="U21" s="206"/>
    </row>
    <row r="22" spans="1:21" s="187" customFormat="1" ht="12.95" customHeight="1" x14ac:dyDescent="0.2">
      <c r="A22" s="130" t="s">
        <v>204</v>
      </c>
      <c r="B22" s="131" t="s">
        <v>123</v>
      </c>
      <c r="C22" s="132">
        <v>15291.35</v>
      </c>
      <c r="D22" s="132" t="s">
        <v>146</v>
      </c>
      <c r="E22" s="29">
        <f t="shared" si="0"/>
        <v>-12641.986875090543</v>
      </c>
      <c r="F22" s="206">
        <f t="shared" si="1"/>
        <v>-12642</v>
      </c>
      <c r="G22" s="187">
        <f t="shared" si="2"/>
        <v>3.0677200002173777E-2</v>
      </c>
      <c r="I22" s="187">
        <f t="shared" si="3"/>
        <v>3.0677200002173777E-2</v>
      </c>
      <c r="O22" s="187">
        <f t="shared" ca="1" si="4"/>
        <v>-0.49758190736266023</v>
      </c>
      <c r="P22" s="187">
        <f t="shared" si="5"/>
        <v>4.495627844930949</v>
      </c>
      <c r="Q22" s="208">
        <f t="shared" ref="Q22:Q84" si="7">C22-15018.5</f>
        <v>272.85000000000036</v>
      </c>
      <c r="R22" s="188"/>
      <c r="S22" s="187">
        <f t="shared" si="6"/>
        <v>19.935784261649886</v>
      </c>
      <c r="T22" s="186"/>
    </row>
    <row r="23" spans="1:21" s="187" customFormat="1" ht="12.95" customHeight="1" x14ac:dyDescent="0.2">
      <c r="A23" s="130" t="s">
        <v>204</v>
      </c>
      <c r="B23" s="131" t="s">
        <v>123</v>
      </c>
      <c r="C23" s="132">
        <v>17196.189999999999</v>
      </c>
      <c r="D23" s="132" t="s">
        <v>146</v>
      </c>
      <c r="E23" s="29">
        <f t="shared" si="0"/>
        <v>-11827.021606650949</v>
      </c>
      <c r="F23" s="206">
        <f t="shared" si="1"/>
        <v>-11827</v>
      </c>
      <c r="G23" s="187">
        <f t="shared" si="2"/>
        <v>-5.050180000034743E-2</v>
      </c>
      <c r="I23" s="187">
        <f t="shared" si="3"/>
        <v>-5.050180000034743E-2</v>
      </c>
      <c r="O23" s="187">
        <f t="shared" ca="1" si="4"/>
        <v>-0.47452995096907946</v>
      </c>
      <c r="P23" s="187">
        <f t="shared" si="5"/>
        <v>4.0465086499354523</v>
      </c>
      <c r="Q23" s="208">
        <f t="shared" si="7"/>
        <v>2177.6899999999987</v>
      </c>
      <c r="R23" s="188"/>
      <c r="S23" s="187">
        <f t="shared" si="6"/>
        <v>16.785494626883146</v>
      </c>
      <c r="T23" s="186"/>
    </row>
    <row r="24" spans="1:21" s="187" customFormat="1" ht="12.95" customHeight="1" x14ac:dyDescent="0.2">
      <c r="A24" s="130" t="s">
        <v>204</v>
      </c>
      <c r="B24" s="131" t="s">
        <v>123</v>
      </c>
      <c r="C24" s="132">
        <v>19255.41</v>
      </c>
      <c r="D24" s="132" t="s">
        <v>146</v>
      </c>
      <c r="E24" s="29">
        <f t="shared" si="0"/>
        <v>-10946.00651872956</v>
      </c>
      <c r="F24" s="206">
        <f t="shared" si="1"/>
        <v>-10946</v>
      </c>
      <c r="G24" s="187">
        <f t="shared" si="2"/>
        <v>-1.5236399998684647E-2</v>
      </c>
      <c r="I24" s="187">
        <f t="shared" si="3"/>
        <v>-1.5236399998684647E-2</v>
      </c>
      <c r="O24" s="187">
        <f t="shared" ca="1" si="4"/>
        <v>-0.44961121037675472</v>
      </c>
      <c r="P24" s="187">
        <f t="shared" si="5"/>
        <v>3.5874064897222917</v>
      </c>
      <c r="Q24" s="208">
        <f t="shared" si="7"/>
        <v>4236.91</v>
      </c>
      <c r="R24" s="188"/>
      <c r="S24" s="187">
        <f t="shared" si="6"/>
        <v>12.979035790857107</v>
      </c>
      <c r="T24" s="186"/>
    </row>
    <row r="25" spans="1:21" s="187" customFormat="1" ht="12.95" customHeight="1" x14ac:dyDescent="0.2">
      <c r="A25" s="130" t="s">
        <v>217</v>
      </c>
      <c r="B25" s="131" t="s">
        <v>123</v>
      </c>
      <c r="C25" s="132">
        <v>25096.43</v>
      </c>
      <c r="D25" s="132" t="s">
        <v>146</v>
      </c>
      <c r="E25" s="29">
        <f t="shared" si="0"/>
        <v>-8446.9890515086754</v>
      </c>
      <c r="F25" s="206">
        <f t="shared" si="1"/>
        <v>-8447</v>
      </c>
      <c r="G25" s="187">
        <f t="shared" si="2"/>
        <v>2.5590200002625352E-2</v>
      </c>
      <c r="I25" s="187">
        <f t="shared" si="3"/>
        <v>2.5590200002625352E-2</v>
      </c>
      <c r="O25" s="187">
        <f t="shared" ca="1" si="4"/>
        <v>-0.37892797230613096</v>
      </c>
      <c r="P25" s="187">
        <f t="shared" si="5"/>
        <v>2.4343094099372724</v>
      </c>
      <c r="Q25" s="208">
        <f t="shared" si="7"/>
        <v>10077.93</v>
      </c>
      <c r="R25" s="188"/>
      <c r="S25" s="187">
        <f t="shared" si="6"/>
        <v>5.8019282323081907</v>
      </c>
      <c r="T25" s="186"/>
    </row>
    <row r="26" spans="1:21" s="187" customFormat="1" ht="12.95" customHeight="1" x14ac:dyDescent="0.2">
      <c r="A26" s="130" t="s">
        <v>217</v>
      </c>
      <c r="B26" s="131" t="s">
        <v>123</v>
      </c>
      <c r="C26" s="132">
        <v>25124.47</v>
      </c>
      <c r="D26" s="132" t="s">
        <v>146</v>
      </c>
      <c r="E26" s="29">
        <f t="shared" si="0"/>
        <v>-8434.9924396530623</v>
      </c>
      <c r="F26" s="206">
        <f t="shared" si="1"/>
        <v>-8435</v>
      </c>
      <c r="G26" s="187">
        <f t="shared" si="2"/>
        <v>1.7671000001428183E-2</v>
      </c>
      <c r="I26" s="187">
        <f t="shared" si="3"/>
        <v>1.7671000001428183E-2</v>
      </c>
      <c r="O26" s="187">
        <f t="shared" ca="1" si="4"/>
        <v>-0.3785885569972684</v>
      </c>
      <c r="P26" s="187">
        <f t="shared" si="5"/>
        <v>2.4293044657961707</v>
      </c>
      <c r="Q26" s="208">
        <f t="shared" si="7"/>
        <v>10105.970000000001</v>
      </c>
      <c r="R26" s="188"/>
      <c r="S26" s="187">
        <f t="shared" si="6"/>
        <v>5.8159759733411613</v>
      </c>
      <c r="T26" s="186"/>
    </row>
    <row r="27" spans="1:21" s="187" customFormat="1" ht="12.95" customHeight="1" x14ac:dyDescent="0.2">
      <c r="A27" s="130" t="s">
        <v>217</v>
      </c>
      <c r="B27" s="131" t="s">
        <v>123</v>
      </c>
      <c r="C27" s="132">
        <v>25131.5</v>
      </c>
      <c r="D27" s="132" t="s">
        <v>146</v>
      </c>
      <c r="E27" s="29">
        <f t="shared" si="0"/>
        <v>-8431.9847299046687</v>
      </c>
      <c r="F27" s="206">
        <f t="shared" si="1"/>
        <v>-8432</v>
      </c>
      <c r="G27" s="187">
        <f t="shared" si="2"/>
        <v>3.5691200002474943E-2</v>
      </c>
      <c r="I27" s="187">
        <f t="shared" si="3"/>
        <v>3.5691200002474943E-2</v>
      </c>
      <c r="O27" s="187">
        <f t="shared" ca="1" si="4"/>
        <v>-0.37850370317005277</v>
      </c>
      <c r="P27" s="187">
        <f t="shared" si="5"/>
        <v>2.4280540244691897</v>
      </c>
      <c r="Q27" s="208">
        <f t="shared" si="7"/>
        <v>10113</v>
      </c>
      <c r="R27" s="188"/>
      <c r="S27" s="187">
        <f t="shared" si="6"/>
        <v>5.723399883890357</v>
      </c>
      <c r="T27" s="186"/>
    </row>
    <row r="28" spans="1:21" s="187" customFormat="1" ht="12.95" customHeight="1" x14ac:dyDescent="0.2">
      <c r="A28" s="130" t="s">
        <v>217</v>
      </c>
      <c r="B28" s="131" t="s">
        <v>123</v>
      </c>
      <c r="C28" s="132">
        <v>25442.365000000002</v>
      </c>
      <c r="D28" s="132" t="s">
        <v>146</v>
      </c>
      <c r="E28" s="29">
        <f t="shared" si="0"/>
        <v>-8298.9844893734571</v>
      </c>
      <c r="F28" s="206">
        <f t="shared" si="1"/>
        <v>-8299</v>
      </c>
      <c r="G28" s="187">
        <f t="shared" si="2"/>
        <v>3.625340000144206E-2</v>
      </c>
      <c r="I28" s="187">
        <f t="shared" si="3"/>
        <v>3.625340000144206E-2</v>
      </c>
      <c r="O28" s="187">
        <f t="shared" ca="1" si="4"/>
        <v>-0.37474185016349293</v>
      </c>
      <c r="P28" s="187">
        <f t="shared" si="5"/>
        <v>2.3729372297205176</v>
      </c>
      <c r="Q28" s="208">
        <f t="shared" si="7"/>
        <v>10423.865000000002</v>
      </c>
      <c r="R28" s="188"/>
      <c r="S28" s="187">
        <f t="shared" si="6"/>
        <v>5.4600913200706058</v>
      </c>
      <c r="T28" s="186"/>
    </row>
    <row r="29" spans="1:21" s="187" customFormat="1" ht="12.95" customHeight="1" x14ac:dyDescent="0.2">
      <c r="A29" s="130" t="s">
        <v>231</v>
      </c>
      <c r="B29" s="131" t="s">
        <v>123</v>
      </c>
      <c r="C29" s="132">
        <v>25484.436000000002</v>
      </c>
      <c r="D29" s="132" t="s">
        <v>146</v>
      </c>
      <c r="E29" s="29">
        <f t="shared" si="0"/>
        <v>-8280.9848653585668</v>
      </c>
      <c r="F29" s="206">
        <f t="shared" si="1"/>
        <v>-8281</v>
      </c>
      <c r="G29" s="187">
        <f t="shared" si="2"/>
        <v>3.5374600003706291E-2</v>
      </c>
      <c r="I29" s="187">
        <f t="shared" si="3"/>
        <v>3.5374600003706291E-2</v>
      </c>
      <c r="O29" s="187">
        <f t="shared" ca="1" si="4"/>
        <v>-0.37423272720019918</v>
      </c>
      <c r="P29" s="187">
        <f t="shared" si="5"/>
        <v>2.3655258142708755</v>
      </c>
      <c r="Q29" s="208">
        <f t="shared" si="7"/>
        <v>10465.936000000002</v>
      </c>
      <c r="R29" s="188"/>
      <c r="S29" s="187">
        <f t="shared" si="6"/>
        <v>5.4296046813507628</v>
      </c>
      <c r="T29" s="186"/>
    </row>
    <row r="30" spans="1:21" s="187" customFormat="1" ht="12.95" customHeight="1" x14ac:dyDescent="0.2">
      <c r="A30" s="130" t="s">
        <v>236</v>
      </c>
      <c r="B30" s="131" t="s">
        <v>123</v>
      </c>
      <c r="C30" s="132">
        <v>25851.402999999998</v>
      </c>
      <c r="D30" s="132" t="s">
        <v>146</v>
      </c>
      <c r="E30" s="29">
        <f t="shared" si="0"/>
        <v>-8123.9819886531905</v>
      </c>
      <c r="F30" s="206">
        <f t="shared" si="1"/>
        <v>-8124</v>
      </c>
      <c r="G30" s="187">
        <f t="shared" si="2"/>
        <v>4.2098400001123082E-2</v>
      </c>
      <c r="I30" s="187">
        <f t="shared" si="3"/>
        <v>4.2098400001123082E-2</v>
      </c>
      <c r="O30" s="187">
        <f t="shared" ca="1" si="4"/>
        <v>-0.36979204357591422</v>
      </c>
      <c r="P30" s="187">
        <f t="shared" si="5"/>
        <v>2.3013670153023176</v>
      </c>
      <c r="Q30" s="208">
        <f t="shared" si="7"/>
        <v>10832.902999999998</v>
      </c>
      <c r="R30" s="188"/>
      <c r="S30" s="187">
        <f t="shared" si="6"/>
        <v>5.1042946760849768</v>
      </c>
      <c r="T30" s="186"/>
    </row>
    <row r="31" spans="1:21" s="187" customFormat="1" ht="12.95" customHeight="1" x14ac:dyDescent="0.2">
      <c r="A31" s="130" t="s">
        <v>236</v>
      </c>
      <c r="B31" s="131" t="s">
        <v>123</v>
      </c>
      <c r="C31" s="132">
        <v>25858.417000000001</v>
      </c>
      <c r="D31" s="132" t="s">
        <v>146</v>
      </c>
      <c r="E31" s="29">
        <f t="shared" si="0"/>
        <v>-8120.9811243323884</v>
      </c>
      <c r="F31" s="206">
        <f t="shared" si="1"/>
        <v>-8121</v>
      </c>
      <c r="G31" s="187">
        <f t="shared" si="2"/>
        <v>4.4118600002548192E-2</v>
      </c>
      <c r="I31" s="187">
        <f t="shared" si="3"/>
        <v>4.4118600002548192E-2</v>
      </c>
      <c r="O31" s="187">
        <f t="shared" ca="1" si="4"/>
        <v>-0.36970718974869865</v>
      </c>
      <c r="P31" s="187">
        <f t="shared" si="5"/>
        <v>2.3001495278792943</v>
      </c>
      <c r="Q31" s="208">
        <f t="shared" si="7"/>
        <v>10839.917000000001</v>
      </c>
      <c r="R31" s="188"/>
      <c r="S31" s="187">
        <f t="shared" si="6"/>
        <v>5.0896755475364115</v>
      </c>
      <c r="T31" s="186"/>
    </row>
    <row r="32" spans="1:21" s="187" customFormat="1" ht="12.95" customHeight="1" x14ac:dyDescent="0.2">
      <c r="A32" s="130" t="s">
        <v>244</v>
      </c>
      <c r="B32" s="131" t="s">
        <v>123</v>
      </c>
      <c r="C32" s="132">
        <v>28574.398000000001</v>
      </c>
      <c r="D32" s="132" t="s">
        <v>146</v>
      </c>
      <c r="E32" s="29">
        <f t="shared" si="0"/>
        <v>-6958.9779194743251</v>
      </c>
      <c r="F32" s="206">
        <f t="shared" si="1"/>
        <v>-6959</v>
      </c>
      <c r="G32" s="187">
        <f t="shared" si="2"/>
        <v>5.1609400001325412E-2</v>
      </c>
      <c r="I32" s="187">
        <f t="shared" si="3"/>
        <v>5.1609400001325412E-2</v>
      </c>
      <c r="O32" s="187">
        <f t="shared" ca="1" si="4"/>
        <v>-0.33684047400717609</v>
      </c>
      <c r="P32" s="187">
        <f t="shared" si="5"/>
        <v>1.8524831873595473</v>
      </c>
      <c r="Q32" s="208">
        <f t="shared" si="7"/>
        <v>13555.898000000001</v>
      </c>
      <c r="R32" s="188"/>
      <c r="S32" s="187">
        <f t="shared" si="6"/>
        <v>3.2431463979939461</v>
      </c>
      <c r="T32" s="186"/>
    </row>
    <row r="33" spans="1:20" s="187" customFormat="1" ht="12.95" customHeight="1" x14ac:dyDescent="0.2">
      <c r="A33" s="130" t="s">
        <v>244</v>
      </c>
      <c r="B33" s="131" t="s">
        <v>123</v>
      </c>
      <c r="C33" s="132">
        <v>28595.433000000001</v>
      </c>
      <c r="D33" s="132" t="s">
        <v>146</v>
      </c>
      <c r="E33" s="29">
        <f t="shared" si="0"/>
        <v>-6949.9783213864921</v>
      </c>
      <c r="F33" s="206">
        <f t="shared" si="1"/>
        <v>-6950</v>
      </c>
      <c r="G33" s="187">
        <f t="shared" si="2"/>
        <v>5.0670000000536675E-2</v>
      </c>
      <c r="I33" s="187">
        <f t="shared" si="3"/>
        <v>5.0670000000536675E-2</v>
      </c>
      <c r="O33" s="187">
        <f t="shared" ca="1" si="4"/>
        <v>-0.33658591252552916</v>
      </c>
      <c r="P33" s="187">
        <f t="shared" si="5"/>
        <v>1.849202012805804</v>
      </c>
      <c r="Q33" s="208">
        <f t="shared" si="7"/>
        <v>13576.933000000001</v>
      </c>
      <c r="R33" s="188"/>
      <c r="S33" s="187">
        <f t="shared" si="6"/>
        <v>3.2347174010853661</v>
      </c>
      <c r="T33" s="186"/>
    </row>
    <row r="34" spans="1:20" s="187" customFormat="1" ht="12.95" customHeight="1" x14ac:dyDescent="0.2">
      <c r="A34" s="130" t="s">
        <v>244</v>
      </c>
      <c r="B34" s="131" t="s">
        <v>123</v>
      </c>
      <c r="C34" s="132">
        <v>28607.148000000001</v>
      </c>
      <c r="D34" s="132" t="s">
        <v>146</v>
      </c>
      <c r="E34" s="29">
        <f t="shared" si="0"/>
        <v>-6944.9661848712103</v>
      </c>
      <c r="F34" s="206">
        <f t="shared" si="1"/>
        <v>-6945</v>
      </c>
      <c r="G34" s="187">
        <f t="shared" si="2"/>
        <v>7.903700000315439E-2</v>
      </c>
      <c r="I34" s="187">
        <f t="shared" si="3"/>
        <v>7.903700000315439E-2</v>
      </c>
      <c r="O34" s="187">
        <f t="shared" ca="1" si="4"/>
        <v>-0.33644448948016981</v>
      </c>
      <c r="P34" s="187">
        <f t="shared" si="5"/>
        <v>1.8473803742666273</v>
      </c>
      <c r="Q34" s="208">
        <f t="shared" si="7"/>
        <v>13588.648000000001</v>
      </c>
      <c r="R34" s="188"/>
      <c r="S34" s="187">
        <f t="shared" si="6"/>
        <v>3.1270382893015247</v>
      </c>
      <c r="T34" s="186"/>
    </row>
    <row r="35" spans="1:20" s="187" customFormat="1" ht="12.95" customHeight="1" x14ac:dyDescent="0.2">
      <c r="A35" s="130" t="s">
        <v>255</v>
      </c>
      <c r="B35" s="131" t="s">
        <v>123</v>
      </c>
      <c r="C35" s="132">
        <v>28607.151999999998</v>
      </c>
      <c r="D35" s="132" t="s">
        <v>146</v>
      </c>
      <c r="E35" s="29">
        <f t="shared" si="0"/>
        <v>-6944.9644735143138</v>
      </c>
      <c r="F35" s="206">
        <f t="shared" si="1"/>
        <v>-6945</v>
      </c>
      <c r="G35" s="187">
        <f t="shared" si="2"/>
        <v>8.3037000000331318E-2</v>
      </c>
      <c r="I35" s="187">
        <f t="shared" si="3"/>
        <v>8.3037000000331318E-2</v>
      </c>
      <c r="O35" s="187">
        <f t="shared" ca="1" si="4"/>
        <v>-0.33644448948016981</v>
      </c>
      <c r="P35" s="187">
        <f t="shared" si="5"/>
        <v>1.8473803742666273</v>
      </c>
      <c r="Q35" s="208">
        <f t="shared" si="7"/>
        <v>13588.651999999998</v>
      </c>
      <c r="R35" s="188"/>
      <c r="S35" s="187">
        <f t="shared" si="6"/>
        <v>3.1129075423173789</v>
      </c>
      <c r="T35" s="186"/>
    </row>
    <row r="36" spans="1:20" s="187" customFormat="1" ht="12.95" customHeight="1" x14ac:dyDescent="0.2">
      <c r="A36" s="130" t="s">
        <v>244</v>
      </c>
      <c r="B36" s="131" t="s">
        <v>123</v>
      </c>
      <c r="C36" s="132">
        <v>28810.469000000001</v>
      </c>
      <c r="D36" s="132" t="s">
        <v>146</v>
      </c>
      <c r="E36" s="29">
        <f t="shared" si="0"/>
        <v>-6857.9774859020545</v>
      </c>
      <c r="F36" s="206">
        <f t="shared" si="1"/>
        <v>-6858</v>
      </c>
      <c r="G36" s="187">
        <f t="shared" si="2"/>
        <v>5.2622800001699943E-2</v>
      </c>
      <c r="I36" s="187">
        <f t="shared" si="3"/>
        <v>5.2622800001699943E-2</v>
      </c>
      <c r="O36" s="187">
        <f t="shared" ca="1" si="4"/>
        <v>-0.3339837284909164</v>
      </c>
      <c r="P36" s="187">
        <f t="shared" si="5"/>
        <v>1.8158252158003201</v>
      </c>
      <c r="Q36" s="208">
        <f t="shared" si="7"/>
        <v>13791.969000000001</v>
      </c>
      <c r="R36" s="188"/>
      <c r="S36" s="187">
        <f t="shared" si="6"/>
        <v>3.1088827590780901</v>
      </c>
      <c r="T36" s="186"/>
    </row>
    <row r="37" spans="1:20" s="187" customFormat="1" ht="12.95" customHeight="1" x14ac:dyDescent="0.2">
      <c r="A37" s="130" t="s">
        <v>255</v>
      </c>
      <c r="B37" s="131" t="s">
        <v>123</v>
      </c>
      <c r="C37" s="132">
        <v>28810.506000000001</v>
      </c>
      <c r="D37" s="132" t="s">
        <v>146</v>
      </c>
      <c r="E37" s="29">
        <f t="shared" si="0"/>
        <v>-6857.9616558507478</v>
      </c>
      <c r="F37" s="206">
        <f t="shared" si="1"/>
        <v>-6858</v>
      </c>
      <c r="G37" s="187">
        <f t="shared" si="2"/>
        <v>8.9622800001961878E-2</v>
      </c>
      <c r="I37" s="187">
        <f t="shared" si="3"/>
        <v>8.9622800001961878E-2</v>
      </c>
      <c r="O37" s="187">
        <f t="shared" ca="1" si="4"/>
        <v>-0.3339837284909164</v>
      </c>
      <c r="P37" s="187">
        <f t="shared" si="5"/>
        <v>1.8158252158003201</v>
      </c>
      <c r="Q37" s="208">
        <f t="shared" si="7"/>
        <v>13792.006000000001</v>
      </c>
      <c r="R37" s="188"/>
      <c r="S37" s="187">
        <f t="shared" si="6"/>
        <v>2.9797747803080878</v>
      </c>
      <c r="T37" s="186"/>
    </row>
    <row r="38" spans="1:20" s="187" customFormat="1" ht="12.95" customHeight="1" x14ac:dyDescent="0.2">
      <c r="A38" s="130" t="s">
        <v>244</v>
      </c>
      <c r="B38" s="131" t="s">
        <v>123</v>
      </c>
      <c r="C38" s="132">
        <v>28920.331999999999</v>
      </c>
      <c r="D38" s="132" t="s">
        <v>146</v>
      </c>
      <c r="E38" s="29">
        <f t="shared" si="0"/>
        <v>-6810.973785178332</v>
      </c>
      <c r="F38" s="206">
        <f t="shared" si="1"/>
        <v>-6811</v>
      </c>
      <c r="G38" s="187">
        <f t="shared" si="2"/>
        <v>6.1272599999938393E-2</v>
      </c>
      <c r="I38" s="187">
        <f t="shared" si="3"/>
        <v>6.1272599999938393E-2</v>
      </c>
      <c r="O38" s="187">
        <f t="shared" ca="1" si="4"/>
        <v>-0.33265435186453807</v>
      </c>
      <c r="P38" s="187">
        <f t="shared" si="5"/>
        <v>1.7988894000099989</v>
      </c>
      <c r="Q38" s="208">
        <f t="shared" si="7"/>
        <v>13901.831999999999</v>
      </c>
      <c r="R38" s="188"/>
      <c r="S38" s="187">
        <f t="shared" si="6"/>
        <v>3.0193121436772024</v>
      </c>
      <c r="T38" s="186"/>
    </row>
    <row r="39" spans="1:20" s="187" customFormat="1" ht="12.95" customHeight="1" x14ac:dyDescent="0.2">
      <c r="A39" s="130" t="s">
        <v>255</v>
      </c>
      <c r="B39" s="131" t="s">
        <v>123</v>
      </c>
      <c r="C39" s="132">
        <v>28920.339</v>
      </c>
      <c r="D39" s="132" t="s">
        <v>146</v>
      </c>
      <c r="E39" s="29">
        <f t="shared" si="0"/>
        <v>-6810.9707903037597</v>
      </c>
      <c r="F39" s="206">
        <f t="shared" si="1"/>
        <v>-6811</v>
      </c>
      <c r="G39" s="187">
        <f t="shared" si="2"/>
        <v>6.8272600001364481E-2</v>
      </c>
      <c r="I39" s="187">
        <f t="shared" si="3"/>
        <v>6.8272600001364481E-2</v>
      </c>
      <c r="O39" s="187">
        <f t="shared" ca="1" si="4"/>
        <v>-0.33265435186453807</v>
      </c>
      <c r="P39" s="187">
        <f t="shared" si="5"/>
        <v>1.7988894000099989</v>
      </c>
      <c r="Q39" s="208">
        <f t="shared" si="7"/>
        <v>13901.839</v>
      </c>
      <c r="R39" s="188"/>
      <c r="S39" s="187">
        <f t="shared" si="6"/>
        <v>2.9950345084721257</v>
      </c>
      <c r="T39" s="186"/>
    </row>
    <row r="40" spans="1:20" s="187" customFormat="1" ht="12.95" customHeight="1" x14ac:dyDescent="0.2">
      <c r="A40" s="130" t="s">
        <v>272</v>
      </c>
      <c r="B40" s="131" t="s">
        <v>123</v>
      </c>
      <c r="C40" s="132">
        <v>29775.888999999999</v>
      </c>
      <c r="D40" s="132" t="s">
        <v>146</v>
      </c>
      <c r="E40" s="29">
        <f t="shared" si="0"/>
        <v>-6444.9329417634663</v>
      </c>
      <c r="F40" s="206">
        <f t="shared" si="1"/>
        <v>-6445</v>
      </c>
      <c r="G40" s="187">
        <f t="shared" si="2"/>
        <v>0.15673700000115787</v>
      </c>
      <c r="I40" s="187">
        <f t="shared" si="3"/>
        <v>0.15673700000115787</v>
      </c>
      <c r="O40" s="187">
        <f t="shared" ca="1" si="4"/>
        <v>-0.32230218494423069</v>
      </c>
      <c r="P40" s="187">
        <f t="shared" si="5"/>
        <v>1.6696757168919563</v>
      </c>
      <c r="Q40" s="208">
        <f t="shared" si="7"/>
        <v>14757.388999999999</v>
      </c>
      <c r="R40" s="188"/>
      <c r="S40" s="187">
        <f t="shared" si="6"/>
        <v>2.2889835610671754</v>
      </c>
      <c r="T40" s="186"/>
    </row>
    <row r="41" spans="1:20" s="187" customFormat="1" ht="12.95" customHeight="1" x14ac:dyDescent="0.2">
      <c r="A41" s="130" t="s">
        <v>277</v>
      </c>
      <c r="B41" s="131" t="s">
        <v>123</v>
      </c>
      <c r="C41" s="132">
        <v>30318.1</v>
      </c>
      <c r="D41" s="132" t="s">
        <v>146</v>
      </c>
      <c r="E41" s="29">
        <f t="shared" si="0"/>
        <v>-6212.9538079958529</v>
      </c>
      <c r="F41" s="206">
        <f t="shared" si="1"/>
        <v>-6213</v>
      </c>
      <c r="G41" s="187">
        <f t="shared" si="2"/>
        <v>0.10796580000169342</v>
      </c>
      <c r="I41" s="187">
        <f t="shared" si="3"/>
        <v>0.10796580000169342</v>
      </c>
      <c r="O41" s="187">
        <f t="shared" ca="1" si="4"/>
        <v>-0.31574015563955493</v>
      </c>
      <c r="P41" s="187">
        <f t="shared" si="5"/>
        <v>1.5902198790135456</v>
      </c>
      <c r="Q41" s="208">
        <f t="shared" si="7"/>
        <v>15299.599999999999</v>
      </c>
      <c r="R41" s="188"/>
      <c r="S41" s="187">
        <f t="shared" si="6"/>
        <v>2.1970771547472738</v>
      </c>
      <c r="T41" s="186"/>
    </row>
    <row r="42" spans="1:20" s="187" customFormat="1" ht="12.95" customHeight="1" x14ac:dyDescent="0.2">
      <c r="A42" s="130" t="s">
        <v>277</v>
      </c>
      <c r="B42" s="131" t="s">
        <v>123</v>
      </c>
      <c r="C42" s="132">
        <v>30589.227999999999</v>
      </c>
      <c r="D42" s="132" t="s">
        <v>146</v>
      </c>
      <c r="E42" s="29">
        <f t="shared" si="0"/>
        <v>-6096.954614729495</v>
      </c>
      <c r="F42" s="206">
        <f t="shared" si="1"/>
        <v>-6097</v>
      </c>
      <c r="G42" s="187">
        <f t="shared" si="2"/>
        <v>0.10608020000290708</v>
      </c>
      <c r="I42" s="187">
        <f t="shared" si="3"/>
        <v>0.10608020000290708</v>
      </c>
      <c r="O42" s="187">
        <f t="shared" ca="1" si="4"/>
        <v>-0.31245914098721705</v>
      </c>
      <c r="P42" s="187">
        <f t="shared" si="5"/>
        <v>1.5512048663953211</v>
      </c>
      <c r="Q42" s="208">
        <f t="shared" si="7"/>
        <v>15570.727999999999</v>
      </c>
      <c r="R42" s="188"/>
      <c r="S42" s="187">
        <f t="shared" si="6"/>
        <v>2.0883853014157858</v>
      </c>
      <c r="T42" s="186"/>
    </row>
    <row r="43" spans="1:20" s="187" customFormat="1" ht="12.95" customHeight="1" x14ac:dyDescent="0.2">
      <c r="A43" s="130" t="s">
        <v>277</v>
      </c>
      <c r="B43" s="131" t="s">
        <v>123</v>
      </c>
      <c r="C43" s="132">
        <v>30603.228999999999</v>
      </c>
      <c r="D43" s="132" t="s">
        <v>146</v>
      </c>
      <c r="E43" s="29">
        <f t="shared" si="0"/>
        <v>-6090.964437746954</v>
      </c>
      <c r="F43" s="206">
        <f t="shared" si="1"/>
        <v>-6091</v>
      </c>
      <c r="G43" s="187">
        <f t="shared" si="2"/>
        <v>8.3120600000256673E-2</v>
      </c>
      <c r="I43" s="187">
        <f t="shared" si="3"/>
        <v>8.3120600000256673E-2</v>
      </c>
      <c r="O43" s="187">
        <f t="shared" ca="1" si="4"/>
        <v>-0.31228943333278575</v>
      </c>
      <c r="P43" s="187">
        <f t="shared" si="5"/>
        <v>1.5491997757562037</v>
      </c>
      <c r="Q43" s="208">
        <f t="shared" si="7"/>
        <v>15584.728999999999</v>
      </c>
      <c r="R43" s="188"/>
      <c r="S43" s="187">
        <f t="shared" si="6"/>
        <v>2.1493881495852372</v>
      </c>
      <c r="T43" s="186"/>
    </row>
    <row r="44" spans="1:20" s="187" customFormat="1" ht="12.95" customHeight="1" x14ac:dyDescent="0.2">
      <c r="A44" s="130" t="s">
        <v>277</v>
      </c>
      <c r="B44" s="131" t="s">
        <v>123</v>
      </c>
      <c r="C44" s="132">
        <v>30610.25</v>
      </c>
      <c r="D44" s="132" t="s">
        <v>146</v>
      </c>
      <c r="E44" s="29">
        <f t="shared" si="0"/>
        <v>-6087.9605785515805</v>
      </c>
      <c r="F44" s="206">
        <f t="shared" si="1"/>
        <v>-6088</v>
      </c>
      <c r="G44" s="187">
        <f t="shared" si="2"/>
        <v>9.2140799999469891E-2</v>
      </c>
      <c r="I44" s="187">
        <f t="shared" si="3"/>
        <v>9.2140799999469891E-2</v>
      </c>
      <c r="O44" s="187">
        <f t="shared" ca="1" si="4"/>
        <v>-0.31220457950557012</v>
      </c>
      <c r="P44" s="187">
        <f t="shared" si="5"/>
        <v>1.5481977072616218</v>
      </c>
      <c r="Q44" s="208">
        <f t="shared" si="7"/>
        <v>15591.75</v>
      </c>
      <c r="R44" s="188"/>
      <c r="S44" s="187">
        <f t="shared" si="6"/>
        <v>2.1201017171858227</v>
      </c>
      <c r="T44" s="186"/>
    </row>
    <row r="45" spans="1:20" s="187" customFormat="1" ht="12.95" customHeight="1" x14ac:dyDescent="0.2">
      <c r="A45" s="130" t="s">
        <v>277</v>
      </c>
      <c r="B45" s="131" t="s">
        <v>123</v>
      </c>
      <c r="C45" s="132">
        <v>30617.284</v>
      </c>
      <c r="D45" s="132" t="s">
        <v>146</v>
      </c>
      <c r="E45" s="29">
        <f t="shared" si="0"/>
        <v>-6084.9511574462886</v>
      </c>
      <c r="F45" s="206">
        <f t="shared" si="1"/>
        <v>-6085</v>
      </c>
      <c r="G45" s="187">
        <f t="shared" si="2"/>
        <v>0.11416100000133156</v>
      </c>
      <c r="I45" s="187">
        <f t="shared" si="3"/>
        <v>0.11416100000133156</v>
      </c>
      <c r="O45" s="187">
        <f t="shared" ca="1" si="4"/>
        <v>-0.3121197256783545</v>
      </c>
      <c r="P45" s="187">
        <f t="shared" si="5"/>
        <v>1.5471959566503579</v>
      </c>
      <c r="Q45" s="208">
        <f t="shared" si="7"/>
        <v>15598.784</v>
      </c>
      <c r="R45" s="188"/>
      <c r="S45" s="187">
        <f t="shared" si="6"/>
        <v>2.0535891869780767</v>
      </c>
      <c r="T45" s="186"/>
    </row>
    <row r="46" spans="1:20" s="187" customFormat="1" ht="12.95" customHeight="1" x14ac:dyDescent="0.2">
      <c r="A46" s="130" t="s">
        <v>293</v>
      </c>
      <c r="B46" s="131" t="s">
        <v>123</v>
      </c>
      <c r="C46" s="132">
        <v>32059.37</v>
      </c>
      <c r="D46" s="132" t="s">
        <v>146</v>
      </c>
      <c r="E46" s="29">
        <f t="shared" si="0"/>
        <v>-5467.970201511419</v>
      </c>
      <c r="F46" s="206">
        <f t="shared" si="1"/>
        <v>-5468</v>
      </c>
      <c r="G46" s="187">
        <f t="shared" si="2"/>
        <v>6.9648799999413313E-2</v>
      </c>
      <c r="I46" s="187">
        <f t="shared" si="3"/>
        <v>6.9648799999413313E-2</v>
      </c>
      <c r="O46" s="187">
        <f t="shared" ca="1" si="4"/>
        <v>-0.29466812188100561</v>
      </c>
      <c r="P46" s="187">
        <f t="shared" si="5"/>
        <v>1.3479249745135056</v>
      </c>
      <c r="Q46" s="208">
        <f t="shared" si="7"/>
        <v>17040.87</v>
      </c>
      <c r="R46" s="188"/>
      <c r="S46" s="187">
        <f t="shared" si="6"/>
        <v>1.633989978330382</v>
      </c>
      <c r="T46" s="186"/>
    </row>
    <row r="47" spans="1:20" s="187" customFormat="1" ht="12.95" customHeight="1" x14ac:dyDescent="0.2">
      <c r="A47" s="130" t="s">
        <v>293</v>
      </c>
      <c r="B47" s="131" t="s">
        <v>123</v>
      </c>
      <c r="C47" s="132">
        <v>32204.285</v>
      </c>
      <c r="D47" s="132" t="s">
        <v>146</v>
      </c>
      <c r="E47" s="29">
        <f t="shared" si="0"/>
        <v>-5405.9698802897292</v>
      </c>
      <c r="F47" s="206">
        <f t="shared" si="1"/>
        <v>-5406</v>
      </c>
      <c r="G47" s="187">
        <f t="shared" si="2"/>
        <v>7.039960000111023E-2</v>
      </c>
      <c r="I47" s="187">
        <f t="shared" si="3"/>
        <v>7.039960000111023E-2</v>
      </c>
      <c r="O47" s="187">
        <f t="shared" ca="1" si="4"/>
        <v>-0.29291447611854915</v>
      </c>
      <c r="P47" s="187">
        <f t="shared" si="5"/>
        <v>1.3286444444728485</v>
      </c>
      <c r="Q47" s="208">
        <f t="shared" si="7"/>
        <v>17185.785</v>
      </c>
      <c r="R47" s="188"/>
      <c r="S47" s="187">
        <f t="shared" si="6"/>
        <v>1.5831800886397087</v>
      </c>
      <c r="T47" s="186"/>
    </row>
    <row r="48" spans="1:20" s="187" customFormat="1" ht="12.95" customHeight="1" x14ac:dyDescent="0.2">
      <c r="A48" s="130" t="s">
        <v>293</v>
      </c>
      <c r="B48" s="131" t="s">
        <v>123</v>
      </c>
      <c r="C48" s="132">
        <v>32232.33</v>
      </c>
      <c r="D48" s="132" t="s">
        <v>146</v>
      </c>
      <c r="E48" s="29">
        <f t="shared" si="0"/>
        <v>-5393.9711292379925</v>
      </c>
      <c r="F48" s="206">
        <f t="shared" si="1"/>
        <v>-5394</v>
      </c>
      <c r="G48" s="187">
        <f t="shared" si="2"/>
        <v>6.7480400000931695E-2</v>
      </c>
      <c r="I48" s="187">
        <f t="shared" si="3"/>
        <v>6.7480400000931695E-2</v>
      </c>
      <c r="O48" s="187">
        <f t="shared" ca="1" si="4"/>
        <v>-0.29257506080968659</v>
      </c>
      <c r="P48" s="187">
        <f t="shared" si="5"/>
        <v>1.3249284112247923</v>
      </c>
      <c r="Q48" s="208">
        <f t="shared" si="7"/>
        <v>17213.830000000002</v>
      </c>
      <c r="R48" s="188"/>
      <c r="S48" s="187">
        <f t="shared" si="6"/>
        <v>1.5811755009308424</v>
      </c>
      <c r="T48" s="186"/>
    </row>
    <row r="49" spans="1:20" s="187" customFormat="1" ht="12.95" customHeight="1" x14ac:dyDescent="0.2">
      <c r="A49" s="130" t="s">
        <v>293</v>
      </c>
      <c r="B49" s="131" t="s">
        <v>149</v>
      </c>
      <c r="C49" s="132">
        <v>32612.09</v>
      </c>
      <c r="D49" s="132" t="s">
        <v>146</v>
      </c>
      <c r="E49" s="29">
        <f t="shared" si="0"/>
        <v>-5231.4949053332975</v>
      </c>
      <c r="F49" s="206">
        <f t="shared" si="1"/>
        <v>-5231.5</v>
      </c>
      <c r="G49" s="187">
        <f t="shared" si="2"/>
        <v>1.1907900003279792E-2</v>
      </c>
      <c r="I49" s="187">
        <f t="shared" si="3"/>
        <v>1.1907900003279792E-2</v>
      </c>
      <c r="O49" s="187">
        <f t="shared" ca="1" si="4"/>
        <v>-0.28797881183550639</v>
      </c>
      <c r="P49" s="187">
        <f t="shared" si="5"/>
        <v>1.2751079042592357</v>
      </c>
      <c r="Q49" s="208">
        <f t="shared" si="7"/>
        <v>17593.59</v>
      </c>
      <c r="R49" s="188"/>
      <c r="S49" s="187">
        <f t="shared" si="6"/>
        <v>1.595674250752247</v>
      </c>
      <c r="T49" s="186"/>
    </row>
    <row r="50" spans="1:20" s="187" customFormat="1" ht="12.95" customHeight="1" x14ac:dyDescent="0.2">
      <c r="A50" s="130" t="s">
        <v>293</v>
      </c>
      <c r="B50" s="131" t="s">
        <v>123</v>
      </c>
      <c r="C50" s="132">
        <v>32954.561000000002</v>
      </c>
      <c r="D50" s="132" t="s">
        <v>146</v>
      </c>
      <c r="E50" s="29">
        <f t="shared" si="0"/>
        <v>-5084.9723782718247</v>
      </c>
      <c r="F50" s="206">
        <f t="shared" si="1"/>
        <v>-5085</v>
      </c>
      <c r="G50" s="187">
        <f t="shared" si="2"/>
        <v>6.456100000650622E-2</v>
      </c>
      <c r="I50" s="187">
        <f t="shared" si="3"/>
        <v>6.456100000650622E-2</v>
      </c>
      <c r="O50" s="187">
        <f t="shared" ca="1" si="4"/>
        <v>-0.2838351166064762</v>
      </c>
      <c r="P50" s="187">
        <f t="shared" si="5"/>
        <v>1.2309922511107252</v>
      </c>
      <c r="Q50" s="208">
        <f t="shared" si="7"/>
        <v>17936.061000000002</v>
      </c>
      <c r="R50" s="188"/>
      <c r="S50" s="187">
        <f t="shared" si="6"/>
        <v>1.3605618635525536</v>
      </c>
      <c r="T50" s="186"/>
    </row>
    <row r="51" spans="1:20" s="187" customFormat="1" ht="12.95" customHeight="1" x14ac:dyDescent="0.2">
      <c r="A51" s="130" t="s">
        <v>293</v>
      </c>
      <c r="B51" s="131" t="s">
        <v>123</v>
      </c>
      <c r="C51" s="132">
        <v>33099.464</v>
      </c>
      <c r="D51" s="132" t="s">
        <v>146</v>
      </c>
      <c r="E51" s="29">
        <f t="shared" si="0"/>
        <v>-5022.97719112083</v>
      </c>
      <c r="F51" s="206">
        <f t="shared" si="1"/>
        <v>-5023</v>
      </c>
      <c r="G51" s="187">
        <f t="shared" si="2"/>
        <v>5.3311800002120435E-2</v>
      </c>
      <c r="I51" s="187">
        <f t="shared" si="3"/>
        <v>5.3311800002120435E-2</v>
      </c>
      <c r="O51" s="187">
        <f t="shared" ca="1" si="4"/>
        <v>-0.2820814708440198</v>
      </c>
      <c r="P51" s="187">
        <f t="shared" si="5"/>
        <v>1.212550438544207</v>
      </c>
      <c r="Q51" s="208">
        <f t="shared" si="7"/>
        <v>18080.964</v>
      </c>
      <c r="R51" s="188"/>
      <c r="S51" s="187">
        <f t="shared" si="6"/>
        <v>1.3438342210889103</v>
      </c>
      <c r="T51" s="186"/>
    </row>
    <row r="52" spans="1:20" s="187" customFormat="1" ht="12.95" customHeight="1" x14ac:dyDescent="0.2">
      <c r="A52" s="130" t="s">
        <v>293</v>
      </c>
      <c r="B52" s="131" t="s">
        <v>123</v>
      </c>
      <c r="C52" s="132">
        <v>33134.51</v>
      </c>
      <c r="D52" s="132" t="s">
        <v>146</v>
      </c>
      <c r="E52" s="29">
        <f t="shared" si="0"/>
        <v>-5007.9831376582106</v>
      </c>
      <c r="F52" s="206">
        <f t="shared" si="1"/>
        <v>-5008</v>
      </c>
      <c r="G52" s="187">
        <f t="shared" si="2"/>
        <v>3.9412800004356541E-2</v>
      </c>
      <c r="I52" s="187">
        <f t="shared" si="3"/>
        <v>3.9412800004356541E-2</v>
      </c>
      <c r="O52" s="187">
        <f t="shared" ca="1" si="4"/>
        <v>-0.28165720170794162</v>
      </c>
      <c r="P52" s="187">
        <f t="shared" si="5"/>
        <v>1.2081091072103682</v>
      </c>
      <c r="Q52" s="208">
        <f t="shared" si="7"/>
        <v>18116.010000000002</v>
      </c>
      <c r="R52" s="188"/>
      <c r="S52" s="187">
        <f t="shared" si="6"/>
        <v>1.3658510584769685</v>
      </c>
      <c r="T52" s="186"/>
    </row>
    <row r="53" spans="1:20" s="187" customFormat="1" ht="12.95" customHeight="1" x14ac:dyDescent="0.2">
      <c r="A53" s="130" t="s">
        <v>293</v>
      </c>
      <c r="B53" s="131" t="s">
        <v>123</v>
      </c>
      <c r="C53" s="132">
        <v>33155.555</v>
      </c>
      <c r="D53" s="132" t="s">
        <v>146</v>
      </c>
      <c r="E53" s="29">
        <f t="shared" si="0"/>
        <v>-4998.9792611781331</v>
      </c>
      <c r="F53" s="206">
        <f t="shared" si="1"/>
        <v>-4999</v>
      </c>
      <c r="G53" s="187">
        <f t="shared" si="2"/>
        <v>4.8473399998329114E-2</v>
      </c>
      <c r="I53" s="187">
        <f t="shared" ref="I53:I84" si="8">G53</f>
        <v>4.8473399998329114E-2</v>
      </c>
      <c r="O53" s="187">
        <f t="shared" ref="O53:O84" ca="1" si="9">+C$11+C$12*F53</f>
        <v>-0.28140264022629469</v>
      </c>
      <c r="P53" s="187">
        <f t="shared" ref="P53:P84" si="10">D$11+D$12*F53+D$13*F53^2</f>
        <v>1.2054481230098799</v>
      </c>
      <c r="Q53" s="208">
        <f t="shared" si="7"/>
        <v>18137.055</v>
      </c>
      <c r="R53" s="188"/>
      <c r="S53" s="187">
        <f t="shared" ref="S53:S84" si="11">+(P53-G53)^2</f>
        <v>1.3385905096876547</v>
      </c>
      <c r="T53" s="186"/>
    </row>
    <row r="54" spans="1:20" s="187" customFormat="1" ht="12.95" customHeight="1" x14ac:dyDescent="0.2">
      <c r="A54" s="130" t="s">
        <v>317</v>
      </c>
      <c r="B54" s="131" t="s">
        <v>123</v>
      </c>
      <c r="C54" s="132">
        <v>33445.425999999999</v>
      </c>
      <c r="D54" s="132" t="s">
        <v>146</v>
      </c>
      <c r="E54" s="29">
        <f t="shared" si="0"/>
        <v>-4874.9610773265485</v>
      </c>
      <c r="F54" s="206">
        <f t="shared" si="1"/>
        <v>-4875</v>
      </c>
      <c r="G54" s="187">
        <f t="shared" si="2"/>
        <v>9.097499999916181E-2</v>
      </c>
      <c r="I54" s="187">
        <f t="shared" si="8"/>
        <v>9.097499999916181E-2</v>
      </c>
      <c r="O54" s="187">
        <f t="shared" ca="1" si="9"/>
        <v>-0.27789534870138177</v>
      </c>
      <c r="P54" s="187">
        <f t="shared" si="10"/>
        <v>1.1690769257853246</v>
      </c>
      <c r="Q54" s="208">
        <f t="shared" si="7"/>
        <v>18426.925999999999</v>
      </c>
      <c r="R54" s="188"/>
      <c r="S54" s="187">
        <f t="shared" si="11"/>
        <v>1.1623037623838328</v>
      </c>
      <c r="T54" s="186"/>
    </row>
    <row r="55" spans="1:20" s="187" customFormat="1" ht="12.95" customHeight="1" x14ac:dyDescent="0.2">
      <c r="A55" s="130" t="s">
        <v>322</v>
      </c>
      <c r="B55" s="131" t="s">
        <v>123</v>
      </c>
      <c r="C55" s="132">
        <v>33587.97</v>
      </c>
      <c r="D55" s="132" t="s">
        <v>146</v>
      </c>
      <c r="E55" s="29">
        <f t="shared" si="0"/>
        <v>-4813.9751629062011</v>
      </c>
      <c r="F55" s="206">
        <f t="shared" si="1"/>
        <v>-4814</v>
      </c>
      <c r="G55" s="187">
        <f t="shared" si="2"/>
        <v>5.8052400003361981E-2</v>
      </c>
      <c r="I55" s="187">
        <f t="shared" si="8"/>
        <v>5.8052400003361981E-2</v>
      </c>
      <c r="O55" s="187">
        <f t="shared" ca="1" si="9"/>
        <v>-0.27616998754799721</v>
      </c>
      <c r="P55" s="187">
        <f t="shared" si="10"/>
        <v>1.1513839384598459</v>
      </c>
      <c r="Q55" s="208">
        <f t="shared" si="7"/>
        <v>18569.47</v>
      </c>
      <c r="R55" s="188"/>
      <c r="S55" s="187">
        <f t="shared" si="11"/>
        <v>1.195373852983622</v>
      </c>
      <c r="T55" s="186"/>
    </row>
    <row r="56" spans="1:20" s="187" customFormat="1" ht="12.95" customHeight="1" x14ac:dyDescent="0.2">
      <c r="A56" s="130" t="s">
        <v>327</v>
      </c>
      <c r="B56" s="131" t="s">
        <v>123</v>
      </c>
      <c r="C56" s="132">
        <v>33889.493999999999</v>
      </c>
      <c r="D56" s="132" t="s">
        <v>146</v>
      </c>
      <c r="E56" s="29">
        <f t="shared" si="0"/>
        <v>-4684.9713685712559</v>
      </c>
      <c r="F56" s="206">
        <f t="shared" si="1"/>
        <v>-4685</v>
      </c>
      <c r="G56" s="187">
        <f t="shared" si="2"/>
        <v>6.6920999997819308E-2</v>
      </c>
      <c r="I56" s="187">
        <f t="shared" si="8"/>
        <v>6.6920999997819308E-2</v>
      </c>
      <c r="O56" s="187">
        <f t="shared" ca="1" si="9"/>
        <v>-0.27252127297772488</v>
      </c>
      <c r="P56" s="187">
        <f t="shared" si="10"/>
        <v>1.1144004721189433</v>
      </c>
      <c r="Q56" s="208">
        <f t="shared" si="7"/>
        <v>18870.993999999999</v>
      </c>
      <c r="R56" s="188"/>
      <c r="S56" s="187">
        <f t="shared" si="11"/>
        <v>1.0972132445151486</v>
      </c>
      <c r="T56" s="186"/>
    </row>
    <row r="57" spans="1:20" s="187" customFormat="1" ht="12.95" customHeight="1" x14ac:dyDescent="0.2">
      <c r="A57" s="130" t="s">
        <v>244</v>
      </c>
      <c r="B57" s="131" t="s">
        <v>123</v>
      </c>
      <c r="C57" s="132">
        <v>34039.078000000001</v>
      </c>
      <c r="D57" s="132" t="s">
        <v>146</v>
      </c>
      <c r="E57" s="29">
        <f t="shared" si="0"/>
        <v>-4620.9734660102686</v>
      </c>
      <c r="F57" s="206">
        <f t="shared" si="1"/>
        <v>-4621</v>
      </c>
      <c r="G57" s="187">
        <f t="shared" si="2"/>
        <v>6.2018600001465529E-2</v>
      </c>
      <c r="I57" s="187">
        <f t="shared" si="8"/>
        <v>6.2018600001465529E-2</v>
      </c>
      <c r="O57" s="187">
        <f t="shared" ca="1" si="9"/>
        <v>-0.27071105799712469</v>
      </c>
      <c r="P57" s="187">
        <f t="shared" si="10"/>
        <v>1.0962702243140832</v>
      </c>
      <c r="Q57" s="208">
        <f t="shared" si="7"/>
        <v>19020.578000000001</v>
      </c>
      <c r="R57" s="188"/>
      <c r="S57" s="187">
        <f t="shared" si="11"/>
        <v>1.069676422393288</v>
      </c>
      <c r="T57" s="186"/>
    </row>
    <row r="58" spans="1:20" s="187" customFormat="1" ht="12.95" customHeight="1" x14ac:dyDescent="0.2">
      <c r="A58" s="130" t="s">
        <v>244</v>
      </c>
      <c r="B58" s="131" t="s">
        <v>123</v>
      </c>
      <c r="C58" s="132">
        <v>34041.415000000001</v>
      </c>
      <c r="D58" s="132" t="s">
        <v>146</v>
      </c>
      <c r="E58" s="29">
        <f t="shared" si="0"/>
        <v>-4619.9736057425598</v>
      </c>
      <c r="F58" s="206">
        <f t="shared" si="1"/>
        <v>-4620</v>
      </c>
      <c r="G58" s="187">
        <f t="shared" si="2"/>
        <v>6.1692000002949499E-2</v>
      </c>
      <c r="I58" s="187">
        <f t="shared" si="8"/>
        <v>6.1692000002949499E-2</v>
      </c>
      <c r="O58" s="187">
        <f t="shared" ca="1" si="9"/>
        <v>-0.2706827733880528</v>
      </c>
      <c r="P58" s="187">
        <f t="shared" si="10"/>
        <v>1.0959880871041137</v>
      </c>
      <c r="Q58" s="208">
        <f t="shared" si="7"/>
        <v>19022.915000000001</v>
      </c>
      <c r="R58" s="188"/>
      <c r="S58" s="187">
        <f t="shared" si="11"/>
        <v>1.069768395792779</v>
      </c>
      <c r="T58" s="186"/>
    </row>
    <row r="59" spans="1:20" s="187" customFormat="1" ht="12.95" customHeight="1" x14ac:dyDescent="0.2">
      <c r="A59" s="130" t="s">
        <v>244</v>
      </c>
      <c r="B59" s="131" t="s">
        <v>123</v>
      </c>
      <c r="C59" s="132">
        <v>34060.114000000001</v>
      </c>
      <c r="D59" s="132" t="s">
        <v>146</v>
      </c>
      <c r="E59" s="29">
        <f t="shared" si="0"/>
        <v>-4611.9734400832122</v>
      </c>
      <c r="F59" s="206">
        <f t="shared" si="1"/>
        <v>-4612</v>
      </c>
      <c r="G59" s="187">
        <f t="shared" si="2"/>
        <v>6.2079200004518498E-2</v>
      </c>
      <c r="I59" s="187">
        <f t="shared" si="8"/>
        <v>6.2079200004518498E-2</v>
      </c>
      <c r="O59" s="187">
        <f t="shared" ca="1" si="9"/>
        <v>-0.27045649651547782</v>
      </c>
      <c r="P59" s="187">
        <f t="shared" si="10"/>
        <v>1.0937322609576288</v>
      </c>
      <c r="Q59" s="208">
        <f t="shared" si="7"/>
        <v>19041.614000000001</v>
      </c>
      <c r="R59" s="188"/>
      <c r="S59" s="187">
        <f t="shared" si="11"/>
        <v>1.0643080381739218</v>
      </c>
      <c r="T59" s="186"/>
    </row>
    <row r="60" spans="1:20" s="187" customFormat="1" ht="12.95" customHeight="1" x14ac:dyDescent="0.2">
      <c r="A60" s="130" t="s">
        <v>244</v>
      </c>
      <c r="B60" s="131" t="s">
        <v>149</v>
      </c>
      <c r="C60" s="132">
        <v>34061.302000000003</v>
      </c>
      <c r="D60" s="132" t="s">
        <v>146</v>
      </c>
      <c r="E60" s="29">
        <f t="shared" si="0"/>
        <v>-4611.4651670844778</v>
      </c>
      <c r="F60" s="206">
        <f t="shared" si="1"/>
        <v>-4611.5</v>
      </c>
      <c r="G60" s="187">
        <f t="shared" si="2"/>
        <v>8.1415900007414166E-2</v>
      </c>
      <c r="I60" s="187">
        <f t="shared" si="8"/>
        <v>8.1415900007414166E-2</v>
      </c>
      <c r="O60" s="187">
        <f t="shared" ca="1" si="9"/>
        <v>-0.27044235421094187</v>
      </c>
      <c r="P60" s="187">
        <f t="shared" si="10"/>
        <v>1.0935913468792569</v>
      </c>
      <c r="Q60" s="208">
        <f t="shared" si="7"/>
        <v>19042.802000000003</v>
      </c>
      <c r="R60" s="188"/>
      <c r="S60" s="187">
        <f t="shared" si="11"/>
        <v>1.0244991352502144</v>
      </c>
      <c r="T60" s="186"/>
    </row>
    <row r="61" spans="1:20" s="187" customFormat="1" ht="12.95" customHeight="1" x14ac:dyDescent="0.2">
      <c r="A61" s="130" t="s">
        <v>244</v>
      </c>
      <c r="B61" s="131" t="s">
        <v>123</v>
      </c>
      <c r="C61" s="132">
        <v>34062.451000000001</v>
      </c>
      <c r="D61" s="132" t="s">
        <v>146</v>
      </c>
      <c r="E61" s="29">
        <f t="shared" si="0"/>
        <v>-4610.9735798155025</v>
      </c>
      <c r="F61" s="206">
        <f t="shared" si="1"/>
        <v>-4611</v>
      </c>
      <c r="G61" s="187">
        <f t="shared" si="2"/>
        <v>6.175259999872651E-2</v>
      </c>
      <c r="I61" s="187">
        <f t="shared" si="8"/>
        <v>6.175259999872651E-2</v>
      </c>
      <c r="O61" s="187">
        <f t="shared" ca="1" si="9"/>
        <v>-0.27042821190640592</v>
      </c>
      <c r="P61" s="187">
        <f t="shared" si="10"/>
        <v>1.0934504416309769</v>
      </c>
      <c r="Q61" s="208">
        <f t="shared" si="7"/>
        <v>19043.951000000001</v>
      </c>
      <c r="R61" s="188"/>
      <c r="S61" s="187">
        <f t="shared" si="11"/>
        <v>1.0644004364286441</v>
      </c>
      <c r="T61" s="186"/>
    </row>
    <row r="62" spans="1:20" s="187" customFormat="1" ht="12.95" customHeight="1" x14ac:dyDescent="0.2">
      <c r="A62" s="130" t="s">
        <v>244</v>
      </c>
      <c r="B62" s="131" t="s">
        <v>123</v>
      </c>
      <c r="C62" s="132">
        <v>34088.161999999997</v>
      </c>
      <c r="D62" s="132" t="s">
        <v>146</v>
      </c>
      <c r="E62" s="29">
        <f t="shared" si="0"/>
        <v>-4599.9734055138042</v>
      </c>
      <c r="F62" s="206">
        <f t="shared" si="1"/>
        <v>-4600</v>
      </c>
      <c r="G62" s="187">
        <f t="shared" si="2"/>
        <v>6.2160000001313165E-2</v>
      </c>
      <c r="I62" s="187">
        <f t="shared" si="8"/>
        <v>6.2160000001313165E-2</v>
      </c>
      <c r="O62" s="187">
        <f t="shared" ca="1" si="9"/>
        <v>-0.27011708120661526</v>
      </c>
      <c r="P62" s="187">
        <f t="shared" si="10"/>
        <v>1.0903527601821401</v>
      </c>
      <c r="Q62" s="208">
        <f t="shared" si="7"/>
        <v>19069.661999999997</v>
      </c>
      <c r="R62" s="188"/>
      <c r="S62" s="187">
        <f t="shared" si="11"/>
        <v>1.0571803520882674</v>
      </c>
      <c r="T62" s="186"/>
    </row>
    <row r="63" spans="1:20" s="187" customFormat="1" ht="12.95" customHeight="1" x14ac:dyDescent="0.2">
      <c r="A63" s="130" t="s">
        <v>244</v>
      </c>
      <c r="B63" s="131" t="s">
        <v>123</v>
      </c>
      <c r="C63" s="132">
        <v>34387.337</v>
      </c>
      <c r="D63" s="132" t="s">
        <v>146</v>
      </c>
      <c r="E63" s="29">
        <f t="shared" si="0"/>
        <v>-4471.97460551726</v>
      </c>
      <c r="F63" s="206">
        <f t="shared" si="1"/>
        <v>-4472</v>
      </c>
      <c r="G63" s="187">
        <f t="shared" si="2"/>
        <v>5.9355199999117758E-2</v>
      </c>
      <c r="I63" s="187">
        <f t="shared" si="8"/>
        <v>5.9355199999117758E-2</v>
      </c>
      <c r="O63" s="187">
        <f t="shared" ca="1" si="9"/>
        <v>-0.26649665124541488</v>
      </c>
      <c r="P63" s="187">
        <f t="shared" si="10"/>
        <v>1.0546212224134333</v>
      </c>
      <c r="Q63" s="208">
        <f t="shared" si="7"/>
        <v>19368.837</v>
      </c>
      <c r="R63" s="188"/>
      <c r="S63" s="187">
        <f t="shared" si="11"/>
        <v>0.99055445537241271</v>
      </c>
      <c r="T63" s="186"/>
    </row>
    <row r="64" spans="1:20" s="187" customFormat="1" ht="12.95" customHeight="1" x14ac:dyDescent="0.2">
      <c r="A64" s="130" t="s">
        <v>244</v>
      </c>
      <c r="B64" s="131" t="s">
        <v>123</v>
      </c>
      <c r="C64" s="132">
        <v>34394.349000000002</v>
      </c>
      <c r="D64" s="132" t="s">
        <v>146</v>
      </c>
      <c r="E64" s="29">
        <f t="shared" si="0"/>
        <v>-4468.9745968749066</v>
      </c>
      <c r="F64" s="206">
        <f t="shared" si="1"/>
        <v>-4469</v>
      </c>
      <c r="G64" s="187">
        <f t="shared" si="2"/>
        <v>5.9375400000135414E-2</v>
      </c>
      <c r="I64" s="187">
        <f t="shared" si="8"/>
        <v>5.9375400000135414E-2</v>
      </c>
      <c r="O64" s="187">
        <f t="shared" ca="1" si="9"/>
        <v>-0.2664117974181992</v>
      </c>
      <c r="P64" s="187">
        <f t="shared" si="10"/>
        <v>1.0537907049494204</v>
      </c>
      <c r="Q64" s="208">
        <f t="shared" si="7"/>
        <v>19375.849000000002</v>
      </c>
      <c r="R64" s="188"/>
      <c r="S64" s="187">
        <f t="shared" si="11"/>
        <v>0.98886179871737945</v>
      </c>
      <c r="T64" s="186"/>
    </row>
    <row r="65" spans="1:20" s="187" customFormat="1" ht="12.95" customHeight="1" x14ac:dyDescent="0.2">
      <c r="A65" s="130" t="s">
        <v>244</v>
      </c>
      <c r="B65" s="131" t="s">
        <v>123</v>
      </c>
      <c r="C65" s="132">
        <v>34457.455000000002</v>
      </c>
      <c r="D65" s="132" t="s">
        <v>146</v>
      </c>
      <c r="E65" s="29">
        <f t="shared" si="0"/>
        <v>-4441.9753747721852</v>
      </c>
      <c r="F65" s="206">
        <f t="shared" si="1"/>
        <v>-4442</v>
      </c>
      <c r="G65" s="187">
        <f t="shared" si="2"/>
        <v>5.7557200001610909E-2</v>
      </c>
      <c r="I65" s="187">
        <f t="shared" si="8"/>
        <v>5.7557200001610909E-2</v>
      </c>
      <c r="O65" s="187">
        <f t="shared" ca="1" si="9"/>
        <v>-0.26564811297325852</v>
      </c>
      <c r="P65" s="187">
        <f t="shared" si="10"/>
        <v>1.0463303525226104</v>
      </c>
      <c r="Q65" s="208">
        <f t="shared" si="7"/>
        <v>19438.955000000002</v>
      </c>
      <c r="R65" s="188"/>
      <c r="S65" s="187">
        <f t="shared" si="11"/>
        <v>0.97767234714631579</v>
      </c>
      <c r="T65" s="186"/>
    </row>
    <row r="66" spans="1:20" s="187" customFormat="1" ht="12.95" customHeight="1" x14ac:dyDescent="0.2">
      <c r="A66" s="130" t="s">
        <v>198</v>
      </c>
      <c r="B66" s="131" t="s">
        <v>123</v>
      </c>
      <c r="C66" s="132">
        <v>34543.921000000002</v>
      </c>
      <c r="D66" s="132" t="s">
        <v>146</v>
      </c>
      <c r="E66" s="29">
        <f t="shared" si="0"/>
        <v>-4404.9818283846153</v>
      </c>
      <c r="F66" s="206">
        <f t="shared" si="1"/>
        <v>-4405</v>
      </c>
      <c r="G66" s="187">
        <f t="shared" si="2"/>
        <v>4.2473000001336914E-2</v>
      </c>
      <c r="I66" s="187">
        <f t="shared" si="8"/>
        <v>4.2473000001336914E-2</v>
      </c>
      <c r="O66" s="187">
        <f t="shared" ca="1" si="9"/>
        <v>-0.26460158243759901</v>
      </c>
      <c r="P66" s="187">
        <f t="shared" si="10"/>
        <v>1.0361487259208801</v>
      </c>
      <c r="Q66" s="208">
        <f t="shared" si="7"/>
        <v>19525.421000000002</v>
      </c>
      <c r="R66" s="188"/>
      <c r="S66" s="187">
        <f t="shared" si="11"/>
        <v>0.9873914482817312</v>
      </c>
      <c r="T66" s="186"/>
    </row>
    <row r="67" spans="1:20" s="187" customFormat="1" ht="12.95" customHeight="1" x14ac:dyDescent="0.2">
      <c r="A67" s="130" t="s">
        <v>357</v>
      </c>
      <c r="B67" s="131" t="s">
        <v>123</v>
      </c>
      <c r="C67" s="132">
        <v>34623.394999999997</v>
      </c>
      <c r="D67" s="132" t="s">
        <v>146</v>
      </c>
      <c r="E67" s="29">
        <f t="shared" si="0"/>
        <v>-4370.9797338549097</v>
      </c>
      <c r="F67" s="206">
        <f t="shared" si="1"/>
        <v>-4371</v>
      </c>
      <c r="G67" s="187">
        <f t="shared" si="2"/>
        <v>4.7368599996843841E-2</v>
      </c>
      <c r="I67" s="187">
        <f t="shared" si="8"/>
        <v>4.7368599996843841E-2</v>
      </c>
      <c r="O67" s="187">
        <f t="shared" ca="1" si="9"/>
        <v>-0.26363990572915513</v>
      </c>
      <c r="P67" s="187">
        <f t="shared" si="10"/>
        <v>1.0268352682961512</v>
      </c>
      <c r="Q67" s="208">
        <f t="shared" si="7"/>
        <v>19604.894999999997</v>
      </c>
      <c r="R67" s="188"/>
      <c r="S67" s="187">
        <f t="shared" si="11"/>
        <v>0.95935495430934548</v>
      </c>
      <c r="T67" s="186"/>
    </row>
    <row r="68" spans="1:20" s="187" customFormat="1" ht="12.95" customHeight="1" x14ac:dyDescent="0.2">
      <c r="A68" s="130" t="s">
        <v>357</v>
      </c>
      <c r="B68" s="131" t="s">
        <v>123</v>
      </c>
      <c r="C68" s="132">
        <v>34630.415000000001</v>
      </c>
      <c r="D68" s="132" t="s">
        <v>146</v>
      </c>
      <c r="E68" s="29">
        <f t="shared" si="0"/>
        <v>-4367.9763024987597</v>
      </c>
      <c r="F68" s="206">
        <f t="shared" si="1"/>
        <v>-4368</v>
      </c>
      <c r="G68" s="187">
        <f t="shared" si="2"/>
        <v>5.5388800006767269E-2</v>
      </c>
      <c r="I68" s="187">
        <f t="shared" si="8"/>
        <v>5.5388800006767269E-2</v>
      </c>
      <c r="O68" s="187">
        <f t="shared" ca="1" si="9"/>
        <v>-0.26355505190193951</v>
      </c>
      <c r="P68" s="187">
        <f t="shared" si="10"/>
        <v>1.0260154529038417</v>
      </c>
      <c r="Q68" s="208">
        <f t="shared" si="7"/>
        <v>19611.915000000001</v>
      </c>
      <c r="R68" s="188"/>
      <c r="S68" s="187">
        <f t="shared" si="11"/>
        <v>0.94211609931417772</v>
      </c>
      <c r="T68" s="186"/>
    </row>
    <row r="69" spans="1:20" s="187" customFormat="1" ht="12.95" customHeight="1" x14ac:dyDescent="0.2">
      <c r="A69" s="130" t="s">
        <v>244</v>
      </c>
      <c r="B69" s="131" t="s">
        <v>123</v>
      </c>
      <c r="C69" s="132">
        <v>34768.319000000003</v>
      </c>
      <c r="D69" s="132" t="s">
        <v>146</v>
      </c>
      <c r="E69" s="29">
        <f t="shared" si="0"/>
        <v>-4308.9755620801971</v>
      </c>
      <c r="F69" s="206">
        <f t="shared" si="1"/>
        <v>-4309</v>
      </c>
      <c r="G69" s="187">
        <f t="shared" si="2"/>
        <v>5.7119400007650256E-2</v>
      </c>
      <c r="I69" s="187">
        <f t="shared" si="8"/>
        <v>5.7119400007650256E-2</v>
      </c>
      <c r="O69" s="187">
        <f t="shared" ca="1" si="9"/>
        <v>-0.26188625996669868</v>
      </c>
      <c r="P69" s="187">
        <f t="shared" si="10"/>
        <v>1.0099570178093584</v>
      </c>
      <c r="Q69" s="208">
        <f t="shared" si="7"/>
        <v>19749.819000000003</v>
      </c>
      <c r="R69" s="188"/>
      <c r="S69" s="187">
        <f t="shared" si="11"/>
        <v>0.90789952589803413</v>
      </c>
      <c r="T69" s="186"/>
    </row>
    <row r="70" spans="1:20" s="187" customFormat="1" ht="12.95" customHeight="1" x14ac:dyDescent="0.2">
      <c r="A70" s="130" t="s">
        <v>198</v>
      </c>
      <c r="B70" s="131" t="s">
        <v>123</v>
      </c>
      <c r="C70" s="132">
        <v>34903.883000000002</v>
      </c>
      <c r="D70" s="132" t="s">
        <v>146</v>
      </c>
      <c r="E70" s="29">
        <f t="shared" si="0"/>
        <v>-4250.9759654470181</v>
      </c>
      <c r="F70" s="206">
        <f t="shared" si="1"/>
        <v>-4251</v>
      </c>
      <c r="G70" s="187">
        <f t="shared" si="2"/>
        <v>5.6176600002800114E-2</v>
      </c>
      <c r="I70" s="187">
        <f t="shared" si="8"/>
        <v>5.6176600002800114E-2</v>
      </c>
      <c r="O70" s="187">
        <f t="shared" ca="1" si="9"/>
        <v>-0.26024575264052974</v>
      </c>
      <c r="P70" s="187">
        <f t="shared" si="10"/>
        <v>0.9942906015917381</v>
      </c>
      <c r="Q70" s="208">
        <f t="shared" si="7"/>
        <v>19885.383000000002</v>
      </c>
      <c r="R70" s="188"/>
      <c r="S70" s="187">
        <f t="shared" si="11"/>
        <v>0.88005787997720997</v>
      </c>
      <c r="T70" s="186"/>
    </row>
    <row r="71" spans="1:20" s="187" customFormat="1" ht="12.95" customHeight="1" x14ac:dyDescent="0.2">
      <c r="A71" s="130" t="s">
        <v>357</v>
      </c>
      <c r="B71" s="131" t="s">
        <v>149</v>
      </c>
      <c r="C71" s="132">
        <v>34949.485999999997</v>
      </c>
      <c r="D71" s="132" t="s">
        <v>146</v>
      </c>
      <c r="E71" s="29">
        <f t="shared" si="0"/>
        <v>-4231.4652132911169</v>
      </c>
      <c r="F71" s="206">
        <f t="shared" si="1"/>
        <v>-4231.5</v>
      </c>
      <c r="G71" s="187">
        <f t="shared" si="2"/>
        <v>8.1307899999956135E-2</v>
      </c>
      <c r="I71" s="187">
        <f t="shared" si="8"/>
        <v>8.1307899999956135E-2</v>
      </c>
      <c r="O71" s="187">
        <f t="shared" ca="1" si="9"/>
        <v>-0.25969420276362815</v>
      </c>
      <c r="P71" s="187">
        <f t="shared" si="10"/>
        <v>0.98905013336869108</v>
      </c>
      <c r="Q71" s="208">
        <f t="shared" si="7"/>
        <v>19930.985999999997</v>
      </c>
      <c r="R71" s="188"/>
      <c r="S71" s="187">
        <f t="shared" si="11"/>
        <v>0.82399596224125882</v>
      </c>
      <c r="T71" s="186"/>
    </row>
    <row r="72" spans="1:20" s="187" customFormat="1" ht="12.95" customHeight="1" x14ac:dyDescent="0.2">
      <c r="A72" s="130" t="s">
        <v>244</v>
      </c>
      <c r="B72" s="131" t="s">
        <v>123</v>
      </c>
      <c r="C72" s="132">
        <v>34983.35</v>
      </c>
      <c r="D72" s="132" t="s">
        <v>146</v>
      </c>
      <c r="E72" s="29">
        <f t="shared" si="0"/>
        <v>-4216.9768657918839</v>
      </c>
      <c r="F72" s="206">
        <f t="shared" si="1"/>
        <v>-4217</v>
      </c>
      <c r="G72" s="187">
        <f t="shared" si="2"/>
        <v>5.4072200000518933E-2</v>
      </c>
      <c r="I72" s="187">
        <f t="shared" si="8"/>
        <v>5.4072200000518933E-2</v>
      </c>
      <c r="O72" s="187">
        <f t="shared" ca="1" si="9"/>
        <v>-0.25928407593208591</v>
      </c>
      <c r="P72" s="187">
        <f t="shared" si="10"/>
        <v>0.98516208141729944</v>
      </c>
      <c r="Q72" s="208">
        <f t="shared" si="7"/>
        <v>19964.849999999999</v>
      </c>
      <c r="R72" s="188"/>
      <c r="S72" s="187">
        <f t="shared" si="11"/>
        <v>0.86692836727671441</v>
      </c>
      <c r="T72" s="186"/>
    </row>
    <row r="73" spans="1:20" s="187" customFormat="1" ht="12.95" customHeight="1" x14ac:dyDescent="0.2">
      <c r="A73" s="130" t="s">
        <v>376</v>
      </c>
      <c r="B73" s="131" t="s">
        <v>123</v>
      </c>
      <c r="C73" s="132">
        <v>35240.451999999997</v>
      </c>
      <c r="D73" s="132" t="s">
        <v>146</v>
      </c>
      <c r="E73" s="29">
        <f t="shared" si="0"/>
        <v>-4106.9785454886796</v>
      </c>
      <c r="F73" s="206">
        <f t="shared" si="1"/>
        <v>-4107</v>
      </c>
      <c r="G73" s="187">
        <f t="shared" si="2"/>
        <v>5.0146200002927799E-2</v>
      </c>
      <c r="I73" s="187">
        <f t="shared" si="8"/>
        <v>5.0146200002927799E-2</v>
      </c>
      <c r="O73" s="187">
        <f t="shared" ca="1" si="9"/>
        <v>-0.25617276893417928</v>
      </c>
      <c r="P73" s="187">
        <f t="shared" si="10"/>
        <v>0.95590837111388205</v>
      </c>
      <c r="Q73" s="208">
        <f t="shared" si="7"/>
        <v>20221.951999999997</v>
      </c>
      <c r="R73" s="188"/>
      <c r="S73" s="187">
        <f t="shared" si="11"/>
        <v>0.8204051106156296</v>
      </c>
      <c r="T73" s="186"/>
    </row>
    <row r="74" spans="1:20" s="187" customFormat="1" ht="12.95" customHeight="1" x14ac:dyDescent="0.2">
      <c r="A74" s="130" t="s">
        <v>357</v>
      </c>
      <c r="B74" s="131" t="s">
        <v>123</v>
      </c>
      <c r="C74" s="132">
        <v>35247.468000000001</v>
      </c>
      <c r="D74" s="132" t="s">
        <v>146</v>
      </c>
      <c r="E74" s="29">
        <f t="shared" si="0"/>
        <v>-4103.9768254894279</v>
      </c>
      <c r="F74" s="206">
        <f t="shared" si="1"/>
        <v>-4104</v>
      </c>
      <c r="G74" s="187">
        <f t="shared" si="2"/>
        <v>5.4166400004760362E-2</v>
      </c>
      <c r="I74" s="187">
        <f t="shared" si="8"/>
        <v>5.4166400004760362E-2</v>
      </c>
      <c r="O74" s="187">
        <f t="shared" ca="1" si="9"/>
        <v>-0.25608791510696366</v>
      </c>
      <c r="P74" s="187">
        <f t="shared" si="10"/>
        <v>0.95511652945354908</v>
      </c>
      <c r="Q74" s="208">
        <f t="shared" si="7"/>
        <v>20228.968000000001</v>
      </c>
      <c r="R74" s="188"/>
      <c r="S74" s="187">
        <f t="shared" si="11"/>
        <v>0.81171113575378917</v>
      </c>
      <c r="T74" s="186"/>
    </row>
    <row r="75" spans="1:20" s="187" customFormat="1" ht="12.95" customHeight="1" x14ac:dyDescent="0.2">
      <c r="A75" s="130" t="s">
        <v>357</v>
      </c>
      <c r="B75" s="131" t="s">
        <v>123</v>
      </c>
      <c r="C75" s="132">
        <v>35275.51</v>
      </c>
      <c r="D75" s="132" t="s">
        <v>146</v>
      </c>
      <c r="E75" s="29">
        <f t="shared" si="0"/>
        <v>-4091.9793579553652</v>
      </c>
      <c r="F75" s="206">
        <f t="shared" si="1"/>
        <v>-4092</v>
      </c>
      <c r="G75" s="187">
        <f t="shared" si="2"/>
        <v>4.8247200007608626E-2</v>
      </c>
      <c r="I75" s="187">
        <f t="shared" si="8"/>
        <v>4.8247200007608626E-2</v>
      </c>
      <c r="O75" s="187">
        <f t="shared" ca="1" si="9"/>
        <v>-0.2557484997981011</v>
      </c>
      <c r="P75" s="187">
        <f t="shared" si="10"/>
        <v>0.95195234164539611</v>
      </c>
      <c r="Q75" s="208">
        <f t="shared" si="7"/>
        <v>20257.010000000002</v>
      </c>
      <c r="R75" s="188"/>
      <c r="S75" s="187">
        <f t="shared" si="11"/>
        <v>0.81668298302257358</v>
      </c>
      <c r="T75" s="186"/>
    </row>
    <row r="76" spans="1:20" s="187" customFormat="1" ht="12.95" customHeight="1" x14ac:dyDescent="0.2">
      <c r="A76" s="130" t="s">
        <v>384</v>
      </c>
      <c r="B76" s="131" t="s">
        <v>123</v>
      </c>
      <c r="C76" s="132">
        <v>36231.453999999998</v>
      </c>
      <c r="D76" s="132" t="s">
        <v>146</v>
      </c>
      <c r="E76" s="29">
        <f t="shared" si="0"/>
        <v>-3682.989018308353</v>
      </c>
      <c r="F76" s="206">
        <f t="shared" si="1"/>
        <v>-3683</v>
      </c>
      <c r="G76" s="187">
        <f t="shared" si="2"/>
        <v>2.5667800000519492E-2</v>
      </c>
      <c r="I76" s="187">
        <f t="shared" si="8"/>
        <v>2.5667800000519492E-2</v>
      </c>
      <c r="O76" s="187">
        <f t="shared" ca="1" si="9"/>
        <v>-0.24418009468770291</v>
      </c>
      <c r="P76" s="187">
        <f t="shared" si="10"/>
        <v>0.84714716333022178</v>
      </c>
      <c r="Q76" s="208">
        <f t="shared" si="7"/>
        <v>21212.953999999998</v>
      </c>
      <c r="R76" s="188"/>
      <c r="S76" s="187">
        <f t="shared" si="11"/>
        <v>0.67482834437657302</v>
      </c>
      <c r="T76" s="186"/>
    </row>
    <row r="77" spans="1:20" s="187" customFormat="1" ht="12.95" customHeight="1" x14ac:dyDescent="0.2">
      <c r="A77" s="130" t="s">
        <v>384</v>
      </c>
      <c r="B77" s="131" t="s">
        <v>123</v>
      </c>
      <c r="C77" s="132">
        <v>36231.46</v>
      </c>
      <c r="D77" s="132" t="s">
        <v>146</v>
      </c>
      <c r="E77" s="29">
        <f t="shared" si="0"/>
        <v>-3682.9864512730055</v>
      </c>
      <c r="F77" s="206">
        <f t="shared" si="1"/>
        <v>-3683</v>
      </c>
      <c r="G77" s="187">
        <f t="shared" si="2"/>
        <v>3.1667800001741853E-2</v>
      </c>
      <c r="I77" s="187">
        <f t="shared" si="8"/>
        <v>3.1667800001741853E-2</v>
      </c>
      <c r="O77" s="187">
        <f t="shared" ca="1" si="9"/>
        <v>-0.24418009468770291</v>
      </c>
      <c r="P77" s="187">
        <f t="shared" si="10"/>
        <v>0.84714716333022178</v>
      </c>
      <c r="Q77" s="208">
        <f t="shared" si="7"/>
        <v>21212.959999999999</v>
      </c>
      <c r="R77" s="188"/>
      <c r="S77" s="187">
        <f t="shared" si="11"/>
        <v>0.66500659201462298</v>
      </c>
      <c r="T77" s="186"/>
    </row>
    <row r="78" spans="1:20" s="187" customFormat="1" ht="12.95" customHeight="1" x14ac:dyDescent="0.2">
      <c r="A78" s="130" t="s">
        <v>384</v>
      </c>
      <c r="B78" s="131" t="s">
        <v>123</v>
      </c>
      <c r="C78" s="132">
        <v>36231.462</v>
      </c>
      <c r="D78" s="132" t="s">
        <v>146</v>
      </c>
      <c r="E78" s="29">
        <f t="shared" si="0"/>
        <v>-3682.9855955945563</v>
      </c>
      <c r="F78" s="206">
        <f t="shared" si="1"/>
        <v>-3683</v>
      </c>
      <c r="G78" s="187">
        <f t="shared" si="2"/>
        <v>3.3667800002149306E-2</v>
      </c>
      <c r="I78" s="187">
        <f t="shared" si="8"/>
        <v>3.3667800002149306E-2</v>
      </c>
      <c r="O78" s="187">
        <f t="shared" ca="1" si="9"/>
        <v>-0.24418009468770291</v>
      </c>
      <c r="P78" s="187">
        <f t="shared" si="10"/>
        <v>0.84714716333022178</v>
      </c>
      <c r="Q78" s="208">
        <f t="shared" si="7"/>
        <v>21212.962</v>
      </c>
      <c r="R78" s="188"/>
      <c r="S78" s="187">
        <f t="shared" si="11"/>
        <v>0.66174867456064612</v>
      </c>
      <c r="T78" s="186"/>
    </row>
    <row r="79" spans="1:20" s="187" customFormat="1" ht="12.95" customHeight="1" x14ac:dyDescent="0.2">
      <c r="A79" s="130" t="s">
        <v>394</v>
      </c>
      <c r="B79" s="131" t="s">
        <v>123</v>
      </c>
      <c r="C79" s="132">
        <v>36285.233999999997</v>
      </c>
      <c r="D79" s="132" t="s">
        <v>146</v>
      </c>
      <c r="E79" s="29">
        <f t="shared" si="0"/>
        <v>-3659.9798248135294</v>
      </c>
      <c r="F79" s="206">
        <f t="shared" si="1"/>
        <v>-3660</v>
      </c>
      <c r="G79" s="187">
        <f t="shared" si="2"/>
        <v>4.7156000000541098E-2</v>
      </c>
      <c r="I79" s="187">
        <f t="shared" si="8"/>
        <v>4.7156000000541098E-2</v>
      </c>
      <c r="O79" s="187">
        <f t="shared" ca="1" si="9"/>
        <v>-0.24352954867904969</v>
      </c>
      <c r="P79" s="187">
        <f t="shared" si="10"/>
        <v>0.84142894518760669</v>
      </c>
      <c r="Q79" s="208">
        <f t="shared" si="7"/>
        <v>21266.733999999997</v>
      </c>
      <c r="R79" s="188"/>
      <c r="S79" s="187">
        <f t="shared" si="11"/>
        <v>0.63086951145613535</v>
      </c>
      <c r="T79" s="186"/>
    </row>
    <row r="80" spans="1:20" s="187" customFormat="1" ht="12.95" customHeight="1" x14ac:dyDescent="0.2">
      <c r="A80" s="130" t="s">
        <v>384</v>
      </c>
      <c r="B80" s="131" t="s">
        <v>123</v>
      </c>
      <c r="C80" s="132">
        <v>36308.580999999998</v>
      </c>
      <c r="D80" s="132" t="s">
        <v>146</v>
      </c>
      <c r="E80" s="29">
        <f t="shared" si="0"/>
        <v>-3649.9910624385998</v>
      </c>
      <c r="F80" s="206">
        <f t="shared" si="1"/>
        <v>-3650</v>
      </c>
      <c r="G80" s="187">
        <f t="shared" si="2"/>
        <v>2.0889999999781139E-2</v>
      </c>
      <c r="I80" s="187">
        <f t="shared" si="8"/>
        <v>2.0889999999781139E-2</v>
      </c>
      <c r="O80" s="187">
        <f t="shared" ca="1" si="9"/>
        <v>-0.24324670258833092</v>
      </c>
      <c r="P80" s="187">
        <f t="shared" si="10"/>
        <v>0.83894859124729804</v>
      </c>
      <c r="Q80" s="208">
        <f t="shared" si="7"/>
        <v>21290.080999999998</v>
      </c>
      <c r="R80" s="188"/>
      <c r="S80" s="187">
        <f t="shared" si="11"/>
        <v>0.66921985871387191</v>
      </c>
      <c r="T80" s="186"/>
    </row>
    <row r="81" spans="1:20" s="187" customFormat="1" ht="12.95" customHeight="1" x14ac:dyDescent="0.2">
      <c r="A81" s="130" t="s">
        <v>384</v>
      </c>
      <c r="B81" s="131" t="s">
        <v>123</v>
      </c>
      <c r="C81" s="132">
        <v>36308.580999999998</v>
      </c>
      <c r="D81" s="132" t="s">
        <v>146</v>
      </c>
      <c r="E81" s="29">
        <f t="shared" si="0"/>
        <v>-3649.9910624385998</v>
      </c>
      <c r="F81" s="206">
        <f t="shared" si="1"/>
        <v>-3650</v>
      </c>
      <c r="G81" s="187">
        <f t="shared" si="2"/>
        <v>2.0889999999781139E-2</v>
      </c>
      <c r="I81" s="187">
        <f t="shared" si="8"/>
        <v>2.0889999999781139E-2</v>
      </c>
      <c r="O81" s="187">
        <f t="shared" ca="1" si="9"/>
        <v>-0.24324670258833092</v>
      </c>
      <c r="P81" s="187">
        <f t="shared" si="10"/>
        <v>0.83894859124729804</v>
      </c>
      <c r="Q81" s="208">
        <f t="shared" si="7"/>
        <v>21290.080999999998</v>
      </c>
      <c r="R81" s="188"/>
      <c r="S81" s="187">
        <f t="shared" si="11"/>
        <v>0.66921985871387191</v>
      </c>
      <c r="T81" s="186"/>
    </row>
    <row r="82" spans="1:20" s="187" customFormat="1" ht="12.95" customHeight="1" x14ac:dyDescent="0.2">
      <c r="A82" s="130" t="s">
        <v>384</v>
      </c>
      <c r="B82" s="131" t="s">
        <v>123</v>
      </c>
      <c r="C82" s="132">
        <v>36308.582999999999</v>
      </c>
      <c r="D82" s="132" t="s">
        <v>146</v>
      </c>
      <c r="E82" s="29">
        <f t="shared" si="0"/>
        <v>-3649.9902067601506</v>
      </c>
      <c r="F82" s="206">
        <f t="shared" si="1"/>
        <v>-3650</v>
      </c>
      <c r="G82" s="187">
        <f t="shared" si="2"/>
        <v>2.2890000000188593E-2</v>
      </c>
      <c r="I82" s="187">
        <f t="shared" si="8"/>
        <v>2.2890000000188593E-2</v>
      </c>
      <c r="O82" s="187">
        <f t="shared" ca="1" si="9"/>
        <v>-0.24324670258833092</v>
      </c>
      <c r="P82" s="187">
        <f t="shared" si="10"/>
        <v>0.83894859124729804</v>
      </c>
      <c r="Q82" s="208">
        <f t="shared" si="7"/>
        <v>21290.082999999999</v>
      </c>
      <c r="R82" s="188"/>
      <c r="S82" s="187">
        <f t="shared" si="11"/>
        <v>0.66595162434821686</v>
      </c>
      <c r="T82" s="186"/>
    </row>
    <row r="83" spans="1:20" s="187" customFormat="1" ht="12.95" customHeight="1" x14ac:dyDescent="0.2">
      <c r="A83" s="130" t="s">
        <v>384</v>
      </c>
      <c r="B83" s="131" t="s">
        <v>123</v>
      </c>
      <c r="C83" s="132">
        <v>36460.536999999997</v>
      </c>
      <c r="D83" s="132" t="s">
        <v>146</v>
      </c>
      <c r="E83" s="29">
        <f t="shared" si="0"/>
        <v>-3584.9783252370471</v>
      </c>
      <c r="F83" s="206">
        <f t="shared" si="1"/>
        <v>-3585</v>
      </c>
      <c r="G83" s="187">
        <f t="shared" si="2"/>
        <v>5.0661000001127832E-2</v>
      </c>
      <c r="I83" s="187">
        <f t="shared" si="8"/>
        <v>5.0661000001127832E-2</v>
      </c>
      <c r="O83" s="187">
        <f t="shared" ca="1" si="9"/>
        <v>-0.24140820299865884</v>
      </c>
      <c r="P83" s="187">
        <f t="shared" si="10"/>
        <v>0.82291238403389466</v>
      </c>
      <c r="Q83" s="208">
        <f t="shared" si="7"/>
        <v>21442.036999999997</v>
      </c>
      <c r="R83" s="188"/>
      <c r="S83" s="187">
        <f t="shared" si="11"/>
        <v>0.59637220014052394</v>
      </c>
      <c r="T83" s="186"/>
    </row>
    <row r="84" spans="1:20" s="187" customFormat="1" ht="12.95" customHeight="1" x14ac:dyDescent="0.2">
      <c r="A84" s="130" t="s">
        <v>384</v>
      </c>
      <c r="B84" s="131" t="s">
        <v>123</v>
      </c>
      <c r="C84" s="132">
        <v>36460.544000000002</v>
      </c>
      <c r="D84" s="132" t="s">
        <v>146</v>
      </c>
      <c r="E84" s="29">
        <f t="shared" si="0"/>
        <v>-3584.9753303624734</v>
      </c>
      <c r="F84" s="206">
        <f t="shared" si="1"/>
        <v>-3585</v>
      </c>
      <c r="G84" s="187">
        <f t="shared" si="2"/>
        <v>5.7661000006191898E-2</v>
      </c>
      <c r="I84" s="187">
        <f t="shared" si="8"/>
        <v>5.7661000006191898E-2</v>
      </c>
      <c r="O84" s="187">
        <f t="shared" ca="1" si="9"/>
        <v>-0.24140820299865884</v>
      </c>
      <c r="P84" s="187">
        <f t="shared" si="10"/>
        <v>0.82291238403389466</v>
      </c>
      <c r="Q84" s="208">
        <f t="shared" si="7"/>
        <v>21442.044000000002</v>
      </c>
      <c r="R84" s="188"/>
      <c r="S84" s="187">
        <f t="shared" si="11"/>
        <v>0.58560968075631459</v>
      </c>
      <c r="T84" s="186"/>
    </row>
    <row r="85" spans="1:20" s="187" customFormat="1" ht="12.95" customHeight="1" x14ac:dyDescent="0.2">
      <c r="A85" s="130" t="s">
        <v>384</v>
      </c>
      <c r="B85" s="131" t="s">
        <v>123</v>
      </c>
      <c r="C85" s="132">
        <v>36460.552000000003</v>
      </c>
      <c r="D85" s="132" t="s">
        <v>146</v>
      </c>
      <c r="E85" s="29">
        <f t="shared" ref="E85:E148" si="12">(C85-C$7)/C$8</f>
        <v>-3584.9719076486767</v>
      </c>
      <c r="F85" s="206">
        <f t="shared" ref="F85:F148" si="13">ROUND(2*E85,0)/2</f>
        <v>-3585</v>
      </c>
      <c r="G85" s="187">
        <f t="shared" ref="G85:G148" si="14">C85-(C$7+C$8*F85)</f>
        <v>6.5661000007821713E-2</v>
      </c>
      <c r="I85" s="187">
        <f t="shared" ref="I85:I116" si="15">G85</f>
        <v>6.5661000007821713E-2</v>
      </c>
      <c r="O85" s="187">
        <f t="shared" ref="O85:O99" ca="1" si="16">+C$11+C$12*F85</f>
        <v>-0.24140820299865884</v>
      </c>
      <c r="P85" s="187">
        <f t="shared" ref="P85:P99" si="17">D$11+D$12*F85+D$13*F85^2</f>
        <v>0.82291238403389466</v>
      </c>
      <c r="Q85" s="208">
        <f t="shared" ref="Q85:Q148" si="18">C85-15018.5</f>
        <v>21442.052000000003</v>
      </c>
      <c r="R85" s="188"/>
      <c r="S85" s="187">
        <f t="shared" ref="S85:S99" si="19">+(P85-G85)^2</f>
        <v>0.57342965860940298</v>
      </c>
      <c r="T85" s="186"/>
    </row>
    <row r="86" spans="1:20" s="187" customFormat="1" ht="12.95" customHeight="1" x14ac:dyDescent="0.2">
      <c r="A86" s="130" t="s">
        <v>414</v>
      </c>
      <c r="B86" s="131" t="s">
        <v>123</v>
      </c>
      <c r="C86" s="132">
        <v>37173.334999999999</v>
      </c>
      <c r="D86" s="132" t="s">
        <v>146</v>
      </c>
      <c r="E86" s="29">
        <f t="shared" si="12"/>
        <v>-3280.0153816757997</v>
      </c>
      <c r="F86" s="206">
        <f t="shared" si="13"/>
        <v>-3280</v>
      </c>
      <c r="G86" s="187">
        <f t="shared" si="14"/>
        <v>-3.5951999998360407E-2</v>
      </c>
      <c r="I86" s="187">
        <f t="shared" si="15"/>
        <v>-3.5951999998360407E-2</v>
      </c>
      <c r="O86" s="187">
        <f t="shared" ca="1" si="16"/>
        <v>-0.23278139723173596</v>
      </c>
      <c r="P86" s="187">
        <f t="shared" si="17"/>
        <v>0.74965851737249567</v>
      </c>
      <c r="Q86" s="208">
        <f t="shared" si="18"/>
        <v>22154.834999999999</v>
      </c>
      <c r="R86" s="188"/>
      <c r="S86" s="187">
        <f t="shared" si="19"/>
        <v>0.61718388500370414</v>
      </c>
      <c r="T86" s="186"/>
    </row>
    <row r="87" spans="1:20" s="187" customFormat="1" ht="12.95" customHeight="1" x14ac:dyDescent="0.2">
      <c r="A87" s="130" t="s">
        <v>394</v>
      </c>
      <c r="B87" s="131" t="s">
        <v>123</v>
      </c>
      <c r="C87" s="132">
        <v>37255.205000000002</v>
      </c>
      <c r="D87" s="132" t="s">
        <v>146</v>
      </c>
      <c r="E87" s="29">
        <f t="shared" si="12"/>
        <v>-3244.9881843641351</v>
      </c>
      <c r="F87" s="206">
        <f t="shared" si="13"/>
        <v>-3245</v>
      </c>
      <c r="G87" s="187">
        <f t="shared" si="14"/>
        <v>2.7616999999736436E-2</v>
      </c>
      <c r="I87" s="187">
        <f t="shared" si="15"/>
        <v>2.7616999999736436E-2</v>
      </c>
      <c r="O87" s="187">
        <f t="shared" ca="1" si="16"/>
        <v>-0.23179143591422022</v>
      </c>
      <c r="P87" s="187">
        <f t="shared" si="17"/>
        <v>0.74146249214584659</v>
      </c>
      <c r="Q87" s="208">
        <f t="shared" si="18"/>
        <v>22236.705000000002</v>
      </c>
      <c r="R87" s="188"/>
      <c r="S87" s="187">
        <f t="shared" si="19"/>
        <v>0.50957538665732216</v>
      </c>
      <c r="T87" s="186"/>
    </row>
    <row r="88" spans="1:20" s="187" customFormat="1" ht="12.95" customHeight="1" x14ac:dyDescent="0.2">
      <c r="A88" s="130" t="s">
        <v>423</v>
      </c>
      <c r="B88" s="131" t="s">
        <v>123</v>
      </c>
      <c r="C88" s="132">
        <v>37367.375999999997</v>
      </c>
      <c r="D88" s="132" t="s">
        <v>174</v>
      </c>
      <c r="E88" s="29">
        <f t="shared" si="12"/>
        <v>-3196.9970307102149</v>
      </c>
      <c r="F88" s="206">
        <f t="shared" si="13"/>
        <v>-3197</v>
      </c>
      <c r="G88" s="187">
        <f t="shared" si="14"/>
        <v>6.940200000826735E-3</v>
      </c>
      <c r="I88" s="187">
        <f t="shared" si="15"/>
        <v>6.940200000826735E-3</v>
      </c>
      <c r="O88" s="187">
        <f t="shared" ca="1" si="16"/>
        <v>-0.23043377467877008</v>
      </c>
      <c r="P88" s="187">
        <f t="shared" si="17"/>
        <v>0.73029258715223655</v>
      </c>
      <c r="Q88" s="208">
        <f t="shared" si="18"/>
        <v>22348.875999999997</v>
      </c>
      <c r="R88" s="188"/>
      <c r="S88" s="187">
        <f t="shared" si="19"/>
        <v>0.52323867599764307</v>
      </c>
      <c r="T88" s="186"/>
    </row>
    <row r="89" spans="1:20" s="187" customFormat="1" ht="12.95" customHeight="1" x14ac:dyDescent="0.2">
      <c r="A89" s="130" t="s">
        <v>428</v>
      </c>
      <c r="B89" s="131" t="s">
        <v>123</v>
      </c>
      <c r="C89" s="132">
        <v>37547.383999999998</v>
      </c>
      <c r="D89" s="132" t="s">
        <v>146</v>
      </c>
      <c r="E89" s="29">
        <f t="shared" si="12"/>
        <v>-3119.9825475823536</v>
      </c>
      <c r="F89" s="206">
        <f t="shared" si="13"/>
        <v>-3120</v>
      </c>
      <c r="G89" s="187">
        <f t="shared" si="14"/>
        <v>4.0791999999783002E-2</v>
      </c>
      <c r="I89" s="187">
        <f t="shared" si="15"/>
        <v>4.0791999999783002E-2</v>
      </c>
      <c r="O89" s="187">
        <f t="shared" ca="1" si="16"/>
        <v>-0.22825585978023544</v>
      </c>
      <c r="P89" s="187">
        <f t="shared" si="17"/>
        <v>0.71254417716581697</v>
      </c>
      <c r="Q89" s="208">
        <f t="shared" si="18"/>
        <v>22528.883999999998</v>
      </c>
      <c r="R89" s="188"/>
      <c r="S89" s="187">
        <f t="shared" si="19"/>
        <v>0.45125098752730669</v>
      </c>
      <c r="T89" s="186"/>
    </row>
    <row r="90" spans="1:20" s="187" customFormat="1" ht="12.95" customHeight="1" x14ac:dyDescent="0.2">
      <c r="A90" s="130" t="s">
        <v>432</v>
      </c>
      <c r="B90" s="131" t="s">
        <v>123</v>
      </c>
      <c r="C90" s="132">
        <v>37561.421000000002</v>
      </c>
      <c r="D90" s="132" t="s">
        <v>146</v>
      </c>
      <c r="E90" s="29">
        <f t="shared" si="12"/>
        <v>-3113.9769683877284</v>
      </c>
      <c r="F90" s="206">
        <f t="shared" si="13"/>
        <v>-3114</v>
      </c>
      <c r="G90" s="187">
        <f t="shared" si="14"/>
        <v>5.3832400000828784E-2</v>
      </c>
      <c r="I90" s="187">
        <f t="shared" si="15"/>
        <v>5.3832400000828784E-2</v>
      </c>
      <c r="O90" s="187">
        <f t="shared" ca="1" si="16"/>
        <v>-0.22808615212580419</v>
      </c>
      <c r="P90" s="187">
        <f t="shared" si="17"/>
        <v>0.71116997895165779</v>
      </c>
      <c r="Q90" s="208">
        <f t="shared" si="18"/>
        <v>22542.921000000002</v>
      </c>
      <c r="R90" s="188"/>
      <c r="S90" s="187">
        <f t="shared" si="19"/>
        <v>0.43209269270093736</v>
      </c>
      <c r="T90" s="186"/>
    </row>
    <row r="91" spans="1:20" s="187" customFormat="1" ht="12.95" customHeight="1" x14ac:dyDescent="0.2">
      <c r="A91" s="130" t="s">
        <v>437</v>
      </c>
      <c r="B91" s="131" t="s">
        <v>123</v>
      </c>
      <c r="C91" s="132">
        <v>37790.449999999997</v>
      </c>
      <c r="D91" s="132" t="s">
        <v>146</v>
      </c>
      <c r="E91" s="29">
        <f t="shared" si="12"/>
        <v>-3015.9893786345483</v>
      </c>
      <c r="F91" s="206">
        <f t="shared" si="13"/>
        <v>-3016</v>
      </c>
      <c r="G91" s="187">
        <f t="shared" si="14"/>
        <v>2.4825599997711834E-2</v>
      </c>
      <c r="I91" s="187">
        <f t="shared" si="15"/>
        <v>2.4825599997711834E-2</v>
      </c>
      <c r="O91" s="187">
        <f t="shared" ca="1" si="16"/>
        <v>-0.22531426043676012</v>
      </c>
      <c r="P91" s="187">
        <f t="shared" si="17"/>
        <v>0.68890473405240449</v>
      </c>
      <c r="Q91" s="208">
        <f t="shared" si="18"/>
        <v>22771.949999999997</v>
      </c>
      <c r="R91" s="188"/>
      <c r="S91" s="187">
        <f t="shared" si="19"/>
        <v>0.44100109628683049</v>
      </c>
      <c r="T91" s="186"/>
    </row>
    <row r="92" spans="1:20" s="187" customFormat="1" ht="12.95" customHeight="1" x14ac:dyDescent="0.2">
      <c r="A92" s="130" t="s">
        <v>437</v>
      </c>
      <c r="B92" s="131" t="s">
        <v>123</v>
      </c>
      <c r="C92" s="132">
        <v>37790.451000000001</v>
      </c>
      <c r="D92" s="132" t="s">
        <v>146</v>
      </c>
      <c r="E92" s="29">
        <f t="shared" si="12"/>
        <v>-3015.9889507953221</v>
      </c>
      <c r="F92" s="206">
        <f t="shared" si="13"/>
        <v>-3016</v>
      </c>
      <c r="G92" s="187">
        <f t="shared" si="14"/>
        <v>2.5825600001553539E-2</v>
      </c>
      <c r="I92" s="187">
        <f t="shared" si="15"/>
        <v>2.5825600001553539E-2</v>
      </c>
      <c r="O92" s="187">
        <f t="shared" ca="1" si="16"/>
        <v>-0.22531426043676012</v>
      </c>
      <c r="P92" s="187">
        <f t="shared" si="17"/>
        <v>0.68890473405240449</v>
      </c>
      <c r="Q92" s="208">
        <f t="shared" si="18"/>
        <v>22771.951000000001</v>
      </c>
      <c r="R92" s="188"/>
      <c r="S92" s="187">
        <f t="shared" si="19"/>
        <v>0.43967393801362636</v>
      </c>
      <c r="T92" s="186"/>
    </row>
    <row r="93" spans="1:20" s="187" customFormat="1" ht="12.95" customHeight="1" x14ac:dyDescent="0.2">
      <c r="A93" s="130" t="s">
        <v>437</v>
      </c>
      <c r="B93" s="131" t="s">
        <v>123</v>
      </c>
      <c r="C93" s="132">
        <v>37921.349000000002</v>
      </c>
      <c r="D93" s="132" t="s">
        <v>146</v>
      </c>
      <c r="E93" s="29">
        <f t="shared" si="12"/>
        <v>-2959.9856519837649</v>
      </c>
      <c r="F93" s="206">
        <f t="shared" si="13"/>
        <v>-2960</v>
      </c>
      <c r="G93" s="187">
        <f t="shared" si="14"/>
        <v>3.3536000002641231E-2</v>
      </c>
      <c r="I93" s="187">
        <f t="shared" si="15"/>
        <v>3.3536000002641231E-2</v>
      </c>
      <c r="O93" s="187">
        <f t="shared" ca="1" si="16"/>
        <v>-0.22373032232873491</v>
      </c>
      <c r="P93" s="187">
        <f t="shared" si="17"/>
        <v>0.67633403839676753</v>
      </c>
      <c r="Q93" s="208">
        <f t="shared" si="18"/>
        <v>22902.849000000002</v>
      </c>
      <c r="R93" s="188"/>
      <c r="S93" s="187">
        <f t="shared" si="19"/>
        <v>0.41318931816333665</v>
      </c>
      <c r="T93" s="186"/>
    </row>
    <row r="94" spans="1:20" s="187" customFormat="1" ht="12.95" customHeight="1" x14ac:dyDescent="0.2">
      <c r="A94" s="130" t="s">
        <v>432</v>
      </c>
      <c r="B94" s="131" t="s">
        <v>123</v>
      </c>
      <c r="C94" s="132">
        <v>37935.377999999997</v>
      </c>
      <c r="D94" s="132" t="s">
        <v>146</v>
      </c>
      <c r="E94" s="29">
        <f t="shared" si="12"/>
        <v>-2953.9834955029396</v>
      </c>
      <c r="F94" s="206">
        <f t="shared" si="13"/>
        <v>-2954</v>
      </c>
      <c r="G94" s="187">
        <f t="shared" si="14"/>
        <v>3.8576399994781241E-2</v>
      </c>
      <c r="I94" s="187">
        <f t="shared" si="15"/>
        <v>3.8576399994781241E-2</v>
      </c>
      <c r="O94" s="187">
        <f t="shared" ca="1" si="16"/>
        <v>-0.22356061467430366</v>
      </c>
      <c r="P94" s="187">
        <f t="shared" si="17"/>
        <v>0.67499374773651954</v>
      </c>
      <c r="Q94" s="208">
        <f t="shared" si="18"/>
        <v>22916.877999999997</v>
      </c>
      <c r="R94" s="188"/>
      <c r="S94" s="187">
        <f t="shared" si="19"/>
        <v>0.40502704050662863</v>
      </c>
      <c r="T94" s="186"/>
    </row>
    <row r="95" spans="1:20" s="187" customFormat="1" ht="12.95" customHeight="1" x14ac:dyDescent="0.2">
      <c r="A95" s="130" t="s">
        <v>432</v>
      </c>
      <c r="B95" s="131" t="s">
        <v>123</v>
      </c>
      <c r="C95" s="132">
        <v>37935.4</v>
      </c>
      <c r="D95" s="132" t="s">
        <v>146</v>
      </c>
      <c r="E95" s="29">
        <f t="shared" si="12"/>
        <v>-2953.9740830399983</v>
      </c>
      <c r="F95" s="206">
        <f t="shared" si="13"/>
        <v>-2954</v>
      </c>
      <c r="G95" s="187">
        <f t="shared" si="14"/>
        <v>6.0576399999263231E-2</v>
      </c>
      <c r="I95" s="187">
        <f t="shared" si="15"/>
        <v>6.0576399999263231E-2</v>
      </c>
      <c r="O95" s="187">
        <f t="shared" ca="1" si="16"/>
        <v>-0.22356061467430366</v>
      </c>
      <c r="P95" s="187">
        <f t="shared" si="17"/>
        <v>0.67499374773651954</v>
      </c>
      <c r="Q95" s="208">
        <f t="shared" si="18"/>
        <v>22916.9</v>
      </c>
      <c r="R95" s="188"/>
      <c r="S95" s="187">
        <f t="shared" si="19"/>
        <v>0.37750867720048453</v>
      </c>
      <c r="T95" s="186"/>
    </row>
    <row r="96" spans="1:20" s="187" customFormat="1" ht="12.95" customHeight="1" x14ac:dyDescent="0.2">
      <c r="A96" s="130" t="s">
        <v>453</v>
      </c>
      <c r="B96" s="131" t="s">
        <v>123</v>
      </c>
      <c r="C96" s="132">
        <v>37986.78</v>
      </c>
      <c r="D96" s="132" t="s">
        <v>146</v>
      </c>
      <c r="E96" s="29">
        <f t="shared" si="12"/>
        <v>-2931.9917036840293</v>
      </c>
      <c r="F96" s="206">
        <f t="shared" si="13"/>
        <v>-2932</v>
      </c>
      <c r="G96" s="187">
        <f t="shared" si="14"/>
        <v>1.9391200003155973E-2</v>
      </c>
      <c r="I96" s="187">
        <f t="shared" si="15"/>
        <v>1.9391200003155973E-2</v>
      </c>
      <c r="O96" s="187">
        <f t="shared" ca="1" si="16"/>
        <v>-0.22293835327472233</v>
      </c>
      <c r="P96" s="187">
        <f t="shared" si="17"/>
        <v>0.67009022732249024</v>
      </c>
      <c r="Q96" s="208">
        <f t="shared" si="18"/>
        <v>22968.28</v>
      </c>
      <c r="R96" s="188"/>
      <c r="S96" s="187">
        <f t="shared" si="19"/>
        <v>0.42340922415432775</v>
      </c>
      <c r="T96" s="186"/>
    </row>
    <row r="97" spans="1:20" s="187" customFormat="1" ht="12.95" customHeight="1" x14ac:dyDescent="0.2">
      <c r="A97" s="130" t="s">
        <v>458</v>
      </c>
      <c r="B97" s="131" t="s">
        <v>123</v>
      </c>
      <c r="C97" s="132">
        <v>38087.315000000002</v>
      </c>
      <c r="D97" s="132" t="s">
        <v>146</v>
      </c>
      <c r="E97" s="29">
        <f t="shared" si="12"/>
        <v>-2888.9788872466502</v>
      </c>
      <c r="F97" s="206">
        <f t="shared" si="13"/>
        <v>-2889</v>
      </c>
      <c r="G97" s="187">
        <f t="shared" si="14"/>
        <v>4.934740000317106E-2</v>
      </c>
      <c r="I97" s="187">
        <f t="shared" si="15"/>
        <v>4.934740000317106E-2</v>
      </c>
      <c r="O97" s="187">
        <f t="shared" ca="1" si="16"/>
        <v>-0.22172211508463158</v>
      </c>
      <c r="P97" s="187">
        <f t="shared" si="17"/>
        <v>0.66055543400117678</v>
      </c>
      <c r="Q97" s="208">
        <f t="shared" si="18"/>
        <v>23068.815000000002</v>
      </c>
      <c r="R97" s="188"/>
      <c r="S97" s="187">
        <f t="shared" si="19"/>
        <v>0.37357526082370729</v>
      </c>
      <c r="T97" s="186"/>
    </row>
    <row r="98" spans="1:20" s="187" customFormat="1" ht="12.95" customHeight="1" x14ac:dyDescent="0.2">
      <c r="A98" s="130" t="s">
        <v>423</v>
      </c>
      <c r="B98" s="131" t="s">
        <v>123</v>
      </c>
      <c r="C98" s="132">
        <v>38143.392</v>
      </c>
      <c r="D98" s="132" t="s">
        <v>146</v>
      </c>
      <c r="E98" s="29">
        <f t="shared" si="12"/>
        <v>-2864.9869470530984</v>
      </c>
      <c r="F98" s="206">
        <f t="shared" si="13"/>
        <v>-2865</v>
      </c>
      <c r="G98" s="187">
        <f t="shared" si="14"/>
        <v>3.0509000003803521E-2</v>
      </c>
      <c r="I98" s="187">
        <f t="shared" si="15"/>
        <v>3.0509000003803521E-2</v>
      </c>
      <c r="O98" s="187">
        <f t="shared" ca="1" si="16"/>
        <v>-0.22104328446690646</v>
      </c>
      <c r="P98" s="187">
        <f t="shared" si="17"/>
        <v>0.65526208646800721</v>
      </c>
      <c r="Q98" s="208">
        <f t="shared" si="18"/>
        <v>23124.892</v>
      </c>
      <c r="R98" s="188"/>
      <c r="S98" s="187">
        <f t="shared" si="19"/>
        <v>0.39031641904654879</v>
      </c>
      <c r="T98" s="186"/>
    </row>
    <row r="99" spans="1:20" s="187" customFormat="1" ht="12.95" customHeight="1" x14ac:dyDescent="0.2">
      <c r="A99" s="130" t="s">
        <v>458</v>
      </c>
      <c r="B99" s="131" t="s">
        <v>123</v>
      </c>
      <c r="C99" s="132">
        <v>38295.31</v>
      </c>
      <c r="D99" s="132" t="s">
        <v>146</v>
      </c>
      <c r="E99" s="29">
        <f t="shared" si="12"/>
        <v>-2799.9904677420782</v>
      </c>
      <c r="F99" s="206">
        <f t="shared" si="13"/>
        <v>-2800</v>
      </c>
      <c r="G99" s="187">
        <f t="shared" si="14"/>
        <v>2.2279999997408595E-2</v>
      </c>
      <c r="I99" s="187">
        <f t="shared" si="15"/>
        <v>2.2279999997408595E-2</v>
      </c>
      <c r="O99" s="187">
        <f t="shared" ca="1" si="16"/>
        <v>-0.21920478487723438</v>
      </c>
      <c r="P99" s="187">
        <f t="shared" si="17"/>
        <v>0.64102810106534758</v>
      </c>
      <c r="Q99" s="208">
        <f t="shared" si="18"/>
        <v>23276.809999999998</v>
      </c>
      <c r="R99" s="188"/>
      <c r="S99" s="187">
        <f t="shared" si="19"/>
        <v>0.38284921257518045</v>
      </c>
      <c r="T99" s="186"/>
    </row>
    <row r="100" spans="1:20" s="187" customFormat="1" ht="12.95" customHeight="1" x14ac:dyDescent="0.2">
      <c r="A100" s="26" t="s">
        <v>128</v>
      </c>
      <c r="B100" s="209"/>
      <c r="C100" s="210">
        <v>38302.320899999999</v>
      </c>
      <c r="D100" s="210"/>
      <c r="E100" s="187">
        <f t="shared" si="12"/>
        <v>-2796.9909297228724</v>
      </c>
      <c r="F100" s="206">
        <f t="shared" si="13"/>
        <v>-2797</v>
      </c>
      <c r="G100" s="187">
        <f t="shared" si="14"/>
        <v>2.1200199997110758E-2</v>
      </c>
      <c r="I100" s="187">
        <f t="shared" si="15"/>
        <v>2.1200199997110758E-2</v>
      </c>
      <c r="Q100" s="208">
        <f t="shared" si="18"/>
        <v>23283.820899999999</v>
      </c>
      <c r="R100" s="188"/>
      <c r="S100" s="208"/>
      <c r="T100" s="186"/>
    </row>
    <row r="101" spans="1:20" s="187" customFormat="1" ht="12.95" customHeight="1" x14ac:dyDescent="0.2">
      <c r="A101" s="130" t="s">
        <v>128</v>
      </c>
      <c r="B101" s="131" t="s">
        <v>123</v>
      </c>
      <c r="C101" s="132">
        <v>38302.321000000004</v>
      </c>
      <c r="D101" s="132" t="s">
        <v>146</v>
      </c>
      <c r="E101" s="29">
        <f t="shared" si="12"/>
        <v>-2796.9908869389478</v>
      </c>
      <c r="F101" s="206">
        <f t="shared" si="13"/>
        <v>-2797</v>
      </c>
      <c r="G101" s="187">
        <f t="shared" si="14"/>
        <v>2.1300200001860503E-2</v>
      </c>
      <c r="I101" s="187">
        <f t="shared" si="15"/>
        <v>2.1300200001860503E-2</v>
      </c>
      <c r="O101" s="187">
        <f ca="1">+C$11+C$12*F101</f>
        <v>-0.21911993105001876</v>
      </c>
      <c r="P101" s="187">
        <f>D$11+D$12*F101+D$13*F101^2</f>
        <v>0.64037475057052007</v>
      </c>
      <c r="Q101" s="208">
        <f t="shared" si="18"/>
        <v>23283.821000000004</v>
      </c>
      <c r="R101" s="188"/>
      <c r="S101" s="187">
        <f>+(P101-G101)^2</f>
        <v>0.38325329916178785</v>
      </c>
      <c r="T101" s="186"/>
    </row>
    <row r="102" spans="1:20" s="187" customFormat="1" ht="12.95" customHeight="1" x14ac:dyDescent="0.2">
      <c r="A102" s="130" t="s">
        <v>458</v>
      </c>
      <c r="B102" s="131" t="s">
        <v>123</v>
      </c>
      <c r="C102" s="132">
        <v>38503.35</v>
      </c>
      <c r="D102" s="132" t="s">
        <v>146</v>
      </c>
      <c r="E102" s="29">
        <f t="shared" si="12"/>
        <v>-2710.9827954724001</v>
      </c>
      <c r="F102" s="206">
        <f t="shared" si="13"/>
        <v>-2711</v>
      </c>
      <c r="G102" s="187">
        <f t="shared" si="14"/>
        <v>4.0212599997175857E-2</v>
      </c>
      <c r="I102" s="187">
        <f t="shared" si="15"/>
        <v>4.0212599997175857E-2</v>
      </c>
      <c r="O102" s="187">
        <f ca="1">+C$11+C$12*F102</f>
        <v>-0.21668745466983724</v>
      </c>
      <c r="P102" s="187">
        <f>D$11+D$12*F102+D$13*F102^2</f>
        <v>0.62178054076965339</v>
      </c>
      <c r="Q102" s="208">
        <f t="shared" si="18"/>
        <v>23484.85</v>
      </c>
      <c r="R102" s="188"/>
      <c r="S102" s="187">
        <f>+(P102-G102)^2</f>
        <v>0.33822126973433991</v>
      </c>
      <c r="T102" s="186"/>
    </row>
    <row r="103" spans="1:20" s="187" customFormat="1" ht="12.95" customHeight="1" x14ac:dyDescent="0.2">
      <c r="A103" s="130" t="s">
        <v>458</v>
      </c>
      <c r="B103" s="131" t="s">
        <v>123</v>
      </c>
      <c r="C103" s="132">
        <v>38559.438000000002</v>
      </c>
      <c r="D103" s="132" t="s">
        <v>146</v>
      </c>
      <c r="E103" s="29">
        <f t="shared" si="12"/>
        <v>-2686.9861490473759</v>
      </c>
      <c r="F103" s="206">
        <f t="shared" si="13"/>
        <v>-2687</v>
      </c>
      <c r="G103" s="187">
        <f t="shared" si="14"/>
        <v>3.2374200003687292E-2</v>
      </c>
      <c r="I103" s="187">
        <f t="shared" si="15"/>
        <v>3.2374200003687292E-2</v>
      </c>
      <c r="O103" s="187">
        <f ca="1">+C$11+C$12*F103</f>
        <v>-0.21600862405211213</v>
      </c>
      <c r="P103" s="187">
        <f>D$11+D$12*F103+D$13*F103^2</f>
        <v>0.61663808185138813</v>
      </c>
      <c r="Q103" s="208">
        <f t="shared" si="18"/>
        <v>23540.938000000002</v>
      </c>
      <c r="R103" s="188"/>
      <c r="S103" s="187">
        <f>+(P103-G103)^2</f>
        <v>0.34136428363174415</v>
      </c>
      <c r="T103" s="186"/>
    </row>
    <row r="104" spans="1:20" s="187" customFormat="1" ht="12.95" customHeight="1" x14ac:dyDescent="0.2">
      <c r="A104" s="26" t="s">
        <v>129</v>
      </c>
      <c r="B104" s="209"/>
      <c r="C104" s="210">
        <v>38727.707999999999</v>
      </c>
      <c r="D104" s="210"/>
      <c r="E104" s="187">
        <f t="shared" si="12"/>
        <v>-2614.9936427369626</v>
      </c>
      <c r="F104" s="206">
        <f t="shared" si="13"/>
        <v>-2615</v>
      </c>
      <c r="G104" s="187">
        <f t="shared" si="14"/>
        <v>1.4859000002616085E-2</v>
      </c>
      <c r="I104" s="187">
        <f t="shared" si="15"/>
        <v>1.4859000002616085E-2</v>
      </c>
      <c r="Q104" s="208">
        <f t="shared" si="18"/>
        <v>23709.207999999999</v>
      </c>
      <c r="R104" s="188"/>
      <c r="S104" s="208"/>
      <c r="T104" s="186"/>
    </row>
    <row r="105" spans="1:20" s="187" customFormat="1" ht="12.95" customHeight="1" x14ac:dyDescent="0.2">
      <c r="A105" s="130" t="s">
        <v>394</v>
      </c>
      <c r="B105" s="131" t="s">
        <v>123</v>
      </c>
      <c r="C105" s="132">
        <v>38739.392</v>
      </c>
      <c r="D105" s="132" t="s">
        <v>146</v>
      </c>
      <c r="E105" s="29">
        <f t="shared" si="12"/>
        <v>-2609.9947692376404</v>
      </c>
      <c r="F105" s="206">
        <f t="shared" si="13"/>
        <v>-2610</v>
      </c>
      <c r="G105" s="187">
        <f t="shared" si="14"/>
        <v>1.2225999998918269E-2</v>
      </c>
      <c r="I105" s="187">
        <f t="shared" si="15"/>
        <v>1.2225999998918269E-2</v>
      </c>
      <c r="O105" s="187">
        <f t="shared" ref="O105:O111" ca="1" si="20">+C$11+C$12*F105</f>
        <v>-0.21383070915357752</v>
      </c>
      <c r="P105" s="187">
        <f t="shared" ref="P105:P111" si="21">D$11+D$12*F105+D$13*F105^2</f>
        <v>0.60027670274214462</v>
      </c>
      <c r="Q105" s="208">
        <f t="shared" si="18"/>
        <v>23720.892</v>
      </c>
      <c r="R105" s="188"/>
      <c r="S105" s="187">
        <f t="shared" ref="S105:S111" si="22">+(P105-G105)^2</f>
        <v>0.34580362899680234</v>
      </c>
      <c r="T105" s="186"/>
    </row>
    <row r="106" spans="1:20" s="187" customFormat="1" ht="12.95" customHeight="1" x14ac:dyDescent="0.2">
      <c r="A106" s="130" t="s">
        <v>394</v>
      </c>
      <c r="B106" s="131" t="s">
        <v>123</v>
      </c>
      <c r="C106" s="132">
        <v>38786.137999999999</v>
      </c>
      <c r="D106" s="132" t="s">
        <v>146</v>
      </c>
      <c r="E106" s="29">
        <f t="shared" si="12"/>
        <v>-2589.9949968481083</v>
      </c>
      <c r="F106" s="206">
        <f t="shared" si="13"/>
        <v>-2590</v>
      </c>
      <c r="G106" s="187">
        <f t="shared" si="14"/>
        <v>1.1694000000716187E-2</v>
      </c>
      <c r="I106" s="187">
        <f t="shared" si="15"/>
        <v>1.1694000000716187E-2</v>
      </c>
      <c r="O106" s="187">
        <f t="shared" ca="1" si="20"/>
        <v>-0.21326501697213995</v>
      </c>
      <c r="P106" s="187">
        <f t="shared" si="21"/>
        <v>0.59606125464019855</v>
      </c>
      <c r="Q106" s="208">
        <f t="shared" si="18"/>
        <v>23767.637999999999</v>
      </c>
      <c r="R106" s="188"/>
      <c r="S106" s="187">
        <f t="shared" si="22"/>
        <v>0.34148508829488561</v>
      </c>
      <c r="T106" s="186"/>
    </row>
    <row r="107" spans="1:20" s="187" customFormat="1" ht="12.95" customHeight="1" x14ac:dyDescent="0.2">
      <c r="A107" s="130" t="s">
        <v>488</v>
      </c>
      <c r="B107" s="131" t="s">
        <v>123</v>
      </c>
      <c r="C107" s="132">
        <v>39024.538</v>
      </c>
      <c r="D107" s="132" t="s">
        <v>146</v>
      </c>
      <c r="E107" s="29">
        <f t="shared" si="12"/>
        <v>-2487.9981257219242</v>
      </c>
      <c r="F107" s="206">
        <f t="shared" si="13"/>
        <v>-2488</v>
      </c>
      <c r="G107" s="187">
        <f t="shared" si="14"/>
        <v>4.3808000045828521E-3</v>
      </c>
      <c r="I107" s="187">
        <f t="shared" si="15"/>
        <v>4.3808000045828521E-3</v>
      </c>
      <c r="O107" s="187">
        <f t="shared" ca="1" si="20"/>
        <v>-0.21037998684680836</v>
      </c>
      <c r="P107" s="187">
        <f t="shared" si="21"/>
        <v>0.57478223265405981</v>
      </c>
      <c r="Q107" s="208">
        <f t="shared" si="18"/>
        <v>24006.038</v>
      </c>
      <c r="R107" s="188"/>
      <c r="S107" s="187">
        <f t="shared" si="22"/>
        <v>0.32535779436857581</v>
      </c>
      <c r="T107" s="186"/>
    </row>
    <row r="108" spans="1:20" s="187" customFormat="1" ht="12.95" customHeight="1" x14ac:dyDescent="0.2">
      <c r="A108" s="130" t="s">
        <v>493</v>
      </c>
      <c r="B108" s="131" t="s">
        <v>123</v>
      </c>
      <c r="C108" s="132">
        <v>39057.264999999999</v>
      </c>
      <c r="D108" s="132" t="s">
        <v>146</v>
      </c>
      <c r="E108" s="29">
        <f t="shared" si="12"/>
        <v>-2473.9962314209743</v>
      </c>
      <c r="F108" s="206">
        <f t="shared" si="13"/>
        <v>-2474</v>
      </c>
      <c r="G108" s="187">
        <f t="shared" si="14"/>
        <v>8.8084000017261133E-3</v>
      </c>
      <c r="I108" s="187">
        <f t="shared" si="15"/>
        <v>8.8084000017261133E-3</v>
      </c>
      <c r="O108" s="187">
        <f t="shared" ca="1" si="20"/>
        <v>-0.20998400231980208</v>
      </c>
      <c r="P108" s="187">
        <f t="shared" si="21"/>
        <v>0.5718902627168807</v>
      </c>
      <c r="Q108" s="208">
        <f t="shared" si="18"/>
        <v>24038.764999999999</v>
      </c>
      <c r="R108" s="188"/>
      <c r="S108" s="187">
        <f t="shared" si="22"/>
        <v>0.31706118411876821</v>
      </c>
      <c r="T108" s="186"/>
    </row>
    <row r="109" spans="1:20" s="187" customFormat="1" ht="12.95" customHeight="1" x14ac:dyDescent="0.2">
      <c r="A109" s="130" t="s">
        <v>497</v>
      </c>
      <c r="B109" s="131" t="s">
        <v>123</v>
      </c>
      <c r="C109" s="132">
        <v>39057.273999999998</v>
      </c>
      <c r="D109" s="132" t="s">
        <v>146</v>
      </c>
      <c r="E109" s="29">
        <f t="shared" si="12"/>
        <v>-2473.9923808679546</v>
      </c>
      <c r="F109" s="206">
        <f t="shared" si="13"/>
        <v>-2474</v>
      </c>
      <c r="G109" s="187">
        <f t="shared" si="14"/>
        <v>1.7808399999921676E-2</v>
      </c>
      <c r="I109" s="187">
        <f t="shared" si="15"/>
        <v>1.7808399999921676E-2</v>
      </c>
      <c r="O109" s="187">
        <f t="shared" ca="1" si="20"/>
        <v>-0.20998400231980208</v>
      </c>
      <c r="P109" s="187">
        <f t="shared" si="21"/>
        <v>0.5718902627168807</v>
      </c>
      <c r="Q109" s="208">
        <f t="shared" si="18"/>
        <v>24038.773999999998</v>
      </c>
      <c r="R109" s="188"/>
      <c r="S109" s="187">
        <f t="shared" si="22"/>
        <v>0.30700671059189505</v>
      </c>
      <c r="T109" s="186"/>
    </row>
    <row r="110" spans="1:20" s="187" customFormat="1" ht="12.95" customHeight="1" x14ac:dyDescent="0.2">
      <c r="A110" s="130" t="s">
        <v>497</v>
      </c>
      <c r="B110" s="131" t="s">
        <v>123</v>
      </c>
      <c r="C110" s="132">
        <v>39057.279999999999</v>
      </c>
      <c r="D110" s="132" t="s">
        <v>146</v>
      </c>
      <c r="E110" s="29">
        <f t="shared" si="12"/>
        <v>-2473.9898138326066</v>
      </c>
      <c r="F110" s="206">
        <f t="shared" si="13"/>
        <v>-2474</v>
      </c>
      <c r="G110" s="187">
        <f t="shared" si="14"/>
        <v>2.3808400001144037E-2</v>
      </c>
      <c r="I110" s="187">
        <f t="shared" si="15"/>
        <v>2.3808400001144037E-2</v>
      </c>
      <c r="O110" s="187">
        <f t="shared" ca="1" si="20"/>
        <v>-0.20998400231980208</v>
      </c>
      <c r="P110" s="187">
        <f t="shared" si="21"/>
        <v>0.5718902627168807</v>
      </c>
      <c r="Q110" s="208">
        <f t="shared" si="18"/>
        <v>24038.78</v>
      </c>
      <c r="R110" s="188"/>
      <c r="S110" s="187">
        <f t="shared" si="22"/>
        <v>0.30039372823795163</v>
      </c>
      <c r="T110" s="186"/>
    </row>
    <row r="111" spans="1:20" s="187" customFormat="1" ht="12.95" customHeight="1" x14ac:dyDescent="0.2">
      <c r="A111" s="130" t="s">
        <v>130</v>
      </c>
      <c r="B111" s="131" t="s">
        <v>123</v>
      </c>
      <c r="C111" s="132">
        <v>39080.648999999998</v>
      </c>
      <c r="D111" s="132" t="s">
        <v>146</v>
      </c>
      <c r="E111" s="29">
        <f t="shared" si="12"/>
        <v>-2463.9916389947389</v>
      </c>
      <c r="F111" s="206">
        <f t="shared" si="13"/>
        <v>-2464</v>
      </c>
      <c r="G111" s="187">
        <f t="shared" si="14"/>
        <v>1.954239999759011E-2</v>
      </c>
      <c r="I111" s="187">
        <f t="shared" si="15"/>
        <v>1.954239999759011E-2</v>
      </c>
      <c r="O111" s="187">
        <f t="shared" ca="1" si="20"/>
        <v>-0.20970115622908331</v>
      </c>
      <c r="P111" s="187">
        <f t="shared" si="21"/>
        <v>0.56982880834884897</v>
      </c>
      <c r="Q111" s="208">
        <f t="shared" si="18"/>
        <v>24062.148999999998</v>
      </c>
      <c r="R111" s="188"/>
      <c r="S111" s="187">
        <f t="shared" si="22"/>
        <v>0.30281513121612841</v>
      </c>
      <c r="T111" s="186"/>
    </row>
    <row r="112" spans="1:20" s="187" customFormat="1" ht="12.95" customHeight="1" x14ac:dyDescent="0.2">
      <c r="A112" s="26" t="s">
        <v>130</v>
      </c>
      <c r="B112" s="209"/>
      <c r="C112" s="210">
        <v>39080.649100000002</v>
      </c>
      <c r="D112" s="210"/>
      <c r="E112" s="187">
        <f t="shared" si="12"/>
        <v>-2463.9915962108144</v>
      </c>
      <c r="F112" s="206">
        <f t="shared" si="13"/>
        <v>-2464</v>
      </c>
      <c r="G112" s="187">
        <f t="shared" si="14"/>
        <v>1.9642400002339855E-2</v>
      </c>
      <c r="I112" s="187">
        <f t="shared" si="15"/>
        <v>1.9642400002339855E-2</v>
      </c>
      <c r="Q112" s="208">
        <f t="shared" si="18"/>
        <v>24062.149100000002</v>
      </c>
      <c r="R112" s="188"/>
      <c r="S112" s="208"/>
      <c r="T112" s="186"/>
    </row>
    <row r="113" spans="1:20" s="187" customFormat="1" ht="12.95" customHeight="1" x14ac:dyDescent="0.2">
      <c r="A113" s="26" t="s">
        <v>131</v>
      </c>
      <c r="B113" s="209"/>
      <c r="C113" s="210">
        <v>39087.65</v>
      </c>
      <c r="D113" s="210"/>
      <c r="E113" s="187">
        <f t="shared" si="12"/>
        <v>-2460.9963365838548</v>
      </c>
      <c r="F113" s="206">
        <f t="shared" si="13"/>
        <v>-2461</v>
      </c>
      <c r="G113" s="187">
        <f t="shared" si="14"/>
        <v>8.5626000000047497E-3</v>
      </c>
      <c r="I113" s="187">
        <f t="shared" si="15"/>
        <v>8.5626000000047497E-3</v>
      </c>
      <c r="Q113" s="208">
        <f t="shared" si="18"/>
        <v>24069.15</v>
      </c>
      <c r="R113" s="188"/>
      <c r="S113" s="208"/>
      <c r="T113" s="186"/>
    </row>
    <row r="114" spans="1:20" s="187" customFormat="1" ht="12.95" customHeight="1" x14ac:dyDescent="0.2">
      <c r="A114" s="26" t="s">
        <v>131</v>
      </c>
      <c r="B114" s="209"/>
      <c r="C114" s="210">
        <v>39094.663999999997</v>
      </c>
      <c r="D114" s="210"/>
      <c r="E114" s="187">
        <f t="shared" si="12"/>
        <v>-2457.9954722630555</v>
      </c>
      <c r="F114" s="206">
        <f t="shared" si="13"/>
        <v>-2458</v>
      </c>
      <c r="G114" s="187">
        <f t="shared" si="14"/>
        <v>1.058280000142986E-2</v>
      </c>
      <c r="I114" s="187">
        <f t="shared" si="15"/>
        <v>1.058280000142986E-2</v>
      </c>
      <c r="Q114" s="208">
        <f t="shared" si="18"/>
        <v>24076.163999999997</v>
      </c>
      <c r="R114" s="188"/>
      <c r="S114" s="208"/>
      <c r="T114" s="186"/>
    </row>
    <row r="115" spans="1:20" s="187" customFormat="1" ht="12.95" customHeight="1" x14ac:dyDescent="0.2">
      <c r="A115" s="26" t="s">
        <v>132</v>
      </c>
      <c r="B115" s="52"/>
      <c r="C115" s="28">
        <v>39183.519999999997</v>
      </c>
      <c r="D115" s="28"/>
      <c r="E115" s="29">
        <f t="shared" si="12"/>
        <v>-2419.9793901288772</v>
      </c>
      <c r="F115" s="206">
        <f t="shared" si="13"/>
        <v>-2420</v>
      </c>
      <c r="G115" s="187">
        <f t="shared" si="14"/>
        <v>4.8171999995247461E-2</v>
      </c>
      <c r="I115" s="187">
        <f t="shared" si="15"/>
        <v>4.8171999995247461E-2</v>
      </c>
      <c r="Q115" s="208">
        <f t="shared" si="18"/>
        <v>24165.019999999997</v>
      </c>
      <c r="R115" s="188"/>
      <c r="S115" s="208"/>
      <c r="T115" s="186"/>
    </row>
    <row r="116" spans="1:20" s="187" customFormat="1" ht="12.95" customHeight="1" x14ac:dyDescent="0.2">
      <c r="A116" s="130" t="s">
        <v>519</v>
      </c>
      <c r="B116" s="131" t="s">
        <v>123</v>
      </c>
      <c r="C116" s="132">
        <v>39384.502</v>
      </c>
      <c r="D116" s="132" t="s">
        <v>146</v>
      </c>
      <c r="E116" s="29">
        <f t="shared" si="12"/>
        <v>-2333.9914071058784</v>
      </c>
      <c r="F116" s="206">
        <f t="shared" si="13"/>
        <v>-2334</v>
      </c>
      <c r="G116" s="187">
        <f t="shared" si="14"/>
        <v>2.0084399999177549E-2</v>
      </c>
      <c r="I116" s="187">
        <f t="shared" si="15"/>
        <v>2.0084399999177549E-2</v>
      </c>
      <c r="O116" s="187">
        <f ca="1">+C$11+C$12*F116</f>
        <v>-0.20602415704973914</v>
      </c>
      <c r="P116" s="187">
        <f>D$11+D$12*F116+D$13*F116^2</f>
        <v>0.54335131691921712</v>
      </c>
      <c r="Q116" s="208">
        <f t="shared" si="18"/>
        <v>24366.002</v>
      </c>
      <c r="R116" s="188"/>
      <c r="S116" s="187">
        <f>+(P116-G116)^2</f>
        <v>0.27380826634300359</v>
      </c>
      <c r="T116" s="186"/>
    </row>
    <row r="117" spans="1:20" s="187" customFormat="1" ht="12.95" customHeight="1" x14ac:dyDescent="0.2">
      <c r="A117" s="130" t="s">
        <v>519</v>
      </c>
      <c r="B117" s="131" t="s">
        <v>123</v>
      </c>
      <c r="C117" s="132">
        <v>39384.508000000002</v>
      </c>
      <c r="D117" s="132" t="s">
        <v>146</v>
      </c>
      <c r="E117" s="29">
        <f t="shared" si="12"/>
        <v>-2333.9888400705304</v>
      </c>
      <c r="F117" s="206">
        <f t="shared" si="13"/>
        <v>-2334</v>
      </c>
      <c r="G117" s="187">
        <f t="shared" si="14"/>
        <v>2.608440000039991E-2</v>
      </c>
      <c r="I117" s="187">
        <f t="shared" ref="I117:I122" si="23">G117</f>
        <v>2.608440000039991E-2</v>
      </c>
      <c r="O117" s="187">
        <f ca="1">+C$11+C$12*F117</f>
        <v>-0.20602415704973914</v>
      </c>
      <c r="P117" s="187">
        <f>D$11+D$12*F117+D$13*F117^2</f>
        <v>0.54335131691921712</v>
      </c>
      <c r="Q117" s="208">
        <f t="shared" si="18"/>
        <v>24366.008000000002</v>
      </c>
      <c r="R117" s="188"/>
      <c r="S117" s="187">
        <f>+(P117-G117)^2</f>
        <v>0.26756506333869856</v>
      </c>
      <c r="T117" s="186"/>
    </row>
    <row r="118" spans="1:20" s="187" customFormat="1" ht="12.95" customHeight="1" x14ac:dyDescent="0.2">
      <c r="A118" s="26" t="s">
        <v>133</v>
      </c>
      <c r="B118" s="52" t="s">
        <v>123</v>
      </c>
      <c r="C118" s="28">
        <v>39433.569000000003</v>
      </c>
      <c r="D118" s="28"/>
      <c r="E118" s="29">
        <f t="shared" si="12"/>
        <v>-2312.9986198762276</v>
      </c>
      <c r="F118" s="206">
        <f t="shared" si="13"/>
        <v>-2313</v>
      </c>
      <c r="G118" s="187">
        <f t="shared" si="14"/>
        <v>3.2258000064757653E-3</v>
      </c>
      <c r="I118" s="187">
        <f t="shared" si="23"/>
        <v>3.2258000064757653E-3</v>
      </c>
      <c r="Q118" s="208">
        <f t="shared" si="18"/>
        <v>24415.069000000003</v>
      </c>
      <c r="R118" s="188"/>
      <c r="S118" s="208"/>
      <c r="T118" s="186"/>
    </row>
    <row r="119" spans="1:20" s="187" customFormat="1" ht="12.95" customHeight="1" x14ac:dyDescent="0.2">
      <c r="A119" s="27" t="s">
        <v>67</v>
      </c>
      <c r="B119" s="53"/>
      <c r="C119" s="27">
        <v>39702.379000000001</v>
      </c>
      <c r="D119" s="27"/>
      <c r="E119" s="29">
        <f t="shared" si="12"/>
        <v>-2197.9911579323134</v>
      </c>
      <c r="F119" s="206">
        <f t="shared" si="13"/>
        <v>-2198</v>
      </c>
      <c r="G119" s="187">
        <f t="shared" si="14"/>
        <v>2.0666800002800301E-2</v>
      </c>
      <c r="I119" s="187">
        <f t="shared" si="23"/>
        <v>2.0666800002800301E-2</v>
      </c>
      <c r="Q119" s="208">
        <f t="shared" si="18"/>
        <v>24683.879000000001</v>
      </c>
      <c r="R119" s="188"/>
      <c r="S119" s="208"/>
      <c r="T119" s="186"/>
    </row>
    <row r="120" spans="1:20" s="187" customFormat="1" ht="12.95" customHeight="1" x14ac:dyDescent="0.2">
      <c r="A120" s="130" t="s">
        <v>534</v>
      </c>
      <c r="B120" s="131" t="s">
        <v>123</v>
      </c>
      <c r="C120" s="132">
        <v>39737.446000000004</v>
      </c>
      <c r="D120" s="132" t="s">
        <v>146</v>
      </c>
      <c r="E120" s="29">
        <f t="shared" si="12"/>
        <v>-2182.9881198459793</v>
      </c>
      <c r="F120" s="206">
        <f t="shared" si="13"/>
        <v>-2183</v>
      </c>
      <c r="G120" s="187">
        <f t="shared" si="14"/>
        <v>2.776780000567669E-2</v>
      </c>
      <c r="I120" s="187">
        <f t="shared" si="23"/>
        <v>2.776780000567669E-2</v>
      </c>
      <c r="O120" s="187">
        <f ca="1">+C$11+C$12*F120</f>
        <v>-0.20175318107988549</v>
      </c>
      <c r="P120" s="187">
        <f>D$11+D$12*F120+D$13*F120^2</f>
        <v>0.51334603153989578</v>
      </c>
      <c r="Q120" s="208">
        <f t="shared" si="18"/>
        <v>24718.946000000004</v>
      </c>
      <c r="R120" s="188"/>
      <c r="S120" s="187">
        <f>+(P120-G120)^2</f>
        <v>0.23578621893989968</v>
      </c>
      <c r="T120" s="186"/>
    </row>
    <row r="121" spans="1:20" s="187" customFormat="1" ht="12.95" customHeight="1" x14ac:dyDescent="0.2">
      <c r="A121" s="28" t="s">
        <v>134</v>
      </c>
      <c r="B121" s="52" t="s">
        <v>123</v>
      </c>
      <c r="C121" s="28">
        <v>39821.582000000002</v>
      </c>
      <c r="D121" s="28"/>
      <c r="E121" s="29">
        <f t="shared" si="12"/>
        <v>-2146.9914388515481</v>
      </c>
      <c r="F121" s="206">
        <f t="shared" si="13"/>
        <v>-2147</v>
      </c>
      <c r="G121" s="187">
        <f t="shared" si="14"/>
        <v>2.0010200001706835E-2</v>
      </c>
      <c r="I121" s="187">
        <f t="shared" si="23"/>
        <v>2.0010200001706835E-2</v>
      </c>
      <c r="Q121" s="208">
        <f t="shared" si="18"/>
        <v>24803.082000000002</v>
      </c>
      <c r="R121" s="188"/>
      <c r="S121" s="208"/>
      <c r="T121" s="186"/>
    </row>
    <row r="122" spans="1:20" s="187" customFormat="1" ht="12.95" customHeight="1" x14ac:dyDescent="0.2">
      <c r="A122" s="130" t="s">
        <v>394</v>
      </c>
      <c r="B122" s="131" t="s">
        <v>123</v>
      </c>
      <c r="C122" s="132">
        <v>40090.36</v>
      </c>
      <c r="D122" s="132" t="s">
        <v>146</v>
      </c>
      <c r="E122" s="29">
        <f t="shared" si="12"/>
        <v>-2031.9976677628183</v>
      </c>
      <c r="F122" s="206">
        <f t="shared" si="13"/>
        <v>-2032</v>
      </c>
      <c r="G122" s="187">
        <f t="shared" si="14"/>
        <v>5.4512000060640275E-3</v>
      </c>
      <c r="I122" s="187">
        <f t="shared" si="23"/>
        <v>5.4512000060640275E-3</v>
      </c>
      <c r="O122" s="187">
        <f ca="1">+C$11+C$12*F122</f>
        <v>-0.19748220511003189</v>
      </c>
      <c r="P122" s="187">
        <f>D$11+D$12*F122+D$13*F122^2</f>
        <v>0.48414608588633168</v>
      </c>
      <c r="Q122" s="208">
        <f t="shared" si="18"/>
        <v>25071.86</v>
      </c>
      <c r="R122" s="188"/>
      <c r="S122" s="187">
        <f>+(P122-G122)^2</f>
        <v>0.22914879376792247</v>
      </c>
      <c r="T122" s="186"/>
    </row>
    <row r="123" spans="1:20" s="187" customFormat="1" ht="12.95" customHeight="1" x14ac:dyDescent="0.2">
      <c r="A123" s="26" t="s">
        <v>135</v>
      </c>
      <c r="B123" s="52"/>
      <c r="C123" s="28">
        <v>40097.373</v>
      </c>
      <c r="D123" s="28"/>
      <c r="E123" s="29">
        <f t="shared" si="12"/>
        <v>-2028.997231281242</v>
      </c>
      <c r="F123" s="206">
        <f t="shared" si="13"/>
        <v>-2029</v>
      </c>
      <c r="G123" s="187">
        <f t="shared" si="14"/>
        <v>6.4714000036474317E-3</v>
      </c>
      <c r="J123" s="187">
        <f>G123</f>
        <v>6.4714000036474317E-3</v>
      </c>
      <c r="Q123" s="208">
        <f t="shared" si="18"/>
        <v>25078.873</v>
      </c>
      <c r="R123" s="188"/>
      <c r="S123" s="208"/>
      <c r="T123" s="186"/>
    </row>
    <row r="124" spans="1:20" s="187" customFormat="1" ht="12.95" customHeight="1" x14ac:dyDescent="0.2">
      <c r="A124" s="26" t="s">
        <v>135</v>
      </c>
      <c r="B124" s="52"/>
      <c r="C124" s="28">
        <v>40139.442000000003</v>
      </c>
      <c r="D124" s="28"/>
      <c r="E124" s="29">
        <f t="shared" si="12"/>
        <v>-2010.9984629448002</v>
      </c>
      <c r="F124" s="206">
        <f t="shared" si="13"/>
        <v>-2011</v>
      </c>
      <c r="G124" s="187">
        <f t="shared" si="14"/>
        <v>3.5926000055042095E-3</v>
      </c>
      <c r="J124" s="187">
        <f>G124</f>
        <v>3.5926000055042095E-3</v>
      </c>
      <c r="Q124" s="208">
        <f t="shared" si="18"/>
        <v>25120.942000000003</v>
      </c>
      <c r="R124" s="188"/>
      <c r="S124" s="208"/>
      <c r="T124" s="186"/>
    </row>
    <row r="125" spans="1:20" s="187" customFormat="1" ht="12.95" customHeight="1" x14ac:dyDescent="0.2">
      <c r="A125" s="28" t="s">
        <v>134</v>
      </c>
      <c r="B125" s="52" t="s">
        <v>123</v>
      </c>
      <c r="C125" s="28">
        <v>40237.616999999998</v>
      </c>
      <c r="D125" s="28"/>
      <c r="E125" s="29">
        <f t="shared" si="12"/>
        <v>-1968.9953470772975</v>
      </c>
      <c r="F125" s="206">
        <f t="shared" si="13"/>
        <v>-1969</v>
      </c>
      <c r="G125" s="187">
        <f t="shared" si="14"/>
        <v>1.087540000298759E-2</v>
      </c>
      <c r="I125" s="187">
        <f>G125</f>
        <v>1.087540000298759E-2</v>
      </c>
      <c r="Q125" s="208">
        <f t="shared" si="18"/>
        <v>25219.116999999998</v>
      </c>
      <c r="R125" s="188"/>
      <c r="S125" s="208"/>
      <c r="T125" s="186"/>
    </row>
    <row r="126" spans="1:20" s="187" customFormat="1" ht="12.95" customHeight="1" x14ac:dyDescent="0.2">
      <c r="A126" s="28" t="s">
        <v>134</v>
      </c>
      <c r="B126" s="52" t="s">
        <v>123</v>
      </c>
      <c r="C126" s="28">
        <v>40473.660000000003</v>
      </c>
      <c r="D126" s="28" t="s">
        <v>146</v>
      </c>
      <c r="E126" s="29">
        <f t="shared" si="12"/>
        <v>-1868.0068930033119</v>
      </c>
      <c r="F126" s="206">
        <f t="shared" si="13"/>
        <v>-1868</v>
      </c>
      <c r="G126" s="187">
        <f t="shared" si="14"/>
        <v>-1.6111199991428293E-2</v>
      </c>
      <c r="I126" s="187">
        <f>G126</f>
        <v>-1.6111199991428293E-2</v>
      </c>
      <c r="O126" s="187">
        <f ca="1">+C$11+C$12*F126</f>
        <v>-0.19284352922224385</v>
      </c>
      <c r="Q126" s="208">
        <f t="shared" si="18"/>
        <v>25455.160000000003</v>
      </c>
      <c r="R126" s="188"/>
      <c r="S126" s="187">
        <f>+(P126-G126)^2</f>
        <v>2.5957076516379906E-4</v>
      </c>
      <c r="T126" s="186"/>
    </row>
    <row r="127" spans="1:20" s="187" customFormat="1" ht="12.95" customHeight="1" x14ac:dyDescent="0.2">
      <c r="A127" s="130" t="s">
        <v>558</v>
      </c>
      <c r="B127" s="131" t="s">
        <v>123</v>
      </c>
      <c r="C127" s="132">
        <v>40478.354599999999</v>
      </c>
      <c r="D127" s="132" t="s">
        <v>146</v>
      </c>
      <c r="E127" s="29">
        <f t="shared" si="12"/>
        <v>-1865.9983589798703</v>
      </c>
      <c r="F127" s="206">
        <f t="shared" si="13"/>
        <v>-1866</v>
      </c>
      <c r="G127" s="187">
        <f t="shared" si="14"/>
        <v>3.8356000004569069E-3</v>
      </c>
      <c r="J127" s="187">
        <f>G127</f>
        <v>3.8356000004569069E-3</v>
      </c>
      <c r="O127" s="187">
        <f ca="1">+C$11+C$12*F127</f>
        <v>-0.19278696000410009</v>
      </c>
      <c r="P127" s="187">
        <f>D$11+D$12*F127+D$13*F127^2</f>
        <v>0.45297479759950937</v>
      </c>
      <c r="Q127" s="208">
        <f t="shared" si="18"/>
        <v>25459.854599999999</v>
      </c>
      <c r="R127" s="188"/>
      <c r="S127" s="187">
        <f>+(P127-G127)^2</f>
        <v>0.20172601881992069</v>
      </c>
      <c r="T127" s="186"/>
    </row>
    <row r="128" spans="1:20" s="187" customFormat="1" ht="12.95" customHeight="1" x14ac:dyDescent="0.2">
      <c r="A128" s="28" t="s">
        <v>157</v>
      </c>
      <c r="B128" s="52" t="s">
        <v>123</v>
      </c>
      <c r="C128" s="28">
        <v>40506.401899999997</v>
      </c>
      <c r="D128" s="28">
        <v>2.0000000000000001E-4</v>
      </c>
      <c r="E128" s="29">
        <f t="shared" si="12"/>
        <v>-1853.9986238979188</v>
      </c>
      <c r="F128" s="206">
        <f t="shared" si="13"/>
        <v>-1854</v>
      </c>
      <c r="G128" s="187">
        <f t="shared" si="14"/>
        <v>3.2164000003831461E-3</v>
      </c>
      <c r="J128" s="187">
        <f>G128</f>
        <v>3.2164000003831461E-3</v>
      </c>
      <c r="O128" s="187">
        <f ca="1">+C$11+C$12*F128</f>
        <v>-0.19244754469523756</v>
      </c>
      <c r="Q128" s="208">
        <f t="shared" si="18"/>
        <v>25487.901899999997</v>
      </c>
      <c r="R128" s="188"/>
      <c r="S128" s="187">
        <f>+(P128-G128)^2</f>
        <v>1.0345228962464702E-5</v>
      </c>
      <c r="T128" s="186"/>
    </row>
    <row r="129" spans="1:20" s="187" customFormat="1" ht="12.95" customHeight="1" x14ac:dyDescent="0.2">
      <c r="A129" s="26" t="s">
        <v>135</v>
      </c>
      <c r="B129" s="52"/>
      <c r="C129" s="28">
        <v>40513.419000000002</v>
      </c>
      <c r="D129" s="28"/>
      <c r="E129" s="29">
        <f t="shared" si="12"/>
        <v>-1850.9964332755194</v>
      </c>
      <c r="F129" s="206">
        <f t="shared" si="13"/>
        <v>-1851</v>
      </c>
      <c r="G129" s="187">
        <f t="shared" si="14"/>
        <v>8.3366000035312027E-3</v>
      </c>
      <c r="J129" s="187">
        <f>G129</f>
        <v>8.3366000035312027E-3</v>
      </c>
      <c r="Q129" s="208">
        <f t="shared" si="18"/>
        <v>25494.919000000002</v>
      </c>
      <c r="R129" s="188"/>
      <c r="S129" s="208"/>
      <c r="T129" s="186"/>
    </row>
    <row r="130" spans="1:20" s="187" customFormat="1" ht="12.95" customHeight="1" x14ac:dyDescent="0.2">
      <c r="A130" s="28" t="s">
        <v>136</v>
      </c>
      <c r="B130" s="52"/>
      <c r="C130" s="28">
        <v>40520.425999999999</v>
      </c>
      <c r="D130" s="28"/>
      <c r="E130" s="29">
        <f t="shared" si="12"/>
        <v>-1847.9985638292906</v>
      </c>
      <c r="F130" s="206">
        <f t="shared" si="13"/>
        <v>-1848</v>
      </c>
      <c r="G130" s="187">
        <f t="shared" si="14"/>
        <v>3.356799999892246E-3</v>
      </c>
      <c r="J130" s="187">
        <f>G130</f>
        <v>3.356799999892246E-3</v>
      </c>
      <c r="Q130" s="208">
        <f t="shared" si="18"/>
        <v>25501.925999999999</v>
      </c>
      <c r="R130" s="188"/>
      <c r="S130" s="208"/>
      <c r="T130" s="186"/>
    </row>
    <row r="131" spans="1:20" s="187" customFormat="1" ht="12.95" customHeight="1" x14ac:dyDescent="0.2">
      <c r="A131" s="130" t="s">
        <v>574</v>
      </c>
      <c r="B131" s="131" t="s">
        <v>123</v>
      </c>
      <c r="C131" s="132">
        <v>40737.788999999997</v>
      </c>
      <c r="D131" s="132" t="s">
        <v>146</v>
      </c>
      <c r="E131" s="29">
        <f t="shared" si="12"/>
        <v>-1755.00214646939</v>
      </c>
      <c r="F131" s="206">
        <f t="shared" si="13"/>
        <v>-1755</v>
      </c>
      <c r="G131" s="187">
        <f t="shared" si="14"/>
        <v>-5.0170000031357631E-3</v>
      </c>
      <c r="I131" s="187">
        <f t="shared" ref="I131:I137" si="24">G131</f>
        <v>-5.0170000031357631E-3</v>
      </c>
      <c r="O131" s="187">
        <f t="shared" ref="O131:O144" ca="1" si="25">+C$11+C$12*F131</f>
        <v>-0.1896473683971216</v>
      </c>
      <c r="P131" s="187">
        <f t="shared" ref="P131:P137" si="26">D$11+D$12*F131+D$13*F131^2</f>
        <v>0.43267434348081518</v>
      </c>
      <c r="Q131" s="208">
        <f t="shared" si="18"/>
        <v>25719.288999999997</v>
      </c>
      <c r="R131" s="188"/>
      <c r="S131" s="187">
        <f t="shared" ref="S131:S144" si="27">+(P131-G131)^2</f>
        <v>0.19157371216078592</v>
      </c>
      <c r="T131" s="186"/>
    </row>
    <row r="132" spans="1:20" s="187" customFormat="1" ht="12.95" customHeight="1" x14ac:dyDescent="0.2">
      <c r="A132" s="130" t="s">
        <v>574</v>
      </c>
      <c r="B132" s="131" t="s">
        <v>123</v>
      </c>
      <c r="C132" s="132">
        <v>40742.470999999998</v>
      </c>
      <c r="D132" s="132" t="s">
        <v>146</v>
      </c>
      <c r="E132" s="29">
        <f t="shared" si="12"/>
        <v>-1752.9990032201749</v>
      </c>
      <c r="F132" s="206">
        <f t="shared" si="13"/>
        <v>-1753</v>
      </c>
      <c r="G132" s="187">
        <f t="shared" si="14"/>
        <v>2.3298000014619902E-3</v>
      </c>
      <c r="I132" s="187">
        <f t="shared" si="24"/>
        <v>2.3298000014619902E-3</v>
      </c>
      <c r="O132" s="187">
        <f t="shared" ca="1" si="25"/>
        <v>-0.18959079917897786</v>
      </c>
      <c r="P132" s="187">
        <f t="shared" si="26"/>
        <v>0.43231256073438884</v>
      </c>
      <c r="Q132" s="208">
        <f t="shared" si="18"/>
        <v>25723.970999999998</v>
      </c>
      <c r="R132" s="188"/>
      <c r="S132" s="187">
        <f t="shared" si="27"/>
        <v>0.18488517452750941</v>
      </c>
      <c r="T132" s="186"/>
    </row>
    <row r="133" spans="1:20" s="187" customFormat="1" ht="12.95" customHeight="1" x14ac:dyDescent="0.2">
      <c r="A133" s="130" t="s">
        <v>580</v>
      </c>
      <c r="B133" s="131" t="s">
        <v>123</v>
      </c>
      <c r="C133" s="132">
        <v>40845.317000000003</v>
      </c>
      <c r="D133" s="132" t="s">
        <v>146</v>
      </c>
      <c r="E133" s="29">
        <f t="shared" si="12"/>
        <v>-1708.9974503349235</v>
      </c>
      <c r="F133" s="206">
        <f t="shared" si="13"/>
        <v>-1709</v>
      </c>
      <c r="G133" s="187">
        <f t="shared" si="14"/>
        <v>5.9594000049401075E-3</v>
      </c>
      <c r="I133" s="187">
        <f t="shared" si="24"/>
        <v>5.9594000049401075E-3</v>
      </c>
      <c r="O133" s="187">
        <f t="shared" ca="1" si="25"/>
        <v>-0.18834627637981521</v>
      </c>
      <c r="P133" s="187">
        <f t="shared" si="26"/>
        <v>0.4243890845260917</v>
      </c>
      <c r="Q133" s="208">
        <f t="shared" si="18"/>
        <v>25826.817000000003</v>
      </c>
      <c r="R133" s="188"/>
      <c r="S133" s="187">
        <f t="shared" si="27"/>
        <v>0.17508340088847044</v>
      </c>
      <c r="T133" s="186"/>
    </row>
    <row r="134" spans="1:20" s="187" customFormat="1" ht="12.95" customHeight="1" x14ac:dyDescent="0.2">
      <c r="A134" s="130" t="s">
        <v>584</v>
      </c>
      <c r="B134" s="131" t="s">
        <v>123</v>
      </c>
      <c r="C134" s="132">
        <v>40859.313000000002</v>
      </c>
      <c r="D134" s="132" t="s">
        <v>146</v>
      </c>
      <c r="E134" s="29">
        <f t="shared" si="12"/>
        <v>-1703.0094125485059</v>
      </c>
      <c r="F134" s="206">
        <f t="shared" si="13"/>
        <v>-1703</v>
      </c>
      <c r="G134" s="187">
        <f t="shared" si="14"/>
        <v>-2.2000199998728931E-2</v>
      </c>
      <c r="I134" s="187">
        <f t="shared" si="24"/>
        <v>-2.2000199998728931E-2</v>
      </c>
      <c r="O134" s="187">
        <f t="shared" ca="1" si="25"/>
        <v>-0.18817656872538394</v>
      </c>
      <c r="P134" s="187">
        <f t="shared" si="26"/>
        <v>0.42331390855298617</v>
      </c>
      <c r="Q134" s="208">
        <f t="shared" si="18"/>
        <v>25840.813000000002</v>
      </c>
      <c r="R134" s="188"/>
      <c r="S134" s="187">
        <f t="shared" si="27"/>
        <v>0.19830465527520871</v>
      </c>
      <c r="T134" s="186"/>
    </row>
    <row r="135" spans="1:20" s="187" customFormat="1" ht="12.95" customHeight="1" x14ac:dyDescent="0.2">
      <c r="A135" s="130" t="s">
        <v>580</v>
      </c>
      <c r="B135" s="131" t="s">
        <v>123</v>
      </c>
      <c r="C135" s="132">
        <v>40859.33</v>
      </c>
      <c r="D135" s="132" t="s">
        <v>146</v>
      </c>
      <c r="E135" s="29">
        <f t="shared" si="12"/>
        <v>-1703.0021392816891</v>
      </c>
      <c r="F135" s="206">
        <f t="shared" si="13"/>
        <v>-1703</v>
      </c>
      <c r="G135" s="187">
        <f t="shared" si="14"/>
        <v>-5.0001999989035539E-3</v>
      </c>
      <c r="I135" s="187">
        <f t="shared" si="24"/>
        <v>-5.0001999989035539E-3</v>
      </c>
      <c r="O135" s="187">
        <f t="shared" ca="1" si="25"/>
        <v>-0.18817656872538394</v>
      </c>
      <c r="P135" s="187">
        <f t="shared" si="26"/>
        <v>0.42331390855298617</v>
      </c>
      <c r="Q135" s="208">
        <f t="shared" si="18"/>
        <v>25840.83</v>
      </c>
      <c r="R135" s="188"/>
      <c r="S135" s="187">
        <f t="shared" si="27"/>
        <v>0.18345297558459997</v>
      </c>
      <c r="T135" s="186"/>
    </row>
    <row r="136" spans="1:20" s="187" customFormat="1" ht="12.95" customHeight="1" x14ac:dyDescent="0.2">
      <c r="A136" s="130" t="s">
        <v>580</v>
      </c>
      <c r="B136" s="131" t="s">
        <v>123</v>
      </c>
      <c r="C136" s="132">
        <v>40859.336000000003</v>
      </c>
      <c r="D136" s="132" t="s">
        <v>146</v>
      </c>
      <c r="E136" s="29">
        <f t="shared" si="12"/>
        <v>-1702.9995722463414</v>
      </c>
      <c r="F136" s="206">
        <f t="shared" si="13"/>
        <v>-1703</v>
      </c>
      <c r="G136" s="187">
        <f t="shared" si="14"/>
        <v>9.9980000231880695E-4</v>
      </c>
      <c r="I136" s="187">
        <f t="shared" si="24"/>
        <v>9.9980000231880695E-4</v>
      </c>
      <c r="O136" s="187">
        <f t="shared" ca="1" si="25"/>
        <v>-0.18817656872538394</v>
      </c>
      <c r="P136" s="187">
        <f t="shared" si="26"/>
        <v>0.42331390855298617</v>
      </c>
      <c r="Q136" s="208">
        <f t="shared" si="18"/>
        <v>25840.836000000003</v>
      </c>
      <c r="R136" s="188"/>
      <c r="S136" s="187">
        <f t="shared" si="27"/>
        <v>0.17834920628094486</v>
      </c>
      <c r="T136" s="186"/>
    </row>
    <row r="137" spans="1:20" s="187" customFormat="1" ht="12.95" customHeight="1" x14ac:dyDescent="0.2">
      <c r="A137" s="130" t="s">
        <v>574</v>
      </c>
      <c r="B137" s="131" t="s">
        <v>123</v>
      </c>
      <c r="C137" s="132">
        <v>40859.339</v>
      </c>
      <c r="D137" s="132" t="s">
        <v>146</v>
      </c>
      <c r="E137" s="29">
        <f t="shared" si="12"/>
        <v>-1702.9982887286692</v>
      </c>
      <c r="F137" s="206">
        <f t="shared" si="13"/>
        <v>-1703</v>
      </c>
      <c r="G137" s="187">
        <f t="shared" si="14"/>
        <v>3.9997999992920086E-3</v>
      </c>
      <c r="I137" s="187">
        <f t="shared" si="24"/>
        <v>3.9997999992920086E-3</v>
      </c>
      <c r="O137" s="187">
        <f t="shared" ca="1" si="25"/>
        <v>-0.18817656872538394</v>
      </c>
      <c r="P137" s="187">
        <f t="shared" si="26"/>
        <v>0.42331390855298617</v>
      </c>
      <c r="Q137" s="208">
        <f t="shared" si="18"/>
        <v>25840.839</v>
      </c>
      <c r="R137" s="188"/>
      <c r="S137" s="187">
        <f t="shared" si="27"/>
        <v>0.1758243216321792</v>
      </c>
      <c r="T137" s="186"/>
    </row>
    <row r="138" spans="1:20" s="187" customFormat="1" ht="12.95" customHeight="1" x14ac:dyDescent="0.2">
      <c r="A138" s="28" t="s">
        <v>157</v>
      </c>
      <c r="B138" s="52" t="s">
        <v>123</v>
      </c>
      <c r="C138" s="28">
        <v>40866.346700000002</v>
      </c>
      <c r="D138" s="28">
        <v>4.0000000000000002E-4</v>
      </c>
      <c r="E138" s="29">
        <f t="shared" si="12"/>
        <v>-1700.0001197949814</v>
      </c>
      <c r="F138" s="206">
        <f t="shared" si="13"/>
        <v>-1700</v>
      </c>
      <c r="G138" s="187">
        <f t="shared" si="14"/>
        <v>-2.8000000020256266E-4</v>
      </c>
      <c r="J138" s="187">
        <f>G138</f>
        <v>-2.8000000020256266E-4</v>
      </c>
      <c r="O138" s="187">
        <f t="shared" ca="1" si="25"/>
        <v>-0.18809171489816831</v>
      </c>
      <c r="Q138" s="208">
        <f t="shared" si="18"/>
        <v>25847.846700000002</v>
      </c>
      <c r="R138" s="188"/>
      <c r="S138" s="187">
        <f t="shared" si="27"/>
        <v>7.840000011343509E-8</v>
      </c>
      <c r="T138" s="186"/>
    </row>
    <row r="139" spans="1:20" s="187" customFormat="1" ht="12.95" customHeight="1" x14ac:dyDescent="0.2">
      <c r="A139" s="28" t="s">
        <v>157</v>
      </c>
      <c r="B139" s="52" t="s">
        <v>123</v>
      </c>
      <c r="C139" s="28">
        <v>40866.3485</v>
      </c>
      <c r="D139" s="28">
        <v>5.9999999999999995E-4</v>
      </c>
      <c r="E139" s="29">
        <f t="shared" si="12"/>
        <v>-1699.9993496843781</v>
      </c>
      <c r="F139" s="206">
        <f t="shared" si="13"/>
        <v>-1700</v>
      </c>
      <c r="G139" s="187">
        <f t="shared" si="14"/>
        <v>1.5199999979813583E-3</v>
      </c>
      <c r="J139" s="187">
        <f>G139</f>
        <v>1.5199999979813583E-3</v>
      </c>
      <c r="O139" s="187">
        <f t="shared" ca="1" si="25"/>
        <v>-0.18809171489816831</v>
      </c>
      <c r="Q139" s="208">
        <f t="shared" si="18"/>
        <v>25847.8485</v>
      </c>
      <c r="R139" s="188"/>
      <c r="S139" s="187">
        <f t="shared" si="27"/>
        <v>2.3103999938633292E-6</v>
      </c>
      <c r="T139" s="186"/>
    </row>
    <row r="140" spans="1:20" s="187" customFormat="1" ht="12.95" customHeight="1" x14ac:dyDescent="0.2">
      <c r="A140" s="28" t="s">
        <v>157</v>
      </c>
      <c r="B140" s="52" t="s">
        <v>123</v>
      </c>
      <c r="C140" s="28">
        <v>40887.384100000003</v>
      </c>
      <c r="D140" s="28">
        <v>6.9999999999999999E-4</v>
      </c>
      <c r="E140" s="29">
        <f t="shared" si="12"/>
        <v>-1690.9994948930096</v>
      </c>
      <c r="F140" s="206">
        <f t="shared" si="13"/>
        <v>-1691</v>
      </c>
      <c r="G140" s="187">
        <f t="shared" si="14"/>
        <v>1.1806000038632192E-3</v>
      </c>
      <c r="J140" s="187">
        <f>G140</f>
        <v>1.1806000038632192E-3</v>
      </c>
      <c r="O140" s="187">
        <f t="shared" ca="1" si="25"/>
        <v>-0.18783715341652141</v>
      </c>
      <c r="Q140" s="208">
        <f t="shared" si="18"/>
        <v>25868.884100000003</v>
      </c>
      <c r="R140" s="188"/>
      <c r="S140" s="187">
        <f t="shared" si="27"/>
        <v>1.3938163691218331E-6</v>
      </c>
      <c r="T140" s="186"/>
    </row>
    <row r="141" spans="1:20" s="187" customFormat="1" ht="12.95" customHeight="1" x14ac:dyDescent="0.2">
      <c r="A141" s="28" t="s">
        <v>157</v>
      </c>
      <c r="B141" s="52" t="s">
        <v>123</v>
      </c>
      <c r="C141" s="28">
        <v>40887.384100000003</v>
      </c>
      <c r="D141" s="28">
        <v>6.9999999999999999E-4</v>
      </c>
      <c r="E141" s="29">
        <f t="shared" si="12"/>
        <v>-1690.9994948930096</v>
      </c>
      <c r="F141" s="206">
        <f t="shared" si="13"/>
        <v>-1691</v>
      </c>
      <c r="G141" s="187">
        <f t="shared" si="14"/>
        <v>1.1806000038632192E-3</v>
      </c>
      <c r="J141" s="187">
        <f>G141</f>
        <v>1.1806000038632192E-3</v>
      </c>
      <c r="O141" s="187">
        <f t="shared" ca="1" si="25"/>
        <v>-0.18783715341652141</v>
      </c>
      <c r="Q141" s="208">
        <f t="shared" si="18"/>
        <v>25868.884100000003</v>
      </c>
      <c r="R141" s="188"/>
      <c r="S141" s="187">
        <f t="shared" si="27"/>
        <v>1.3938163691218331E-6</v>
      </c>
      <c r="T141" s="186"/>
    </row>
    <row r="142" spans="1:20" s="187" customFormat="1" ht="12.95" customHeight="1" x14ac:dyDescent="0.2">
      <c r="A142" s="130" t="s">
        <v>423</v>
      </c>
      <c r="B142" s="131" t="s">
        <v>123</v>
      </c>
      <c r="C142" s="132">
        <v>40915.415999999997</v>
      </c>
      <c r="D142" s="132" t="s">
        <v>146</v>
      </c>
      <c r="E142" s="29">
        <f t="shared" si="12"/>
        <v>-1679.0063485351175</v>
      </c>
      <c r="F142" s="206">
        <f t="shared" si="13"/>
        <v>-1679</v>
      </c>
      <c r="G142" s="187">
        <f t="shared" si="14"/>
        <v>-1.483860000007553E-2</v>
      </c>
      <c r="I142" s="187">
        <f>G142</f>
        <v>-1.483860000007553E-2</v>
      </c>
      <c r="O142" s="187">
        <f t="shared" ca="1" si="25"/>
        <v>-0.18749773810765885</v>
      </c>
      <c r="P142" s="187">
        <f>D$11+D$12*F142+D$13*F142^2</f>
        <v>0.41902591999328059</v>
      </c>
      <c r="Q142" s="208">
        <f t="shared" si="18"/>
        <v>25896.915999999997</v>
      </c>
      <c r="R142" s="188"/>
      <c r="S142" s="187">
        <f t="shared" si="27"/>
        <v>0.18823842170906532</v>
      </c>
      <c r="T142" s="186"/>
    </row>
    <row r="143" spans="1:20" s="187" customFormat="1" ht="12.95" customHeight="1" x14ac:dyDescent="0.2">
      <c r="A143" s="130" t="s">
        <v>423</v>
      </c>
      <c r="B143" s="131" t="s">
        <v>123</v>
      </c>
      <c r="C143" s="132">
        <v>40955.203999999998</v>
      </c>
      <c r="D143" s="132" t="s">
        <v>146</v>
      </c>
      <c r="E143" s="29">
        <f t="shared" si="12"/>
        <v>-1661.9834814698129</v>
      </c>
      <c r="F143" s="206">
        <f t="shared" si="13"/>
        <v>-1662</v>
      </c>
      <c r="G143" s="187">
        <f t="shared" si="14"/>
        <v>3.8609199997154064E-2</v>
      </c>
      <c r="I143" s="187">
        <f>G143</f>
        <v>3.8609199997154064E-2</v>
      </c>
      <c r="O143" s="187">
        <f t="shared" ca="1" si="25"/>
        <v>-0.18701689975343694</v>
      </c>
      <c r="P143" s="187">
        <f>D$11+D$12*F143+D$13*F143^2</f>
        <v>0.41600090391196626</v>
      </c>
      <c r="Q143" s="208">
        <f t="shared" si="18"/>
        <v>25936.703999999998</v>
      </c>
      <c r="R143" s="188"/>
      <c r="S143" s="187">
        <f t="shared" si="27"/>
        <v>0.14242449818372527</v>
      </c>
      <c r="T143" s="186"/>
    </row>
    <row r="144" spans="1:20" s="187" customFormat="1" ht="12.95" customHeight="1" x14ac:dyDescent="0.2">
      <c r="A144" s="130" t="s">
        <v>394</v>
      </c>
      <c r="B144" s="131" t="s">
        <v>123</v>
      </c>
      <c r="C144" s="132">
        <v>41060.343999999997</v>
      </c>
      <c r="D144" s="132" t="s">
        <v>146</v>
      </c>
      <c r="E144" s="29">
        <f t="shared" si="12"/>
        <v>-1617.000465403509</v>
      </c>
      <c r="F144" s="206">
        <f t="shared" si="13"/>
        <v>-1617</v>
      </c>
      <c r="G144" s="187">
        <f t="shared" si="14"/>
        <v>-1.087800003006123E-3</v>
      </c>
      <c r="I144" s="187">
        <f>G144</f>
        <v>-1.087800003006123E-3</v>
      </c>
      <c r="O144" s="187">
        <f t="shared" ca="1" si="25"/>
        <v>-0.18574409234520239</v>
      </c>
      <c r="P144" s="187">
        <f>D$11+D$12*F144+D$13*F144^2</f>
        <v>0.4080427803168819</v>
      </c>
      <c r="Q144" s="208">
        <f t="shared" si="18"/>
        <v>26041.843999999997</v>
      </c>
      <c r="R144" s="188"/>
      <c r="S144" s="187">
        <f t="shared" si="27"/>
        <v>0.16738783175288835</v>
      </c>
      <c r="T144" s="186"/>
    </row>
    <row r="145" spans="1:20" s="187" customFormat="1" ht="12.95" customHeight="1" x14ac:dyDescent="0.2">
      <c r="A145" s="27" t="s">
        <v>68</v>
      </c>
      <c r="B145" s="53"/>
      <c r="C145" s="27">
        <v>41060.351000000002</v>
      </c>
      <c r="D145" s="27"/>
      <c r="E145" s="29">
        <f t="shared" si="12"/>
        <v>-1616.9974705289351</v>
      </c>
      <c r="F145" s="206">
        <f t="shared" si="13"/>
        <v>-1617</v>
      </c>
      <c r="G145" s="187">
        <f t="shared" si="14"/>
        <v>5.9122000020579435E-3</v>
      </c>
      <c r="I145" s="187">
        <f>G145</f>
        <v>5.9122000020579435E-3</v>
      </c>
      <c r="Q145" s="208">
        <f t="shared" si="18"/>
        <v>26041.851000000002</v>
      </c>
      <c r="R145" s="188"/>
      <c r="S145" s="208"/>
      <c r="T145" s="186"/>
    </row>
    <row r="146" spans="1:20" s="187" customFormat="1" ht="12.95" customHeight="1" x14ac:dyDescent="0.2">
      <c r="A146" s="28" t="s">
        <v>137</v>
      </c>
      <c r="B146" s="52"/>
      <c r="C146" s="28">
        <v>41214.61</v>
      </c>
      <c r="D146" s="28"/>
      <c r="E146" s="29">
        <f t="shared" si="12"/>
        <v>-1550.999419593307</v>
      </c>
      <c r="F146" s="206">
        <f t="shared" si="13"/>
        <v>-1551</v>
      </c>
      <c r="G146" s="187">
        <f t="shared" si="14"/>
        <v>1.3566000052378513E-3</v>
      </c>
      <c r="J146" s="187">
        <f>G146</f>
        <v>1.3566000052378513E-3</v>
      </c>
      <c r="Q146" s="208">
        <f t="shared" si="18"/>
        <v>26196.11</v>
      </c>
      <c r="R146" s="188"/>
      <c r="S146" s="208"/>
      <c r="T146" s="186"/>
    </row>
    <row r="147" spans="1:20" s="187" customFormat="1" ht="12.95" customHeight="1" x14ac:dyDescent="0.2">
      <c r="A147" s="130" t="s">
        <v>580</v>
      </c>
      <c r="B147" s="131" t="s">
        <v>123</v>
      </c>
      <c r="C147" s="132">
        <v>41240.302000000003</v>
      </c>
      <c r="D147" s="132" t="s">
        <v>146</v>
      </c>
      <c r="E147" s="29">
        <f t="shared" si="12"/>
        <v>-1540.0073742368718</v>
      </c>
      <c r="F147" s="206">
        <f t="shared" si="13"/>
        <v>-1540</v>
      </c>
      <c r="G147" s="187">
        <f t="shared" si="14"/>
        <v>-1.7235999992408324E-2</v>
      </c>
      <c r="I147" s="187">
        <f t="shared" ref="I147:I155" si="28">G147</f>
        <v>-1.7235999992408324E-2</v>
      </c>
      <c r="O147" s="187">
        <f t="shared" ref="O147:O154" ca="1" si="29">+C$11+C$12*F147</f>
        <v>-0.18356617744666778</v>
      </c>
      <c r="P147" s="187">
        <f t="shared" ref="P147:P154" si="30">D$11+D$12*F147+D$13*F147^2</f>
        <v>0.39459144638132132</v>
      </c>
      <c r="Q147" s="208">
        <f t="shared" si="18"/>
        <v>26221.802000000003</v>
      </c>
      <c r="R147" s="188"/>
      <c r="S147" s="187">
        <f t="shared" ref="S147:S154" si="31">+(P147-G147)^2</f>
        <v>0.16960184558670716</v>
      </c>
      <c r="T147" s="186"/>
    </row>
    <row r="148" spans="1:20" s="187" customFormat="1" ht="12.95" customHeight="1" x14ac:dyDescent="0.2">
      <c r="A148" s="130" t="s">
        <v>580</v>
      </c>
      <c r="B148" s="131" t="s">
        <v>123</v>
      </c>
      <c r="C148" s="132">
        <v>41261.332999999999</v>
      </c>
      <c r="D148" s="132" t="s">
        <v>146</v>
      </c>
      <c r="E148" s="29">
        <f t="shared" si="12"/>
        <v>-1531.0094875059394</v>
      </c>
      <c r="F148" s="206">
        <f t="shared" si="13"/>
        <v>-1531</v>
      </c>
      <c r="G148" s="187">
        <f t="shared" si="14"/>
        <v>-2.2175400001287926E-2</v>
      </c>
      <c r="I148" s="187">
        <f t="shared" si="28"/>
        <v>-2.2175400001287926E-2</v>
      </c>
      <c r="O148" s="187">
        <f t="shared" ca="1" si="29"/>
        <v>-0.18331161596502088</v>
      </c>
      <c r="P148" s="187">
        <f t="shared" si="30"/>
        <v>0.39303288152736771</v>
      </c>
      <c r="Q148" s="208">
        <f t="shared" si="18"/>
        <v>26242.832999999999</v>
      </c>
      <c r="R148" s="188"/>
      <c r="S148" s="187">
        <f t="shared" si="31"/>
        <v>0.17239791704997937</v>
      </c>
      <c r="T148" s="186"/>
    </row>
    <row r="149" spans="1:20" s="187" customFormat="1" ht="12.95" customHeight="1" x14ac:dyDescent="0.2">
      <c r="A149" s="130" t="s">
        <v>394</v>
      </c>
      <c r="B149" s="131" t="s">
        <v>123</v>
      </c>
      <c r="C149" s="132">
        <v>41303.428999999996</v>
      </c>
      <c r="D149" s="132" t="s">
        <v>146</v>
      </c>
      <c r="E149" s="29">
        <f t="shared" ref="E149:E212" si="32">(C149-C$7)/C$8</f>
        <v>-1512.9991675104377</v>
      </c>
      <c r="F149" s="206">
        <f t="shared" ref="F149:F212" si="33">ROUND(2*E149,0)/2</f>
        <v>-1513</v>
      </c>
      <c r="G149" s="187">
        <f t="shared" ref="G149:G212" si="34">C149-(C$7+C$8*F149)</f>
        <v>1.9457999951555394E-3</v>
      </c>
      <c r="I149" s="187">
        <f t="shared" si="28"/>
        <v>1.9457999951555394E-3</v>
      </c>
      <c r="O149" s="187">
        <f t="shared" ca="1" si="29"/>
        <v>-0.18280249300172707</v>
      </c>
      <c r="P149" s="187">
        <f t="shared" si="30"/>
        <v>0.38992433466904436</v>
      </c>
      <c r="Q149" s="208">
        <f t="shared" ref="Q149:Q212" si="35">C149-15018.5</f>
        <v>26284.928999999996</v>
      </c>
      <c r="R149" s="188"/>
      <c r="S149" s="187">
        <f t="shared" si="31"/>
        <v>0.15052734336769794</v>
      </c>
      <c r="T149" s="186"/>
    </row>
    <row r="150" spans="1:20" s="187" customFormat="1" ht="12.95" customHeight="1" x14ac:dyDescent="0.2">
      <c r="A150" s="130" t="s">
        <v>625</v>
      </c>
      <c r="B150" s="131" t="s">
        <v>149</v>
      </c>
      <c r="C150" s="132">
        <v>41330.309000000001</v>
      </c>
      <c r="D150" s="132" t="s">
        <v>146</v>
      </c>
      <c r="E150" s="29">
        <f t="shared" si="32"/>
        <v>-1501.4988491552688</v>
      </c>
      <c r="F150" s="206">
        <f t="shared" si="33"/>
        <v>-1501.5</v>
      </c>
      <c r="G150" s="187">
        <f t="shared" si="34"/>
        <v>2.6899000004050322E-3</v>
      </c>
      <c r="I150" s="187">
        <f t="shared" si="28"/>
        <v>2.6899000004050322E-3</v>
      </c>
      <c r="O150" s="187">
        <f t="shared" ca="1" si="29"/>
        <v>-0.18247721999740046</v>
      </c>
      <c r="P150" s="187">
        <f t="shared" si="30"/>
        <v>0.38794430983820466</v>
      </c>
      <c r="Q150" s="208">
        <f t="shared" si="35"/>
        <v>26311.809000000001</v>
      </c>
      <c r="R150" s="188"/>
      <c r="S150" s="187">
        <f t="shared" si="31"/>
        <v>0.14842096029947127</v>
      </c>
      <c r="T150" s="186"/>
    </row>
    <row r="151" spans="1:20" s="187" customFormat="1" ht="12.95" customHeight="1" x14ac:dyDescent="0.2">
      <c r="A151" s="130" t="s">
        <v>394</v>
      </c>
      <c r="B151" s="131" t="s">
        <v>123</v>
      </c>
      <c r="C151" s="132">
        <v>41359.525000000001</v>
      </c>
      <c r="D151" s="132" t="s">
        <v>146</v>
      </c>
      <c r="E151" s="29">
        <f t="shared" si="32"/>
        <v>-1488.999098371617</v>
      </c>
      <c r="F151" s="206">
        <f t="shared" si="33"/>
        <v>-1489</v>
      </c>
      <c r="G151" s="187">
        <f t="shared" si="34"/>
        <v>2.1074000032967888E-3</v>
      </c>
      <c r="I151" s="187">
        <f t="shared" si="28"/>
        <v>2.1074000032967888E-3</v>
      </c>
      <c r="O151" s="187">
        <f t="shared" ca="1" si="29"/>
        <v>-0.18212366238400199</v>
      </c>
      <c r="P151" s="187">
        <f t="shared" si="30"/>
        <v>0.38579740699041654</v>
      </c>
      <c r="Q151" s="208">
        <f t="shared" si="35"/>
        <v>26341.025000000001</v>
      </c>
      <c r="R151" s="188"/>
      <c r="S151" s="187">
        <f t="shared" si="31"/>
        <v>0.14721802146177601</v>
      </c>
      <c r="T151" s="186"/>
    </row>
    <row r="152" spans="1:20" s="187" customFormat="1" ht="12.95" customHeight="1" x14ac:dyDescent="0.2">
      <c r="A152" s="130" t="s">
        <v>394</v>
      </c>
      <c r="B152" s="131" t="s">
        <v>123</v>
      </c>
      <c r="C152" s="132">
        <v>41380.559999999998</v>
      </c>
      <c r="D152" s="132" t="s">
        <v>146</v>
      </c>
      <c r="E152" s="29">
        <f t="shared" si="32"/>
        <v>-1479.9995002837861</v>
      </c>
      <c r="F152" s="206">
        <f t="shared" si="33"/>
        <v>-1480</v>
      </c>
      <c r="G152" s="187">
        <f t="shared" si="34"/>
        <v>1.1680000025080517E-3</v>
      </c>
      <c r="I152" s="187">
        <f t="shared" si="28"/>
        <v>1.1680000025080517E-3</v>
      </c>
      <c r="O152" s="187">
        <f t="shared" ca="1" si="29"/>
        <v>-0.18186910090235509</v>
      </c>
      <c r="P152" s="187">
        <f t="shared" si="30"/>
        <v>0.38425505418567674</v>
      </c>
      <c r="Q152" s="208">
        <f t="shared" si="35"/>
        <v>26362.059999999998</v>
      </c>
      <c r="R152" s="188"/>
      <c r="S152" s="187">
        <f t="shared" si="31"/>
        <v>0.14675569108273803</v>
      </c>
      <c r="T152" s="186"/>
    </row>
    <row r="153" spans="1:20" s="187" customFormat="1" ht="12.95" customHeight="1" x14ac:dyDescent="0.2">
      <c r="A153" s="130" t="s">
        <v>394</v>
      </c>
      <c r="B153" s="131" t="s">
        <v>123</v>
      </c>
      <c r="C153" s="132">
        <v>41420.294000000002</v>
      </c>
      <c r="D153" s="132" t="s">
        <v>146</v>
      </c>
      <c r="E153" s="29">
        <f t="shared" si="32"/>
        <v>-1462.9997365366041</v>
      </c>
      <c r="F153" s="206">
        <f t="shared" si="33"/>
        <v>-1463</v>
      </c>
      <c r="G153" s="187">
        <f t="shared" si="34"/>
        <v>6.1580000328831375E-4</v>
      </c>
      <c r="I153" s="187">
        <f t="shared" si="28"/>
        <v>6.1580000328831375E-4</v>
      </c>
      <c r="O153" s="187">
        <f t="shared" ca="1" si="29"/>
        <v>-0.18138826254813317</v>
      </c>
      <c r="P153" s="187">
        <f t="shared" si="30"/>
        <v>0.3813495269115304</v>
      </c>
      <c r="Q153" s="208">
        <f t="shared" si="35"/>
        <v>26401.794000000002</v>
      </c>
      <c r="R153" s="188"/>
      <c r="S153" s="187">
        <f t="shared" si="31"/>
        <v>0.14495817080543985</v>
      </c>
      <c r="T153" s="186"/>
    </row>
    <row r="154" spans="1:20" s="187" customFormat="1" ht="12.95" customHeight="1" x14ac:dyDescent="0.2">
      <c r="A154" s="130" t="s">
        <v>394</v>
      </c>
      <c r="B154" s="131" t="s">
        <v>123</v>
      </c>
      <c r="C154" s="132">
        <v>41448.339999999997</v>
      </c>
      <c r="D154" s="132" t="s">
        <v>146</v>
      </c>
      <c r="E154" s="29">
        <f t="shared" si="32"/>
        <v>-1451.000557645646</v>
      </c>
      <c r="F154" s="206">
        <f t="shared" si="33"/>
        <v>-1451</v>
      </c>
      <c r="G154" s="187">
        <f t="shared" si="34"/>
        <v>-1.3034000003244728E-3</v>
      </c>
      <c r="I154" s="187">
        <f t="shared" si="28"/>
        <v>-1.3034000003244728E-3</v>
      </c>
      <c r="O154" s="187">
        <f t="shared" ca="1" si="29"/>
        <v>-0.18104884723927062</v>
      </c>
      <c r="P154" s="187">
        <f t="shared" si="30"/>
        <v>0.37930471222686762</v>
      </c>
      <c r="Q154" s="208">
        <f t="shared" si="35"/>
        <v>26429.839999999997</v>
      </c>
      <c r="R154" s="188"/>
      <c r="S154" s="187">
        <f t="shared" si="31"/>
        <v>0.14486253509314687</v>
      </c>
      <c r="T154" s="186"/>
    </row>
    <row r="155" spans="1:20" s="187" customFormat="1" ht="12.95" customHeight="1" x14ac:dyDescent="0.2">
      <c r="A155" s="27" t="s">
        <v>66</v>
      </c>
      <c r="B155" s="53"/>
      <c r="C155" s="27">
        <v>41490.413999999997</v>
      </c>
      <c r="D155" s="27"/>
      <c r="E155" s="29">
        <f t="shared" si="32"/>
        <v>-1432.9996501130827</v>
      </c>
      <c r="F155" s="206">
        <f t="shared" si="33"/>
        <v>-1433</v>
      </c>
      <c r="G155" s="187">
        <f t="shared" si="34"/>
        <v>8.1779999891296029E-4</v>
      </c>
      <c r="I155" s="187">
        <f t="shared" si="28"/>
        <v>8.1779999891296029E-4</v>
      </c>
      <c r="Q155" s="208">
        <f t="shared" si="35"/>
        <v>26471.913999999997</v>
      </c>
      <c r="R155" s="188"/>
      <c r="S155" s="208"/>
      <c r="T155" s="186"/>
    </row>
    <row r="156" spans="1:20" s="187" customFormat="1" ht="12.95" customHeight="1" x14ac:dyDescent="0.2">
      <c r="A156" s="28" t="s">
        <v>157</v>
      </c>
      <c r="B156" s="52" t="s">
        <v>123</v>
      </c>
      <c r="C156" s="28">
        <v>41539.497199999998</v>
      </c>
      <c r="D156" s="28">
        <v>2.0000000000000001E-4</v>
      </c>
      <c r="E156" s="29">
        <f t="shared" si="32"/>
        <v>-1411.9999318879957</v>
      </c>
      <c r="F156" s="206">
        <f t="shared" si="33"/>
        <v>-1412</v>
      </c>
      <c r="G156" s="187">
        <f t="shared" si="34"/>
        <v>1.5919999714242294E-4</v>
      </c>
      <c r="J156" s="187">
        <f>G156</f>
        <v>1.5919999714242294E-4</v>
      </c>
      <c r="O156" s="187">
        <f ca="1">+C$11+C$12*F156</f>
        <v>-0.17994574748546738</v>
      </c>
      <c r="Q156" s="208">
        <f t="shared" si="35"/>
        <v>26520.997199999998</v>
      </c>
      <c r="R156" s="188"/>
      <c r="S156" s="187">
        <f>+(P156-G156)^2</f>
        <v>2.5344639090147474E-8</v>
      </c>
      <c r="T156" s="186"/>
    </row>
    <row r="157" spans="1:20" s="187" customFormat="1" ht="12.95" customHeight="1" x14ac:dyDescent="0.2">
      <c r="A157" s="28" t="s">
        <v>157</v>
      </c>
      <c r="B157" s="52" t="s">
        <v>123</v>
      </c>
      <c r="C157" s="28">
        <v>41539.497300000003</v>
      </c>
      <c r="D157" s="28">
        <v>2.9999999999999997E-4</v>
      </c>
      <c r="E157" s="29">
        <f t="shared" si="32"/>
        <v>-1411.9998891040711</v>
      </c>
      <c r="F157" s="206">
        <f t="shared" si="33"/>
        <v>-1412</v>
      </c>
      <c r="G157" s="187">
        <f t="shared" si="34"/>
        <v>2.5920000189216807E-4</v>
      </c>
      <c r="J157" s="187">
        <f>G157</f>
        <v>2.5920000189216807E-4</v>
      </c>
      <c r="O157" s="187">
        <f ca="1">+C$11+C$12*F157</f>
        <v>-0.17994574748546738</v>
      </c>
      <c r="Q157" s="208">
        <f t="shared" si="35"/>
        <v>26520.997300000003</v>
      </c>
      <c r="R157" s="188"/>
      <c r="S157" s="187">
        <f>+(P157-G157)^2</f>
        <v>6.7184640980899934E-8</v>
      </c>
      <c r="T157" s="186"/>
    </row>
    <row r="158" spans="1:20" s="187" customFormat="1" ht="12.95" customHeight="1" x14ac:dyDescent="0.2">
      <c r="A158" s="130" t="s">
        <v>423</v>
      </c>
      <c r="B158" s="131" t="s">
        <v>123</v>
      </c>
      <c r="C158" s="132">
        <v>41600.307000000001</v>
      </c>
      <c r="D158" s="132" t="s">
        <v>146</v>
      </c>
      <c r="E158" s="29">
        <f t="shared" si="32"/>
        <v>-1385.9831142126213</v>
      </c>
      <c r="F158" s="206">
        <f t="shared" si="33"/>
        <v>-1386</v>
      </c>
      <c r="G158" s="187">
        <f t="shared" si="34"/>
        <v>3.9467599999625236E-2</v>
      </c>
      <c r="I158" s="187">
        <f>G158</f>
        <v>3.9467599999625236E-2</v>
      </c>
      <c r="O158" s="187">
        <f ca="1">+C$11+C$12*F158</f>
        <v>-0.17921034764959853</v>
      </c>
      <c r="P158" s="187">
        <f>D$11+D$12*F158+D$13*F158^2</f>
        <v>0.3683170219075092</v>
      </c>
      <c r="Q158" s="208">
        <f t="shared" si="35"/>
        <v>26581.807000000001</v>
      </c>
      <c r="R158" s="188"/>
      <c r="S158" s="187">
        <f>+(P158-G158)^2</f>
        <v>0.10814194228914947</v>
      </c>
      <c r="T158" s="186"/>
    </row>
    <row r="159" spans="1:20" s="187" customFormat="1" ht="12.95" customHeight="1" x14ac:dyDescent="0.2">
      <c r="A159" s="28" t="s">
        <v>157</v>
      </c>
      <c r="B159" s="52" t="s">
        <v>149</v>
      </c>
      <c r="C159" s="28">
        <v>41608.442999999999</v>
      </c>
      <c r="D159" s="28">
        <v>3.0000000000000001E-3</v>
      </c>
      <c r="E159" s="29">
        <f t="shared" si="32"/>
        <v>-1382.5022142819062</v>
      </c>
      <c r="F159" s="206">
        <f t="shared" si="33"/>
        <v>-1382.5</v>
      </c>
      <c r="G159" s="187">
        <f t="shared" si="34"/>
        <v>-5.1755000022239983E-3</v>
      </c>
      <c r="J159" s="187">
        <f>G159</f>
        <v>-5.1755000022239983E-3</v>
      </c>
      <c r="O159" s="187">
        <f ca="1">+C$11+C$12*F159</f>
        <v>-0.17911135151784696</v>
      </c>
      <c r="Q159" s="208">
        <f t="shared" si="35"/>
        <v>26589.942999999999</v>
      </c>
      <c r="R159" s="188"/>
      <c r="S159" s="187">
        <f>+(P159-G159)^2</f>
        <v>2.6785800273020606E-5</v>
      </c>
      <c r="T159" s="186"/>
    </row>
    <row r="160" spans="1:20" s="187" customFormat="1" ht="12.95" customHeight="1" x14ac:dyDescent="0.2">
      <c r="A160" s="28" t="s">
        <v>157</v>
      </c>
      <c r="B160" s="52" t="s">
        <v>149</v>
      </c>
      <c r="C160" s="28">
        <v>41622.476000000002</v>
      </c>
      <c r="D160" s="28">
        <v>1E-3</v>
      </c>
      <c r="E160" s="29">
        <f t="shared" si="32"/>
        <v>-1376.4983464441793</v>
      </c>
      <c r="F160" s="206">
        <f t="shared" si="33"/>
        <v>-1376.5</v>
      </c>
      <c r="G160" s="187">
        <f t="shared" si="34"/>
        <v>3.8649000052828342E-3</v>
      </c>
      <c r="J160" s="187">
        <f>G160</f>
        <v>3.8649000052828342E-3</v>
      </c>
      <c r="O160" s="187">
        <f ca="1">+C$11+C$12*F160</f>
        <v>-0.17894164386341568</v>
      </c>
      <c r="Q160" s="208">
        <f t="shared" si="35"/>
        <v>26603.976000000002</v>
      </c>
      <c r="R160" s="188"/>
      <c r="S160" s="187">
        <f>+(P160-G160)^2</f>
        <v>1.4937452050835251E-5</v>
      </c>
      <c r="T160" s="186"/>
    </row>
    <row r="161" spans="1:20" s="187" customFormat="1" ht="12.95" customHeight="1" x14ac:dyDescent="0.2">
      <c r="A161" s="27" t="s">
        <v>66</v>
      </c>
      <c r="B161" s="53"/>
      <c r="C161" s="27">
        <v>41628.309000000001</v>
      </c>
      <c r="D161" s="27"/>
      <c r="E161" s="29">
        <f t="shared" si="32"/>
        <v>-1374.0027602475398</v>
      </c>
      <c r="F161" s="206">
        <f t="shared" si="33"/>
        <v>-1374</v>
      </c>
      <c r="G161" s="187">
        <f t="shared" si="34"/>
        <v>-6.4515999983996153E-3</v>
      </c>
      <c r="I161" s="187">
        <f t="shared" ref="I161:I166" si="36">G161</f>
        <v>-6.4515999983996153E-3</v>
      </c>
      <c r="Q161" s="208">
        <f t="shared" si="35"/>
        <v>26609.809000000001</v>
      </c>
      <c r="R161" s="188"/>
      <c r="S161" s="208"/>
      <c r="T161" s="186"/>
    </row>
    <row r="162" spans="1:20" s="187" customFormat="1" ht="12.95" customHeight="1" x14ac:dyDescent="0.2">
      <c r="A162" s="130" t="s">
        <v>394</v>
      </c>
      <c r="B162" s="131" t="s">
        <v>123</v>
      </c>
      <c r="C162" s="132">
        <v>41628.317000000003</v>
      </c>
      <c r="D162" s="132" t="s">
        <v>146</v>
      </c>
      <c r="E162" s="29">
        <f t="shared" si="32"/>
        <v>-1373.9993375337428</v>
      </c>
      <c r="F162" s="206">
        <f t="shared" si="33"/>
        <v>-1374</v>
      </c>
      <c r="G162" s="187">
        <f t="shared" si="34"/>
        <v>1.5484000032301992E-3</v>
      </c>
      <c r="I162" s="187">
        <f t="shared" si="36"/>
        <v>1.5484000032301992E-3</v>
      </c>
      <c r="O162" s="187">
        <f ca="1">+C$11+C$12*F162</f>
        <v>-0.17887093234073598</v>
      </c>
      <c r="P162" s="187">
        <f>D$11+D$12*F162+D$13*F162^2</f>
        <v>0.36630484324348589</v>
      </c>
      <c r="Q162" s="208">
        <f t="shared" si="35"/>
        <v>26609.817000000003</v>
      </c>
      <c r="R162" s="188"/>
      <c r="S162" s="187">
        <f>+(P162-G162)^2</f>
        <v>0.13304726288528188</v>
      </c>
      <c r="T162" s="186"/>
    </row>
    <row r="163" spans="1:20" s="187" customFormat="1" ht="12.95" customHeight="1" x14ac:dyDescent="0.2">
      <c r="A163" s="27" t="s">
        <v>66</v>
      </c>
      <c r="B163" s="53"/>
      <c r="C163" s="27">
        <v>41649.358999999997</v>
      </c>
      <c r="D163" s="27"/>
      <c r="E163" s="29">
        <f t="shared" si="32"/>
        <v>-1364.9967445713412</v>
      </c>
      <c r="F163" s="206">
        <f t="shared" si="33"/>
        <v>-1365</v>
      </c>
      <c r="G163" s="187">
        <f t="shared" si="34"/>
        <v>7.609000000229571E-3</v>
      </c>
      <c r="I163" s="187">
        <f t="shared" si="36"/>
        <v>7.609000000229571E-3</v>
      </c>
      <c r="Q163" s="208">
        <f t="shared" si="35"/>
        <v>26630.858999999997</v>
      </c>
      <c r="R163" s="188"/>
      <c r="S163" s="208"/>
      <c r="T163" s="186"/>
    </row>
    <row r="164" spans="1:20" s="187" customFormat="1" ht="12.95" customHeight="1" x14ac:dyDescent="0.2">
      <c r="A164" s="130" t="s">
        <v>625</v>
      </c>
      <c r="B164" s="131" t="s">
        <v>123</v>
      </c>
      <c r="C164" s="132">
        <v>41747.519</v>
      </c>
      <c r="D164" s="132" t="s">
        <v>146</v>
      </c>
      <c r="E164" s="29">
        <f t="shared" si="32"/>
        <v>-1323.0000462922033</v>
      </c>
      <c r="F164" s="206">
        <f t="shared" si="33"/>
        <v>-1323</v>
      </c>
      <c r="G164" s="187">
        <f t="shared" si="34"/>
        <v>-1.0819999442901462E-4</v>
      </c>
      <c r="I164" s="187">
        <f t="shared" si="36"/>
        <v>-1.0819999442901462E-4</v>
      </c>
      <c r="O164" s="187">
        <f t="shared" ref="O164:O172" ca="1" si="37">+C$11+C$12*F164</f>
        <v>-0.17742841727807021</v>
      </c>
      <c r="P164" s="187">
        <f>D$11+D$12*F164+D$13*F164^2</f>
        <v>0.3578098260936346</v>
      </c>
      <c r="Q164" s="208">
        <f t="shared" si="35"/>
        <v>26729.019</v>
      </c>
      <c r="R164" s="188"/>
      <c r="S164" s="187">
        <f t="shared" ref="S164:S172" si="38">+(P164-G164)^2</f>
        <v>0.12810531339877579</v>
      </c>
      <c r="T164" s="186"/>
    </row>
    <row r="165" spans="1:20" s="187" customFormat="1" ht="12.95" customHeight="1" x14ac:dyDescent="0.2">
      <c r="A165" s="130" t="s">
        <v>625</v>
      </c>
      <c r="B165" s="131" t="s">
        <v>149</v>
      </c>
      <c r="C165" s="132">
        <v>41753.358999999997</v>
      </c>
      <c r="D165" s="132" t="s">
        <v>146</v>
      </c>
      <c r="E165" s="29">
        <f t="shared" si="32"/>
        <v>-1320.5014652209929</v>
      </c>
      <c r="F165" s="206">
        <f t="shared" si="33"/>
        <v>-1320.5</v>
      </c>
      <c r="G165" s="187">
        <f t="shared" si="34"/>
        <v>-3.4247000003233552E-3</v>
      </c>
      <c r="I165" s="187">
        <f t="shared" si="36"/>
        <v>-3.4247000003233552E-3</v>
      </c>
      <c r="O165" s="187">
        <f t="shared" ca="1" si="37"/>
        <v>-0.1773577057553905</v>
      </c>
      <c r="P165" s="187">
        <f>D$11+D$12*F165+D$13*F165^2</f>
        <v>0.35739576573398213</v>
      </c>
      <c r="Q165" s="208">
        <f t="shared" si="35"/>
        <v>26734.858999999997</v>
      </c>
      <c r="R165" s="188"/>
      <c r="S165" s="187">
        <f t="shared" si="38"/>
        <v>0.13019140849272112</v>
      </c>
      <c r="T165" s="186"/>
    </row>
    <row r="166" spans="1:20" s="187" customFormat="1" ht="12.95" customHeight="1" x14ac:dyDescent="0.2">
      <c r="A166" s="130" t="s">
        <v>625</v>
      </c>
      <c r="B166" s="131" t="s">
        <v>149</v>
      </c>
      <c r="C166" s="132">
        <v>41753.364000000001</v>
      </c>
      <c r="D166" s="132" t="s">
        <v>146</v>
      </c>
      <c r="E166" s="29">
        <f t="shared" si="32"/>
        <v>-1320.4993260248684</v>
      </c>
      <c r="F166" s="206">
        <f t="shared" si="33"/>
        <v>-1320.5</v>
      </c>
      <c r="G166" s="187">
        <f t="shared" si="34"/>
        <v>1.5753000043332577E-3</v>
      </c>
      <c r="I166" s="187">
        <f t="shared" si="36"/>
        <v>1.5753000043332577E-3</v>
      </c>
      <c r="O166" s="187">
        <f t="shared" ca="1" si="37"/>
        <v>-0.1773577057553905</v>
      </c>
      <c r="P166" s="187">
        <f>D$11+D$12*F166+D$13*F166^2</f>
        <v>0.35739576573398213</v>
      </c>
      <c r="Q166" s="208">
        <f t="shared" si="35"/>
        <v>26734.864000000001</v>
      </c>
      <c r="R166" s="188"/>
      <c r="S166" s="187">
        <f t="shared" si="38"/>
        <v>0.12660820383206423</v>
      </c>
      <c r="T166" s="186"/>
    </row>
    <row r="167" spans="1:20" s="187" customFormat="1" ht="12.95" customHeight="1" x14ac:dyDescent="0.2">
      <c r="A167" s="28" t="s">
        <v>158</v>
      </c>
      <c r="B167" s="52" t="s">
        <v>123</v>
      </c>
      <c r="C167" s="28">
        <v>41894.761899999998</v>
      </c>
      <c r="D167" s="28">
        <v>1.6000000000000001E-3</v>
      </c>
      <c r="E167" s="29">
        <f t="shared" si="32"/>
        <v>-1260.0037581397485</v>
      </c>
      <c r="F167" s="206">
        <f t="shared" si="33"/>
        <v>-1260</v>
      </c>
      <c r="G167" s="187">
        <f t="shared" si="34"/>
        <v>-8.7839999978314154E-3</v>
      </c>
      <c r="J167" s="187">
        <f>G167</f>
        <v>-8.7839999978314154E-3</v>
      </c>
      <c r="O167" s="187">
        <f t="shared" ca="1" si="37"/>
        <v>-0.17564648690654189</v>
      </c>
      <c r="Q167" s="208">
        <f t="shared" si="35"/>
        <v>26876.261899999998</v>
      </c>
      <c r="R167" s="188"/>
      <c r="S167" s="187">
        <f t="shared" si="38"/>
        <v>7.7158655961902305E-5</v>
      </c>
      <c r="T167" s="186"/>
    </row>
    <row r="168" spans="1:20" s="187" customFormat="1" ht="12.95" customHeight="1" x14ac:dyDescent="0.2">
      <c r="A168" s="130" t="s">
        <v>670</v>
      </c>
      <c r="B168" s="131" t="s">
        <v>123</v>
      </c>
      <c r="C168" s="132">
        <v>41983.584000000003</v>
      </c>
      <c r="D168" s="132" t="s">
        <v>146</v>
      </c>
      <c r="E168" s="29">
        <f t="shared" si="32"/>
        <v>-1222.0021797552793</v>
      </c>
      <c r="F168" s="206">
        <f t="shared" si="33"/>
        <v>-1222</v>
      </c>
      <c r="G168" s="187">
        <f t="shared" si="34"/>
        <v>-5.0947999989148229E-3</v>
      </c>
      <c r="I168" s="187">
        <f t="shared" ref="I168:I173" si="39">G168</f>
        <v>-5.0947999989148229E-3</v>
      </c>
      <c r="O168" s="187">
        <f t="shared" ca="1" si="37"/>
        <v>-0.17457167176181049</v>
      </c>
      <c r="P168" s="187">
        <f>D$11+D$12*F168+D$13*F168^2</f>
        <v>0.34125747990746891</v>
      </c>
      <c r="Q168" s="208">
        <f t="shared" si="35"/>
        <v>26965.084000000003</v>
      </c>
      <c r="R168" s="188"/>
      <c r="S168" s="187">
        <f t="shared" si="38"/>
        <v>0.11995990179634998</v>
      </c>
      <c r="T168" s="186"/>
    </row>
    <row r="169" spans="1:20" s="187" customFormat="1" ht="12.95" customHeight="1" x14ac:dyDescent="0.2">
      <c r="A169" s="130" t="s">
        <v>670</v>
      </c>
      <c r="B169" s="131" t="s">
        <v>123</v>
      </c>
      <c r="C169" s="132">
        <v>41983.597999999998</v>
      </c>
      <c r="D169" s="132" t="s">
        <v>146</v>
      </c>
      <c r="E169" s="29">
        <f t="shared" si="32"/>
        <v>-1221.9961900061378</v>
      </c>
      <c r="F169" s="206">
        <f t="shared" si="33"/>
        <v>-1222</v>
      </c>
      <c r="G169" s="187">
        <f t="shared" si="34"/>
        <v>8.9051999966613948E-3</v>
      </c>
      <c r="I169" s="187">
        <f t="shared" si="39"/>
        <v>8.9051999966613948E-3</v>
      </c>
      <c r="O169" s="187">
        <f t="shared" ca="1" si="37"/>
        <v>-0.17457167176181049</v>
      </c>
      <c r="P169" s="187">
        <f>D$11+D$12*F169+D$13*F169^2</f>
        <v>0.34125747990746891</v>
      </c>
      <c r="Q169" s="208">
        <f t="shared" si="35"/>
        <v>26965.097999999998</v>
      </c>
      <c r="R169" s="188"/>
      <c r="S169" s="187">
        <f t="shared" si="38"/>
        <v>0.11045803796191175</v>
      </c>
      <c r="T169" s="186"/>
    </row>
    <row r="170" spans="1:20" s="187" customFormat="1" ht="12.95" customHeight="1" x14ac:dyDescent="0.2">
      <c r="A170" s="130" t="s">
        <v>670</v>
      </c>
      <c r="B170" s="131" t="s">
        <v>123</v>
      </c>
      <c r="C170" s="132">
        <v>41990.601000000002</v>
      </c>
      <c r="D170" s="132" t="s">
        <v>146</v>
      </c>
      <c r="E170" s="29">
        <f t="shared" si="32"/>
        <v>-1219.0000319168043</v>
      </c>
      <c r="F170" s="206">
        <f t="shared" si="33"/>
        <v>-1219</v>
      </c>
      <c r="G170" s="187">
        <f t="shared" si="34"/>
        <v>-7.4599993240553886E-5</v>
      </c>
      <c r="I170" s="187">
        <f t="shared" si="39"/>
        <v>-7.4599993240553886E-5</v>
      </c>
      <c r="O170" s="187">
        <f t="shared" ca="1" si="37"/>
        <v>-0.17448681793459486</v>
      </c>
      <c r="P170" s="187">
        <f>D$11+D$12*F170+D$13*F170^2</f>
        <v>0.34077133603786569</v>
      </c>
      <c r="Q170" s="208">
        <f t="shared" si="35"/>
        <v>26972.101000000002</v>
      </c>
      <c r="R170" s="188"/>
      <c r="S170" s="187">
        <f t="shared" si="38"/>
        <v>0.11617595210892097</v>
      </c>
      <c r="T170" s="186"/>
    </row>
    <row r="171" spans="1:20" s="187" customFormat="1" ht="12.95" customHeight="1" x14ac:dyDescent="0.2">
      <c r="A171" s="130" t="s">
        <v>670</v>
      </c>
      <c r="B171" s="131" t="s">
        <v>123</v>
      </c>
      <c r="C171" s="132">
        <v>42004.63</v>
      </c>
      <c r="D171" s="132" t="s">
        <v>146</v>
      </c>
      <c r="E171" s="29">
        <f t="shared" si="32"/>
        <v>-1212.9978754359793</v>
      </c>
      <c r="F171" s="206">
        <f t="shared" si="33"/>
        <v>-1213</v>
      </c>
      <c r="G171" s="187">
        <f t="shared" si="34"/>
        <v>4.9657999988994561E-3</v>
      </c>
      <c r="I171" s="187">
        <f t="shared" si="39"/>
        <v>4.9657999988994561E-3</v>
      </c>
      <c r="O171" s="187">
        <f t="shared" ca="1" si="37"/>
        <v>-0.17431711028016358</v>
      </c>
      <c r="P171" s="187">
        <f>D$11+D$12*F171+D$13*F171^2</f>
        <v>0.33980000194861287</v>
      </c>
      <c r="Q171" s="208">
        <f t="shared" si="35"/>
        <v>26986.129999999997</v>
      </c>
      <c r="R171" s="188"/>
      <c r="S171" s="187">
        <f t="shared" si="38"/>
        <v>0.11211394279530147</v>
      </c>
      <c r="T171" s="186"/>
    </row>
    <row r="172" spans="1:20" s="187" customFormat="1" ht="12.95" customHeight="1" x14ac:dyDescent="0.2">
      <c r="A172" s="130" t="s">
        <v>680</v>
      </c>
      <c r="B172" s="131" t="s">
        <v>123</v>
      </c>
      <c r="C172" s="132">
        <v>42266.406999999999</v>
      </c>
      <c r="D172" s="132" t="s">
        <v>146</v>
      </c>
      <c r="E172" s="29">
        <f t="shared" si="32"/>
        <v>-1100.9994067581308</v>
      </c>
      <c r="F172" s="206">
        <f t="shared" si="33"/>
        <v>-1101</v>
      </c>
      <c r="G172" s="187">
        <f t="shared" si="34"/>
        <v>1.3866000008420087E-3</v>
      </c>
      <c r="I172" s="187">
        <f t="shared" si="39"/>
        <v>1.3866000008420087E-3</v>
      </c>
      <c r="O172" s="187">
        <f t="shared" ca="1" si="37"/>
        <v>-0.17114923406411323</v>
      </c>
      <c r="P172" s="187">
        <f>D$11+D$12*F172+D$13*F172^2</f>
        <v>0.32190182927864852</v>
      </c>
      <c r="Q172" s="208">
        <f t="shared" si="35"/>
        <v>27247.906999999999</v>
      </c>
      <c r="R172" s="188"/>
      <c r="S172" s="187">
        <f t="shared" si="38"/>
        <v>0.10273001219900488</v>
      </c>
      <c r="T172" s="186"/>
    </row>
    <row r="173" spans="1:20" s="187" customFormat="1" ht="12.95" customHeight="1" x14ac:dyDescent="0.2">
      <c r="A173" s="27" t="s">
        <v>55</v>
      </c>
      <c r="B173" s="53"/>
      <c r="C173" s="27">
        <v>42280.444000000003</v>
      </c>
      <c r="D173" s="27"/>
      <c r="E173" s="29">
        <f t="shared" si="32"/>
        <v>-1094.9938275635059</v>
      </c>
      <c r="F173" s="206">
        <f t="shared" si="33"/>
        <v>-1095</v>
      </c>
      <c r="G173" s="187">
        <f t="shared" si="34"/>
        <v>1.4427000001887791E-2</v>
      </c>
      <c r="I173" s="187">
        <f t="shared" si="39"/>
        <v>1.4427000001887791E-2</v>
      </c>
      <c r="Q173" s="208">
        <f t="shared" si="35"/>
        <v>27261.944000000003</v>
      </c>
      <c r="R173" s="188"/>
      <c r="S173" s="208"/>
      <c r="T173" s="186"/>
    </row>
    <row r="174" spans="1:20" s="187" customFormat="1" ht="12.95" customHeight="1" x14ac:dyDescent="0.2">
      <c r="A174" s="28" t="s">
        <v>158</v>
      </c>
      <c r="B174" s="53"/>
      <c r="C174" s="27">
        <v>42289.777600000001</v>
      </c>
      <c r="D174" s="27"/>
      <c r="E174" s="29">
        <f t="shared" si="32"/>
        <v>-1091.0005473775027</v>
      </c>
      <c r="F174" s="206">
        <f t="shared" si="33"/>
        <v>-1091</v>
      </c>
      <c r="G174" s="187">
        <f t="shared" si="34"/>
        <v>-1.2793999994755723E-3</v>
      </c>
      <c r="J174" s="187">
        <f>G174</f>
        <v>-1.2793999994755723E-3</v>
      </c>
      <c r="P174" s="186"/>
      <c r="Q174" s="208">
        <f t="shared" si="35"/>
        <v>27271.277600000001</v>
      </c>
      <c r="R174" s="188"/>
      <c r="S174" s="208"/>
      <c r="T174" s="186"/>
    </row>
    <row r="175" spans="1:20" s="187" customFormat="1" ht="12.95" customHeight="1" x14ac:dyDescent="0.2">
      <c r="A175" s="27" t="s">
        <v>95</v>
      </c>
      <c r="B175" s="53"/>
      <c r="C175" s="27">
        <v>42357.57</v>
      </c>
      <c r="D175" s="27"/>
      <c r="E175" s="29">
        <f t="shared" si="32"/>
        <v>-1061.9962995329786</v>
      </c>
      <c r="F175" s="206">
        <f t="shared" si="33"/>
        <v>-1062</v>
      </c>
      <c r="G175" s="187">
        <f t="shared" si="34"/>
        <v>8.6492000045836903E-3</v>
      </c>
      <c r="I175" s="187">
        <f t="shared" ref="I175:I183" si="40">G175</f>
        <v>8.6492000045836903E-3</v>
      </c>
      <c r="P175" s="186"/>
      <c r="Q175" s="208">
        <f t="shared" si="35"/>
        <v>27339.07</v>
      </c>
      <c r="R175" s="188"/>
      <c r="S175" s="208"/>
      <c r="T175" s="186"/>
    </row>
    <row r="176" spans="1:20" s="187" customFormat="1" ht="12.95" customHeight="1" x14ac:dyDescent="0.2">
      <c r="A176" s="27" t="s">
        <v>95</v>
      </c>
      <c r="B176" s="53"/>
      <c r="C176" s="27">
        <v>42392.627</v>
      </c>
      <c r="D176" s="27"/>
      <c r="E176" s="29">
        <f t="shared" si="32"/>
        <v>-1046.9975398388904</v>
      </c>
      <c r="F176" s="206">
        <f t="shared" si="33"/>
        <v>-1047</v>
      </c>
      <c r="G176" s="187">
        <f t="shared" si="34"/>
        <v>5.750200005422812E-3</v>
      </c>
      <c r="I176" s="187">
        <f t="shared" si="40"/>
        <v>5.750200005422812E-3</v>
      </c>
      <c r="P176" s="186"/>
      <c r="Q176" s="208">
        <f t="shared" si="35"/>
        <v>27374.127</v>
      </c>
      <c r="R176" s="188"/>
      <c r="S176" s="208"/>
      <c r="T176" s="186"/>
    </row>
    <row r="177" spans="1:20" s="187" customFormat="1" ht="12.95" customHeight="1" x14ac:dyDescent="0.2">
      <c r="A177" s="130" t="s">
        <v>625</v>
      </c>
      <c r="B177" s="131" t="s">
        <v>123</v>
      </c>
      <c r="C177" s="132">
        <v>42397.296999999999</v>
      </c>
      <c r="D177" s="132" t="s">
        <v>146</v>
      </c>
      <c r="E177" s="29">
        <f t="shared" si="32"/>
        <v>-1044.9995306603705</v>
      </c>
      <c r="F177" s="206">
        <f t="shared" si="33"/>
        <v>-1045</v>
      </c>
      <c r="G177" s="187">
        <f t="shared" si="34"/>
        <v>1.0970000002998859E-3</v>
      </c>
      <c r="I177" s="187">
        <f t="shared" si="40"/>
        <v>1.0970000002998859E-3</v>
      </c>
      <c r="O177" s="187">
        <f ca="1">+C$11+C$12*F177</f>
        <v>-0.16956529595608805</v>
      </c>
      <c r="P177" s="187">
        <f>D$11+D$12*F177+D$13*F177^2</f>
        <v>0.31311888995783077</v>
      </c>
      <c r="Q177" s="208">
        <f t="shared" si="35"/>
        <v>27378.796999999999</v>
      </c>
      <c r="R177" s="188"/>
      <c r="S177" s="187">
        <f>+(P177-G177)^2</f>
        <v>9.7357659812669514E-2</v>
      </c>
      <c r="T177" s="186"/>
    </row>
    <row r="178" spans="1:20" s="187" customFormat="1" ht="12.95" customHeight="1" x14ac:dyDescent="0.2">
      <c r="A178" s="27" t="s">
        <v>55</v>
      </c>
      <c r="B178" s="53"/>
      <c r="C178" s="27">
        <v>42404.296999999999</v>
      </c>
      <c r="D178" s="27"/>
      <c r="E178" s="29">
        <f t="shared" si="32"/>
        <v>-1042.0046560887124</v>
      </c>
      <c r="F178" s="206">
        <f t="shared" si="33"/>
        <v>-1042</v>
      </c>
      <c r="G178" s="187">
        <f t="shared" si="34"/>
        <v>-1.088280000112718E-2</v>
      </c>
      <c r="I178" s="187">
        <f t="shared" si="40"/>
        <v>-1.088280000112718E-2</v>
      </c>
      <c r="P178" s="186"/>
      <c r="Q178" s="208">
        <f t="shared" si="35"/>
        <v>27385.796999999999</v>
      </c>
      <c r="R178" s="188"/>
      <c r="S178" s="208"/>
      <c r="T178" s="186"/>
    </row>
    <row r="179" spans="1:20" s="187" customFormat="1" ht="12.95" customHeight="1" x14ac:dyDescent="0.2">
      <c r="A179" s="27" t="s">
        <v>66</v>
      </c>
      <c r="B179" s="53"/>
      <c r="C179" s="27">
        <v>42439.34</v>
      </c>
      <c r="D179" s="27"/>
      <c r="E179" s="29">
        <f t="shared" si="32"/>
        <v>-1027.0118861437686</v>
      </c>
      <c r="F179" s="206">
        <f t="shared" si="33"/>
        <v>-1027</v>
      </c>
      <c r="G179" s="187">
        <f t="shared" si="34"/>
        <v>-2.7781800003140233E-2</v>
      </c>
      <c r="I179" s="187">
        <f t="shared" si="40"/>
        <v>-2.7781800003140233E-2</v>
      </c>
      <c r="P179" s="186"/>
      <c r="Q179" s="208">
        <f t="shared" si="35"/>
        <v>27420.839999999997</v>
      </c>
      <c r="R179" s="188"/>
      <c r="S179" s="208"/>
      <c r="T179" s="186"/>
    </row>
    <row r="180" spans="1:20" s="187" customFormat="1" ht="12.95" customHeight="1" x14ac:dyDescent="0.2">
      <c r="A180" s="27" t="s">
        <v>66</v>
      </c>
      <c r="B180" s="53"/>
      <c r="C180" s="27">
        <v>42439.37</v>
      </c>
      <c r="D180" s="27"/>
      <c r="E180" s="29">
        <f t="shared" si="32"/>
        <v>-1026.9990509670304</v>
      </c>
      <c r="F180" s="187">
        <f t="shared" si="33"/>
        <v>-1027</v>
      </c>
      <c r="G180" s="187">
        <f t="shared" si="34"/>
        <v>2.2182000029715709E-3</v>
      </c>
      <c r="I180" s="187">
        <f t="shared" si="40"/>
        <v>2.2182000029715709E-3</v>
      </c>
      <c r="P180" s="186"/>
      <c r="Q180" s="208">
        <f t="shared" si="35"/>
        <v>27420.870000000003</v>
      </c>
      <c r="R180" s="188"/>
      <c r="S180" s="208"/>
      <c r="T180" s="186"/>
    </row>
    <row r="181" spans="1:20" s="187" customFormat="1" ht="12.95" customHeight="1" x14ac:dyDescent="0.2">
      <c r="A181" s="27" t="s">
        <v>66</v>
      </c>
      <c r="B181" s="53"/>
      <c r="C181" s="27">
        <v>42453.383000000002</v>
      </c>
      <c r="D181" s="27"/>
      <c r="E181" s="29">
        <f t="shared" si="32"/>
        <v>-1021.0037399137958</v>
      </c>
      <c r="F181" s="187">
        <f t="shared" si="33"/>
        <v>-1021</v>
      </c>
      <c r="G181" s="187">
        <f t="shared" si="34"/>
        <v>-8.7413999935961328E-3</v>
      </c>
      <c r="I181" s="187">
        <f t="shared" si="40"/>
        <v>-8.7413999935961328E-3</v>
      </c>
      <c r="P181" s="186"/>
      <c r="Q181" s="208">
        <f t="shared" si="35"/>
        <v>27434.883000000002</v>
      </c>
      <c r="R181" s="188"/>
      <c r="S181" s="208"/>
      <c r="T181" s="186"/>
    </row>
    <row r="182" spans="1:20" s="187" customFormat="1" ht="12.95" customHeight="1" x14ac:dyDescent="0.2">
      <c r="A182" s="27" t="s">
        <v>96</v>
      </c>
      <c r="B182" s="53"/>
      <c r="C182" s="27">
        <v>42504.809000000001</v>
      </c>
      <c r="D182" s="27"/>
      <c r="E182" s="29">
        <f t="shared" si="32"/>
        <v>-999.00167995349784</v>
      </c>
      <c r="F182" s="187">
        <f t="shared" si="33"/>
        <v>-999</v>
      </c>
      <c r="G182" s="187">
        <f t="shared" si="34"/>
        <v>-3.9265999948838726E-3</v>
      </c>
      <c r="I182" s="187">
        <f t="shared" si="40"/>
        <v>-3.9265999948838726E-3</v>
      </c>
      <c r="P182" s="186"/>
      <c r="Q182" s="208">
        <f t="shared" si="35"/>
        <v>27486.309000000001</v>
      </c>
      <c r="R182" s="188"/>
      <c r="S182" s="208"/>
      <c r="T182" s="186"/>
    </row>
    <row r="183" spans="1:20" s="187" customFormat="1" ht="12.95" customHeight="1" x14ac:dyDescent="0.2">
      <c r="A183" s="27" t="s">
        <v>96</v>
      </c>
      <c r="B183" s="53"/>
      <c r="C183" s="27">
        <v>42607.661999999997</v>
      </c>
      <c r="D183" s="27"/>
      <c r="E183" s="29">
        <f t="shared" si="32"/>
        <v>-954.99713219367879</v>
      </c>
      <c r="F183" s="187">
        <f t="shared" si="33"/>
        <v>-955</v>
      </c>
      <c r="G183" s="187">
        <f t="shared" si="34"/>
        <v>6.702999999106396E-3</v>
      </c>
      <c r="I183" s="187">
        <f t="shared" si="40"/>
        <v>6.702999999106396E-3</v>
      </c>
      <c r="P183" s="186"/>
      <c r="Q183" s="208">
        <f t="shared" si="35"/>
        <v>27589.161999999997</v>
      </c>
      <c r="R183" s="188"/>
      <c r="S183" s="208"/>
      <c r="T183" s="186"/>
    </row>
    <row r="184" spans="1:20" s="187" customFormat="1" ht="12.95" customHeight="1" x14ac:dyDescent="0.2">
      <c r="A184" s="27" t="s">
        <v>180</v>
      </c>
      <c r="B184" s="53"/>
      <c r="C184" s="27">
        <v>42663.747600000002</v>
      </c>
      <c r="D184" s="27"/>
      <c r="E184" s="29">
        <f t="shared" si="32"/>
        <v>-931.00151258279266</v>
      </c>
      <c r="F184" s="187">
        <f t="shared" si="33"/>
        <v>-931</v>
      </c>
      <c r="G184" s="187">
        <f t="shared" si="34"/>
        <v>-3.535399999236688E-3</v>
      </c>
      <c r="J184" s="187">
        <f>G184</f>
        <v>-3.535399999236688E-3</v>
      </c>
      <c r="P184" s="186"/>
      <c r="Q184" s="208">
        <f t="shared" si="35"/>
        <v>27645.247600000002</v>
      </c>
      <c r="R184" s="188"/>
      <c r="S184" s="208"/>
      <c r="T184" s="186"/>
    </row>
    <row r="185" spans="1:20" s="187" customFormat="1" ht="12.95" customHeight="1" x14ac:dyDescent="0.2">
      <c r="A185" s="29" t="s">
        <v>91</v>
      </c>
      <c r="B185" s="53"/>
      <c r="C185" s="27">
        <v>42663.7526</v>
      </c>
      <c r="D185" s="27"/>
      <c r="E185" s="29">
        <f t="shared" si="32"/>
        <v>-930.9993733866711</v>
      </c>
      <c r="F185" s="187">
        <f t="shared" si="33"/>
        <v>-931</v>
      </c>
      <c r="G185" s="187">
        <f t="shared" si="34"/>
        <v>1.4645999981439672E-3</v>
      </c>
      <c r="J185" s="187">
        <f>G185</f>
        <v>1.4645999981439672E-3</v>
      </c>
      <c r="Q185" s="208">
        <f t="shared" si="35"/>
        <v>27645.2526</v>
      </c>
      <c r="R185" s="188"/>
      <c r="S185" s="208"/>
      <c r="T185" s="186"/>
    </row>
    <row r="186" spans="1:20" s="187" customFormat="1" ht="12.95" customHeight="1" x14ac:dyDescent="0.2">
      <c r="A186" s="27" t="s">
        <v>96</v>
      </c>
      <c r="B186" s="53"/>
      <c r="C186" s="27">
        <v>42745.56</v>
      </c>
      <c r="D186" s="27"/>
      <c r="E186" s="29">
        <f t="shared" si="32"/>
        <v>-895.99895881046348</v>
      </c>
      <c r="F186" s="187">
        <f t="shared" si="33"/>
        <v>-896</v>
      </c>
      <c r="G186" s="187">
        <f t="shared" si="34"/>
        <v>2.433599998767022E-3</v>
      </c>
      <c r="I186" s="187">
        <f>G186</f>
        <v>2.433599998767022E-3</v>
      </c>
      <c r="P186" s="186"/>
      <c r="Q186" s="208">
        <f t="shared" si="35"/>
        <v>27727.059999999998</v>
      </c>
      <c r="R186" s="188"/>
      <c r="S186" s="208"/>
      <c r="T186" s="186"/>
    </row>
    <row r="187" spans="1:20" s="187" customFormat="1" ht="12.95" customHeight="1" x14ac:dyDescent="0.2">
      <c r="A187" s="29" t="s">
        <v>124</v>
      </c>
      <c r="B187" s="53"/>
      <c r="C187" s="27">
        <v>43009.68</v>
      </c>
      <c r="D187" s="27"/>
      <c r="E187" s="29">
        <f t="shared" si="32"/>
        <v>-782.99806282955842</v>
      </c>
      <c r="F187" s="187">
        <f t="shared" si="33"/>
        <v>-783</v>
      </c>
      <c r="G187" s="187">
        <f t="shared" si="34"/>
        <v>4.5278000034159049E-3</v>
      </c>
      <c r="I187" s="187">
        <f>G187</f>
        <v>4.5278000034159049E-3</v>
      </c>
      <c r="Q187" s="208">
        <f t="shared" si="35"/>
        <v>27991.18</v>
      </c>
      <c r="R187" s="188"/>
      <c r="S187" s="208"/>
      <c r="T187" s="186"/>
    </row>
    <row r="188" spans="1:20" s="187" customFormat="1" ht="12.95" customHeight="1" x14ac:dyDescent="0.2">
      <c r="A188" s="27" t="s">
        <v>78</v>
      </c>
      <c r="B188" s="53"/>
      <c r="C188" s="27">
        <v>43014.345999999998</v>
      </c>
      <c r="D188" s="27"/>
      <c r="E188" s="29">
        <f t="shared" si="32"/>
        <v>-781.00176500793714</v>
      </c>
      <c r="F188" s="187">
        <f t="shared" si="33"/>
        <v>-781</v>
      </c>
      <c r="G188" s="187">
        <f t="shared" si="34"/>
        <v>-4.1254000025219284E-3</v>
      </c>
      <c r="I188" s="187">
        <f>G188</f>
        <v>-4.1254000025219284E-3</v>
      </c>
      <c r="P188" s="211"/>
      <c r="Q188" s="208">
        <f t="shared" si="35"/>
        <v>27995.845999999998</v>
      </c>
      <c r="R188" s="188"/>
      <c r="S188" s="208"/>
      <c r="T188" s="186"/>
    </row>
    <row r="189" spans="1:20" s="187" customFormat="1" ht="12.95" customHeight="1" x14ac:dyDescent="0.2">
      <c r="A189" s="27" t="s">
        <v>66</v>
      </c>
      <c r="B189" s="53"/>
      <c r="C189" s="27">
        <v>43042.398999999998</v>
      </c>
      <c r="D189" s="27"/>
      <c r="E189" s="29">
        <f t="shared" si="32"/>
        <v>-768.99959124240524</v>
      </c>
      <c r="F189" s="187">
        <f t="shared" si="33"/>
        <v>-769</v>
      </c>
      <c r="G189" s="187">
        <f t="shared" si="34"/>
        <v>9.5539999892935157E-4</v>
      </c>
      <c r="I189" s="187">
        <f>G189</f>
        <v>9.5539999892935157E-4</v>
      </c>
      <c r="P189" s="211"/>
      <c r="Q189" s="208">
        <f t="shared" si="35"/>
        <v>28023.898999999998</v>
      </c>
      <c r="R189" s="188"/>
      <c r="S189" s="208"/>
      <c r="T189" s="186"/>
    </row>
    <row r="190" spans="1:20" s="187" customFormat="1" ht="12.95" customHeight="1" x14ac:dyDescent="0.2">
      <c r="A190" s="28" t="s">
        <v>159</v>
      </c>
      <c r="B190" s="52" t="s">
        <v>123</v>
      </c>
      <c r="C190" s="28">
        <v>43063.434800000003</v>
      </c>
      <c r="D190" s="28" t="s">
        <v>160</v>
      </c>
      <c r="E190" s="29">
        <f t="shared" si="32"/>
        <v>-759.99965088319095</v>
      </c>
      <c r="F190" s="187">
        <f t="shared" si="33"/>
        <v>-760</v>
      </c>
      <c r="G190" s="187">
        <f t="shared" si="34"/>
        <v>8.1600000703474507E-4</v>
      </c>
      <c r="J190" s="187">
        <f>G190</f>
        <v>8.1600000703474507E-4</v>
      </c>
      <c r="O190" s="187">
        <f ca="1">+C$11+C$12*F190</f>
        <v>-0.16150418237060274</v>
      </c>
      <c r="P190" s="206">
        <f>D$11+D$12*F190+D$13*F190^2</f>
        <v>0.27013630735693916</v>
      </c>
      <c r="Q190" s="208">
        <f t="shared" si="35"/>
        <v>28044.934800000003</v>
      </c>
      <c r="R190" s="188"/>
      <c r="S190" s="187">
        <f>+(P190-G190)^2</f>
        <v>7.2533427951046975E-2</v>
      </c>
      <c r="T190" s="186"/>
    </row>
    <row r="191" spans="1:20" s="187" customFormat="1" ht="12.95" customHeight="1" x14ac:dyDescent="0.2">
      <c r="A191" s="29" t="s">
        <v>124</v>
      </c>
      <c r="B191" s="53"/>
      <c r="C191" s="27">
        <v>43079.805999999997</v>
      </c>
      <c r="D191" s="27"/>
      <c r="E191" s="29">
        <f t="shared" si="32"/>
        <v>-752.99540937068934</v>
      </c>
      <c r="F191" s="187">
        <f t="shared" si="33"/>
        <v>-753</v>
      </c>
      <c r="G191" s="187">
        <f t="shared" si="34"/>
        <v>1.0729800000262912E-2</v>
      </c>
      <c r="I191" s="187">
        <f t="shared" ref="I191:I207" si="41">G191</f>
        <v>1.0729800000262912E-2</v>
      </c>
      <c r="P191" s="206"/>
      <c r="Q191" s="208">
        <f t="shared" si="35"/>
        <v>28061.305999999997</v>
      </c>
      <c r="R191" s="188"/>
      <c r="S191" s="208"/>
      <c r="T191" s="186"/>
    </row>
    <row r="192" spans="1:20" s="187" customFormat="1" ht="12.95" customHeight="1" x14ac:dyDescent="0.2">
      <c r="A192" s="27" t="s">
        <v>54</v>
      </c>
      <c r="B192" s="53"/>
      <c r="C192" s="27">
        <v>43175.627</v>
      </c>
      <c r="D192" s="27"/>
      <c r="E192" s="29">
        <f t="shared" si="32"/>
        <v>-711.99942703770967</v>
      </c>
      <c r="F192" s="187">
        <f t="shared" si="33"/>
        <v>-712</v>
      </c>
      <c r="G192" s="187">
        <f t="shared" si="34"/>
        <v>1.3392000037129037E-3</v>
      </c>
      <c r="I192" s="187">
        <f t="shared" si="41"/>
        <v>1.3392000037129037E-3</v>
      </c>
      <c r="P192" s="211"/>
      <c r="Q192" s="208">
        <f t="shared" si="35"/>
        <v>28157.127</v>
      </c>
      <c r="R192" s="188"/>
      <c r="S192" s="208"/>
      <c r="T192" s="186"/>
    </row>
    <row r="193" spans="1:20" s="187" customFormat="1" ht="12.95" customHeight="1" x14ac:dyDescent="0.2">
      <c r="A193" s="27" t="s">
        <v>54</v>
      </c>
      <c r="B193" s="53"/>
      <c r="C193" s="27">
        <v>43175.635000000002</v>
      </c>
      <c r="D193" s="27"/>
      <c r="E193" s="29">
        <f t="shared" si="32"/>
        <v>-711.99600432391276</v>
      </c>
      <c r="F193" s="187">
        <f t="shared" si="33"/>
        <v>-712</v>
      </c>
      <c r="G193" s="187">
        <f t="shared" si="34"/>
        <v>9.3392000053427182E-3</v>
      </c>
      <c r="I193" s="187">
        <f t="shared" si="41"/>
        <v>9.3392000053427182E-3</v>
      </c>
      <c r="P193" s="211"/>
      <c r="Q193" s="208">
        <f t="shared" si="35"/>
        <v>28157.135000000002</v>
      </c>
      <c r="R193" s="188"/>
      <c r="S193" s="208"/>
      <c r="T193" s="186"/>
    </row>
    <row r="194" spans="1:20" s="187" customFormat="1" ht="12.95" customHeight="1" x14ac:dyDescent="0.2">
      <c r="A194" s="27" t="s">
        <v>54</v>
      </c>
      <c r="B194" s="53"/>
      <c r="C194" s="27">
        <v>43390.661</v>
      </c>
      <c r="D194" s="27"/>
      <c r="E194" s="29">
        <f t="shared" si="32"/>
        <v>-619.99944723172121</v>
      </c>
      <c r="F194" s="187">
        <f t="shared" si="33"/>
        <v>-620</v>
      </c>
      <c r="G194" s="187">
        <f t="shared" si="34"/>
        <v>1.2920000008307397E-3</v>
      </c>
      <c r="I194" s="187">
        <f t="shared" si="41"/>
        <v>1.2920000008307397E-3</v>
      </c>
      <c r="P194" s="211"/>
      <c r="Q194" s="208">
        <f t="shared" si="35"/>
        <v>28372.161</v>
      </c>
      <c r="R194" s="188"/>
      <c r="S194" s="208"/>
      <c r="T194" s="186"/>
    </row>
    <row r="195" spans="1:20" s="187" customFormat="1" ht="12.95" customHeight="1" x14ac:dyDescent="0.2">
      <c r="A195" s="27" t="s">
        <v>54</v>
      </c>
      <c r="B195" s="53"/>
      <c r="C195" s="27">
        <v>43397.669000000002</v>
      </c>
      <c r="D195" s="27"/>
      <c r="E195" s="29">
        <f t="shared" si="32"/>
        <v>-617.0011499462662</v>
      </c>
      <c r="F195" s="187">
        <f t="shared" si="33"/>
        <v>-617</v>
      </c>
      <c r="G195" s="187">
        <f t="shared" si="34"/>
        <v>-2.6877999989665113E-3</v>
      </c>
      <c r="I195" s="187">
        <f t="shared" si="41"/>
        <v>-2.6877999989665113E-3</v>
      </c>
      <c r="P195" s="211"/>
      <c r="Q195" s="208">
        <f t="shared" si="35"/>
        <v>28379.169000000002</v>
      </c>
      <c r="R195" s="188"/>
      <c r="S195" s="208"/>
      <c r="T195" s="186"/>
    </row>
    <row r="196" spans="1:20" s="187" customFormat="1" ht="12.95" customHeight="1" x14ac:dyDescent="0.2">
      <c r="A196" s="29" t="s">
        <v>124</v>
      </c>
      <c r="B196" s="53"/>
      <c r="C196" s="27">
        <v>43404.686999999998</v>
      </c>
      <c r="D196" s="27"/>
      <c r="E196" s="29">
        <f t="shared" si="32"/>
        <v>-613.99857426856829</v>
      </c>
      <c r="F196" s="187">
        <f t="shared" si="33"/>
        <v>-614</v>
      </c>
      <c r="G196" s="187">
        <f t="shared" si="34"/>
        <v>3.3324000032735057E-3</v>
      </c>
      <c r="I196" s="187">
        <f t="shared" si="41"/>
        <v>3.3324000032735057E-3</v>
      </c>
      <c r="P196" s="206"/>
      <c r="Q196" s="208">
        <f t="shared" si="35"/>
        <v>28386.186999999998</v>
      </c>
      <c r="R196" s="188"/>
      <c r="S196" s="208"/>
      <c r="T196" s="186"/>
    </row>
    <row r="197" spans="1:20" s="187" customFormat="1" ht="12.95" customHeight="1" x14ac:dyDescent="0.2">
      <c r="A197" s="27" t="s">
        <v>66</v>
      </c>
      <c r="B197" s="53"/>
      <c r="C197" s="27">
        <v>43409.337</v>
      </c>
      <c r="D197" s="27"/>
      <c r="E197" s="29">
        <f t="shared" si="32"/>
        <v>-612.00912187453764</v>
      </c>
      <c r="F197" s="187">
        <f t="shared" si="33"/>
        <v>-612</v>
      </c>
      <c r="G197" s="187">
        <f t="shared" si="34"/>
        <v>-2.1320799998647999E-2</v>
      </c>
      <c r="I197" s="187">
        <f t="shared" si="41"/>
        <v>-2.1320799998647999E-2</v>
      </c>
      <c r="P197" s="211"/>
      <c r="Q197" s="208">
        <f t="shared" si="35"/>
        <v>28390.837</v>
      </c>
      <c r="R197" s="188"/>
      <c r="S197" s="208"/>
      <c r="T197" s="186"/>
    </row>
    <row r="198" spans="1:20" s="187" customFormat="1" ht="12.95" customHeight="1" x14ac:dyDescent="0.2">
      <c r="A198" s="27" t="s">
        <v>66</v>
      </c>
      <c r="B198" s="53"/>
      <c r="C198" s="27">
        <v>43409.36</v>
      </c>
      <c r="D198" s="27"/>
      <c r="E198" s="29">
        <f t="shared" si="32"/>
        <v>-611.99928157237321</v>
      </c>
      <c r="F198" s="187">
        <f t="shared" si="33"/>
        <v>-612</v>
      </c>
      <c r="G198" s="187">
        <f t="shared" si="34"/>
        <v>1.6792000023997389E-3</v>
      </c>
      <c r="I198" s="187">
        <f t="shared" si="41"/>
        <v>1.6792000023997389E-3</v>
      </c>
      <c r="P198" s="211"/>
      <c r="Q198" s="208">
        <f t="shared" si="35"/>
        <v>28390.86</v>
      </c>
      <c r="R198" s="188"/>
      <c r="S198" s="208"/>
      <c r="T198" s="186"/>
    </row>
    <row r="199" spans="1:20" s="187" customFormat="1" ht="12.95" customHeight="1" x14ac:dyDescent="0.2">
      <c r="A199" s="29" t="s">
        <v>77</v>
      </c>
      <c r="B199" s="53"/>
      <c r="C199" s="27">
        <v>43423.377999999997</v>
      </c>
      <c r="D199" s="27"/>
      <c r="E199" s="29">
        <f t="shared" si="32"/>
        <v>-606.0018313230172</v>
      </c>
      <c r="F199" s="187">
        <f t="shared" si="33"/>
        <v>-606</v>
      </c>
      <c r="G199" s="187">
        <f t="shared" si="34"/>
        <v>-4.2804000040632673E-3</v>
      </c>
      <c r="I199" s="187">
        <f t="shared" si="41"/>
        <v>-4.2804000040632673E-3</v>
      </c>
      <c r="P199" s="206"/>
      <c r="Q199" s="208">
        <f t="shared" si="35"/>
        <v>28404.877999999997</v>
      </c>
      <c r="R199" s="188"/>
      <c r="S199" s="208"/>
      <c r="T199" s="186"/>
    </row>
    <row r="200" spans="1:20" s="187" customFormat="1" ht="12.95" customHeight="1" x14ac:dyDescent="0.2">
      <c r="A200" s="130" t="s">
        <v>625</v>
      </c>
      <c r="B200" s="131" t="s">
        <v>123</v>
      </c>
      <c r="C200" s="132">
        <v>43491.167000000001</v>
      </c>
      <c r="D200" s="132" t="s">
        <v>146</v>
      </c>
      <c r="E200" s="29">
        <f t="shared" si="32"/>
        <v>-576.99903813185415</v>
      </c>
      <c r="F200" s="187">
        <f t="shared" si="33"/>
        <v>-577</v>
      </c>
      <c r="G200" s="187">
        <f t="shared" si="34"/>
        <v>2.248200005851686E-3</v>
      </c>
      <c r="I200" s="187">
        <f t="shared" si="41"/>
        <v>2.248200005851686E-3</v>
      </c>
      <c r="O200" s="187">
        <f ca="1">+C$11+C$12*F200</f>
        <v>-0.15632809891044902</v>
      </c>
      <c r="P200" s="206">
        <f>D$11+D$12*F200+D$13*F200^2</f>
        <v>0.24404945367143469</v>
      </c>
      <c r="Q200" s="208">
        <f t="shared" si="35"/>
        <v>28472.667000000001</v>
      </c>
      <c r="R200" s="188"/>
      <c r="S200" s="187">
        <f>+(P200-G200)^2</f>
        <v>5.8467846274247615E-2</v>
      </c>
      <c r="T200" s="186"/>
    </row>
    <row r="201" spans="1:20" s="187" customFormat="1" ht="12.95" customHeight="1" x14ac:dyDescent="0.2">
      <c r="A201" s="27" t="s">
        <v>66</v>
      </c>
      <c r="B201" s="53"/>
      <c r="C201" s="27">
        <v>43577.635999999999</v>
      </c>
      <c r="D201" s="27"/>
      <c r="E201" s="29">
        <f t="shared" si="32"/>
        <v>-540.00420822661226</v>
      </c>
      <c r="F201" s="187">
        <f t="shared" si="33"/>
        <v>-540</v>
      </c>
      <c r="G201" s="187">
        <f t="shared" si="34"/>
        <v>-9.8359999974491075E-3</v>
      </c>
      <c r="I201" s="187">
        <f t="shared" si="41"/>
        <v>-9.8359999974491075E-3</v>
      </c>
      <c r="P201" s="211"/>
      <c r="Q201" s="208">
        <f t="shared" si="35"/>
        <v>28559.135999999999</v>
      </c>
      <c r="R201" s="188"/>
      <c r="S201" s="208"/>
      <c r="T201" s="186"/>
    </row>
    <row r="202" spans="1:20" s="187" customFormat="1" ht="12.95" customHeight="1" x14ac:dyDescent="0.2">
      <c r="A202" s="27" t="s">
        <v>66</v>
      </c>
      <c r="B202" s="53"/>
      <c r="C202" s="27">
        <v>43769.303999999996</v>
      </c>
      <c r="D202" s="27"/>
      <c r="E202" s="29">
        <f t="shared" si="32"/>
        <v>-458.00111974081921</v>
      </c>
      <c r="F202" s="187">
        <f t="shared" si="33"/>
        <v>-458</v>
      </c>
      <c r="G202" s="187">
        <f t="shared" si="34"/>
        <v>-2.6171999998041429E-3</v>
      </c>
      <c r="I202" s="187">
        <f t="shared" si="41"/>
        <v>-2.6171999998041429E-3</v>
      </c>
      <c r="P202" s="211"/>
      <c r="Q202" s="208">
        <f t="shared" si="35"/>
        <v>28750.803999999996</v>
      </c>
      <c r="R202" s="188"/>
      <c r="S202" s="208"/>
      <c r="T202" s="186"/>
    </row>
    <row r="203" spans="1:20" s="187" customFormat="1" ht="12.95" customHeight="1" x14ac:dyDescent="0.2">
      <c r="A203" s="47" t="s">
        <v>124</v>
      </c>
      <c r="B203" s="61"/>
      <c r="C203" s="49">
        <v>43771.641000000003</v>
      </c>
      <c r="D203" s="49"/>
      <c r="E203" s="29">
        <f t="shared" si="32"/>
        <v>-457.00125947310704</v>
      </c>
      <c r="F203" s="187">
        <f t="shared" si="33"/>
        <v>-457</v>
      </c>
      <c r="G203" s="187">
        <f t="shared" si="34"/>
        <v>-2.9437999983201735E-3</v>
      </c>
      <c r="I203" s="187">
        <f t="shared" si="41"/>
        <v>-2.9437999983201735E-3</v>
      </c>
      <c r="P203" s="206"/>
      <c r="Q203" s="208">
        <f t="shared" si="35"/>
        <v>28753.141000000003</v>
      </c>
      <c r="R203" s="188"/>
      <c r="S203" s="208"/>
      <c r="T203" s="186"/>
    </row>
    <row r="204" spans="1:20" s="187" customFormat="1" ht="12.95" customHeight="1" x14ac:dyDescent="0.2">
      <c r="A204" s="47" t="s">
        <v>124</v>
      </c>
      <c r="B204" s="61"/>
      <c r="C204" s="49">
        <v>43778.654000000002</v>
      </c>
      <c r="D204" s="49"/>
      <c r="E204" s="29">
        <f t="shared" si="32"/>
        <v>-454.00082299153058</v>
      </c>
      <c r="F204" s="187">
        <f t="shared" si="33"/>
        <v>-454</v>
      </c>
      <c r="G204" s="187">
        <f t="shared" si="34"/>
        <v>-1.9235999934608117E-3</v>
      </c>
      <c r="I204" s="187">
        <f t="shared" si="41"/>
        <v>-1.9235999934608117E-3</v>
      </c>
      <c r="P204" s="206"/>
      <c r="Q204" s="208">
        <f t="shared" si="35"/>
        <v>28760.154000000002</v>
      </c>
      <c r="R204" s="188"/>
      <c r="S204" s="208"/>
      <c r="T204" s="186"/>
    </row>
    <row r="205" spans="1:20" s="187" customFormat="1" ht="12.95" customHeight="1" x14ac:dyDescent="0.2">
      <c r="A205" s="47" t="s">
        <v>124</v>
      </c>
      <c r="B205" s="61"/>
      <c r="C205" s="49">
        <v>43778.66</v>
      </c>
      <c r="D205" s="49"/>
      <c r="E205" s="29">
        <f t="shared" si="32"/>
        <v>-453.99825595618296</v>
      </c>
      <c r="F205" s="187">
        <f t="shared" si="33"/>
        <v>-454</v>
      </c>
      <c r="G205" s="187">
        <f t="shared" si="34"/>
        <v>4.0764000077615492E-3</v>
      </c>
      <c r="I205" s="187">
        <f t="shared" si="41"/>
        <v>4.0764000077615492E-3</v>
      </c>
      <c r="P205" s="206"/>
      <c r="Q205" s="208">
        <f t="shared" si="35"/>
        <v>28760.160000000003</v>
      </c>
      <c r="R205" s="188"/>
      <c r="S205" s="208"/>
      <c r="T205" s="186"/>
    </row>
    <row r="206" spans="1:20" s="187" customFormat="1" ht="12.95" customHeight="1" x14ac:dyDescent="0.2">
      <c r="A206" s="49" t="s">
        <v>56</v>
      </c>
      <c r="B206" s="61"/>
      <c r="C206" s="49">
        <v>43790.343000000001</v>
      </c>
      <c r="D206" s="49"/>
      <c r="E206" s="29">
        <f t="shared" si="32"/>
        <v>-448.99981029608682</v>
      </c>
      <c r="F206" s="187">
        <f t="shared" si="33"/>
        <v>-449</v>
      </c>
      <c r="G206" s="187">
        <f t="shared" si="34"/>
        <v>4.434000002220273E-4</v>
      </c>
      <c r="I206" s="187">
        <f t="shared" si="41"/>
        <v>4.434000002220273E-4</v>
      </c>
      <c r="P206" s="211"/>
      <c r="Q206" s="208">
        <f t="shared" si="35"/>
        <v>28771.843000000001</v>
      </c>
      <c r="R206" s="188"/>
      <c r="S206" s="208"/>
      <c r="T206" s="186"/>
    </row>
    <row r="207" spans="1:20" s="187" customFormat="1" ht="12.95" customHeight="1" x14ac:dyDescent="0.2">
      <c r="A207" s="49" t="s">
        <v>66</v>
      </c>
      <c r="B207" s="61"/>
      <c r="C207" s="49">
        <v>43972.631999999998</v>
      </c>
      <c r="D207" s="49"/>
      <c r="E207" s="29">
        <f t="shared" si="32"/>
        <v>-371.00942589709138</v>
      </c>
      <c r="F207" s="187">
        <f t="shared" si="33"/>
        <v>-371</v>
      </c>
      <c r="G207" s="187">
        <f t="shared" si="34"/>
        <v>-2.203140000347048E-2</v>
      </c>
      <c r="I207" s="187">
        <f t="shared" si="41"/>
        <v>-2.203140000347048E-2</v>
      </c>
      <c r="P207" s="211"/>
      <c r="Q207" s="208">
        <f t="shared" si="35"/>
        <v>28954.131999999998</v>
      </c>
      <c r="R207" s="188"/>
      <c r="S207" s="208"/>
      <c r="T207" s="186"/>
    </row>
    <row r="208" spans="1:20" s="187" customFormat="1" ht="12.95" customHeight="1" x14ac:dyDescent="0.2">
      <c r="A208" s="49" t="s">
        <v>182</v>
      </c>
      <c r="B208" s="61"/>
      <c r="C208" s="49">
        <v>44133.925600000002</v>
      </c>
      <c r="D208" s="49"/>
      <c r="E208" s="29">
        <f t="shared" si="32"/>
        <v>-302.00169715263411</v>
      </c>
      <c r="F208" s="187">
        <f t="shared" si="33"/>
        <v>-302</v>
      </c>
      <c r="G208" s="187">
        <f t="shared" si="34"/>
        <v>-3.9667999953962862E-3</v>
      </c>
      <c r="J208" s="187">
        <f>G208</f>
        <v>-3.9667999953962862E-3</v>
      </c>
      <c r="P208" s="211"/>
      <c r="Q208" s="208">
        <f t="shared" si="35"/>
        <v>29115.425600000002</v>
      </c>
      <c r="R208" s="188"/>
      <c r="S208" s="208"/>
      <c r="T208" s="186"/>
    </row>
    <row r="209" spans="1:20" s="187" customFormat="1" ht="12.95" customHeight="1" x14ac:dyDescent="0.2">
      <c r="A209" s="47" t="s">
        <v>91</v>
      </c>
      <c r="B209" s="61"/>
      <c r="C209" s="49">
        <v>44133.931100000002</v>
      </c>
      <c r="D209" s="49"/>
      <c r="E209" s="29">
        <f t="shared" si="32"/>
        <v>-301.99934403689952</v>
      </c>
      <c r="F209" s="187">
        <f t="shared" si="33"/>
        <v>-302</v>
      </c>
      <c r="G209" s="187">
        <f t="shared" si="34"/>
        <v>1.5332000039052218E-3</v>
      </c>
      <c r="J209" s="187">
        <f>G209</f>
        <v>1.5332000039052218E-3</v>
      </c>
      <c r="P209" s="206"/>
      <c r="Q209" s="208">
        <f t="shared" si="35"/>
        <v>29115.431100000002</v>
      </c>
      <c r="R209" s="188"/>
      <c r="S209" s="208"/>
      <c r="T209" s="186"/>
    </row>
    <row r="210" spans="1:20" s="187" customFormat="1" ht="12.95" customHeight="1" x14ac:dyDescent="0.2">
      <c r="A210" s="49" t="s">
        <v>66</v>
      </c>
      <c r="B210" s="61"/>
      <c r="C210" s="49">
        <v>44157.281000000003</v>
      </c>
      <c r="D210" s="49"/>
      <c r="E210" s="29">
        <f t="shared" si="32"/>
        <v>-292.00934092821927</v>
      </c>
      <c r="F210" s="187">
        <f t="shared" si="33"/>
        <v>-292</v>
      </c>
      <c r="G210" s="187">
        <f t="shared" si="34"/>
        <v>-2.1832799997355323E-2</v>
      </c>
      <c r="I210" s="187">
        <f t="shared" ref="I210:I228" si="42">G210</f>
        <v>-2.1832799997355323E-2</v>
      </c>
      <c r="P210" s="211"/>
      <c r="Q210" s="208">
        <f t="shared" si="35"/>
        <v>29138.781000000003</v>
      </c>
      <c r="R210" s="188"/>
      <c r="S210" s="208"/>
      <c r="T210" s="186"/>
    </row>
    <row r="211" spans="1:20" s="187" customFormat="1" ht="12.95" customHeight="1" x14ac:dyDescent="0.2">
      <c r="A211" s="49" t="s">
        <v>66</v>
      </c>
      <c r="B211" s="61"/>
      <c r="C211" s="49">
        <v>44178.322</v>
      </c>
      <c r="D211" s="49"/>
      <c r="E211" s="29">
        <f t="shared" si="32"/>
        <v>-283.00717580504073</v>
      </c>
      <c r="F211" s="187">
        <f t="shared" si="33"/>
        <v>-283</v>
      </c>
      <c r="G211" s="187">
        <f t="shared" si="34"/>
        <v>-1.6772199996921699E-2</v>
      </c>
      <c r="I211" s="187">
        <f t="shared" si="42"/>
        <v>-1.6772199996921699E-2</v>
      </c>
      <c r="P211" s="211"/>
      <c r="Q211" s="208">
        <f t="shared" si="35"/>
        <v>29159.822</v>
      </c>
      <c r="R211" s="188"/>
      <c r="S211" s="208"/>
      <c r="T211" s="186"/>
    </row>
    <row r="212" spans="1:20" s="187" customFormat="1" ht="12.95" customHeight="1" x14ac:dyDescent="0.2">
      <c r="A212" s="47" t="s">
        <v>124</v>
      </c>
      <c r="B212" s="61"/>
      <c r="C212" s="49">
        <v>44271.834000000003</v>
      </c>
      <c r="D212" s="49"/>
      <c r="E212" s="29">
        <f t="shared" si="32"/>
        <v>-242.99907424148415</v>
      </c>
      <c r="F212" s="187">
        <f t="shared" si="33"/>
        <v>-243</v>
      </c>
      <c r="G212" s="187">
        <f t="shared" si="34"/>
        <v>2.1638000034727156E-3</v>
      </c>
      <c r="I212" s="187">
        <f t="shared" si="42"/>
        <v>2.1638000034727156E-3</v>
      </c>
      <c r="P212" s="206"/>
      <c r="Q212" s="208">
        <f t="shared" si="35"/>
        <v>29253.334000000003</v>
      </c>
      <c r="R212" s="188"/>
      <c r="S212" s="208"/>
      <c r="T212" s="186"/>
    </row>
    <row r="213" spans="1:20" s="187" customFormat="1" ht="12.95" customHeight="1" x14ac:dyDescent="0.2">
      <c r="A213" s="49" t="s">
        <v>66</v>
      </c>
      <c r="B213" s="61"/>
      <c r="C213" s="49">
        <v>44421.415000000001</v>
      </c>
      <c r="D213" s="49"/>
      <c r="E213" s="29">
        <f t="shared" ref="E213:E276" si="43">(C213-C$7)/C$8</f>
        <v>-179.00245519817273</v>
      </c>
      <c r="F213" s="187">
        <f t="shared" ref="F213:F276" si="44">ROUND(2*E213,0)/2</f>
        <v>-179</v>
      </c>
      <c r="G213" s="187">
        <f t="shared" ref="G213:G276" si="45">C213-(C$7+C$8*F213)</f>
        <v>-5.7385999971302226E-3</v>
      </c>
      <c r="I213" s="187">
        <f t="shared" si="42"/>
        <v>-5.7385999971302226E-3</v>
      </c>
      <c r="P213" s="211"/>
      <c r="Q213" s="208">
        <f t="shared" ref="Q213:Q276" si="46">C213-15018.5</f>
        <v>29402.915000000001</v>
      </c>
      <c r="R213" s="188"/>
      <c r="S213" s="208"/>
      <c r="T213" s="186"/>
    </row>
    <row r="214" spans="1:20" s="187" customFormat="1" ht="12.95" customHeight="1" x14ac:dyDescent="0.2">
      <c r="A214" s="49" t="s">
        <v>66</v>
      </c>
      <c r="B214" s="61"/>
      <c r="C214" s="49">
        <v>44442.447999999997</v>
      </c>
      <c r="D214" s="49"/>
      <c r="E214" s="29">
        <f t="shared" si="43"/>
        <v>-170.00371278879109</v>
      </c>
      <c r="F214" s="187">
        <f t="shared" si="44"/>
        <v>-170</v>
      </c>
      <c r="G214" s="187">
        <f t="shared" si="45"/>
        <v>-8.6779999983264133E-3</v>
      </c>
      <c r="I214" s="187">
        <f t="shared" si="42"/>
        <v>-8.6779999983264133E-3</v>
      </c>
      <c r="P214" s="211"/>
      <c r="Q214" s="208">
        <f t="shared" si="46"/>
        <v>29423.947999999997</v>
      </c>
      <c r="R214" s="188"/>
      <c r="S214" s="208"/>
      <c r="T214" s="186"/>
    </row>
    <row r="215" spans="1:20" s="187" customFormat="1" ht="12.95" customHeight="1" x14ac:dyDescent="0.2">
      <c r="A215" s="49" t="s">
        <v>79</v>
      </c>
      <c r="B215" s="61"/>
      <c r="C215" s="49">
        <v>44456.493000000002</v>
      </c>
      <c r="D215" s="49"/>
      <c r="E215" s="29">
        <f t="shared" si="43"/>
        <v>-163.99471088036907</v>
      </c>
      <c r="F215" s="187">
        <f t="shared" si="44"/>
        <v>-164</v>
      </c>
      <c r="G215" s="187">
        <f t="shared" si="45"/>
        <v>1.2362400004349183E-2</v>
      </c>
      <c r="I215" s="187">
        <f t="shared" si="42"/>
        <v>1.2362400004349183E-2</v>
      </c>
      <c r="P215" s="211"/>
      <c r="Q215" s="208">
        <f t="shared" si="46"/>
        <v>29437.993000000002</v>
      </c>
      <c r="R215" s="188"/>
      <c r="S215" s="208"/>
      <c r="T215" s="186"/>
    </row>
    <row r="216" spans="1:20" s="187" customFormat="1" ht="12.95" customHeight="1" x14ac:dyDescent="0.2">
      <c r="A216" s="49" t="s">
        <v>79</v>
      </c>
      <c r="B216" s="61"/>
      <c r="C216" s="49">
        <v>44491.544000000002</v>
      </c>
      <c r="D216" s="49"/>
      <c r="E216" s="29">
        <f t="shared" si="43"/>
        <v>-148.99851822162833</v>
      </c>
      <c r="F216" s="187">
        <f t="shared" si="44"/>
        <v>-149</v>
      </c>
      <c r="G216" s="187">
        <f t="shared" si="45"/>
        <v>3.4634000039659441E-3</v>
      </c>
      <c r="I216" s="187">
        <f t="shared" si="42"/>
        <v>3.4634000039659441E-3</v>
      </c>
      <c r="P216" s="211"/>
      <c r="Q216" s="208">
        <f t="shared" si="46"/>
        <v>29473.044000000002</v>
      </c>
      <c r="R216" s="188"/>
      <c r="S216" s="208"/>
      <c r="T216" s="186"/>
    </row>
    <row r="217" spans="1:20" s="187" customFormat="1" ht="12.95" customHeight="1" x14ac:dyDescent="0.2">
      <c r="A217" s="49" t="s">
        <v>80</v>
      </c>
      <c r="B217" s="61"/>
      <c r="C217" s="49">
        <v>44809.411</v>
      </c>
      <c r="D217" s="49"/>
      <c r="E217" s="29">
        <f t="shared" si="43"/>
        <v>-13.002547440309886</v>
      </c>
      <c r="F217" s="187">
        <f t="shared" si="44"/>
        <v>-13</v>
      </c>
      <c r="G217" s="187">
        <f t="shared" si="45"/>
        <v>-5.95420000172453E-3</v>
      </c>
      <c r="I217" s="187">
        <f t="shared" si="42"/>
        <v>-5.95420000172453E-3</v>
      </c>
      <c r="P217" s="211"/>
      <c r="Q217" s="208">
        <f t="shared" si="46"/>
        <v>29790.911</v>
      </c>
      <c r="R217" s="188"/>
      <c r="S217" s="208"/>
      <c r="T217" s="186"/>
    </row>
    <row r="218" spans="1:20" s="187" customFormat="1" ht="12.95" customHeight="1" x14ac:dyDescent="0.2">
      <c r="A218" s="49" t="s">
        <v>66</v>
      </c>
      <c r="B218" s="61"/>
      <c r="C218" s="49">
        <v>44816.402000000002</v>
      </c>
      <c r="D218" s="49"/>
      <c r="E218" s="29">
        <f t="shared" si="43"/>
        <v>-10.011523421671752</v>
      </c>
      <c r="F218" s="187">
        <f t="shared" si="44"/>
        <v>-10</v>
      </c>
      <c r="G218" s="187">
        <f t="shared" si="45"/>
        <v>-2.69339999940712E-2</v>
      </c>
      <c r="I218" s="187">
        <f t="shared" si="42"/>
        <v>-2.69339999940712E-2</v>
      </c>
      <c r="P218" s="211"/>
      <c r="Q218" s="208">
        <f t="shared" si="46"/>
        <v>29797.902000000002</v>
      </c>
      <c r="R218" s="188"/>
      <c r="S218" s="208"/>
      <c r="T218" s="186"/>
    </row>
    <row r="219" spans="1:20" s="187" customFormat="1" ht="12.95" customHeight="1" x14ac:dyDescent="0.2">
      <c r="A219" s="49" t="s">
        <v>66</v>
      </c>
      <c r="B219" s="61"/>
      <c r="C219" s="49">
        <v>44816.408000000003</v>
      </c>
      <c r="D219" s="49"/>
      <c r="E219" s="29">
        <f t="shared" si="43"/>
        <v>-10.008956386324094</v>
      </c>
      <c r="F219" s="187">
        <f t="shared" si="44"/>
        <v>-10</v>
      </c>
      <c r="G219" s="187">
        <f t="shared" si="45"/>
        <v>-2.093399999284884E-2</v>
      </c>
      <c r="I219" s="187">
        <f t="shared" si="42"/>
        <v>-2.093399999284884E-2</v>
      </c>
      <c r="P219" s="211"/>
      <c r="Q219" s="208">
        <f t="shared" si="46"/>
        <v>29797.908000000003</v>
      </c>
      <c r="R219" s="188"/>
      <c r="S219" s="208"/>
      <c r="T219" s="186"/>
    </row>
    <row r="220" spans="1:20" s="187" customFormat="1" ht="12.95" customHeight="1" x14ac:dyDescent="0.2">
      <c r="A220" s="49" t="s">
        <v>66</v>
      </c>
      <c r="B220" s="61"/>
      <c r="C220" s="49">
        <v>44816.41</v>
      </c>
      <c r="D220" s="49"/>
      <c r="E220" s="29">
        <f t="shared" si="43"/>
        <v>-10.008100707874874</v>
      </c>
      <c r="F220" s="187">
        <f t="shared" si="44"/>
        <v>-10</v>
      </c>
      <c r="G220" s="187">
        <f t="shared" si="45"/>
        <v>-1.8933999992441386E-2</v>
      </c>
      <c r="I220" s="187">
        <f t="shared" si="42"/>
        <v>-1.8933999992441386E-2</v>
      </c>
      <c r="P220" s="211"/>
      <c r="Q220" s="208">
        <f t="shared" si="46"/>
        <v>29797.910000000003</v>
      </c>
      <c r="R220" s="188"/>
      <c r="S220" s="208"/>
      <c r="T220" s="186"/>
    </row>
    <row r="221" spans="1:20" s="187" customFormat="1" ht="12.95" customHeight="1" x14ac:dyDescent="0.2">
      <c r="A221" s="49" t="s">
        <v>80</v>
      </c>
      <c r="B221" s="61"/>
      <c r="C221" s="49">
        <v>44823.440999999999</v>
      </c>
      <c r="D221" s="49"/>
      <c r="E221" s="29">
        <f t="shared" si="43"/>
        <v>-6.9999631202585775</v>
      </c>
      <c r="F221" s="187">
        <f t="shared" si="44"/>
        <v>-7</v>
      </c>
      <c r="G221" s="187">
        <f t="shared" si="45"/>
        <v>8.6200001533143222E-5</v>
      </c>
      <c r="I221" s="187">
        <f t="shared" si="42"/>
        <v>8.6200001533143222E-5</v>
      </c>
      <c r="P221" s="211"/>
      <c r="Q221" s="208">
        <f t="shared" si="46"/>
        <v>29804.940999999999</v>
      </c>
      <c r="R221" s="188"/>
      <c r="S221" s="208"/>
      <c r="T221" s="186"/>
    </row>
    <row r="222" spans="1:20" s="187" customFormat="1" ht="12.95" customHeight="1" x14ac:dyDescent="0.2">
      <c r="A222" s="133" t="s">
        <v>808</v>
      </c>
      <c r="B222" s="139" t="s">
        <v>123</v>
      </c>
      <c r="C222" s="144">
        <v>44823.444000000003</v>
      </c>
      <c r="D222" s="144" t="s">
        <v>146</v>
      </c>
      <c r="E222" s="29">
        <f t="shared" si="43"/>
        <v>-6.9986796025831914</v>
      </c>
      <c r="F222" s="187">
        <f t="shared" si="44"/>
        <v>-7</v>
      </c>
      <c r="G222" s="187">
        <f t="shared" si="45"/>
        <v>3.0862000057823025E-3</v>
      </c>
      <c r="I222" s="187">
        <f t="shared" si="42"/>
        <v>3.0862000057823025E-3</v>
      </c>
      <c r="O222" s="187">
        <f ca="1">+C$11+C$12*F222</f>
        <v>-0.1402058717394784</v>
      </c>
      <c r="P222" s="206">
        <f>D$11+D$12*F222+D$13*F222^2</f>
        <v>0.17037524695689552</v>
      </c>
      <c r="Q222" s="208">
        <f t="shared" si="46"/>
        <v>29804.944000000003</v>
      </c>
      <c r="R222" s="188"/>
      <c r="S222" s="187">
        <f>+(P222-G222)^2</f>
        <v>2.798562522981176E-2</v>
      </c>
      <c r="T222" s="186"/>
    </row>
    <row r="223" spans="1:20" s="187" customFormat="1" ht="12.95" customHeight="1" x14ac:dyDescent="0.2">
      <c r="A223" s="49" t="s">
        <v>80</v>
      </c>
      <c r="B223" s="61"/>
      <c r="C223" s="49">
        <v>44823.447</v>
      </c>
      <c r="D223" s="49"/>
      <c r="E223" s="29">
        <f t="shared" si="43"/>
        <v>-6.9973960849109194</v>
      </c>
      <c r="F223" s="187">
        <f t="shared" si="44"/>
        <v>-7</v>
      </c>
      <c r="G223" s="187">
        <f t="shared" si="45"/>
        <v>6.0862000027555041E-3</v>
      </c>
      <c r="I223" s="187">
        <f t="shared" si="42"/>
        <v>6.0862000027555041E-3</v>
      </c>
      <c r="P223" s="211"/>
      <c r="Q223" s="208">
        <f t="shared" si="46"/>
        <v>29804.947</v>
      </c>
      <c r="R223" s="188"/>
      <c r="S223" s="208"/>
      <c r="T223" s="186"/>
    </row>
    <row r="224" spans="1:20" s="187" customFormat="1" ht="12.95" customHeight="1" x14ac:dyDescent="0.2">
      <c r="A224" s="49" t="s">
        <v>80</v>
      </c>
      <c r="B224" s="61"/>
      <c r="C224" s="49">
        <v>44823.447999999997</v>
      </c>
      <c r="D224" s="49"/>
      <c r="E224" s="29">
        <f t="shared" si="43"/>
        <v>-6.9969682456878655</v>
      </c>
      <c r="F224" s="187">
        <f t="shared" si="44"/>
        <v>-7</v>
      </c>
      <c r="G224" s="187">
        <f t="shared" si="45"/>
        <v>7.0861999993212521E-3</v>
      </c>
      <c r="I224" s="187">
        <f t="shared" si="42"/>
        <v>7.0861999993212521E-3</v>
      </c>
      <c r="P224" s="211"/>
      <c r="Q224" s="208">
        <f t="shared" si="46"/>
        <v>29804.947999999997</v>
      </c>
      <c r="R224" s="188"/>
      <c r="S224" s="208"/>
      <c r="T224" s="186"/>
    </row>
    <row r="225" spans="1:20" s="187" customFormat="1" ht="12.95" customHeight="1" x14ac:dyDescent="0.2">
      <c r="A225" s="49" t="s">
        <v>80</v>
      </c>
      <c r="B225" s="61"/>
      <c r="C225" s="49">
        <v>44823.453000000001</v>
      </c>
      <c r="D225" s="49"/>
      <c r="E225" s="29">
        <f t="shared" si="43"/>
        <v>-6.9948290495632603</v>
      </c>
      <c r="F225" s="187">
        <f t="shared" si="44"/>
        <v>-7</v>
      </c>
      <c r="G225" s="187">
        <f t="shared" si="45"/>
        <v>1.2086200003977865E-2</v>
      </c>
      <c r="I225" s="187">
        <f t="shared" si="42"/>
        <v>1.2086200003977865E-2</v>
      </c>
      <c r="P225" s="211"/>
      <c r="Q225" s="208">
        <f t="shared" si="46"/>
        <v>29804.953000000001</v>
      </c>
      <c r="R225" s="188"/>
      <c r="S225" s="208"/>
      <c r="T225" s="186"/>
    </row>
    <row r="226" spans="1:20" s="187" customFormat="1" ht="12.95" customHeight="1" x14ac:dyDescent="0.2">
      <c r="A226" s="49" t="s">
        <v>80</v>
      </c>
      <c r="B226" s="61"/>
      <c r="C226" s="49">
        <v>44823.455000000002</v>
      </c>
      <c r="D226" s="49"/>
      <c r="E226" s="29">
        <f t="shared" si="43"/>
        <v>-6.9939733711140413</v>
      </c>
      <c r="F226" s="187">
        <f t="shared" si="44"/>
        <v>-7</v>
      </c>
      <c r="G226" s="187">
        <f t="shared" si="45"/>
        <v>1.4086200004385319E-2</v>
      </c>
      <c r="I226" s="187">
        <f t="shared" si="42"/>
        <v>1.4086200004385319E-2</v>
      </c>
      <c r="P226" s="211"/>
      <c r="Q226" s="208">
        <f t="shared" si="46"/>
        <v>29804.955000000002</v>
      </c>
      <c r="R226" s="188"/>
      <c r="S226" s="208"/>
      <c r="T226" s="186"/>
    </row>
    <row r="227" spans="1:20" s="187" customFormat="1" ht="12.95" customHeight="1" x14ac:dyDescent="0.2">
      <c r="A227" s="49" t="s">
        <v>80</v>
      </c>
      <c r="B227" s="61"/>
      <c r="C227" s="49">
        <v>44823.455999999998</v>
      </c>
      <c r="D227" s="49"/>
      <c r="E227" s="29">
        <f t="shared" si="43"/>
        <v>-6.9935455318909874</v>
      </c>
      <c r="F227" s="187">
        <f t="shared" si="44"/>
        <v>-7</v>
      </c>
      <c r="G227" s="187">
        <f t="shared" si="45"/>
        <v>1.5086200000951067E-2</v>
      </c>
      <c r="I227" s="187">
        <f t="shared" si="42"/>
        <v>1.5086200000951067E-2</v>
      </c>
      <c r="P227" s="211"/>
      <c r="Q227" s="208">
        <f t="shared" si="46"/>
        <v>29804.955999999998</v>
      </c>
      <c r="R227" s="188"/>
      <c r="S227" s="208"/>
      <c r="T227" s="186"/>
    </row>
    <row r="228" spans="1:20" s="187" customFormat="1" ht="12.95" customHeight="1" x14ac:dyDescent="0.2">
      <c r="A228" s="47" t="s">
        <v>90</v>
      </c>
      <c r="B228" s="61"/>
      <c r="C228" s="49">
        <v>44839.802199999998</v>
      </c>
      <c r="D228" s="49"/>
      <c r="E228" s="29">
        <f t="shared" si="43"/>
        <v>0</v>
      </c>
      <c r="F228" s="187">
        <f t="shared" si="44"/>
        <v>0</v>
      </c>
      <c r="G228" s="187">
        <f t="shared" si="45"/>
        <v>0</v>
      </c>
      <c r="I228" s="187">
        <f t="shared" si="42"/>
        <v>0</v>
      </c>
      <c r="P228" s="206"/>
      <c r="Q228" s="208">
        <f t="shared" si="46"/>
        <v>29821.302199999998</v>
      </c>
      <c r="R228" s="188"/>
      <c r="S228" s="208"/>
      <c r="T228" s="186"/>
    </row>
    <row r="229" spans="1:20" s="187" customFormat="1" ht="12.95" customHeight="1" x14ac:dyDescent="0.2">
      <c r="A229" s="49" t="s">
        <v>181</v>
      </c>
      <c r="B229" s="61"/>
      <c r="C229" s="49">
        <v>44860.837299999999</v>
      </c>
      <c r="D229" s="49"/>
      <c r="E229" s="29">
        <f t="shared" si="43"/>
        <v>8.99964087175535</v>
      </c>
      <c r="F229" s="187">
        <f t="shared" si="44"/>
        <v>9</v>
      </c>
      <c r="G229" s="187">
        <f t="shared" si="45"/>
        <v>-8.3939999603899196E-4</v>
      </c>
      <c r="J229" s="187">
        <f>G229</f>
        <v>-8.3939999603899196E-4</v>
      </c>
      <c r="P229" s="211"/>
      <c r="Q229" s="208">
        <f t="shared" si="46"/>
        <v>29842.337299999999</v>
      </c>
      <c r="R229" s="188"/>
      <c r="S229" s="208"/>
      <c r="T229" s="186"/>
    </row>
    <row r="230" spans="1:20" s="187" customFormat="1" ht="12.95" customHeight="1" x14ac:dyDescent="0.2">
      <c r="A230" s="47" t="s">
        <v>124</v>
      </c>
      <c r="B230" s="61"/>
      <c r="C230" s="49">
        <v>44907.587</v>
      </c>
      <c r="D230" s="49"/>
      <c r="E230" s="29">
        <f t="shared" si="43"/>
        <v>29.000996266418767</v>
      </c>
      <c r="F230" s="187">
        <f t="shared" si="44"/>
        <v>29</v>
      </c>
      <c r="G230" s="187">
        <f t="shared" si="45"/>
        <v>2.3285999996005557E-3</v>
      </c>
      <c r="I230" s="187">
        <f t="shared" ref="I230:I247" si="47">G230</f>
        <v>2.3285999996005557E-3</v>
      </c>
      <c r="P230" s="206"/>
      <c r="Q230" s="208">
        <f t="shared" si="46"/>
        <v>29889.087</v>
      </c>
      <c r="R230" s="188"/>
      <c r="S230" s="208"/>
      <c r="T230" s="186"/>
    </row>
    <row r="231" spans="1:20" s="187" customFormat="1" ht="12.95" customHeight="1" x14ac:dyDescent="0.2">
      <c r="A231" s="49" t="s">
        <v>66</v>
      </c>
      <c r="B231" s="61"/>
      <c r="C231" s="49">
        <v>44919.241999999998</v>
      </c>
      <c r="D231" s="49"/>
      <c r="E231" s="29">
        <f t="shared" si="43"/>
        <v>33.987462428228945</v>
      </c>
      <c r="F231" s="187">
        <f t="shared" si="44"/>
        <v>34</v>
      </c>
      <c r="G231" s="187">
        <f t="shared" si="45"/>
        <v>-2.9304399999091402E-2</v>
      </c>
      <c r="I231" s="187">
        <f t="shared" si="47"/>
        <v>-2.9304399999091402E-2</v>
      </c>
      <c r="P231" s="211"/>
      <c r="Q231" s="208">
        <f t="shared" si="46"/>
        <v>29900.741999999998</v>
      </c>
      <c r="R231" s="188"/>
      <c r="S231" s="208"/>
      <c r="T231" s="186"/>
    </row>
    <row r="232" spans="1:20" s="187" customFormat="1" ht="12.95" customHeight="1" x14ac:dyDescent="0.2">
      <c r="A232" s="49" t="s">
        <v>70</v>
      </c>
      <c r="B232" s="61"/>
      <c r="C232" s="49">
        <v>44919.260999999999</v>
      </c>
      <c r="D232" s="49"/>
      <c r="E232" s="29">
        <f t="shared" si="43"/>
        <v>33.995591373494975</v>
      </c>
      <c r="F232" s="187">
        <f t="shared" si="44"/>
        <v>34</v>
      </c>
      <c r="G232" s="187">
        <f t="shared" si="45"/>
        <v>-1.0304399998858571E-2</v>
      </c>
      <c r="I232" s="187">
        <f t="shared" si="47"/>
        <v>-1.0304399998858571E-2</v>
      </c>
      <c r="P232" s="211"/>
      <c r="Q232" s="208">
        <f t="shared" si="46"/>
        <v>29900.760999999999</v>
      </c>
      <c r="R232" s="188"/>
      <c r="S232" s="208"/>
      <c r="T232" s="186"/>
    </row>
    <row r="233" spans="1:20" s="187" customFormat="1" ht="12.95" customHeight="1" x14ac:dyDescent="0.2">
      <c r="A233" s="49" t="s">
        <v>54</v>
      </c>
      <c r="B233" s="61"/>
      <c r="C233" s="49">
        <v>44921.603000000003</v>
      </c>
      <c r="D233" s="49"/>
      <c r="E233" s="29">
        <f t="shared" si="43"/>
        <v>34.997590837328652</v>
      </c>
      <c r="F233" s="187">
        <f t="shared" si="44"/>
        <v>35</v>
      </c>
      <c r="G233" s="187">
        <f t="shared" si="45"/>
        <v>-5.6309999927179888E-3</v>
      </c>
      <c r="I233" s="187">
        <f t="shared" si="47"/>
        <v>-5.6309999927179888E-3</v>
      </c>
      <c r="P233" s="211"/>
      <c r="Q233" s="208">
        <f t="shared" si="46"/>
        <v>29903.103000000003</v>
      </c>
      <c r="R233" s="188"/>
      <c r="S233" s="208"/>
      <c r="T233" s="186"/>
    </row>
    <row r="234" spans="1:20" s="187" customFormat="1" ht="12.95" customHeight="1" x14ac:dyDescent="0.2">
      <c r="A234" s="49" t="s">
        <v>80</v>
      </c>
      <c r="B234" s="61"/>
      <c r="C234" s="49">
        <v>45015.116999999998</v>
      </c>
      <c r="D234" s="49"/>
      <c r="E234" s="29">
        <f t="shared" si="43"/>
        <v>75.006548079331367</v>
      </c>
      <c r="F234" s="187">
        <f t="shared" si="44"/>
        <v>75</v>
      </c>
      <c r="G234" s="187">
        <f t="shared" si="45"/>
        <v>1.5305000000807922E-2</v>
      </c>
      <c r="I234" s="187">
        <f t="shared" si="47"/>
        <v>1.5305000000807922E-2</v>
      </c>
      <c r="P234" s="211"/>
      <c r="Q234" s="208">
        <f t="shared" si="46"/>
        <v>29996.616999999998</v>
      </c>
      <c r="R234" s="188"/>
      <c r="S234" s="208"/>
      <c r="T234" s="186"/>
    </row>
    <row r="235" spans="1:20" s="187" customFormat="1" ht="12.95" customHeight="1" x14ac:dyDescent="0.2">
      <c r="A235" s="49" t="s">
        <v>80</v>
      </c>
      <c r="B235" s="61"/>
      <c r="C235" s="49">
        <v>45197.402000000002</v>
      </c>
      <c r="D235" s="49"/>
      <c r="E235" s="29">
        <f t="shared" si="43"/>
        <v>152.99522112143148</v>
      </c>
      <c r="F235" s="187">
        <f t="shared" si="44"/>
        <v>153</v>
      </c>
      <c r="G235" s="187">
        <f t="shared" si="45"/>
        <v>-1.1169799996423535E-2</v>
      </c>
      <c r="I235" s="187">
        <f t="shared" si="47"/>
        <v>-1.1169799996423535E-2</v>
      </c>
      <c r="P235" s="211"/>
      <c r="Q235" s="208">
        <f t="shared" si="46"/>
        <v>30178.902000000002</v>
      </c>
      <c r="R235" s="188"/>
      <c r="S235" s="208"/>
      <c r="T235" s="186"/>
    </row>
    <row r="236" spans="1:20" s="187" customFormat="1" ht="12.95" customHeight="1" x14ac:dyDescent="0.2">
      <c r="A236" s="49" t="s">
        <v>80</v>
      </c>
      <c r="B236" s="61"/>
      <c r="C236" s="49">
        <v>45197.406999999999</v>
      </c>
      <c r="D236" s="49"/>
      <c r="E236" s="29">
        <f t="shared" si="43"/>
        <v>152.99736031755296</v>
      </c>
      <c r="F236" s="187">
        <f t="shared" si="44"/>
        <v>153</v>
      </c>
      <c r="G236" s="187">
        <f t="shared" si="45"/>
        <v>-6.1697999990428798E-3</v>
      </c>
      <c r="I236" s="187">
        <f t="shared" si="47"/>
        <v>-6.1697999990428798E-3</v>
      </c>
      <c r="P236" s="211"/>
      <c r="Q236" s="208">
        <f t="shared" si="46"/>
        <v>30178.906999999999</v>
      </c>
      <c r="R236" s="188"/>
      <c r="S236" s="208"/>
      <c r="T236" s="186"/>
    </row>
    <row r="237" spans="1:20" s="187" customFormat="1" ht="12.95" customHeight="1" x14ac:dyDescent="0.2">
      <c r="A237" s="49" t="s">
        <v>80</v>
      </c>
      <c r="B237" s="61"/>
      <c r="C237" s="49">
        <v>45197.417000000001</v>
      </c>
      <c r="D237" s="49"/>
      <c r="E237" s="29">
        <f t="shared" si="43"/>
        <v>153.00163870979907</v>
      </c>
      <c r="F237" s="187">
        <f t="shared" si="44"/>
        <v>153</v>
      </c>
      <c r="G237" s="187">
        <f t="shared" si="45"/>
        <v>3.8302000029943883E-3</v>
      </c>
      <c r="I237" s="187">
        <f t="shared" si="47"/>
        <v>3.8302000029943883E-3</v>
      </c>
      <c r="P237" s="211"/>
      <c r="Q237" s="208">
        <f t="shared" si="46"/>
        <v>30178.917000000001</v>
      </c>
      <c r="R237" s="188"/>
      <c r="S237" s="208"/>
      <c r="T237" s="186"/>
    </row>
    <row r="238" spans="1:20" s="187" customFormat="1" ht="12.95" customHeight="1" x14ac:dyDescent="0.2">
      <c r="A238" s="49" t="s">
        <v>80</v>
      </c>
      <c r="B238" s="61"/>
      <c r="C238" s="49">
        <v>45197.419000000002</v>
      </c>
      <c r="D238" s="49"/>
      <c r="E238" s="29">
        <f t="shared" si="43"/>
        <v>153.00249438824829</v>
      </c>
      <c r="F238" s="187">
        <f t="shared" si="44"/>
        <v>153</v>
      </c>
      <c r="G238" s="187">
        <f t="shared" si="45"/>
        <v>5.830200003401842E-3</v>
      </c>
      <c r="I238" s="187">
        <f t="shared" si="47"/>
        <v>5.830200003401842E-3</v>
      </c>
      <c r="P238" s="211"/>
      <c r="Q238" s="208">
        <f t="shared" si="46"/>
        <v>30178.919000000002</v>
      </c>
      <c r="R238" s="188"/>
      <c r="S238" s="208"/>
      <c r="T238" s="186"/>
    </row>
    <row r="239" spans="1:20" s="187" customFormat="1" ht="12.95" customHeight="1" x14ac:dyDescent="0.2">
      <c r="A239" s="49" t="s">
        <v>54</v>
      </c>
      <c r="B239" s="61"/>
      <c r="C239" s="49">
        <v>45199.748</v>
      </c>
      <c r="D239" s="49"/>
      <c r="E239" s="29">
        <f t="shared" si="43"/>
        <v>153.99893194216048</v>
      </c>
      <c r="F239" s="187">
        <f t="shared" si="44"/>
        <v>154</v>
      </c>
      <c r="G239" s="187">
        <f t="shared" si="45"/>
        <v>-2.4963999967440031E-3</v>
      </c>
      <c r="I239" s="187">
        <f t="shared" si="47"/>
        <v>-2.4963999967440031E-3</v>
      </c>
      <c r="P239" s="211"/>
      <c r="Q239" s="208">
        <f t="shared" si="46"/>
        <v>30181.248</v>
      </c>
      <c r="R239" s="188"/>
      <c r="S239" s="208"/>
      <c r="T239" s="186"/>
    </row>
    <row r="240" spans="1:20" s="187" customFormat="1" ht="12.95" customHeight="1" x14ac:dyDescent="0.2">
      <c r="A240" s="27" t="s">
        <v>80</v>
      </c>
      <c r="B240" s="53"/>
      <c r="C240" s="27">
        <v>45204.408000000003</v>
      </c>
      <c r="D240" s="27"/>
      <c r="E240" s="29">
        <f t="shared" si="43"/>
        <v>155.99266272843718</v>
      </c>
      <c r="F240" s="187">
        <f t="shared" si="44"/>
        <v>156</v>
      </c>
      <c r="G240" s="187">
        <f t="shared" si="45"/>
        <v>-1.714959999662824E-2</v>
      </c>
      <c r="I240" s="187">
        <f t="shared" si="47"/>
        <v>-1.714959999662824E-2</v>
      </c>
      <c r="P240" s="211"/>
      <c r="Q240" s="208">
        <f t="shared" si="46"/>
        <v>30185.908000000003</v>
      </c>
      <c r="R240" s="188"/>
      <c r="S240" s="208"/>
      <c r="T240" s="186"/>
    </row>
    <row r="241" spans="1:20" s="187" customFormat="1" ht="12.95" customHeight="1" x14ac:dyDescent="0.2">
      <c r="A241" s="27" t="s">
        <v>80</v>
      </c>
      <c r="B241" s="53"/>
      <c r="C241" s="27">
        <v>45204.417000000001</v>
      </c>
      <c r="D241" s="27"/>
      <c r="E241" s="29">
        <f t="shared" si="43"/>
        <v>155.99651328145711</v>
      </c>
      <c r="F241" s="187">
        <f t="shared" si="44"/>
        <v>156</v>
      </c>
      <c r="G241" s="187">
        <f t="shared" si="45"/>
        <v>-8.1495999984326772E-3</v>
      </c>
      <c r="I241" s="187">
        <f t="shared" si="47"/>
        <v>-8.1495999984326772E-3</v>
      </c>
      <c r="P241" s="211"/>
      <c r="Q241" s="208">
        <f t="shared" si="46"/>
        <v>30185.917000000001</v>
      </c>
      <c r="R241" s="188"/>
      <c r="S241" s="208"/>
      <c r="T241" s="186"/>
    </row>
    <row r="242" spans="1:20" s="187" customFormat="1" ht="12.95" customHeight="1" x14ac:dyDescent="0.2">
      <c r="A242" s="27" t="s">
        <v>80</v>
      </c>
      <c r="B242" s="53"/>
      <c r="C242" s="27">
        <v>45204.417999999998</v>
      </c>
      <c r="D242" s="27"/>
      <c r="E242" s="29">
        <f t="shared" si="43"/>
        <v>155.99694112068019</v>
      </c>
      <c r="F242" s="187">
        <f t="shared" si="44"/>
        <v>156</v>
      </c>
      <c r="G242" s="187">
        <f t="shared" si="45"/>
        <v>-7.1496000018669292E-3</v>
      </c>
      <c r="I242" s="187">
        <f t="shared" si="47"/>
        <v>-7.1496000018669292E-3</v>
      </c>
      <c r="P242" s="211"/>
      <c r="Q242" s="208">
        <f t="shared" si="46"/>
        <v>30185.917999999998</v>
      </c>
      <c r="R242" s="188"/>
      <c r="S242" s="208"/>
      <c r="T242" s="186"/>
    </row>
    <row r="243" spans="1:20" s="187" customFormat="1" ht="12.95" customHeight="1" x14ac:dyDescent="0.2">
      <c r="A243" s="27" t="s">
        <v>80</v>
      </c>
      <c r="B243" s="53"/>
      <c r="C243" s="27">
        <v>45204.42</v>
      </c>
      <c r="D243" s="27"/>
      <c r="E243" s="29">
        <f t="shared" si="43"/>
        <v>155.99779679912939</v>
      </c>
      <c r="F243" s="187">
        <f t="shared" si="44"/>
        <v>156</v>
      </c>
      <c r="G243" s="187">
        <f t="shared" si="45"/>
        <v>-5.1496000014594756E-3</v>
      </c>
      <c r="I243" s="187">
        <f t="shared" si="47"/>
        <v>-5.1496000014594756E-3</v>
      </c>
      <c r="P243" s="211"/>
      <c r="Q243" s="208">
        <f t="shared" si="46"/>
        <v>30185.919999999998</v>
      </c>
      <c r="R243" s="188"/>
      <c r="S243" s="208"/>
      <c r="T243" s="186"/>
    </row>
    <row r="244" spans="1:20" s="187" customFormat="1" ht="12.95" customHeight="1" x14ac:dyDescent="0.2">
      <c r="A244" s="27" t="s">
        <v>80</v>
      </c>
      <c r="B244" s="53"/>
      <c r="C244" s="27">
        <v>45204.428</v>
      </c>
      <c r="D244" s="27"/>
      <c r="E244" s="29">
        <f t="shared" si="43"/>
        <v>156.00121951292627</v>
      </c>
      <c r="F244" s="187">
        <f t="shared" si="44"/>
        <v>156</v>
      </c>
      <c r="G244" s="187">
        <f t="shared" si="45"/>
        <v>2.8504000001703389E-3</v>
      </c>
      <c r="I244" s="187">
        <f t="shared" si="47"/>
        <v>2.8504000001703389E-3</v>
      </c>
      <c r="P244" s="211"/>
      <c r="Q244" s="208">
        <f t="shared" si="46"/>
        <v>30185.928</v>
      </c>
      <c r="R244" s="188"/>
      <c r="S244" s="208"/>
      <c r="T244" s="186"/>
    </row>
    <row r="245" spans="1:20" s="187" customFormat="1" ht="12.95" customHeight="1" x14ac:dyDescent="0.2">
      <c r="A245" s="27" t="s">
        <v>80</v>
      </c>
      <c r="B245" s="53"/>
      <c r="C245" s="27">
        <v>45204.428999999996</v>
      </c>
      <c r="D245" s="27"/>
      <c r="E245" s="29">
        <f t="shared" si="43"/>
        <v>156.00164735214932</v>
      </c>
      <c r="F245" s="187">
        <f t="shared" si="44"/>
        <v>156</v>
      </c>
      <c r="G245" s="187">
        <f t="shared" si="45"/>
        <v>3.8503999967360869E-3</v>
      </c>
      <c r="I245" s="187">
        <f t="shared" si="47"/>
        <v>3.8503999967360869E-3</v>
      </c>
      <c r="P245" s="211"/>
      <c r="Q245" s="208">
        <f t="shared" si="46"/>
        <v>30185.928999999996</v>
      </c>
      <c r="R245" s="188"/>
      <c r="S245" s="208"/>
      <c r="T245" s="186"/>
    </row>
    <row r="246" spans="1:20" s="187" customFormat="1" ht="12.95" customHeight="1" x14ac:dyDescent="0.2">
      <c r="A246" s="27" t="s">
        <v>80</v>
      </c>
      <c r="B246" s="53"/>
      <c r="C246" s="27">
        <v>45204.432000000001</v>
      </c>
      <c r="D246" s="27"/>
      <c r="E246" s="29">
        <f t="shared" si="43"/>
        <v>156.00293086982472</v>
      </c>
      <c r="F246" s="187">
        <f t="shared" si="44"/>
        <v>156</v>
      </c>
      <c r="G246" s="187">
        <f t="shared" si="45"/>
        <v>6.8504000009852462E-3</v>
      </c>
      <c r="I246" s="187">
        <f t="shared" si="47"/>
        <v>6.8504000009852462E-3</v>
      </c>
      <c r="P246" s="211"/>
      <c r="Q246" s="208">
        <f t="shared" si="46"/>
        <v>30185.932000000001</v>
      </c>
      <c r="R246" s="188"/>
      <c r="S246" s="208"/>
      <c r="T246" s="186"/>
    </row>
    <row r="247" spans="1:20" s="187" customFormat="1" ht="12.95" customHeight="1" x14ac:dyDescent="0.2">
      <c r="A247" s="27" t="s">
        <v>80</v>
      </c>
      <c r="B247" s="53"/>
      <c r="C247" s="27">
        <v>45204.432999999997</v>
      </c>
      <c r="D247" s="27"/>
      <c r="E247" s="29">
        <f t="shared" si="43"/>
        <v>156.00335870904777</v>
      </c>
      <c r="F247" s="187">
        <f t="shared" si="44"/>
        <v>156</v>
      </c>
      <c r="G247" s="187">
        <f t="shared" si="45"/>
        <v>7.8503999975509942E-3</v>
      </c>
      <c r="I247" s="187">
        <f t="shared" si="47"/>
        <v>7.8503999975509942E-3</v>
      </c>
      <c r="P247" s="211"/>
      <c r="Q247" s="208">
        <f t="shared" si="46"/>
        <v>30185.932999999997</v>
      </c>
      <c r="R247" s="188"/>
      <c r="S247" s="208"/>
      <c r="T247" s="186"/>
    </row>
    <row r="248" spans="1:20" s="187" customFormat="1" ht="12.95" customHeight="1" x14ac:dyDescent="0.2">
      <c r="A248" s="29" t="s">
        <v>92</v>
      </c>
      <c r="B248" s="53" t="s">
        <v>123</v>
      </c>
      <c r="C248" s="27">
        <v>45206.762499999997</v>
      </c>
      <c r="D248" s="27"/>
      <c r="E248" s="29">
        <f t="shared" si="43"/>
        <v>157.00001018257305</v>
      </c>
      <c r="F248" s="187">
        <f t="shared" si="44"/>
        <v>157</v>
      </c>
      <c r="G248" s="187">
        <f t="shared" si="45"/>
        <v>2.3799999326001853E-5</v>
      </c>
      <c r="J248" s="187">
        <f>G248</f>
        <v>2.3799999326001853E-5</v>
      </c>
      <c r="P248" s="206"/>
      <c r="Q248" s="208">
        <f t="shared" si="46"/>
        <v>30188.262499999997</v>
      </c>
      <c r="R248" s="188"/>
      <c r="S248" s="208"/>
      <c r="T248" s="186"/>
    </row>
    <row r="249" spans="1:20" s="187" customFormat="1" ht="12.95" customHeight="1" x14ac:dyDescent="0.2">
      <c r="A249" s="27" t="s">
        <v>61</v>
      </c>
      <c r="B249" s="53"/>
      <c r="C249" s="27">
        <v>45211.439200000001</v>
      </c>
      <c r="D249" s="27"/>
      <c r="E249" s="29">
        <f t="shared" si="43"/>
        <v>159.00088588389934</v>
      </c>
      <c r="F249" s="187">
        <f t="shared" si="44"/>
        <v>159</v>
      </c>
      <c r="G249" s="187">
        <f t="shared" si="45"/>
        <v>2.0705999995698221E-3</v>
      </c>
      <c r="J249" s="187">
        <f>G249</f>
        <v>2.0705999995698221E-3</v>
      </c>
      <c r="P249" s="211"/>
      <c r="Q249" s="208">
        <f t="shared" si="46"/>
        <v>30192.939200000001</v>
      </c>
      <c r="R249" s="188"/>
      <c r="S249" s="208"/>
      <c r="T249" s="186"/>
    </row>
    <row r="250" spans="1:20" s="187" customFormat="1" ht="12.95" customHeight="1" x14ac:dyDescent="0.2">
      <c r="A250" s="29" t="s">
        <v>92</v>
      </c>
      <c r="B250" s="53" t="s">
        <v>123</v>
      </c>
      <c r="C250" s="27">
        <v>45220.787600000003</v>
      </c>
      <c r="D250" s="27"/>
      <c r="E250" s="29">
        <f t="shared" si="43"/>
        <v>163.00049809042736</v>
      </c>
      <c r="F250" s="187">
        <f t="shared" si="44"/>
        <v>163</v>
      </c>
      <c r="G250" s="187">
        <f t="shared" si="45"/>
        <v>1.1642000026768073E-3</v>
      </c>
      <c r="J250" s="187">
        <f>G250</f>
        <v>1.1642000026768073E-3</v>
      </c>
      <c r="P250" s="206"/>
      <c r="Q250" s="208">
        <f t="shared" si="46"/>
        <v>30202.287600000003</v>
      </c>
      <c r="R250" s="188"/>
      <c r="S250" s="208"/>
      <c r="T250" s="186"/>
    </row>
    <row r="251" spans="1:20" s="187" customFormat="1" ht="12.95" customHeight="1" x14ac:dyDescent="0.2">
      <c r="A251" s="27" t="s">
        <v>58</v>
      </c>
      <c r="B251" s="53"/>
      <c r="C251" s="27">
        <v>45246.497100000001</v>
      </c>
      <c r="D251" s="27"/>
      <c r="E251" s="29">
        <f t="shared" si="43"/>
        <v>174.00003063328944</v>
      </c>
      <c r="F251" s="187">
        <f t="shared" si="44"/>
        <v>174</v>
      </c>
      <c r="G251" s="187">
        <f t="shared" si="45"/>
        <v>7.1599999500904232E-5</v>
      </c>
      <c r="J251" s="187">
        <f>G251</f>
        <v>7.1599999500904232E-5</v>
      </c>
      <c r="P251" s="211"/>
      <c r="Q251" s="208">
        <f t="shared" si="46"/>
        <v>30227.997100000001</v>
      </c>
      <c r="R251" s="188"/>
      <c r="S251" s="208"/>
      <c r="T251" s="186"/>
    </row>
    <row r="252" spans="1:20" s="187" customFormat="1" ht="12.95" customHeight="1" x14ac:dyDescent="0.2">
      <c r="A252" s="27" t="s">
        <v>66</v>
      </c>
      <c r="B252" s="53"/>
      <c r="C252" s="27">
        <v>45342.315999999999</v>
      </c>
      <c r="D252" s="27"/>
      <c r="E252" s="29">
        <f t="shared" si="43"/>
        <v>214.99511450389545</v>
      </c>
      <c r="F252" s="187">
        <f t="shared" si="44"/>
        <v>215</v>
      </c>
      <c r="G252" s="187">
        <f t="shared" si="45"/>
        <v>-1.1419000002206303E-2</v>
      </c>
      <c r="I252" s="187">
        <f t="shared" ref="I252:I283" si="48">G252</f>
        <v>-1.1419000002206303E-2</v>
      </c>
      <c r="P252" s="211"/>
      <c r="Q252" s="208">
        <f t="shared" si="46"/>
        <v>30323.815999999999</v>
      </c>
      <c r="R252" s="188"/>
      <c r="S252" s="208"/>
      <c r="T252" s="186"/>
    </row>
    <row r="253" spans="1:20" s="187" customFormat="1" ht="12.95" customHeight="1" x14ac:dyDescent="0.2">
      <c r="A253" s="27" t="s">
        <v>66</v>
      </c>
      <c r="B253" s="53"/>
      <c r="C253" s="27">
        <v>45342.326000000001</v>
      </c>
      <c r="D253" s="27"/>
      <c r="E253" s="29">
        <f t="shared" si="43"/>
        <v>214.99939289614156</v>
      </c>
      <c r="F253" s="187">
        <f t="shared" si="44"/>
        <v>215</v>
      </c>
      <c r="G253" s="187">
        <f t="shared" si="45"/>
        <v>-1.419000000169035E-3</v>
      </c>
      <c r="I253" s="187">
        <f t="shared" si="48"/>
        <v>-1.419000000169035E-3</v>
      </c>
      <c r="P253" s="211"/>
      <c r="Q253" s="208">
        <f t="shared" si="46"/>
        <v>30323.826000000001</v>
      </c>
      <c r="R253" s="188"/>
      <c r="S253" s="208"/>
      <c r="T253" s="186"/>
    </row>
    <row r="254" spans="1:20" s="187" customFormat="1" ht="12.95" customHeight="1" x14ac:dyDescent="0.2">
      <c r="A254" s="27" t="s">
        <v>66</v>
      </c>
      <c r="B254" s="53"/>
      <c r="C254" s="27">
        <v>45349.31</v>
      </c>
      <c r="D254" s="27"/>
      <c r="E254" s="29">
        <f t="shared" si="43"/>
        <v>217.98742204020587</v>
      </c>
      <c r="F254" s="187">
        <f t="shared" si="44"/>
        <v>218</v>
      </c>
      <c r="G254" s="187">
        <f t="shared" si="45"/>
        <v>-2.9398799997579772E-2</v>
      </c>
      <c r="I254" s="187">
        <f t="shared" si="48"/>
        <v>-2.9398799997579772E-2</v>
      </c>
      <c r="P254" s="211"/>
      <c r="Q254" s="208">
        <f t="shared" si="46"/>
        <v>30330.809999999998</v>
      </c>
      <c r="R254" s="188"/>
      <c r="S254" s="208"/>
      <c r="T254" s="186"/>
    </row>
    <row r="255" spans="1:20" s="187" customFormat="1" ht="12.95" customHeight="1" x14ac:dyDescent="0.2">
      <c r="A255" s="27" t="s">
        <v>66</v>
      </c>
      <c r="B255" s="53"/>
      <c r="C255" s="27">
        <v>45349.338000000003</v>
      </c>
      <c r="D255" s="27"/>
      <c r="E255" s="29">
        <f t="shared" si="43"/>
        <v>217.99940153849494</v>
      </c>
      <c r="F255" s="187">
        <f t="shared" si="44"/>
        <v>218</v>
      </c>
      <c r="G255" s="187">
        <f t="shared" si="45"/>
        <v>-1.3987999918754213E-3</v>
      </c>
      <c r="I255" s="187">
        <f t="shared" si="48"/>
        <v>-1.3987999918754213E-3</v>
      </c>
      <c r="P255" s="211"/>
      <c r="Q255" s="208">
        <f t="shared" si="46"/>
        <v>30330.838000000003</v>
      </c>
      <c r="R255" s="188"/>
      <c r="S255" s="208"/>
      <c r="T255" s="186"/>
    </row>
    <row r="256" spans="1:20" s="187" customFormat="1" ht="12.95" customHeight="1" x14ac:dyDescent="0.2">
      <c r="A256" s="27" t="s">
        <v>71</v>
      </c>
      <c r="B256" s="53"/>
      <c r="C256" s="27">
        <v>45370.368000000002</v>
      </c>
      <c r="D256" s="27"/>
      <c r="E256" s="29">
        <f t="shared" si="43"/>
        <v>226.99686043020429</v>
      </c>
      <c r="F256" s="187">
        <f t="shared" si="44"/>
        <v>227</v>
      </c>
      <c r="G256" s="187">
        <f t="shared" si="45"/>
        <v>-7.3381999973207712E-3</v>
      </c>
      <c r="I256" s="187">
        <f t="shared" si="48"/>
        <v>-7.3381999973207712E-3</v>
      </c>
      <c r="P256" s="211"/>
      <c r="Q256" s="208">
        <f t="shared" si="46"/>
        <v>30351.868000000002</v>
      </c>
      <c r="R256" s="188"/>
      <c r="S256" s="208"/>
      <c r="T256" s="186"/>
    </row>
    <row r="257" spans="1:20" s="187" customFormat="1" ht="12.95" customHeight="1" x14ac:dyDescent="0.2">
      <c r="A257" s="27" t="s">
        <v>57</v>
      </c>
      <c r="B257" s="53"/>
      <c r="C257" s="27">
        <v>45440.481</v>
      </c>
      <c r="D257" s="27"/>
      <c r="E257" s="29">
        <f t="shared" si="43"/>
        <v>256.99395197915493</v>
      </c>
      <c r="F257" s="187">
        <f t="shared" si="44"/>
        <v>257</v>
      </c>
      <c r="G257" s="187">
        <f t="shared" si="45"/>
        <v>-1.4136199999484234E-2</v>
      </c>
      <c r="I257" s="187">
        <f t="shared" si="48"/>
        <v>-1.4136199999484234E-2</v>
      </c>
      <c r="P257" s="211"/>
      <c r="Q257" s="208">
        <f t="shared" si="46"/>
        <v>30421.981</v>
      </c>
      <c r="R257" s="188"/>
      <c r="S257" s="208"/>
      <c r="T257" s="186"/>
    </row>
    <row r="258" spans="1:20" s="187" customFormat="1" ht="12.95" customHeight="1" x14ac:dyDescent="0.2">
      <c r="A258" s="27" t="s">
        <v>71</v>
      </c>
      <c r="B258" s="53"/>
      <c r="C258" s="27">
        <v>45559.697999999997</v>
      </c>
      <c r="D258" s="27"/>
      <c r="E258" s="29">
        <f t="shared" si="43"/>
        <v>307.99966080906211</v>
      </c>
      <c r="F258" s="187">
        <f t="shared" si="44"/>
        <v>308</v>
      </c>
      <c r="G258" s="187">
        <f t="shared" si="45"/>
        <v>-7.9280000500148162E-4</v>
      </c>
      <c r="I258" s="187">
        <f t="shared" si="48"/>
        <v>-7.9280000500148162E-4</v>
      </c>
      <c r="P258" s="211"/>
      <c r="Q258" s="208">
        <f t="shared" si="46"/>
        <v>30541.197999999997</v>
      </c>
      <c r="R258" s="188"/>
      <c r="S258" s="208"/>
      <c r="T258" s="186"/>
    </row>
    <row r="259" spans="1:20" s="187" customFormat="1" ht="12.95" customHeight="1" x14ac:dyDescent="0.2">
      <c r="A259" s="27" t="s">
        <v>71</v>
      </c>
      <c r="B259" s="53"/>
      <c r="C259" s="27">
        <v>45578.394</v>
      </c>
      <c r="D259" s="27"/>
      <c r="E259" s="29">
        <f t="shared" si="43"/>
        <v>315.99854295073783</v>
      </c>
      <c r="F259" s="187">
        <f t="shared" si="44"/>
        <v>316</v>
      </c>
      <c r="G259" s="187">
        <f t="shared" si="45"/>
        <v>-3.4056000004056841E-3</v>
      </c>
      <c r="I259" s="187">
        <f t="shared" si="48"/>
        <v>-3.4056000004056841E-3</v>
      </c>
      <c r="P259" s="211"/>
      <c r="Q259" s="208">
        <f t="shared" si="46"/>
        <v>30559.894</v>
      </c>
      <c r="R259" s="188"/>
      <c r="S259" s="208"/>
      <c r="T259" s="186"/>
    </row>
    <row r="260" spans="1:20" s="187" customFormat="1" ht="12.95" customHeight="1" x14ac:dyDescent="0.2">
      <c r="A260" s="130" t="s">
        <v>945</v>
      </c>
      <c r="B260" s="131" t="s">
        <v>123</v>
      </c>
      <c r="C260" s="132">
        <v>45814.476999999999</v>
      </c>
      <c r="D260" s="132" t="s">
        <v>146</v>
      </c>
      <c r="E260" s="29">
        <f t="shared" si="43"/>
        <v>417.00411059370168</v>
      </c>
      <c r="F260" s="187">
        <f t="shared" si="44"/>
        <v>417</v>
      </c>
      <c r="G260" s="187">
        <f t="shared" si="45"/>
        <v>9.6077999987755902E-3</v>
      </c>
      <c r="I260" s="187">
        <f t="shared" si="48"/>
        <v>9.6077999987755902E-3</v>
      </c>
      <c r="O260" s="187">
        <f ca="1">+C$11+C$12*F260</f>
        <v>-0.12821319749300203</v>
      </c>
      <c r="P260" s="206">
        <f>D$11+D$12*F260+D$13*F260^2</f>
        <v>0.12301496804725309</v>
      </c>
      <c r="Q260" s="208">
        <f t="shared" si="46"/>
        <v>30795.976999999999</v>
      </c>
      <c r="R260" s="188"/>
      <c r="S260" s="187">
        <f>+(P260-G260)^2</f>
        <v>1.2861185764775617E-2</v>
      </c>
      <c r="T260" s="186"/>
    </row>
    <row r="261" spans="1:20" s="187" customFormat="1" ht="12.95" customHeight="1" x14ac:dyDescent="0.2">
      <c r="A261" s="27" t="s">
        <v>81</v>
      </c>
      <c r="B261" s="53"/>
      <c r="C261" s="27">
        <v>45945.360999999997</v>
      </c>
      <c r="D261" s="27"/>
      <c r="E261" s="29">
        <f t="shared" si="43"/>
        <v>473.00141965611436</v>
      </c>
      <c r="F261" s="187">
        <f t="shared" si="44"/>
        <v>473</v>
      </c>
      <c r="G261" s="187">
        <f t="shared" si="45"/>
        <v>3.3181999970111065E-3</v>
      </c>
      <c r="I261" s="187">
        <f t="shared" si="48"/>
        <v>3.3181999970111065E-3</v>
      </c>
      <c r="P261" s="206"/>
      <c r="Q261" s="208">
        <f t="shared" si="46"/>
        <v>30926.860999999997</v>
      </c>
      <c r="R261" s="188"/>
      <c r="S261" s="208"/>
      <c r="T261" s="186"/>
    </row>
    <row r="262" spans="1:20" s="187" customFormat="1" ht="12.95" customHeight="1" x14ac:dyDescent="0.2">
      <c r="A262" s="27" t="s">
        <v>54</v>
      </c>
      <c r="B262" s="53"/>
      <c r="C262" s="27">
        <v>45989.769</v>
      </c>
      <c r="D262" s="27"/>
      <c r="E262" s="29">
        <f t="shared" si="43"/>
        <v>492.00090393871443</v>
      </c>
      <c r="F262" s="187">
        <f t="shared" si="44"/>
        <v>492</v>
      </c>
      <c r="G262" s="187">
        <f t="shared" si="45"/>
        <v>2.1128000007593073E-3</v>
      </c>
      <c r="I262" s="187">
        <f t="shared" si="48"/>
        <v>2.1128000007593073E-3</v>
      </c>
      <c r="P262" s="211"/>
      <c r="Q262" s="208">
        <f t="shared" si="46"/>
        <v>30971.269</v>
      </c>
      <c r="R262" s="188"/>
      <c r="S262" s="208"/>
      <c r="T262" s="186"/>
    </row>
    <row r="263" spans="1:20" s="187" customFormat="1" ht="12.95" customHeight="1" x14ac:dyDescent="0.2">
      <c r="A263" s="27" t="s">
        <v>82</v>
      </c>
      <c r="B263" s="53"/>
      <c r="C263" s="27">
        <v>45994.451000000001</v>
      </c>
      <c r="D263" s="27"/>
      <c r="E263" s="29">
        <f t="shared" si="43"/>
        <v>494.00404718792947</v>
      </c>
      <c r="F263" s="187">
        <f t="shared" si="44"/>
        <v>494</v>
      </c>
      <c r="G263" s="187">
        <f t="shared" si="45"/>
        <v>9.4596000053570606E-3</v>
      </c>
      <c r="I263" s="187">
        <f t="shared" si="48"/>
        <v>9.4596000053570606E-3</v>
      </c>
      <c r="P263" s="211"/>
      <c r="Q263" s="208">
        <f t="shared" si="46"/>
        <v>30975.951000000001</v>
      </c>
      <c r="R263" s="188"/>
      <c r="S263" s="208"/>
      <c r="T263" s="186"/>
    </row>
    <row r="264" spans="1:20" s="187" customFormat="1" ht="12.95" customHeight="1" x14ac:dyDescent="0.2">
      <c r="A264" s="27" t="s">
        <v>82</v>
      </c>
      <c r="B264" s="53"/>
      <c r="C264" s="27">
        <v>46036.502</v>
      </c>
      <c r="D264" s="27"/>
      <c r="E264" s="29">
        <f t="shared" si="43"/>
        <v>511.99511441832828</v>
      </c>
      <c r="F264" s="187">
        <f t="shared" si="44"/>
        <v>512</v>
      </c>
      <c r="G264" s="187">
        <f t="shared" si="45"/>
        <v>-1.1419199996453244E-2</v>
      </c>
      <c r="I264" s="187">
        <f t="shared" si="48"/>
        <v>-1.1419199996453244E-2</v>
      </c>
      <c r="P264" s="211"/>
      <c r="Q264" s="208">
        <f t="shared" si="46"/>
        <v>31018.002</v>
      </c>
      <c r="R264" s="188"/>
      <c r="S264" s="208"/>
      <c r="T264" s="186"/>
    </row>
    <row r="265" spans="1:20" s="187" customFormat="1" ht="12.95" customHeight="1" x14ac:dyDescent="0.2">
      <c r="A265" s="27" t="s">
        <v>82</v>
      </c>
      <c r="B265" s="53"/>
      <c r="C265" s="27">
        <v>46036.512000000002</v>
      </c>
      <c r="D265" s="27"/>
      <c r="E265" s="29">
        <f t="shared" si="43"/>
        <v>511.99939281057436</v>
      </c>
      <c r="F265" s="187">
        <f t="shared" si="44"/>
        <v>512</v>
      </c>
      <c r="G265" s="187">
        <f t="shared" si="45"/>
        <v>-1.4191999944159761E-3</v>
      </c>
      <c r="I265" s="187">
        <f t="shared" si="48"/>
        <v>-1.4191999944159761E-3</v>
      </c>
      <c r="P265" s="211"/>
      <c r="Q265" s="208">
        <f t="shared" si="46"/>
        <v>31018.012000000002</v>
      </c>
      <c r="R265" s="188"/>
      <c r="S265" s="208"/>
      <c r="T265" s="186"/>
    </row>
    <row r="266" spans="1:20" s="187" customFormat="1" ht="12.95" customHeight="1" x14ac:dyDescent="0.2">
      <c r="A266" s="29" t="s">
        <v>124</v>
      </c>
      <c r="B266" s="53"/>
      <c r="C266" s="27">
        <v>46057.553</v>
      </c>
      <c r="D266" s="27"/>
      <c r="E266" s="29">
        <f t="shared" si="43"/>
        <v>521.00155793375291</v>
      </c>
      <c r="F266" s="187">
        <f t="shared" si="44"/>
        <v>521</v>
      </c>
      <c r="G266" s="187">
        <f t="shared" si="45"/>
        <v>3.6413999987416901E-3</v>
      </c>
      <c r="I266" s="187">
        <f t="shared" si="48"/>
        <v>3.6413999987416901E-3</v>
      </c>
      <c r="P266" s="206"/>
      <c r="Q266" s="208">
        <f t="shared" si="46"/>
        <v>31039.053</v>
      </c>
      <c r="R266" s="188"/>
      <c r="S266" s="208"/>
      <c r="T266" s="186"/>
    </row>
    <row r="267" spans="1:20" s="187" customFormat="1" ht="12.95" customHeight="1" x14ac:dyDescent="0.2">
      <c r="A267" s="27" t="s">
        <v>54</v>
      </c>
      <c r="B267" s="53"/>
      <c r="C267" s="27">
        <v>46071.572</v>
      </c>
      <c r="D267" s="27"/>
      <c r="E267" s="29">
        <f t="shared" si="43"/>
        <v>526.99943602233509</v>
      </c>
      <c r="F267" s="187">
        <f t="shared" si="44"/>
        <v>527</v>
      </c>
      <c r="G267" s="187">
        <f t="shared" si="45"/>
        <v>-1.3181999966036528E-3</v>
      </c>
      <c r="I267" s="187">
        <f t="shared" si="48"/>
        <v>-1.3181999966036528E-3</v>
      </c>
      <c r="P267" s="211"/>
      <c r="Q267" s="208">
        <f t="shared" si="46"/>
        <v>31053.072</v>
      </c>
      <c r="R267" s="188"/>
      <c r="S267" s="208"/>
      <c r="T267" s="186"/>
    </row>
    <row r="268" spans="1:20" s="187" customFormat="1" ht="12.95" customHeight="1" x14ac:dyDescent="0.2">
      <c r="A268" s="27" t="s">
        <v>54</v>
      </c>
      <c r="B268" s="53"/>
      <c r="C268" s="27">
        <v>46078.591999999997</v>
      </c>
      <c r="D268" s="27"/>
      <c r="E268" s="29">
        <f t="shared" si="43"/>
        <v>530.00286737848216</v>
      </c>
      <c r="F268" s="187">
        <f t="shared" si="44"/>
        <v>530</v>
      </c>
      <c r="G268" s="187">
        <f t="shared" si="45"/>
        <v>6.7019999987678602E-3</v>
      </c>
      <c r="I268" s="187">
        <f t="shared" si="48"/>
        <v>6.7019999987678602E-3</v>
      </c>
      <c r="P268" s="211"/>
      <c r="Q268" s="208">
        <f t="shared" si="46"/>
        <v>31060.091999999997</v>
      </c>
      <c r="R268" s="188"/>
      <c r="S268" s="208"/>
      <c r="T268" s="186"/>
    </row>
    <row r="269" spans="1:20" s="187" customFormat="1" ht="12.95" customHeight="1" x14ac:dyDescent="0.2">
      <c r="A269" s="27" t="s">
        <v>82</v>
      </c>
      <c r="B269" s="53"/>
      <c r="C269" s="27">
        <v>46104.284</v>
      </c>
      <c r="D269" s="27"/>
      <c r="E269" s="29">
        <f t="shared" si="43"/>
        <v>540.99491273491753</v>
      </c>
      <c r="F269" s="187">
        <f t="shared" si="44"/>
        <v>541</v>
      </c>
      <c r="G269" s="187">
        <f t="shared" si="45"/>
        <v>-1.1890599998878315E-2</v>
      </c>
      <c r="I269" s="187">
        <f t="shared" si="48"/>
        <v>-1.1890599998878315E-2</v>
      </c>
      <c r="P269" s="211"/>
      <c r="Q269" s="208">
        <f t="shared" si="46"/>
        <v>31085.784</v>
      </c>
      <c r="R269" s="188"/>
      <c r="S269" s="208"/>
      <c r="T269" s="186"/>
    </row>
    <row r="270" spans="1:20" s="187" customFormat="1" ht="12.95" customHeight="1" x14ac:dyDescent="0.2">
      <c r="A270" s="27" t="s">
        <v>54</v>
      </c>
      <c r="B270" s="53"/>
      <c r="C270" s="27">
        <v>46211.824000000001</v>
      </c>
      <c r="D270" s="27"/>
      <c r="E270" s="29">
        <f t="shared" si="43"/>
        <v>587.0047429400762</v>
      </c>
      <c r="F270" s="187">
        <f t="shared" si="44"/>
        <v>587</v>
      </c>
      <c r="G270" s="187">
        <f t="shared" si="45"/>
        <v>1.108580000436632E-2</v>
      </c>
      <c r="I270" s="187">
        <f t="shared" si="48"/>
        <v>1.108580000436632E-2</v>
      </c>
      <c r="P270" s="211"/>
      <c r="Q270" s="208">
        <f t="shared" si="46"/>
        <v>31193.324000000001</v>
      </c>
      <c r="R270" s="188"/>
      <c r="S270" s="208"/>
      <c r="T270" s="186"/>
    </row>
    <row r="271" spans="1:20" s="187" customFormat="1" ht="12.95" customHeight="1" x14ac:dyDescent="0.2">
      <c r="A271" s="29" t="s">
        <v>124</v>
      </c>
      <c r="B271" s="53"/>
      <c r="C271" s="27">
        <v>46260.889000000003</v>
      </c>
      <c r="D271" s="27"/>
      <c r="E271" s="29">
        <f t="shared" si="43"/>
        <v>607.99667449127764</v>
      </c>
      <c r="F271" s="187">
        <f t="shared" si="44"/>
        <v>608</v>
      </c>
      <c r="G271" s="187">
        <f t="shared" si="45"/>
        <v>-7.7727999960188754E-3</v>
      </c>
      <c r="I271" s="187">
        <f t="shared" si="48"/>
        <v>-7.7727999960188754E-3</v>
      </c>
      <c r="P271" s="206"/>
      <c r="Q271" s="208">
        <f t="shared" si="46"/>
        <v>31242.389000000003</v>
      </c>
      <c r="R271" s="188"/>
      <c r="S271" s="208"/>
      <c r="T271" s="186"/>
    </row>
    <row r="272" spans="1:20" s="187" customFormat="1" ht="12.95" customHeight="1" x14ac:dyDescent="0.2">
      <c r="A272" s="27" t="s">
        <v>72</v>
      </c>
      <c r="B272" s="53"/>
      <c r="C272" s="27">
        <v>46326.36</v>
      </c>
      <c r="D272" s="27"/>
      <c r="E272" s="29">
        <f t="shared" si="43"/>
        <v>636.00773635999451</v>
      </c>
      <c r="F272" s="187">
        <f t="shared" si="44"/>
        <v>636</v>
      </c>
      <c r="G272" s="187">
        <f t="shared" si="45"/>
        <v>1.8082400005368982E-2</v>
      </c>
      <c r="I272" s="187">
        <f t="shared" si="48"/>
        <v>1.8082400005368982E-2</v>
      </c>
      <c r="P272" s="211"/>
      <c r="Q272" s="208">
        <f t="shared" si="46"/>
        <v>31307.86</v>
      </c>
      <c r="R272" s="188"/>
      <c r="S272" s="208"/>
      <c r="T272" s="186"/>
    </row>
    <row r="273" spans="1:20" s="187" customFormat="1" ht="12.95" customHeight="1" x14ac:dyDescent="0.2">
      <c r="A273" s="29" t="s">
        <v>124</v>
      </c>
      <c r="B273" s="53"/>
      <c r="C273" s="27">
        <v>46328.692999999999</v>
      </c>
      <c r="D273" s="27"/>
      <c r="E273" s="29">
        <f t="shared" si="43"/>
        <v>637.00588527080515</v>
      </c>
      <c r="F273" s="187">
        <f t="shared" si="44"/>
        <v>637</v>
      </c>
      <c r="G273" s="187">
        <f t="shared" si="45"/>
        <v>1.3755799998762086E-2</v>
      </c>
      <c r="I273" s="187">
        <f t="shared" si="48"/>
        <v>1.3755799998762086E-2</v>
      </c>
      <c r="P273" s="206"/>
      <c r="Q273" s="208">
        <f t="shared" si="46"/>
        <v>31310.192999999999</v>
      </c>
      <c r="R273" s="188"/>
      <c r="S273" s="208"/>
      <c r="T273" s="186"/>
    </row>
    <row r="274" spans="1:20" s="187" customFormat="1" ht="12.95" customHeight="1" x14ac:dyDescent="0.2">
      <c r="A274" s="27" t="s">
        <v>72</v>
      </c>
      <c r="B274" s="53"/>
      <c r="C274" s="27">
        <v>46340.356</v>
      </c>
      <c r="D274" s="27"/>
      <c r="E274" s="29">
        <f t="shared" si="43"/>
        <v>641.99577414641226</v>
      </c>
      <c r="F274" s="187">
        <f t="shared" si="44"/>
        <v>642</v>
      </c>
      <c r="G274" s="187">
        <f t="shared" si="45"/>
        <v>-9.8771999983000569E-3</v>
      </c>
      <c r="I274" s="187">
        <f t="shared" si="48"/>
        <v>-9.8771999983000569E-3</v>
      </c>
      <c r="P274" s="211"/>
      <c r="Q274" s="208">
        <f t="shared" si="46"/>
        <v>31321.856</v>
      </c>
      <c r="R274" s="188"/>
      <c r="S274" s="208"/>
      <c r="T274" s="186"/>
    </row>
    <row r="275" spans="1:20" s="187" customFormat="1" ht="12.95" customHeight="1" x14ac:dyDescent="0.2">
      <c r="A275" s="29" t="s">
        <v>124</v>
      </c>
      <c r="B275" s="53"/>
      <c r="C275" s="27">
        <v>46384.773000000001</v>
      </c>
      <c r="D275" s="27"/>
      <c r="E275" s="29">
        <f t="shared" si="43"/>
        <v>660.99910898203223</v>
      </c>
      <c r="F275" s="187">
        <f t="shared" si="44"/>
        <v>661</v>
      </c>
      <c r="G275" s="187">
        <f t="shared" si="45"/>
        <v>-2.0825999963562936E-3</v>
      </c>
      <c r="I275" s="187">
        <f t="shared" si="48"/>
        <v>-2.0825999963562936E-3</v>
      </c>
      <c r="P275" s="206"/>
      <c r="Q275" s="208">
        <f t="shared" si="46"/>
        <v>31366.273000000001</v>
      </c>
      <c r="R275" s="188"/>
      <c r="S275" s="208"/>
      <c r="T275" s="186"/>
    </row>
    <row r="276" spans="1:20" s="187" customFormat="1" ht="12.95" customHeight="1" x14ac:dyDescent="0.2">
      <c r="A276" s="29" t="s">
        <v>124</v>
      </c>
      <c r="B276" s="53"/>
      <c r="C276" s="27">
        <v>46398.788999999997</v>
      </c>
      <c r="D276" s="27"/>
      <c r="E276" s="29">
        <f t="shared" si="43"/>
        <v>666.99570355293895</v>
      </c>
      <c r="F276" s="187">
        <f t="shared" si="44"/>
        <v>667</v>
      </c>
      <c r="G276" s="187">
        <f t="shared" si="45"/>
        <v>-1.0042200003226753E-2</v>
      </c>
      <c r="I276" s="187">
        <f t="shared" si="48"/>
        <v>-1.0042200003226753E-2</v>
      </c>
      <c r="P276" s="206"/>
      <c r="Q276" s="208">
        <f t="shared" si="46"/>
        <v>31380.288999999997</v>
      </c>
      <c r="R276" s="188"/>
      <c r="S276" s="208"/>
      <c r="T276" s="186"/>
    </row>
    <row r="277" spans="1:20" s="187" customFormat="1" ht="12.95" customHeight="1" x14ac:dyDescent="0.2">
      <c r="A277" s="29" t="s">
        <v>124</v>
      </c>
      <c r="B277" s="53"/>
      <c r="C277" s="27">
        <v>46431.54</v>
      </c>
      <c r="D277" s="27"/>
      <c r="E277" s="29">
        <f t="shared" ref="E277:E340" si="49">(C277-C$7)/C$8</f>
        <v>681.00786599527964</v>
      </c>
      <c r="F277" s="187">
        <f t="shared" ref="F277:F340" si="50">ROUND(2*E277,0)/2</f>
        <v>681</v>
      </c>
      <c r="G277" s="187">
        <f t="shared" ref="G277:G340" si="51">C277-(C$7+C$8*F277)</f>
        <v>1.8385400006081909E-2</v>
      </c>
      <c r="I277" s="187">
        <f t="shared" si="48"/>
        <v>1.8385400006081909E-2</v>
      </c>
      <c r="P277" s="206"/>
      <c r="Q277" s="208">
        <f t="shared" ref="Q277:Q340" si="52">C277-15018.5</f>
        <v>31413.040000000001</v>
      </c>
      <c r="R277" s="188"/>
      <c r="S277" s="208"/>
      <c r="T277" s="186"/>
    </row>
    <row r="278" spans="1:20" s="187" customFormat="1" ht="12.95" customHeight="1" x14ac:dyDescent="0.2">
      <c r="A278" s="27" t="s">
        <v>54</v>
      </c>
      <c r="B278" s="53"/>
      <c r="C278" s="27">
        <v>46431.54</v>
      </c>
      <c r="D278" s="27"/>
      <c r="E278" s="29">
        <f t="shared" si="49"/>
        <v>681.00786599527964</v>
      </c>
      <c r="F278" s="187">
        <f t="shared" si="50"/>
        <v>681</v>
      </c>
      <c r="G278" s="187">
        <f t="shared" si="51"/>
        <v>1.8385400006081909E-2</v>
      </c>
      <c r="I278" s="187">
        <f t="shared" si="48"/>
        <v>1.8385400006081909E-2</v>
      </c>
      <c r="P278" s="211"/>
      <c r="Q278" s="208">
        <f t="shared" si="52"/>
        <v>31413.040000000001</v>
      </c>
      <c r="R278" s="188"/>
      <c r="S278" s="208"/>
      <c r="T278" s="186"/>
    </row>
    <row r="279" spans="1:20" s="187" customFormat="1" ht="12.95" customHeight="1" x14ac:dyDescent="0.2">
      <c r="A279" s="27" t="s">
        <v>83</v>
      </c>
      <c r="B279" s="53"/>
      <c r="C279" s="27">
        <v>46695.635999999999</v>
      </c>
      <c r="D279" s="27"/>
      <c r="E279" s="29">
        <f t="shared" si="49"/>
        <v>793.9984938347942</v>
      </c>
      <c r="F279" s="187">
        <f t="shared" si="50"/>
        <v>794</v>
      </c>
      <c r="G279" s="187">
        <f t="shared" si="51"/>
        <v>-3.5204000014346093E-3</v>
      </c>
      <c r="I279" s="187">
        <f t="shared" si="48"/>
        <v>-3.5204000014346093E-3</v>
      </c>
      <c r="P279" s="206"/>
      <c r="Q279" s="208">
        <f t="shared" si="52"/>
        <v>31677.135999999999</v>
      </c>
      <c r="R279" s="188"/>
      <c r="S279" s="208"/>
      <c r="T279" s="186"/>
    </row>
    <row r="280" spans="1:20" s="187" customFormat="1" ht="12.95" customHeight="1" x14ac:dyDescent="0.2">
      <c r="A280" s="27" t="s">
        <v>72</v>
      </c>
      <c r="B280" s="53"/>
      <c r="C280" s="27">
        <v>46700.317000000003</v>
      </c>
      <c r="D280" s="27"/>
      <c r="E280" s="29">
        <f t="shared" si="49"/>
        <v>796.00120924478608</v>
      </c>
      <c r="F280" s="187">
        <f t="shared" si="50"/>
        <v>796</v>
      </c>
      <c r="G280" s="187">
        <f t="shared" si="51"/>
        <v>2.826400006597396E-3</v>
      </c>
      <c r="I280" s="187">
        <f t="shared" si="48"/>
        <v>2.826400006597396E-3</v>
      </c>
      <c r="P280" s="211"/>
      <c r="Q280" s="208">
        <f t="shared" si="52"/>
        <v>31681.817000000003</v>
      </c>
      <c r="R280" s="188"/>
      <c r="S280" s="208"/>
      <c r="T280" s="186"/>
    </row>
    <row r="281" spans="1:20" s="187" customFormat="1" ht="12.95" customHeight="1" x14ac:dyDescent="0.2">
      <c r="A281" s="27" t="s">
        <v>72</v>
      </c>
      <c r="B281" s="53"/>
      <c r="C281" s="27">
        <v>46707.328999999998</v>
      </c>
      <c r="D281" s="27"/>
      <c r="E281" s="29">
        <f t="shared" si="49"/>
        <v>799.00121788713636</v>
      </c>
      <c r="F281" s="187">
        <f t="shared" si="50"/>
        <v>799</v>
      </c>
      <c r="G281" s="187">
        <f t="shared" si="51"/>
        <v>2.8466000003390945E-3</v>
      </c>
      <c r="I281" s="187">
        <f t="shared" si="48"/>
        <v>2.8466000003390945E-3</v>
      </c>
      <c r="P281" s="211"/>
      <c r="Q281" s="208">
        <f t="shared" si="52"/>
        <v>31688.828999999998</v>
      </c>
      <c r="R281" s="188"/>
      <c r="S281" s="208"/>
      <c r="T281" s="186"/>
    </row>
    <row r="282" spans="1:20" s="187" customFormat="1" ht="12.95" customHeight="1" x14ac:dyDescent="0.2">
      <c r="A282" s="27" t="s">
        <v>54</v>
      </c>
      <c r="B282" s="53"/>
      <c r="C282" s="27">
        <v>46709.656999999999</v>
      </c>
      <c r="D282" s="27"/>
      <c r="E282" s="29">
        <f t="shared" si="49"/>
        <v>799.99722760182556</v>
      </c>
      <c r="F282" s="187">
        <f t="shared" si="50"/>
        <v>800</v>
      </c>
      <c r="G282" s="187">
        <f t="shared" si="51"/>
        <v>-6.4799999963724986E-3</v>
      </c>
      <c r="I282" s="187">
        <f t="shared" si="48"/>
        <v>-6.4799999963724986E-3</v>
      </c>
      <c r="P282" s="211"/>
      <c r="Q282" s="208">
        <f t="shared" si="52"/>
        <v>31691.156999999999</v>
      </c>
      <c r="R282" s="188"/>
      <c r="S282" s="208"/>
      <c r="T282" s="186"/>
    </row>
    <row r="283" spans="1:20" s="187" customFormat="1" ht="12.95" customHeight="1" x14ac:dyDescent="0.2">
      <c r="A283" s="27" t="s">
        <v>62</v>
      </c>
      <c r="B283" s="53"/>
      <c r="C283" s="27">
        <v>46763.42</v>
      </c>
      <c r="D283" s="27"/>
      <c r="E283" s="29">
        <f t="shared" si="49"/>
        <v>822.99914782983262</v>
      </c>
      <c r="F283" s="187">
        <f t="shared" si="50"/>
        <v>823</v>
      </c>
      <c r="G283" s="187">
        <f t="shared" si="51"/>
        <v>-1.9918000034522265E-3</v>
      </c>
      <c r="I283" s="187">
        <f t="shared" si="48"/>
        <v>-1.9918000034522265E-3</v>
      </c>
      <c r="P283" s="211"/>
      <c r="Q283" s="208">
        <f t="shared" si="52"/>
        <v>31744.92</v>
      </c>
      <c r="R283" s="188"/>
      <c r="S283" s="208"/>
      <c r="T283" s="186"/>
    </row>
    <row r="284" spans="1:20" s="187" customFormat="1" ht="12.95" customHeight="1" x14ac:dyDescent="0.2">
      <c r="A284" s="27" t="s">
        <v>54</v>
      </c>
      <c r="B284" s="53"/>
      <c r="C284" s="27">
        <v>46819.514000000003</v>
      </c>
      <c r="D284" s="27"/>
      <c r="E284" s="29">
        <f t="shared" si="49"/>
        <v>846.99836129020423</v>
      </c>
      <c r="F284" s="187">
        <f t="shared" si="50"/>
        <v>847</v>
      </c>
      <c r="G284" s="187">
        <f t="shared" si="51"/>
        <v>-3.8301999957184307E-3</v>
      </c>
      <c r="I284" s="187">
        <f t="shared" ref="I284:I315" si="53">G284</f>
        <v>-3.8301999957184307E-3</v>
      </c>
      <c r="P284" s="211"/>
      <c r="Q284" s="208">
        <f t="shared" si="52"/>
        <v>31801.014000000003</v>
      </c>
      <c r="R284" s="188"/>
      <c r="S284" s="208"/>
      <c r="T284" s="186"/>
    </row>
    <row r="285" spans="1:20" s="187" customFormat="1" ht="12.95" customHeight="1" x14ac:dyDescent="0.2">
      <c r="A285" s="27" t="s">
        <v>54</v>
      </c>
      <c r="B285" s="53"/>
      <c r="C285" s="27">
        <v>46973.785000000003</v>
      </c>
      <c r="D285" s="27"/>
      <c r="E285" s="29">
        <f t="shared" si="49"/>
        <v>913.00154629652752</v>
      </c>
      <c r="F285" s="187">
        <f t="shared" si="50"/>
        <v>913</v>
      </c>
      <c r="G285" s="187">
        <f t="shared" si="51"/>
        <v>3.6142000026302412E-3</v>
      </c>
      <c r="I285" s="187">
        <f t="shared" si="53"/>
        <v>3.6142000026302412E-3</v>
      </c>
      <c r="P285" s="211"/>
      <c r="Q285" s="208">
        <f t="shared" si="52"/>
        <v>31955.285000000003</v>
      </c>
      <c r="R285" s="188"/>
      <c r="S285" s="208"/>
      <c r="T285" s="186"/>
    </row>
    <row r="286" spans="1:20" s="187" customFormat="1" ht="12.95" customHeight="1" x14ac:dyDescent="0.2">
      <c r="A286" s="27" t="s">
        <v>84</v>
      </c>
      <c r="B286" s="53"/>
      <c r="C286" s="27">
        <v>46999.468000000001</v>
      </c>
      <c r="D286" s="27"/>
      <c r="E286" s="29">
        <f t="shared" si="49"/>
        <v>923.98974109993981</v>
      </c>
      <c r="F286" s="187">
        <f t="shared" si="50"/>
        <v>924</v>
      </c>
      <c r="G286" s="187">
        <f t="shared" si="51"/>
        <v>-2.3978400000487454E-2</v>
      </c>
      <c r="I286" s="187">
        <f t="shared" si="53"/>
        <v>-2.3978400000487454E-2</v>
      </c>
      <c r="P286" s="211"/>
      <c r="Q286" s="208">
        <f t="shared" si="52"/>
        <v>31980.968000000001</v>
      </c>
      <c r="R286" s="188"/>
      <c r="S286" s="208"/>
      <c r="T286" s="186"/>
    </row>
    <row r="287" spans="1:20" s="187" customFormat="1" ht="12.95" customHeight="1" x14ac:dyDescent="0.2">
      <c r="A287" s="27" t="s">
        <v>73</v>
      </c>
      <c r="B287" s="53"/>
      <c r="C287" s="27">
        <v>46999.48</v>
      </c>
      <c r="D287" s="27"/>
      <c r="E287" s="29">
        <f t="shared" si="49"/>
        <v>923.99487517063517</v>
      </c>
      <c r="F287" s="187">
        <f t="shared" si="50"/>
        <v>924</v>
      </c>
      <c r="G287" s="187">
        <f t="shared" si="51"/>
        <v>-1.1978399998042732E-2</v>
      </c>
      <c r="I287" s="187">
        <f t="shared" si="53"/>
        <v>-1.1978399998042732E-2</v>
      </c>
      <c r="P287" s="211"/>
      <c r="Q287" s="208">
        <f t="shared" si="52"/>
        <v>31980.980000000003</v>
      </c>
      <c r="R287" s="188"/>
      <c r="S287" s="208"/>
      <c r="T287" s="186"/>
    </row>
    <row r="288" spans="1:20" s="187" customFormat="1" ht="12.95" customHeight="1" x14ac:dyDescent="0.2">
      <c r="A288" s="27" t="s">
        <v>84</v>
      </c>
      <c r="B288" s="53"/>
      <c r="C288" s="27">
        <v>46999.487000000001</v>
      </c>
      <c r="D288" s="27"/>
      <c r="E288" s="29">
        <f t="shared" si="49"/>
        <v>923.99787004520579</v>
      </c>
      <c r="F288" s="187">
        <f t="shared" si="50"/>
        <v>924</v>
      </c>
      <c r="G288" s="187">
        <f t="shared" si="51"/>
        <v>-4.9784000002546236E-3</v>
      </c>
      <c r="I288" s="187">
        <f t="shared" si="53"/>
        <v>-4.9784000002546236E-3</v>
      </c>
      <c r="P288" s="211"/>
      <c r="Q288" s="208">
        <f t="shared" si="52"/>
        <v>31980.987000000001</v>
      </c>
      <c r="R288" s="188"/>
      <c r="S288" s="208"/>
      <c r="T288" s="186"/>
    </row>
    <row r="289" spans="1:20" s="187" customFormat="1" ht="12.95" customHeight="1" x14ac:dyDescent="0.2">
      <c r="A289" s="27" t="s">
        <v>84</v>
      </c>
      <c r="B289" s="53"/>
      <c r="C289" s="27">
        <v>46999.493000000002</v>
      </c>
      <c r="D289" s="27"/>
      <c r="E289" s="29">
        <f t="shared" si="49"/>
        <v>924.00043708055352</v>
      </c>
      <c r="F289" s="187">
        <f t="shared" si="50"/>
        <v>924</v>
      </c>
      <c r="G289" s="187">
        <f t="shared" si="51"/>
        <v>1.0216000009677373E-3</v>
      </c>
      <c r="I289" s="187">
        <f t="shared" si="53"/>
        <v>1.0216000009677373E-3</v>
      </c>
      <c r="P289" s="211"/>
      <c r="Q289" s="208">
        <f t="shared" si="52"/>
        <v>31980.993000000002</v>
      </c>
      <c r="R289" s="188"/>
      <c r="S289" s="208"/>
      <c r="T289" s="186"/>
    </row>
    <row r="290" spans="1:20" s="187" customFormat="1" ht="12.95" customHeight="1" x14ac:dyDescent="0.2">
      <c r="A290" s="27" t="s">
        <v>54</v>
      </c>
      <c r="B290" s="53"/>
      <c r="C290" s="27">
        <v>47001.822999999997</v>
      </c>
      <c r="D290" s="27"/>
      <c r="E290" s="29">
        <f t="shared" si="49"/>
        <v>924.99730247368871</v>
      </c>
      <c r="F290" s="187">
        <f t="shared" si="50"/>
        <v>925</v>
      </c>
      <c r="G290" s="187">
        <f t="shared" si="51"/>
        <v>-6.3050000026123598E-3</v>
      </c>
      <c r="I290" s="187">
        <f t="shared" si="53"/>
        <v>-6.3050000026123598E-3</v>
      </c>
      <c r="P290" s="211"/>
      <c r="Q290" s="208">
        <f t="shared" si="52"/>
        <v>31983.322999999997</v>
      </c>
      <c r="R290" s="188"/>
      <c r="S290" s="208"/>
      <c r="T290" s="186"/>
    </row>
    <row r="291" spans="1:20" s="187" customFormat="1" ht="12.95" customHeight="1" x14ac:dyDescent="0.2">
      <c r="A291" s="27" t="s">
        <v>84</v>
      </c>
      <c r="B291" s="53"/>
      <c r="C291" s="27">
        <v>47006.491999999998</v>
      </c>
      <c r="D291" s="27"/>
      <c r="E291" s="29">
        <f t="shared" si="49"/>
        <v>926.99488381298534</v>
      </c>
      <c r="F291" s="187">
        <f t="shared" si="50"/>
        <v>927</v>
      </c>
      <c r="G291" s="187">
        <f t="shared" si="51"/>
        <v>-1.1958199997025076E-2</v>
      </c>
      <c r="I291" s="187">
        <f t="shared" si="53"/>
        <v>-1.1958199997025076E-2</v>
      </c>
      <c r="P291" s="211"/>
      <c r="Q291" s="208">
        <f t="shared" si="52"/>
        <v>31987.991999999998</v>
      </c>
      <c r="R291" s="188"/>
      <c r="S291" s="208"/>
      <c r="T291" s="186"/>
    </row>
    <row r="292" spans="1:20" s="187" customFormat="1" ht="12.95" customHeight="1" x14ac:dyDescent="0.2">
      <c r="A292" s="130" t="s">
        <v>1010</v>
      </c>
      <c r="B292" s="131" t="s">
        <v>123</v>
      </c>
      <c r="C292" s="132">
        <v>47006.493000000002</v>
      </c>
      <c r="D292" s="132" t="s">
        <v>146</v>
      </c>
      <c r="E292" s="29">
        <f t="shared" si="49"/>
        <v>926.99531165221151</v>
      </c>
      <c r="F292" s="187">
        <f t="shared" si="50"/>
        <v>927</v>
      </c>
      <c r="G292" s="187">
        <f t="shared" si="51"/>
        <v>-1.0958199993183371E-2</v>
      </c>
      <c r="I292" s="187">
        <f t="shared" si="53"/>
        <v>-1.0958199993183371E-2</v>
      </c>
      <c r="O292" s="187">
        <f ca="1">+C$11+C$12*F292</f>
        <v>-0.11378804686634411</v>
      </c>
      <c r="P292" s="206">
        <f>D$11+D$12*F292+D$13*F292^2</f>
        <v>7.4460847033598287E-2</v>
      </c>
      <c r="Q292" s="208">
        <f t="shared" si="52"/>
        <v>31987.993000000002</v>
      </c>
      <c r="R292" s="188"/>
      <c r="S292" s="187">
        <f>+(P292-G292)^2</f>
        <v>7.2964135949635366E-3</v>
      </c>
      <c r="T292" s="186"/>
    </row>
    <row r="293" spans="1:20" s="187" customFormat="1" ht="12.95" customHeight="1" x14ac:dyDescent="0.2">
      <c r="A293" s="27" t="s">
        <v>84</v>
      </c>
      <c r="B293" s="53"/>
      <c r="C293" s="27">
        <v>47006.502999999997</v>
      </c>
      <c r="D293" s="27"/>
      <c r="E293" s="29">
        <f t="shared" si="49"/>
        <v>926.99959004445452</v>
      </c>
      <c r="F293" s="187">
        <f t="shared" si="50"/>
        <v>927</v>
      </c>
      <c r="G293" s="187">
        <f t="shared" si="51"/>
        <v>-9.5819999842206016E-4</v>
      </c>
      <c r="I293" s="187">
        <f t="shared" si="53"/>
        <v>-9.5819999842206016E-4</v>
      </c>
      <c r="P293" s="211"/>
      <c r="Q293" s="208">
        <f t="shared" si="52"/>
        <v>31988.002999999997</v>
      </c>
      <c r="R293" s="188"/>
      <c r="S293" s="208"/>
      <c r="T293" s="186"/>
    </row>
    <row r="294" spans="1:20" s="187" customFormat="1" ht="12.95" customHeight="1" x14ac:dyDescent="0.2">
      <c r="A294" s="27" t="s">
        <v>54</v>
      </c>
      <c r="B294" s="53"/>
      <c r="C294" s="27">
        <v>47062.595999999998</v>
      </c>
      <c r="D294" s="27"/>
      <c r="E294" s="29">
        <f t="shared" si="49"/>
        <v>950.99837566559995</v>
      </c>
      <c r="F294" s="187">
        <f t="shared" si="50"/>
        <v>951</v>
      </c>
      <c r="G294" s="187">
        <f t="shared" si="51"/>
        <v>-3.7966000018059276E-3</v>
      </c>
      <c r="I294" s="187">
        <f t="shared" si="53"/>
        <v>-3.7966000018059276E-3</v>
      </c>
      <c r="P294" s="211"/>
      <c r="Q294" s="208">
        <f t="shared" si="52"/>
        <v>32044.095999999998</v>
      </c>
      <c r="R294" s="188"/>
      <c r="S294" s="208"/>
      <c r="T294" s="186"/>
    </row>
    <row r="295" spans="1:20" s="187" customFormat="1" ht="12.95" customHeight="1" x14ac:dyDescent="0.2">
      <c r="A295" s="27" t="s">
        <v>54</v>
      </c>
      <c r="B295" s="53"/>
      <c r="C295" s="27">
        <v>47083.633999999998</v>
      </c>
      <c r="D295" s="27"/>
      <c r="E295" s="29">
        <f t="shared" si="49"/>
        <v>959.99925727110622</v>
      </c>
      <c r="F295" s="187">
        <f t="shared" si="50"/>
        <v>960</v>
      </c>
      <c r="G295" s="187">
        <f t="shared" si="51"/>
        <v>-1.7359999983455054E-3</v>
      </c>
      <c r="I295" s="187">
        <f t="shared" si="53"/>
        <v>-1.7359999983455054E-3</v>
      </c>
      <c r="P295" s="211"/>
      <c r="Q295" s="208">
        <f t="shared" si="52"/>
        <v>32065.133999999998</v>
      </c>
      <c r="R295" s="188"/>
      <c r="S295" s="208"/>
      <c r="T295" s="186"/>
    </row>
    <row r="296" spans="1:20" s="187" customFormat="1" ht="12.95" customHeight="1" x14ac:dyDescent="0.2">
      <c r="A296" s="27" t="s">
        <v>54</v>
      </c>
      <c r="B296" s="53"/>
      <c r="C296" s="27">
        <v>47111.67</v>
      </c>
      <c r="D296" s="27"/>
      <c r="E296" s="29">
        <f t="shared" si="49"/>
        <v>971.9941577698213</v>
      </c>
      <c r="F296" s="187">
        <f t="shared" si="50"/>
        <v>972</v>
      </c>
      <c r="G296" s="187">
        <f t="shared" si="51"/>
        <v>-1.3655199996719602E-2</v>
      </c>
      <c r="I296" s="187">
        <f t="shared" si="53"/>
        <v>-1.3655199996719602E-2</v>
      </c>
      <c r="P296" s="211"/>
      <c r="Q296" s="208">
        <f t="shared" si="52"/>
        <v>32093.17</v>
      </c>
      <c r="R296" s="188"/>
      <c r="S296" s="208"/>
      <c r="T296" s="186"/>
    </row>
    <row r="297" spans="1:20" s="187" customFormat="1" ht="12.95" customHeight="1" x14ac:dyDescent="0.2">
      <c r="A297" s="27" t="s">
        <v>54</v>
      </c>
      <c r="B297" s="53"/>
      <c r="C297" s="27">
        <v>47111.678999999996</v>
      </c>
      <c r="D297" s="27"/>
      <c r="E297" s="29">
        <f t="shared" si="49"/>
        <v>971.99800832284132</v>
      </c>
      <c r="F297" s="187">
        <f t="shared" si="50"/>
        <v>972</v>
      </c>
      <c r="G297" s="187">
        <f t="shared" si="51"/>
        <v>-4.65519999852404E-3</v>
      </c>
      <c r="I297" s="187">
        <f t="shared" si="53"/>
        <v>-4.65519999852404E-3</v>
      </c>
      <c r="P297" s="211"/>
      <c r="Q297" s="208">
        <f t="shared" si="52"/>
        <v>32093.178999999996</v>
      </c>
      <c r="R297" s="188"/>
      <c r="S297" s="208"/>
      <c r="T297" s="186"/>
    </row>
    <row r="298" spans="1:20" s="187" customFormat="1" ht="12.95" customHeight="1" x14ac:dyDescent="0.2">
      <c r="A298" s="27" t="s">
        <v>84</v>
      </c>
      <c r="B298" s="53"/>
      <c r="C298" s="27">
        <v>47373.457000000002</v>
      </c>
      <c r="D298" s="27"/>
      <c r="E298" s="29">
        <f t="shared" si="49"/>
        <v>1083.9969048399157</v>
      </c>
      <c r="F298" s="187">
        <f t="shared" si="50"/>
        <v>1084</v>
      </c>
      <c r="G298" s="187">
        <f t="shared" si="51"/>
        <v>-7.2343999927397817E-3</v>
      </c>
      <c r="I298" s="187">
        <f t="shared" si="53"/>
        <v>-7.2343999927397817E-3</v>
      </c>
      <c r="P298" s="211"/>
      <c r="Q298" s="208">
        <f t="shared" si="52"/>
        <v>32354.957000000002</v>
      </c>
      <c r="R298" s="188"/>
      <c r="S298" s="208"/>
      <c r="T298" s="186"/>
    </row>
    <row r="299" spans="1:20" s="187" customFormat="1" ht="12.95" customHeight="1" x14ac:dyDescent="0.2">
      <c r="A299" s="27" t="s">
        <v>84</v>
      </c>
      <c r="B299" s="53"/>
      <c r="C299" s="27">
        <v>47380.466999999997</v>
      </c>
      <c r="D299" s="27"/>
      <c r="E299" s="29">
        <f t="shared" si="49"/>
        <v>1086.9960578038169</v>
      </c>
      <c r="F299" s="187">
        <f t="shared" si="50"/>
        <v>1087</v>
      </c>
      <c r="G299" s="187">
        <f t="shared" si="51"/>
        <v>-9.2141999994055368E-3</v>
      </c>
      <c r="I299" s="187">
        <f t="shared" si="53"/>
        <v>-9.2141999994055368E-3</v>
      </c>
      <c r="P299" s="211"/>
      <c r="Q299" s="208">
        <f t="shared" si="52"/>
        <v>32361.966999999997</v>
      </c>
      <c r="R299" s="188"/>
      <c r="S299" s="208"/>
      <c r="T299" s="186"/>
    </row>
    <row r="300" spans="1:20" s="187" customFormat="1" ht="12.95" customHeight="1" x14ac:dyDescent="0.2">
      <c r="A300" s="27" t="s">
        <v>84</v>
      </c>
      <c r="B300" s="53"/>
      <c r="C300" s="27">
        <v>47380.472999999998</v>
      </c>
      <c r="D300" s="27"/>
      <c r="E300" s="29">
        <f t="shared" si="49"/>
        <v>1086.9986248391644</v>
      </c>
      <c r="F300" s="187">
        <f t="shared" si="50"/>
        <v>1087</v>
      </c>
      <c r="G300" s="187">
        <f t="shared" si="51"/>
        <v>-3.2141999981831759E-3</v>
      </c>
      <c r="I300" s="187">
        <f t="shared" si="53"/>
        <v>-3.2141999981831759E-3</v>
      </c>
      <c r="P300" s="211"/>
      <c r="Q300" s="208">
        <f t="shared" si="52"/>
        <v>32361.972999999998</v>
      </c>
      <c r="R300" s="188"/>
      <c r="S300" s="208"/>
      <c r="T300" s="186"/>
    </row>
    <row r="301" spans="1:20" s="187" customFormat="1" ht="12.95" customHeight="1" x14ac:dyDescent="0.2">
      <c r="A301" s="27" t="s">
        <v>63</v>
      </c>
      <c r="B301" s="53"/>
      <c r="C301" s="27">
        <v>47380.481</v>
      </c>
      <c r="D301" s="27"/>
      <c r="E301" s="29">
        <f t="shared" si="49"/>
        <v>1087.0020475529614</v>
      </c>
      <c r="F301" s="187">
        <f t="shared" si="50"/>
        <v>1087</v>
      </c>
      <c r="G301" s="187">
        <f t="shared" si="51"/>
        <v>4.7858000034466386E-3</v>
      </c>
      <c r="I301" s="187">
        <f t="shared" si="53"/>
        <v>4.7858000034466386E-3</v>
      </c>
      <c r="P301" s="211"/>
      <c r="Q301" s="208">
        <f t="shared" si="52"/>
        <v>32361.981</v>
      </c>
      <c r="R301" s="188"/>
      <c r="S301" s="208"/>
      <c r="T301" s="186"/>
    </row>
    <row r="302" spans="1:20" s="187" customFormat="1" ht="12.95" customHeight="1" x14ac:dyDescent="0.2">
      <c r="A302" s="27" t="s">
        <v>84</v>
      </c>
      <c r="B302" s="53"/>
      <c r="C302" s="27">
        <v>47380.491000000002</v>
      </c>
      <c r="D302" s="27"/>
      <c r="E302" s="29">
        <f t="shared" si="49"/>
        <v>1087.0063259452074</v>
      </c>
      <c r="F302" s="187">
        <f t="shared" si="50"/>
        <v>1087</v>
      </c>
      <c r="G302" s="187">
        <f t="shared" si="51"/>
        <v>1.4785800005483907E-2</v>
      </c>
      <c r="I302" s="187">
        <f t="shared" si="53"/>
        <v>1.4785800005483907E-2</v>
      </c>
      <c r="P302" s="211"/>
      <c r="Q302" s="208">
        <f t="shared" si="52"/>
        <v>32361.991000000002</v>
      </c>
      <c r="R302" s="188"/>
      <c r="S302" s="208"/>
      <c r="T302" s="186"/>
    </row>
    <row r="303" spans="1:20" s="187" customFormat="1" ht="12.95" customHeight="1" x14ac:dyDescent="0.2">
      <c r="A303" s="27" t="s">
        <v>84</v>
      </c>
      <c r="B303" s="53"/>
      <c r="C303" s="27">
        <v>47387.472000000002</v>
      </c>
      <c r="D303" s="27"/>
      <c r="E303" s="29">
        <f t="shared" si="49"/>
        <v>1089.9930715715996</v>
      </c>
      <c r="F303" s="187">
        <f t="shared" si="50"/>
        <v>1090</v>
      </c>
      <c r="G303" s="187">
        <f t="shared" si="51"/>
        <v>-1.619399999617599E-2</v>
      </c>
      <c r="I303" s="187">
        <f t="shared" si="53"/>
        <v>-1.619399999617599E-2</v>
      </c>
      <c r="P303" s="211"/>
      <c r="Q303" s="208">
        <f t="shared" si="52"/>
        <v>32368.972000000002</v>
      </c>
      <c r="R303" s="188"/>
      <c r="S303" s="208"/>
      <c r="T303" s="186"/>
    </row>
    <row r="304" spans="1:20" s="187" customFormat="1" ht="12.95" customHeight="1" x14ac:dyDescent="0.2">
      <c r="A304" s="27" t="s">
        <v>84</v>
      </c>
      <c r="B304" s="53"/>
      <c r="C304" s="27">
        <v>47387.48</v>
      </c>
      <c r="D304" s="27"/>
      <c r="E304" s="29">
        <f t="shared" si="49"/>
        <v>1089.9964942853965</v>
      </c>
      <c r="F304" s="187">
        <f t="shared" si="50"/>
        <v>1090</v>
      </c>
      <c r="G304" s="187">
        <f t="shared" si="51"/>
        <v>-8.193999994546175E-3</v>
      </c>
      <c r="I304" s="187">
        <f t="shared" si="53"/>
        <v>-8.193999994546175E-3</v>
      </c>
      <c r="P304" s="211"/>
      <c r="Q304" s="208">
        <f t="shared" si="52"/>
        <v>32368.980000000003</v>
      </c>
      <c r="R304" s="188"/>
      <c r="S304" s="208"/>
      <c r="T304" s="186"/>
    </row>
    <row r="305" spans="1:20" s="187" customFormat="1" ht="12.95" customHeight="1" x14ac:dyDescent="0.2">
      <c r="A305" s="27" t="s">
        <v>84</v>
      </c>
      <c r="B305" s="53"/>
      <c r="C305" s="27">
        <v>47387.493000000002</v>
      </c>
      <c r="D305" s="27"/>
      <c r="E305" s="29">
        <f t="shared" si="49"/>
        <v>1090.0020561953147</v>
      </c>
      <c r="F305" s="187">
        <f t="shared" si="50"/>
        <v>1090</v>
      </c>
      <c r="G305" s="187">
        <f t="shared" si="51"/>
        <v>4.8060000044642948E-3</v>
      </c>
      <c r="I305" s="187">
        <f t="shared" si="53"/>
        <v>4.8060000044642948E-3</v>
      </c>
      <c r="P305" s="211"/>
      <c r="Q305" s="208">
        <f t="shared" si="52"/>
        <v>32368.993000000002</v>
      </c>
      <c r="R305" s="188"/>
      <c r="S305" s="208"/>
      <c r="T305" s="186"/>
    </row>
    <row r="306" spans="1:20" s="187" customFormat="1" ht="12.95" customHeight="1" x14ac:dyDescent="0.2">
      <c r="A306" s="27" t="s">
        <v>84</v>
      </c>
      <c r="B306" s="53"/>
      <c r="C306" s="27">
        <v>47387.495000000003</v>
      </c>
      <c r="D306" s="27"/>
      <c r="E306" s="29">
        <f t="shared" si="49"/>
        <v>1090.0029118737641</v>
      </c>
      <c r="F306" s="187">
        <f t="shared" si="50"/>
        <v>1090</v>
      </c>
      <c r="G306" s="187">
        <f t="shared" si="51"/>
        <v>6.8060000048717484E-3</v>
      </c>
      <c r="I306" s="187">
        <f t="shared" si="53"/>
        <v>6.8060000048717484E-3</v>
      </c>
      <c r="P306" s="211"/>
      <c r="Q306" s="208">
        <f t="shared" si="52"/>
        <v>32368.995000000003</v>
      </c>
      <c r="R306" s="188"/>
      <c r="S306" s="208"/>
      <c r="T306" s="186"/>
    </row>
    <row r="307" spans="1:20" s="187" customFormat="1" ht="12.95" customHeight="1" x14ac:dyDescent="0.2">
      <c r="A307" s="27" t="s">
        <v>84</v>
      </c>
      <c r="B307" s="53"/>
      <c r="C307" s="27">
        <v>47387.499000000003</v>
      </c>
      <c r="D307" s="27"/>
      <c r="E307" s="29">
        <f t="shared" si="49"/>
        <v>1090.0046232306624</v>
      </c>
      <c r="F307" s="187">
        <f t="shared" si="50"/>
        <v>1090</v>
      </c>
      <c r="G307" s="187">
        <f t="shared" si="51"/>
        <v>1.0806000005686656E-2</v>
      </c>
      <c r="I307" s="187">
        <f t="shared" si="53"/>
        <v>1.0806000005686656E-2</v>
      </c>
      <c r="P307" s="211"/>
      <c r="Q307" s="208">
        <f t="shared" si="52"/>
        <v>32368.999000000003</v>
      </c>
      <c r="R307" s="188"/>
      <c r="S307" s="208"/>
      <c r="T307" s="186"/>
    </row>
    <row r="308" spans="1:20" s="187" customFormat="1" ht="12.95" customHeight="1" x14ac:dyDescent="0.2">
      <c r="A308" s="27" t="s">
        <v>63</v>
      </c>
      <c r="B308" s="53"/>
      <c r="C308" s="27">
        <v>47415.523000000001</v>
      </c>
      <c r="D308" s="27"/>
      <c r="E308" s="29">
        <f t="shared" si="49"/>
        <v>1101.9943896586822</v>
      </c>
      <c r="F308" s="187">
        <f t="shared" si="50"/>
        <v>1102</v>
      </c>
      <c r="G308" s="187">
        <f t="shared" si="51"/>
        <v>-1.3113199995132163E-2</v>
      </c>
      <c r="I308" s="187">
        <f t="shared" si="53"/>
        <v>-1.3113199995132163E-2</v>
      </c>
      <c r="P308" s="211"/>
      <c r="Q308" s="208">
        <f t="shared" si="52"/>
        <v>32397.023000000001</v>
      </c>
      <c r="R308" s="188"/>
      <c r="S308" s="208"/>
      <c r="T308" s="186"/>
    </row>
    <row r="309" spans="1:20" s="187" customFormat="1" ht="12.95" customHeight="1" x14ac:dyDescent="0.2">
      <c r="A309" s="27" t="s">
        <v>74</v>
      </c>
      <c r="B309" s="53"/>
      <c r="C309" s="27">
        <v>47483.317999999999</v>
      </c>
      <c r="D309" s="27"/>
      <c r="E309" s="29">
        <f t="shared" si="49"/>
        <v>1130.9997498851899</v>
      </c>
      <c r="F309" s="187">
        <f t="shared" si="50"/>
        <v>1131</v>
      </c>
      <c r="G309" s="187">
        <f t="shared" si="51"/>
        <v>-5.8459999854676425E-4</v>
      </c>
      <c r="I309" s="187">
        <f t="shared" si="53"/>
        <v>-5.8459999854676425E-4</v>
      </c>
      <c r="P309" s="211"/>
      <c r="Q309" s="208">
        <f t="shared" si="52"/>
        <v>32464.817999999999</v>
      </c>
      <c r="R309" s="188"/>
      <c r="S309" s="208"/>
      <c r="T309" s="186"/>
    </row>
    <row r="310" spans="1:20" s="187" customFormat="1" ht="12.95" customHeight="1" x14ac:dyDescent="0.2">
      <c r="A310" s="27" t="s">
        <v>54</v>
      </c>
      <c r="B310" s="53"/>
      <c r="C310" s="27">
        <v>47721.724999999999</v>
      </c>
      <c r="D310" s="27"/>
      <c r="E310" s="29">
        <f t="shared" si="49"/>
        <v>1232.9996158859444</v>
      </c>
      <c r="F310" s="187">
        <f t="shared" si="50"/>
        <v>1233</v>
      </c>
      <c r="G310" s="187">
        <f t="shared" si="51"/>
        <v>-8.977999968919903E-4</v>
      </c>
      <c r="I310" s="187">
        <f t="shared" si="53"/>
        <v>-8.977999968919903E-4</v>
      </c>
      <c r="P310" s="211"/>
      <c r="Q310" s="208">
        <f t="shared" si="52"/>
        <v>32703.224999999999</v>
      </c>
      <c r="R310" s="188"/>
      <c r="S310" s="208"/>
      <c r="T310" s="186"/>
    </row>
    <row r="311" spans="1:20" s="187" customFormat="1" ht="12.95" customHeight="1" x14ac:dyDescent="0.2">
      <c r="A311" s="27" t="s">
        <v>54</v>
      </c>
      <c r="B311" s="53"/>
      <c r="C311" s="27">
        <v>47735.749000000003</v>
      </c>
      <c r="D311" s="27"/>
      <c r="E311" s="29">
        <f t="shared" si="49"/>
        <v>1238.9996331706511</v>
      </c>
      <c r="F311" s="187">
        <f t="shared" si="50"/>
        <v>1239</v>
      </c>
      <c r="G311" s="187">
        <f t="shared" si="51"/>
        <v>-8.5739999485667795E-4</v>
      </c>
      <c r="I311" s="187">
        <f t="shared" si="53"/>
        <v>-8.5739999485667795E-4</v>
      </c>
      <c r="P311" s="211"/>
      <c r="Q311" s="208">
        <f t="shared" si="52"/>
        <v>32717.249000000003</v>
      </c>
      <c r="R311" s="188"/>
      <c r="S311" s="208"/>
      <c r="T311" s="186"/>
    </row>
    <row r="312" spans="1:20" s="187" customFormat="1" ht="12.95" customHeight="1" x14ac:dyDescent="0.2">
      <c r="A312" s="27" t="s">
        <v>75</v>
      </c>
      <c r="B312" s="53"/>
      <c r="C312" s="27">
        <v>47754.442000000003</v>
      </c>
      <c r="D312" s="27"/>
      <c r="E312" s="29">
        <f t="shared" si="49"/>
        <v>1246.9972317946515</v>
      </c>
      <c r="F312" s="187">
        <f t="shared" si="50"/>
        <v>1247</v>
      </c>
      <c r="G312" s="187">
        <f t="shared" si="51"/>
        <v>-6.4701999945100397E-3</v>
      </c>
      <c r="I312" s="187">
        <f t="shared" si="53"/>
        <v>-6.4701999945100397E-3</v>
      </c>
      <c r="P312" s="211"/>
      <c r="Q312" s="208">
        <f t="shared" si="52"/>
        <v>32735.942000000003</v>
      </c>
      <c r="R312" s="188"/>
      <c r="S312" s="208"/>
      <c r="T312" s="186"/>
    </row>
    <row r="313" spans="1:20" s="187" customFormat="1" ht="12.95" customHeight="1" x14ac:dyDescent="0.2">
      <c r="A313" s="27" t="s">
        <v>64</v>
      </c>
      <c r="B313" s="53"/>
      <c r="C313" s="27">
        <v>47754.453999999998</v>
      </c>
      <c r="D313" s="27"/>
      <c r="E313" s="29">
        <f t="shared" si="49"/>
        <v>1247.0023658653436</v>
      </c>
      <c r="F313" s="187">
        <f t="shared" si="50"/>
        <v>1247</v>
      </c>
      <c r="G313" s="187">
        <f t="shared" si="51"/>
        <v>5.5298000006587245E-3</v>
      </c>
      <c r="I313" s="187">
        <f t="shared" si="53"/>
        <v>5.5298000006587245E-3</v>
      </c>
      <c r="P313" s="211"/>
      <c r="Q313" s="208">
        <f t="shared" si="52"/>
        <v>32735.953999999998</v>
      </c>
      <c r="R313" s="188"/>
      <c r="S313" s="208"/>
      <c r="T313" s="186"/>
    </row>
    <row r="314" spans="1:20" s="187" customFormat="1" ht="12.95" customHeight="1" x14ac:dyDescent="0.2">
      <c r="A314" s="130" t="s">
        <v>945</v>
      </c>
      <c r="B314" s="131" t="s">
        <v>123</v>
      </c>
      <c r="C314" s="132">
        <v>47761.464</v>
      </c>
      <c r="D314" s="132" t="s">
        <v>146</v>
      </c>
      <c r="E314" s="29">
        <f t="shared" si="49"/>
        <v>1250.0015188292477</v>
      </c>
      <c r="F314" s="187">
        <f t="shared" si="50"/>
        <v>1250</v>
      </c>
      <c r="G314" s="187">
        <f t="shared" si="51"/>
        <v>3.550000001268927E-3</v>
      </c>
      <c r="I314" s="187">
        <f t="shared" si="53"/>
        <v>3.550000001268927E-3</v>
      </c>
      <c r="O314" s="187">
        <f ca="1">+C$11+C$12*F314</f>
        <v>-0.10465211813612743</v>
      </c>
      <c r="P314" s="206">
        <f>D$11+D$12*F314+D$13*F314^2</f>
        <v>4.8461535260245443E-2</v>
      </c>
      <c r="Q314" s="208">
        <f t="shared" si="52"/>
        <v>32742.964</v>
      </c>
      <c r="R314" s="188"/>
      <c r="S314" s="187">
        <f>+(P314-G314)^2</f>
        <v>2.0170459993182907E-3</v>
      </c>
      <c r="T314" s="186"/>
    </row>
    <row r="315" spans="1:20" s="187" customFormat="1" ht="12.95" customHeight="1" x14ac:dyDescent="0.2">
      <c r="A315" s="27" t="s">
        <v>54</v>
      </c>
      <c r="B315" s="53"/>
      <c r="C315" s="27">
        <v>47859.644999999997</v>
      </c>
      <c r="D315" s="27"/>
      <c r="E315" s="29">
        <f t="shared" si="49"/>
        <v>1292.0072017320979</v>
      </c>
      <c r="F315" s="187">
        <f t="shared" si="50"/>
        <v>1292</v>
      </c>
      <c r="G315" s="187">
        <f t="shared" si="51"/>
        <v>1.6832799999974668E-2</v>
      </c>
      <c r="I315" s="187">
        <f t="shared" si="53"/>
        <v>1.6832799999974668E-2</v>
      </c>
      <c r="P315" s="211"/>
      <c r="Q315" s="208">
        <f t="shared" si="52"/>
        <v>32841.144999999997</v>
      </c>
      <c r="R315" s="188"/>
      <c r="S315" s="208"/>
      <c r="T315" s="186"/>
    </row>
    <row r="316" spans="1:20" s="187" customFormat="1" ht="12.95" customHeight="1" x14ac:dyDescent="0.2">
      <c r="A316" s="27" t="s">
        <v>76</v>
      </c>
      <c r="B316" s="53"/>
      <c r="C316" s="27">
        <v>48114.398000000001</v>
      </c>
      <c r="D316" s="27"/>
      <c r="E316" s="29">
        <f t="shared" si="49"/>
        <v>1401.0005276969007</v>
      </c>
      <c r="F316" s="187">
        <f t="shared" si="50"/>
        <v>1401</v>
      </c>
      <c r="G316" s="187">
        <f t="shared" si="51"/>
        <v>1.2334000057308003E-3</v>
      </c>
      <c r="I316" s="187">
        <f t="shared" ref="I316:I329" si="54">G316</f>
        <v>1.2334000057308003E-3</v>
      </c>
      <c r="P316" s="211"/>
      <c r="Q316" s="208">
        <f t="shared" si="52"/>
        <v>33095.898000000001</v>
      </c>
      <c r="R316" s="188"/>
      <c r="S316" s="208"/>
      <c r="T316" s="186"/>
    </row>
    <row r="317" spans="1:20" s="187" customFormat="1" ht="12.95" customHeight="1" x14ac:dyDescent="0.2">
      <c r="A317" s="27" t="s">
        <v>85</v>
      </c>
      <c r="B317" s="53"/>
      <c r="C317" s="27">
        <v>48128.427000000003</v>
      </c>
      <c r="D317" s="27"/>
      <c r="E317" s="29">
        <f t="shared" si="49"/>
        <v>1407.002684177729</v>
      </c>
      <c r="F317" s="187">
        <f t="shared" si="50"/>
        <v>1407</v>
      </c>
      <c r="G317" s="187">
        <f t="shared" si="51"/>
        <v>6.2738000051467679E-3</v>
      </c>
      <c r="I317" s="187">
        <f t="shared" si="54"/>
        <v>6.2738000051467679E-3</v>
      </c>
      <c r="P317" s="211"/>
      <c r="Q317" s="208">
        <f t="shared" si="52"/>
        <v>33109.927000000003</v>
      </c>
      <c r="R317" s="188"/>
      <c r="S317" s="208"/>
      <c r="T317" s="186"/>
    </row>
    <row r="318" spans="1:20" s="187" customFormat="1" ht="12.95" customHeight="1" x14ac:dyDescent="0.2">
      <c r="A318" s="27" t="s">
        <v>54</v>
      </c>
      <c r="B318" s="53"/>
      <c r="C318" s="27">
        <v>48219.580999999998</v>
      </c>
      <c r="D318" s="27"/>
      <c r="E318" s="29">
        <f t="shared" si="49"/>
        <v>1446.0019408498581</v>
      </c>
      <c r="F318" s="187">
        <f t="shared" si="50"/>
        <v>1446</v>
      </c>
      <c r="G318" s="187">
        <f t="shared" si="51"/>
        <v>4.5364000034169294E-3</v>
      </c>
      <c r="I318" s="187">
        <f t="shared" si="54"/>
        <v>4.5364000034169294E-3</v>
      </c>
      <c r="P318" s="211"/>
      <c r="Q318" s="208">
        <f t="shared" si="52"/>
        <v>33201.080999999998</v>
      </c>
      <c r="R318" s="188"/>
      <c r="S318" s="208"/>
      <c r="T318" s="186"/>
    </row>
    <row r="319" spans="1:20" s="187" customFormat="1" ht="12.95" customHeight="1" x14ac:dyDescent="0.2">
      <c r="A319" s="27" t="s">
        <v>54</v>
      </c>
      <c r="B319" s="53"/>
      <c r="C319" s="27">
        <v>48219.582000000002</v>
      </c>
      <c r="D319" s="27"/>
      <c r="E319" s="29">
        <f t="shared" si="49"/>
        <v>1446.0023686890843</v>
      </c>
      <c r="F319" s="187">
        <f t="shared" si="50"/>
        <v>1446</v>
      </c>
      <c r="G319" s="187">
        <f t="shared" si="51"/>
        <v>5.536400007258635E-3</v>
      </c>
      <c r="I319" s="187">
        <f t="shared" si="54"/>
        <v>5.536400007258635E-3</v>
      </c>
      <c r="P319" s="211"/>
      <c r="Q319" s="208">
        <f t="shared" si="52"/>
        <v>33201.082000000002</v>
      </c>
      <c r="R319" s="188"/>
      <c r="S319" s="208"/>
      <c r="T319" s="186"/>
    </row>
    <row r="320" spans="1:20" s="187" customFormat="1" ht="12.95" customHeight="1" x14ac:dyDescent="0.2">
      <c r="A320" s="27" t="s">
        <v>54</v>
      </c>
      <c r="B320" s="53"/>
      <c r="C320" s="27">
        <v>48233.603000000003</v>
      </c>
      <c r="D320" s="27"/>
      <c r="E320" s="29">
        <f t="shared" si="49"/>
        <v>1452.0011024561156</v>
      </c>
      <c r="F320" s="187">
        <f t="shared" si="50"/>
        <v>1452</v>
      </c>
      <c r="G320" s="187">
        <f t="shared" si="51"/>
        <v>2.5768000050447881E-3</v>
      </c>
      <c r="I320" s="187">
        <f t="shared" si="54"/>
        <v>2.5768000050447881E-3</v>
      </c>
      <c r="P320" s="211"/>
      <c r="Q320" s="208">
        <f t="shared" si="52"/>
        <v>33215.103000000003</v>
      </c>
      <c r="R320" s="188"/>
      <c r="S320" s="208"/>
      <c r="T320" s="186"/>
    </row>
    <row r="321" spans="1:20" s="187" customFormat="1" ht="12.95" customHeight="1" x14ac:dyDescent="0.2">
      <c r="A321" s="27" t="s">
        <v>65</v>
      </c>
      <c r="B321" s="53"/>
      <c r="C321" s="27">
        <v>48509.385000000002</v>
      </c>
      <c r="D321" s="27"/>
      <c r="E321" s="29">
        <f t="shared" si="49"/>
        <v>1569.9914594734018</v>
      </c>
      <c r="F321" s="187">
        <f t="shared" si="50"/>
        <v>1570</v>
      </c>
      <c r="G321" s="187">
        <f t="shared" si="51"/>
        <v>-1.9961999998486135E-2</v>
      </c>
      <c r="I321" s="187">
        <f t="shared" si="54"/>
        <v>-1.9961999998486135E-2</v>
      </c>
      <c r="P321" s="211"/>
      <c r="Q321" s="208">
        <f t="shared" si="52"/>
        <v>33490.885000000002</v>
      </c>
      <c r="R321" s="188"/>
      <c r="S321" s="208"/>
      <c r="T321" s="186"/>
    </row>
    <row r="322" spans="1:20" s="187" customFormat="1" ht="12.95" customHeight="1" x14ac:dyDescent="0.2">
      <c r="A322" s="27" t="s">
        <v>54</v>
      </c>
      <c r="B322" s="53"/>
      <c r="C322" s="27">
        <v>48864.686999999998</v>
      </c>
      <c r="D322" s="27"/>
      <c r="E322" s="29">
        <f t="shared" si="49"/>
        <v>1722.003591624722</v>
      </c>
      <c r="F322" s="187">
        <f t="shared" si="50"/>
        <v>1722</v>
      </c>
      <c r="G322" s="187">
        <f t="shared" si="51"/>
        <v>8.3948000028613023E-3</v>
      </c>
      <c r="I322" s="187">
        <f t="shared" si="54"/>
        <v>8.3948000028613023E-3</v>
      </c>
      <c r="P322" s="211"/>
      <c r="Q322" s="208">
        <f t="shared" si="52"/>
        <v>33846.186999999998</v>
      </c>
      <c r="R322" s="188"/>
      <c r="S322" s="208"/>
      <c r="T322" s="186"/>
    </row>
    <row r="323" spans="1:20" s="187" customFormat="1" ht="12.95" customHeight="1" x14ac:dyDescent="0.2">
      <c r="A323" s="27" t="s">
        <v>54</v>
      </c>
      <c r="B323" s="53"/>
      <c r="C323" s="27">
        <v>48864.690999999999</v>
      </c>
      <c r="D323" s="27"/>
      <c r="E323" s="29">
        <f t="shared" si="49"/>
        <v>1722.0053029816204</v>
      </c>
      <c r="F323" s="187">
        <f t="shared" si="50"/>
        <v>1722</v>
      </c>
      <c r="G323" s="187">
        <f t="shared" si="51"/>
        <v>1.239480000367621E-2</v>
      </c>
      <c r="I323" s="187">
        <f t="shared" si="54"/>
        <v>1.239480000367621E-2</v>
      </c>
      <c r="P323" s="211"/>
      <c r="Q323" s="208">
        <f t="shared" si="52"/>
        <v>33846.190999999999</v>
      </c>
      <c r="R323" s="188"/>
      <c r="S323" s="208"/>
      <c r="T323" s="186"/>
    </row>
    <row r="324" spans="1:20" s="187" customFormat="1" ht="12.95" customHeight="1" x14ac:dyDescent="0.2">
      <c r="A324" s="27" t="s">
        <v>69</v>
      </c>
      <c r="B324" s="53"/>
      <c r="C324" s="27">
        <v>48883.364000000001</v>
      </c>
      <c r="D324" s="27"/>
      <c r="E324" s="29">
        <f t="shared" si="49"/>
        <v>1729.9943448211316</v>
      </c>
      <c r="F324" s="187">
        <f t="shared" si="50"/>
        <v>1730</v>
      </c>
      <c r="G324" s="187">
        <f t="shared" si="51"/>
        <v>-1.3218000000051688E-2</v>
      </c>
      <c r="I324" s="187">
        <f t="shared" si="54"/>
        <v>-1.3218000000051688E-2</v>
      </c>
      <c r="P324" s="211"/>
      <c r="Q324" s="208">
        <f t="shared" si="52"/>
        <v>33864.864000000001</v>
      </c>
      <c r="R324" s="188"/>
      <c r="S324" s="208"/>
      <c r="T324" s="186"/>
    </row>
    <row r="325" spans="1:20" s="187" customFormat="1" ht="12.95" customHeight="1" x14ac:dyDescent="0.2">
      <c r="A325" s="27" t="s">
        <v>54</v>
      </c>
      <c r="B325" s="53"/>
      <c r="C325" s="27">
        <v>48885.733</v>
      </c>
      <c r="D325" s="27"/>
      <c r="E325" s="29">
        <f t="shared" si="49"/>
        <v>1731.0078959440252</v>
      </c>
      <c r="F325" s="187">
        <f t="shared" si="50"/>
        <v>1731</v>
      </c>
      <c r="G325" s="187">
        <f t="shared" si="51"/>
        <v>1.8455400000675581E-2</v>
      </c>
      <c r="I325" s="187">
        <f t="shared" si="54"/>
        <v>1.8455400000675581E-2</v>
      </c>
      <c r="P325" s="211"/>
      <c r="Q325" s="208">
        <f t="shared" si="52"/>
        <v>33867.233</v>
      </c>
      <c r="R325" s="188"/>
      <c r="S325" s="208"/>
      <c r="T325" s="186"/>
    </row>
    <row r="326" spans="1:20" s="187" customFormat="1" ht="12.95" customHeight="1" x14ac:dyDescent="0.2">
      <c r="A326" s="27" t="s">
        <v>54</v>
      </c>
      <c r="B326" s="53"/>
      <c r="C326" s="27">
        <v>49238.648000000001</v>
      </c>
      <c r="D326" s="27"/>
      <c r="E326" s="29">
        <f t="shared" si="49"/>
        <v>1881.998775866412</v>
      </c>
      <c r="F326" s="187">
        <f t="shared" si="50"/>
        <v>1882</v>
      </c>
      <c r="G326" s="187">
        <f t="shared" si="51"/>
        <v>-2.8611999950953759E-3</v>
      </c>
      <c r="I326" s="187">
        <f t="shared" si="54"/>
        <v>-2.8611999950953759E-3</v>
      </c>
      <c r="P326" s="211"/>
      <c r="Q326" s="208">
        <f t="shared" si="52"/>
        <v>34220.148000000001</v>
      </c>
      <c r="R326" s="188"/>
      <c r="S326" s="208"/>
      <c r="T326" s="186"/>
    </row>
    <row r="327" spans="1:20" s="187" customFormat="1" ht="12.95" customHeight="1" x14ac:dyDescent="0.2">
      <c r="A327" s="27" t="s">
        <v>54</v>
      </c>
      <c r="B327" s="53"/>
      <c r="C327" s="27">
        <v>49397.597000000002</v>
      </c>
      <c r="D327" s="27"/>
      <c r="E327" s="29">
        <f t="shared" si="49"/>
        <v>1950.003392765052</v>
      </c>
      <c r="F327" s="187">
        <f t="shared" si="50"/>
        <v>1950</v>
      </c>
      <c r="G327" s="187">
        <f t="shared" si="51"/>
        <v>7.9299999997601844E-3</v>
      </c>
      <c r="I327" s="187">
        <f t="shared" si="54"/>
        <v>7.9299999997601844E-3</v>
      </c>
      <c r="P327" s="211"/>
      <c r="Q327" s="208">
        <f t="shared" si="52"/>
        <v>34379.097000000002</v>
      </c>
      <c r="R327" s="188"/>
      <c r="S327" s="208"/>
      <c r="T327" s="186"/>
    </row>
    <row r="328" spans="1:20" s="187" customFormat="1" ht="12.95" customHeight="1" x14ac:dyDescent="0.2">
      <c r="A328" s="130" t="s">
        <v>1126</v>
      </c>
      <c r="B328" s="131" t="s">
        <v>123</v>
      </c>
      <c r="C328" s="132">
        <v>49605.62</v>
      </c>
      <c r="D328" s="132" t="s">
        <v>146</v>
      </c>
      <c r="E328" s="29">
        <f t="shared" si="49"/>
        <v>2039.0037917679133</v>
      </c>
      <c r="F328" s="187">
        <f t="shared" si="50"/>
        <v>2039</v>
      </c>
      <c r="G328" s="187">
        <f t="shared" si="51"/>
        <v>8.8626000069780275E-3</v>
      </c>
      <c r="I328" s="187">
        <f t="shared" si="54"/>
        <v>8.8626000069780275E-3</v>
      </c>
      <c r="O328" s="187">
        <f t="shared" ref="O328:O359" ca="1" si="55">+C$11+C$12*F328</f>
        <v>-8.2335561578415484E-2</v>
      </c>
      <c r="P328" s="206">
        <f t="shared" ref="P328:P359" si="56">D$11+D$12*F328+D$13*F328^2</f>
        <v>4.4686109909783389E-4</v>
      </c>
      <c r="Q328" s="208">
        <f t="shared" si="52"/>
        <v>34587.120000000003</v>
      </c>
      <c r="R328" s="188"/>
      <c r="S328" s="187">
        <f t="shared" ref="S328:S343" si="57">+(P328-G328)^2</f>
        <v>7.0824661365608517E-5</v>
      </c>
      <c r="T328" s="186"/>
    </row>
    <row r="329" spans="1:20" s="187" customFormat="1" ht="12.95" customHeight="1" x14ac:dyDescent="0.2">
      <c r="A329" s="56" t="s">
        <v>145</v>
      </c>
      <c r="B329" s="57"/>
      <c r="C329" s="56">
        <v>49923.481</v>
      </c>
      <c r="D329" s="56" t="s">
        <v>146</v>
      </c>
      <c r="E329" s="29">
        <f t="shared" si="49"/>
        <v>2174.997195513884</v>
      </c>
      <c r="F329" s="187">
        <f t="shared" si="50"/>
        <v>2175</v>
      </c>
      <c r="G329" s="187">
        <f t="shared" si="51"/>
        <v>-6.5549999999348074E-3</v>
      </c>
      <c r="I329" s="187">
        <f t="shared" si="54"/>
        <v>-6.5549999999348074E-3</v>
      </c>
      <c r="N329" s="187">
        <f>G329</f>
        <v>-6.5549999999348074E-3</v>
      </c>
      <c r="O329" s="187">
        <f t="shared" ca="1" si="55"/>
        <v>-7.8488854744640041E-2</v>
      </c>
      <c r="P329" s="206">
        <f t="shared" si="56"/>
        <v>-5.6077813573659624E-3</v>
      </c>
      <c r="Q329" s="208">
        <f t="shared" si="52"/>
        <v>34904.981</v>
      </c>
      <c r="R329" s="188"/>
      <c r="S329" s="187">
        <f t="shared" si="57"/>
        <v>8.9722315682996544E-7</v>
      </c>
      <c r="T329" s="186"/>
    </row>
    <row r="330" spans="1:20" s="187" customFormat="1" ht="12.95" customHeight="1" x14ac:dyDescent="0.2">
      <c r="A330" s="130" t="s">
        <v>1134</v>
      </c>
      <c r="B330" s="131" t="s">
        <v>123</v>
      </c>
      <c r="C330" s="132">
        <v>49923.494200000001</v>
      </c>
      <c r="D330" s="132" t="s">
        <v>146</v>
      </c>
      <c r="E330" s="29">
        <f t="shared" si="49"/>
        <v>2175.0028429916483</v>
      </c>
      <c r="F330" s="187">
        <f t="shared" si="50"/>
        <v>2175</v>
      </c>
      <c r="G330" s="187">
        <f t="shared" si="51"/>
        <v>6.645000001299195E-3</v>
      </c>
      <c r="J330" s="187">
        <f t="shared" ref="J330:J335" si="58">G330</f>
        <v>6.645000001299195E-3</v>
      </c>
      <c r="O330" s="187">
        <f t="shared" ca="1" si="55"/>
        <v>-7.8488854744640041E-2</v>
      </c>
      <c r="P330" s="206">
        <f t="shared" si="56"/>
        <v>-5.6077813573659624E-3</v>
      </c>
      <c r="Q330" s="208">
        <f t="shared" si="52"/>
        <v>34904.994200000001</v>
      </c>
      <c r="R330" s="188"/>
      <c r="S330" s="187">
        <f t="shared" si="57"/>
        <v>1.5013065102325237E-4</v>
      </c>
      <c r="T330" s="186"/>
    </row>
    <row r="331" spans="1:20" s="187" customFormat="1" ht="12.95" customHeight="1" x14ac:dyDescent="0.2">
      <c r="A331" s="130" t="s">
        <v>1134</v>
      </c>
      <c r="B331" s="131" t="s">
        <v>123</v>
      </c>
      <c r="C331" s="132">
        <v>49930.5098</v>
      </c>
      <c r="D331" s="132" t="s">
        <v>146</v>
      </c>
      <c r="E331" s="29">
        <f t="shared" si="49"/>
        <v>2178.0043918552083</v>
      </c>
      <c r="F331" s="187">
        <f t="shared" si="50"/>
        <v>2178</v>
      </c>
      <c r="G331" s="187">
        <f t="shared" si="51"/>
        <v>1.0265199998684693E-2</v>
      </c>
      <c r="J331" s="187">
        <f t="shared" si="58"/>
        <v>1.0265199998684693E-2</v>
      </c>
      <c r="O331" s="187">
        <f t="shared" ca="1" si="55"/>
        <v>-7.8404000917424416E-2</v>
      </c>
      <c r="P331" s="206">
        <f t="shared" si="56"/>
        <v>-5.7339753499817542E-3</v>
      </c>
      <c r="Q331" s="208">
        <f t="shared" si="52"/>
        <v>34912.0098</v>
      </c>
      <c r="R331" s="188"/>
      <c r="S331" s="187">
        <f t="shared" si="57"/>
        <v>2.5597361183737612E-4</v>
      </c>
      <c r="T331" s="186"/>
    </row>
    <row r="332" spans="1:20" s="187" customFormat="1" ht="12.95" customHeight="1" x14ac:dyDescent="0.2">
      <c r="A332" s="130" t="s">
        <v>1134</v>
      </c>
      <c r="B332" s="131" t="s">
        <v>123</v>
      </c>
      <c r="C332" s="132">
        <v>50040.347399999999</v>
      </c>
      <c r="D332" s="132" t="s">
        <v>146</v>
      </c>
      <c r="E332" s="29">
        <f t="shared" si="49"/>
        <v>2224.9972254626291</v>
      </c>
      <c r="F332" s="187">
        <f t="shared" si="50"/>
        <v>2225</v>
      </c>
      <c r="G332" s="187">
        <f t="shared" si="51"/>
        <v>-6.4849999980651774E-3</v>
      </c>
      <c r="J332" s="187">
        <f t="shared" si="58"/>
        <v>-6.4849999980651774E-3</v>
      </c>
      <c r="O332" s="187">
        <f t="shared" ca="1" si="55"/>
        <v>-7.7074624291046126E-2</v>
      </c>
      <c r="P332" s="206">
        <f t="shared" si="56"/>
        <v>-7.669513134456088E-3</v>
      </c>
      <c r="Q332" s="208">
        <f t="shared" si="52"/>
        <v>35021.847399999999</v>
      </c>
      <c r="R332" s="188"/>
      <c r="S332" s="187">
        <f t="shared" si="57"/>
        <v>1.4030713702826319E-6</v>
      </c>
      <c r="T332" s="186"/>
    </row>
    <row r="333" spans="1:20" s="187" customFormat="1" ht="12.95" customHeight="1" x14ac:dyDescent="0.2">
      <c r="A333" s="130" t="s">
        <v>1134</v>
      </c>
      <c r="B333" s="131" t="s">
        <v>123</v>
      </c>
      <c r="C333" s="132">
        <v>50040.352299999999</v>
      </c>
      <c r="D333" s="132" t="s">
        <v>146</v>
      </c>
      <c r="E333" s="29">
        <f t="shared" si="49"/>
        <v>2224.9993218748295</v>
      </c>
      <c r="F333" s="187">
        <f t="shared" si="50"/>
        <v>2225</v>
      </c>
      <c r="G333" s="187">
        <f t="shared" si="51"/>
        <v>-1.5849999981583096E-3</v>
      </c>
      <c r="J333" s="187">
        <f t="shared" si="58"/>
        <v>-1.5849999981583096E-3</v>
      </c>
      <c r="O333" s="187">
        <f t="shared" ca="1" si="55"/>
        <v>-7.7074624291046126E-2</v>
      </c>
      <c r="P333" s="206">
        <f t="shared" si="56"/>
        <v>-7.669513134456088E-3</v>
      </c>
      <c r="Q333" s="208">
        <f t="shared" si="52"/>
        <v>35021.852299999999</v>
      </c>
      <c r="R333" s="188"/>
      <c r="S333" s="187">
        <f t="shared" si="57"/>
        <v>3.702130010578023E-5</v>
      </c>
      <c r="T333" s="186"/>
    </row>
    <row r="334" spans="1:20" s="187" customFormat="1" ht="12.95" customHeight="1" x14ac:dyDescent="0.2">
      <c r="A334" s="28" t="s">
        <v>93</v>
      </c>
      <c r="B334" s="52" t="s">
        <v>123</v>
      </c>
      <c r="C334" s="28">
        <v>50047.355900000002</v>
      </c>
      <c r="D334" s="28" t="s">
        <v>160</v>
      </c>
      <c r="E334" s="29">
        <f t="shared" si="49"/>
        <v>2227.9957366676972</v>
      </c>
      <c r="F334" s="187">
        <f t="shared" si="50"/>
        <v>2228</v>
      </c>
      <c r="G334" s="187">
        <f t="shared" si="51"/>
        <v>-9.9647999959415756E-3</v>
      </c>
      <c r="J334" s="187">
        <f t="shared" si="58"/>
        <v>-9.9647999959415756E-3</v>
      </c>
      <c r="O334" s="187">
        <f t="shared" ca="1" si="55"/>
        <v>-7.6989770463830487E-2</v>
      </c>
      <c r="P334" s="206">
        <f t="shared" si="56"/>
        <v>-7.7904090717732105E-3</v>
      </c>
      <c r="Q334" s="208">
        <f t="shared" si="52"/>
        <v>35028.855900000002</v>
      </c>
      <c r="R334" s="188"/>
      <c r="S334" s="187">
        <f t="shared" si="57"/>
        <v>4.7279758911057565E-6</v>
      </c>
      <c r="T334" s="186"/>
    </row>
    <row r="335" spans="1:20" s="187" customFormat="1" ht="12.95" customHeight="1" x14ac:dyDescent="0.2">
      <c r="A335" s="29" t="s">
        <v>93</v>
      </c>
      <c r="B335" s="53" t="s">
        <v>123</v>
      </c>
      <c r="C335" s="27">
        <v>50047.357100000001</v>
      </c>
      <c r="D335" s="27"/>
      <c r="E335" s="29">
        <f t="shared" si="49"/>
        <v>2227.9962500747661</v>
      </c>
      <c r="F335" s="187">
        <f t="shared" si="50"/>
        <v>2228</v>
      </c>
      <c r="G335" s="187">
        <f t="shared" si="51"/>
        <v>-8.764799997152295E-3</v>
      </c>
      <c r="J335" s="187">
        <f t="shared" si="58"/>
        <v>-8.764799997152295E-3</v>
      </c>
      <c r="O335" s="187">
        <f t="shared" ca="1" si="55"/>
        <v>-7.6989770463830487E-2</v>
      </c>
      <c r="P335" s="206">
        <f t="shared" si="56"/>
        <v>-7.7904090717732105E-3</v>
      </c>
      <c r="Q335" s="208">
        <f t="shared" si="52"/>
        <v>35028.857100000001</v>
      </c>
      <c r="R335" s="188"/>
      <c r="S335" s="187">
        <f t="shared" si="57"/>
        <v>9.4943767546110848E-7</v>
      </c>
      <c r="T335" s="186"/>
    </row>
    <row r="336" spans="1:20" s="187" customFormat="1" ht="12.95" customHeight="1" x14ac:dyDescent="0.2">
      <c r="A336" s="130" t="s">
        <v>1126</v>
      </c>
      <c r="B336" s="131" t="s">
        <v>123</v>
      </c>
      <c r="C336" s="132">
        <v>50222.656000000003</v>
      </c>
      <c r="D336" s="132" t="s">
        <v>146</v>
      </c>
      <c r="E336" s="29">
        <f t="shared" si="49"/>
        <v>2302.9959955104282</v>
      </c>
      <c r="F336" s="187">
        <f t="shared" si="50"/>
        <v>2303</v>
      </c>
      <c r="G336" s="187">
        <f t="shared" si="51"/>
        <v>-9.3597999948542565E-3</v>
      </c>
      <c r="I336" s="187">
        <f>G336</f>
        <v>-9.3597999948542565E-3</v>
      </c>
      <c r="O336" s="187">
        <f t="shared" ca="1" si="55"/>
        <v>-7.4868424783439622E-2</v>
      </c>
      <c r="P336" s="206">
        <f t="shared" si="56"/>
        <v>-1.0709495426378904E-2</v>
      </c>
      <c r="Q336" s="208">
        <f t="shared" si="52"/>
        <v>35204.156000000003</v>
      </c>
      <c r="R336" s="188"/>
      <c r="S336" s="187">
        <f t="shared" si="57"/>
        <v>1.821677757878504E-6</v>
      </c>
      <c r="T336" s="186"/>
    </row>
    <row r="337" spans="1:21" s="187" customFormat="1" ht="12.95" customHeight="1" x14ac:dyDescent="0.2">
      <c r="A337" s="130" t="s">
        <v>1126</v>
      </c>
      <c r="B337" s="131" t="s">
        <v>123</v>
      </c>
      <c r="C337" s="132">
        <v>50264.728999999999</v>
      </c>
      <c r="D337" s="132" t="s">
        <v>146</v>
      </c>
      <c r="E337" s="29">
        <f t="shared" si="49"/>
        <v>2320.9964752037654</v>
      </c>
      <c r="F337" s="187">
        <f t="shared" si="50"/>
        <v>2321</v>
      </c>
      <c r="G337" s="187">
        <f t="shared" si="51"/>
        <v>-8.2385999994585291E-3</v>
      </c>
      <c r="I337" s="187">
        <f>G337</f>
        <v>-8.2385999994585291E-3</v>
      </c>
      <c r="O337" s="187">
        <f t="shared" ca="1" si="55"/>
        <v>-7.4359301820145815E-2</v>
      </c>
      <c r="P337" s="206">
        <f t="shared" si="56"/>
        <v>-1.138051300291805E-2</v>
      </c>
      <c r="Q337" s="208">
        <f t="shared" si="52"/>
        <v>35246.228999999999</v>
      </c>
      <c r="R337" s="188"/>
      <c r="S337" s="187">
        <f t="shared" si="57"/>
        <v>9.8716173213080253E-6</v>
      </c>
      <c r="T337" s="186"/>
    </row>
    <row r="338" spans="1:21" s="187" customFormat="1" ht="12.95" customHeight="1" x14ac:dyDescent="0.2">
      <c r="A338" s="29" t="s">
        <v>125</v>
      </c>
      <c r="B338" s="143" t="s">
        <v>123</v>
      </c>
      <c r="C338" s="146">
        <v>50285.762000000002</v>
      </c>
      <c r="D338" s="146">
        <v>2E-3</v>
      </c>
      <c r="E338" s="29">
        <f t="shared" si="49"/>
        <v>2329.9952176131501</v>
      </c>
      <c r="F338" s="187">
        <f t="shared" si="50"/>
        <v>2330</v>
      </c>
      <c r="G338" s="187">
        <f t="shared" si="51"/>
        <v>-1.1177999993378762E-2</v>
      </c>
      <c r="H338" s="212"/>
      <c r="J338" s="187">
        <f>G338</f>
        <v>-1.1177999993378762E-2</v>
      </c>
      <c r="O338" s="187">
        <f t="shared" ca="1" si="55"/>
        <v>-7.4104740338498912E-2</v>
      </c>
      <c r="P338" s="206">
        <f t="shared" si="56"/>
        <v>-1.1711730366395723E-2</v>
      </c>
      <c r="Q338" s="208">
        <f t="shared" si="52"/>
        <v>35267.262000000002</v>
      </c>
      <c r="R338" s="188"/>
      <c r="S338" s="187">
        <f t="shared" si="57"/>
        <v>2.84868111080824E-7</v>
      </c>
      <c r="T338" s="186"/>
    </row>
    <row r="339" spans="1:21" s="187" customFormat="1" ht="12.95" customHeight="1" x14ac:dyDescent="0.2">
      <c r="A339" s="28" t="s">
        <v>161</v>
      </c>
      <c r="B339" s="52" t="s">
        <v>123</v>
      </c>
      <c r="C339" s="28">
        <v>50297.445</v>
      </c>
      <c r="D339" s="28">
        <v>1E-3</v>
      </c>
      <c r="E339" s="29">
        <f t="shared" si="49"/>
        <v>2334.9936632732465</v>
      </c>
      <c r="F339" s="187">
        <f t="shared" si="50"/>
        <v>2335</v>
      </c>
      <c r="G339" s="187">
        <f t="shared" si="51"/>
        <v>-1.4811000000918284E-2</v>
      </c>
      <c r="J339" s="187">
        <f>G339</f>
        <v>-1.4811000000918284E-2</v>
      </c>
      <c r="O339" s="187">
        <f t="shared" ca="1" si="55"/>
        <v>-7.3963317293139513E-2</v>
      </c>
      <c r="P339" s="206">
        <f t="shared" si="56"/>
        <v>-1.1894503799869199E-2</v>
      </c>
      <c r="Q339" s="208">
        <f t="shared" si="52"/>
        <v>35278.945</v>
      </c>
      <c r="R339" s="188"/>
      <c r="S339" s="187">
        <f t="shared" si="57"/>
        <v>8.5059500907337435E-6</v>
      </c>
      <c r="T339" s="186"/>
    </row>
    <row r="340" spans="1:21" s="187" customFormat="1" ht="12.95" customHeight="1" x14ac:dyDescent="0.2">
      <c r="A340" s="27" t="s">
        <v>161</v>
      </c>
      <c r="B340" s="53"/>
      <c r="C340" s="27">
        <v>50297.446000000004</v>
      </c>
      <c r="D340" s="27"/>
      <c r="E340" s="29">
        <f t="shared" si="49"/>
        <v>2334.9940911124722</v>
      </c>
      <c r="F340" s="187">
        <f t="shared" si="50"/>
        <v>2335</v>
      </c>
      <c r="G340" s="187">
        <f t="shared" si="51"/>
        <v>-1.3810999997076578E-2</v>
      </c>
      <c r="J340" s="187">
        <f>G340</f>
        <v>-1.3810999997076578E-2</v>
      </c>
      <c r="O340" s="187">
        <f t="shared" ca="1" si="55"/>
        <v>-7.3963317293139513E-2</v>
      </c>
      <c r="P340" s="206">
        <f t="shared" si="56"/>
        <v>-1.1894503799869199E-2</v>
      </c>
      <c r="Q340" s="208">
        <f t="shared" si="52"/>
        <v>35278.946000000004</v>
      </c>
      <c r="R340" s="188"/>
      <c r="S340" s="187">
        <f t="shared" si="57"/>
        <v>3.6729576739103452E-6</v>
      </c>
      <c r="T340" s="186"/>
    </row>
    <row r="341" spans="1:21" s="187" customFormat="1" ht="12.95" customHeight="1" x14ac:dyDescent="0.2">
      <c r="A341" s="130" t="s">
        <v>1134</v>
      </c>
      <c r="B341" s="131" t="s">
        <v>123</v>
      </c>
      <c r="C341" s="132">
        <v>50297.448700000001</v>
      </c>
      <c r="D341" s="132" t="s">
        <v>146</v>
      </c>
      <c r="E341" s="29">
        <f t="shared" ref="E341:E404" si="59">(C341-C$7)/C$8</f>
        <v>2334.9952462783776</v>
      </c>
      <c r="F341" s="187">
        <f t="shared" ref="F341:F404" si="60">ROUND(2*E341,0)/2</f>
        <v>2335</v>
      </c>
      <c r="G341" s="187">
        <f t="shared" ref="G341:G343" si="61">C341-(C$7+C$8*F341)</f>
        <v>-1.1110999999800697E-2</v>
      </c>
      <c r="J341" s="187">
        <f>G341</f>
        <v>-1.1110999999800697E-2</v>
      </c>
      <c r="O341" s="187">
        <f t="shared" ca="1" si="55"/>
        <v>-7.3963317293139513E-2</v>
      </c>
      <c r="P341" s="206">
        <f t="shared" si="56"/>
        <v>-1.1894503799869199E-2</v>
      </c>
      <c r="Q341" s="208">
        <f t="shared" ref="Q341:Q404" si="62">C341-15018.5</f>
        <v>35278.948700000001</v>
      </c>
      <c r="R341" s="188"/>
      <c r="S341" s="187">
        <f t="shared" si="57"/>
        <v>6.1387820472178376E-7</v>
      </c>
      <c r="T341" s="186"/>
    </row>
    <row r="342" spans="1:21" s="187" customFormat="1" ht="12.95" customHeight="1" x14ac:dyDescent="0.2">
      <c r="A342" s="130" t="s">
        <v>1126</v>
      </c>
      <c r="B342" s="131" t="s">
        <v>123</v>
      </c>
      <c r="C342" s="132">
        <v>50367.567999999999</v>
      </c>
      <c r="D342" s="132" t="s">
        <v>146</v>
      </c>
      <c r="E342" s="29">
        <f t="shared" si="59"/>
        <v>2364.9950332144431</v>
      </c>
      <c r="F342" s="187">
        <f t="shared" si="60"/>
        <v>2365</v>
      </c>
      <c r="G342" s="187">
        <f t="shared" si="61"/>
        <v>-1.1609000001044478E-2</v>
      </c>
      <c r="I342" s="187">
        <f>G342</f>
        <v>-1.1609000001044478E-2</v>
      </c>
      <c r="O342" s="187">
        <f t="shared" ca="1" si="55"/>
        <v>-7.3114779020983178E-2</v>
      </c>
      <c r="P342" s="206">
        <f t="shared" si="56"/>
        <v>-1.2972601207164966E-2</v>
      </c>
      <c r="Q342" s="208">
        <f t="shared" si="62"/>
        <v>35349.067999999999</v>
      </c>
      <c r="R342" s="188"/>
      <c r="S342" s="187">
        <f t="shared" si="57"/>
        <v>1.8594082493332489E-6</v>
      </c>
      <c r="T342" s="186"/>
    </row>
    <row r="343" spans="1:21" s="187" customFormat="1" ht="12.95" customHeight="1" x14ac:dyDescent="0.2">
      <c r="A343" s="27" t="s">
        <v>59</v>
      </c>
      <c r="B343" s="53"/>
      <c r="C343" s="27">
        <v>50671.415800000002</v>
      </c>
      <c r="D343" s="27"/>
      <c r="E343" s="29">
        <f t="shared" si="59"/>
        <v>2494.9930403393364</v>
      </c>
      <c r="F343" s="187">
        <f t="shared" si="60"/>
        <v>2495</v>
      </c>
      <c r="G343" s="187">
        <f t="shared" si="61"/>
        <v>-1.6266999999061227E-2</v>
      </c>
      <c r="J343" s="187">
        <f>G343</f>
        <v>-1.6266999999061227E-2</v>
      </c>
      <c r="O343" s="187">
        <f t="shared" ca="1" si="55"/>
        <v>-6.9437779841639E-2</v>
      </c>
      <c r="P343" s="206">
        <f t="shared" si="56"/>
        <v>-1.7277024804743094E-2</v>
      </c>
      <c r="Q343" s="208">
        <f t="shared" si="62"/>
        <v>35652.915800000002</v>
      </c>
      <c r="R343" s="188"/>
      <c r="S343" s="187">
        <f t="shared" si="57"/>
        <v>1.0201501080926926E-6</v>
      </c>
      <c r="T343" s="186"/>
    </row>
    <row r="344" spans="1:21" s="187" customFormat="1" ht="12.95" customHeight="1" x14ac:dyDescent="0.2">
      <c r="A344" s="27" t="s">
        <v>60</v>
      </c>
      <c r="B344" s="53"/>
      <c r="C344" s="27">
        <v>50692.438999999998</v>
      </c>
      <c r="D344" s="27"/>
      <c r="E344" s="29">
        <f t="shared" si="59"/>
        <v>2503.9875899243179</v>
      </c>
      <c r="F344" s="187">
        <f t="shared" si="60"/>
        <v>2504</v>
      </c>
      <c r="O344" s="187">
        <f t="shared" ca="1" si="55"/>
        <v>-6.9183218359992096E-2</v>
      </c>
      <c r="P344" s="206">
        <f t="shared" si="56"/>
        <v>-1.7552930470903283E-2</v>
      </c>
      <c r="Q344" s="208">
        <f t="shared" si="62"/>
        <v>35673.938999999998</v>
      </c>
      <c r="R344" s="188"/>
      <c r="T344" s="186"/>
      <c r="U344" s="22">
        <v>-2.9006400000071153E-2</v>
      </c>
    </row>
    <row r="345" spans="1:21" s="187" customFormat="1" ht="12.95" customHeight="1" x14ac:dyDescent="0.2">
      <c r="A345" s="130" t="s">
        <v>1126</v>
      </c>
      <c r="B345" s="131" t="s">
        <v>123</v>
      </c>
      <c r="C345" s="132">
        <v>50755.561999999998</v>
      </c>
      <c r="D345" s="132" t="s">
        <v>146</v>
      </c>
      <c r="E345" s="29">
        <f t="shared" si="59"/>
        <v>2530.9940852938566</v>
      </c>
      <c r="F345" s="187">
        <f t="shared" si="60"/>
        <v>2531</v>
      </c>
      <c r="G345" s="187">
        <f>C345-(C$7+C$8*F345)</f>
        <v>-1.3824599998770282E-2</v>
      </c>
      <c r="I345" s="187">
        <f>G345</f>
        <v>-1.3824599998770282E-2</v>
      </c>
      <c r="O345" s="187">
        <f t="shared" ca="1" si="55"/>
        <v>-6.8419533915051386E-2</v>
      </c>
      <c r="P345" s="206">
        <f t="shared" si="56"/>
        <v>-1.8363481770216419E-2</v>
      </c>
      <c r="Q345" s="208">
        <f t="shared" si="62"/>
        <v>35737.061999999998</v>
      </c>
      <c r="R345" s="188"/>
      <c r="S345" s="187">
        <f>+(P345-G345)^2</f>
        <v>2.0601447735166028E-5</v>
      </c>
      <c r="T345" s="186"/>
    </row>
    <row r="346" spans="1:21" s="187" customFormat="1" ht="12.95" customHeight="1" x14ac:dyDescent="0.2">
      <c r="A346" s="130" t="s">
        <v>1126</v>
      </c>
      <c r="B346" s="131" t="s">
        <v>123</v>
      </c>
      <c r="C346" s="132">
        <v>50769.595000000001</v>
      </c>
      <c r="D346" s="132" t="s">
        <v>146</v>
      </c>
      <c r="E346" s="29">
        <f t="shared" si="59"/>
        <v>2536.9979531315835</v>
      </c>
      <c r="F346" s="187">
        <f t="shared" si="60"/>
        <v>2537</v>
      </c>
      <c r="G346" s="187">
        <f>C346-(C$7+C$8*F346)</f>
        <v>-4.7841999985394068E-3</v>
      </c>
      <c r="I346" s="187">
        <f>G346</f>
        <v>-4.7841999985394068E-3</v>
      </c>
      <c r="O346" s="187">
        <f t="shared" ca="1" si="55"/>
        <v>-6.8249826260620108E-2</v>
      </c>
      <c r="P346" s="206">
        <f t="shared" si="56"/>
        <v>-1.8540107564677805E-2</v>
      </c>
      <c r="Q346" s="208">
        <f t="shared" si="62"/>
        <v>35751.095000000001</v>
      </c>
      <c r="R346" s="188"/>
      <c r="S346" s="187">
        <f>+(P346-G346)^2</f>
        <v>1.8922499296814363E-4</v>
      </c>
      <c r="T346" s="186"/>
    </row>
    <row r="347" spans="1:21" s="187" customFormat="1" ht="12.95" customHeight="1" x14ac:dyDescent="0.2">
      <c r="A347" s="29" t="s">
        <v>125</v>
      </c>
      <c r="B347" s="143" t="s">
        <v>123</v>
      </c>
      <c r="C347" s="146">
        <v>50993.963600000003</v>
      </c>
      <c r="D347" s="146">
        <v>2.0000000000000001E-4</v>
      </c>
      <c r="E347" s="29">
        <f t="shared" si="59"/>
        <v>2632.9916409628013</v>
      </c>
      <c r="F347" s="187">
        <f t="shared" si="60"/>
        <v>2633</v>
      </c>
      <c r="G347" s="187">
        <f>C347-(C$7+C$8*F347)</f>
        <v>-1.9537799991667271E-2</v>
      </c>
      <c r="H347" s="212"/>
      <c r="J347" s="187">
        <f>G347</f>
        <v>-1.9537799991667271E-2</v>
      </c>
      <c r="O347" s="187">
        <f t="shared" ca="1" si="55"/>
        <v>-6.5534503789719797E-2</v>
      </c>
      <c r="P347" s="206">
        <f t="shared" si="56"/>
        <v>-2.1193191751113435E-2</v>
      </c>
      <c r="Q347" s="208">
        <f t="shared" si="62"/>
        <v>35975.463600000003</v>
      </c>
      <c r="R347" s="188"/>
      <c r="S347" s="187">
        <f>+(P347-G347)^2</f>
        <v>2.7403218772422691E-6</v>
      </c>
      <c r="T347" s="186"/>
    </row>
    <row r="348" spans="1:21" s="187" customFormat="1" ht="12.95" customHeight="1" x14ac:dyDescent="0.2">
      <c r="A348" s="27" t="s">
        <v>1489</v>
      </c>
      <c r="B348" s="131" t="s">
        <v>149</v>
      </c>
      <c r="C348" s="132">
        <v>51018.517</v>
      </c>
      <c r="D348" s="132" t="s">
        <v>146</v>
      </c>
      <c r="E348" s="29">
        <f t="shared" si="59"/>
        <v>2643.4965485781927</v>
      </c>
      <c r="F348" s="187">
        <f t="shared" si="60"/>
        <v>2643.5</v>
      </c>
      <c r="G348" s="187">
        <f>C348-(C$7+C$8*F348)</f>
        <v>-8.067099995969329E-3</v>
      </c>
      <c r="J348" s="187">
        <f>G348</f>
        <v>-8.067099995969329E-3</v>
      </c>
      <c r="O348" s="187">
        <f t="shared" ca="1" si="55"/>
        <v>-6.5237515394465082E-2</v>
      </c>
      <c r="P348" s="206">
        <f t="shared" si="56"/>
        <v>-2.1463624332879239E-2</v>
      </c>
      <c r="Q348" s="208">
        <f t="shared" si="62"/>
        <v>36000.017</v>
      </c>
      <c r="R348" s="188"/>
      <c r="S348" s="187">
        <f>+(P348-G348)^2</f>
        <v>1.7946686430941951E-4</v>
      </c>
      <c r="T348" s="186"/>
    </row>
    <row r="349" spans="1:21" s="187" customFormat="1" ht="12.95" customHeight="1" x14ac:dyDescent="0.2">
      <c r="A349" s="27" t="s">
        <v>1489</v>
      </c>
      <c r="B349" s="53"/>
      <c r="C349" s="27">
        <v>51018.52</v>
      </c>
      <c r="D349" s="55">
        <v>6.0000000000000001E-3</v>
      </c>
      <c r="E349" s="29">
        <f t="shared" si="59"/>
        <v>2643.4978320958649</v>
      </c>
      <c r="F349" s="187">
        <f t="shared" si="60"/>
        <v>2643.5</v>
      </c>
      <c r="O349" s="187">
        <f t="shared" ca="1" si="55"/>
        <v>-6.5237515394465082E-2</v>
      </c>
      <c r="P349" s="206">
        <f t="shared" si="56"/>
        <v>-2.1463624332879239E-2</v>
      </c>
      <c r="Q349" s="208">
        <f t="shared" si="62"/>
        <v>36000.019999999997</v>
      </c>
      <c r="R349" s="188"/>
      <c r="T349" s="186"/>
      <c r="U349" s="22">
        <v>-5.0670999989961274E-3</v>
      </c>
    </row>
    <row r="350" spans="1:21" s="187" customFormat="1" ht="12.95" customHeight="1" x14ac:dyDescent="0.2">
      <c r="A350" s="130" t="s">
        <v>1201</v>
      </c>
      <c r="B350" s="131" t="s">
        <v>123</v>
      </c>
      <c r="C350" s="132">
        <v>51045.396999999997</v>
      </c>
      <c r="D350" s="132" t="s">
        <v>146</v>
      </c>
      <c r="E350" s="29">
        <f t="shared" si="59"/>
        <v>2654.9968669333584</v>
      </c>
      <c r="F350" s="187">
        <f t="shared" si="60"/>
        <v>2655</v>
      </c>
      <c r="G350" s="187">
        <f t="shared" ref="G350:G371" si="63">C350-(C$7+C$8*F350)</f>
        <v>-7.3229999979957938E-3</v>
      </c>
      <c r="I350" s="187">
        <f>G350</f>
        <v>-7.3229999979957938E-3</v>
      </c>
      <c r="O350" s="187">
        <f t="shared" ca="1" si="55"/>
        <v>-6.4912242390138472E-2</v>
      </c>
      <c r="P350" s="206">
        <f t="shared" si="56"/>
        <v>-2.1755344371987589E-2</v>
      </c>
      <c r="Q350" s="208">
        <f t="shared" si="62"/>
        <v>36026.896999999997</v>
      </c>
      <c r="R350" s="188"/>
      <c r="S350" s="187">
        <f t="shared" ref="S350:S371" si="64">+(P350-G350)^2</f>
        <v>2.0829256412949264E-4</v>
      </c>
      <c r="T350" s="186"/>
    </row>
    <row r="351" spans="1:21" s="187" customFormat="1" ht="12.95" customHeight="1" x14ac:dyDescent="0.2">
      <c r="A351" s="130" t="s">
        <v>1201</v>
      </c>
      <c r="B351" s="131" t="s">
        <v>123</v>
      </c>
      <c r="C351" s="132">
        <v>51197.305999999997</v>
      </c>
      <c r="D351" s="132" t="s">
        <v>146</v>
      </c>
      <c r="E351" s="29">
        <f t="shared" si="59"/>
        <v>2719.989495691359</v>
      </c>
      <c r="F351" s="187">
        <f t="shared" si="60"/>
        <v>2720</v>
      </c>
      <c r="G351" s="187">
        <f t="shared" si="63"/>
        <v>-2.4552000002586283E-2</v>
      </c>
      <c r="I351" s="187">
        <f>G351</f>
        <v>-2.4552000002586283E-2</v>
      </c>
      <c r="O351" s="187">
        <f t="shared" ca="1" si="55"/>
        <v>-6.307374280046639E-2</v>
      </c>
      <c r="P351" s="206">
        <f t="shared" si="56"/>
        <v>-2.331638150037349E-2</v>
      </c>
      <c r="Q351" s="208">
        <f t="shared" si="62"/>
        <v>36178.805999999997</v>
      </c>
      <c r="R351" s="188"/>
      <c r="S351" s="187">
        <f t="shared" si="64"/>
        <v>1.5267530830105859E-6</v>
      </c>
      <c r="T351" s="186"/>
    </row>
    <row r="352" spans="1:21" s="187" customFormat="1" ht="12.95" customHeight="1" x14ac:dyDescent="0.2">
      <c r="A352" s="130" t="s">
        <v>1201</v>
      </c>
      <c r="B352" s="131" t="s">
        <v>123</v>
      </c>
      <c r="C352" s="132">
        <v>51218.337</v>
      </c>
      <c r="D352" s="132" t="s">
        <v>146</v>
      </c>
      <c r="E352" s="29">
        <f t="shared" si="59"/>
        <v>2728.9873824222946</v>
      </c>
      <c r="F352" s="187">
        <f t="shared" si="60"/>
        <v>2729</v>
      </c>
      <c r="G352" s="187">
        <f t="shared" si="63"/>
        <v>-2.949139999691397E-2</v>
      </c>
      <c r="I352" s="187">
        <f>G352</f>
        <v>-2.949139999691397E-2</v>
      </c>
      <c r="O352" s="187">
        <f t="shared" ca="1" si="55"/>
        <v>-6.2819181318819486E-2</v>
      </c>
      <c r="P352" s="206">
        <f t="shared" si="56"/>
        <v>-2.352076342000245E-2</v>
      </c>
      <c r="Q352" s="208">
        <f t="shared" si="62"/>
        <v>36199.837</v>
      </c>
      <c r="R352" s="188"/>
      <c r="S352" s="187">
        <f t="shared" si="64"/>
        <v>3.564850113355371E-5</v>
      </c>
      <c r="T352" s="186"/>
    </row>
    <row r="353" spans="1:20" s="187" customFormat="1" ht="12.95" customHeight="1" x14ac:dyDescent="0.2">
      <c r="A353" s="29" t="s">
        <v>125</v>
      </c>
      <c r="B353" s="143" t="s">
        <v>123</v>
      </c>
      <c r="C353" s="146">
        <v>51346.895900000003</v>
      </c>
      <c r="D353" s="146">
        <v>1E-4</v>
      </c>
      <c r="E353" s="29">
        <f t="shared" si="59"/>
        <v>2783.989922503772</v>
      </c>
      <c r="F353" s="187">
        <f t="shared" si="60"/>
        <v>2784</v>
      </c>
      <c r="G353" s="187">
        <f t="shared" si="63"/>
        <v>-2.3554399995191488E-2</v>
      </c>
      <c r="H353" s="212"/>
      <c r="J353" s="187">
        <f>G353</f>
        <v>-2.3554399995191488E-2</v>
      </c>
      <c r="O353" s="187">
        <f t="shared" ca="1" si="55"/>
        <v>-6.1263527819866173E-2</v>
      </c>
      <c r="P353" s="206">
        <f t="shared" si="56"/>
        <v>-2.470760019112031E-2</v>
      </c>
      <c r="Q353" s="208">
        <f t="shared" si="62"/>
        <v>36328.395900000003</v>
      </c>
      <c r="R353" s="188"/>
      <c r="S353" s="187">
        <f t="shared" si="64"/>
        <v>1.329870691890273E-6</v>
      </c>
      <c r="T353" s="186"/>
    </row>
    <row r="354" spans="1:20" s="187" customFormat="1" ht="12.95" customHeight="1" x14ac:dyDescent="0.2">
      <c r="A354" s="130" t="s">
        <v>1126</v>
      </c>
      <c r="B354" s="131" t="s">
        <v>123</v>
      </c>
      <c r="C354" s="132">
        <v>51407.673000000003</v>
      </c>
      <c r="D354" s="132" t="s">
        <v>146</v>
      </c>
      <c r="E354" s="29">
        <f t="shared" si="59"/>
        <v>2809.9927498365032</v>
      </c>
      <c r="F354" s="187">
        <f t="shared" si="60"/>
        <v>2810</v>
      </c>
      <c r="G354" s="187">
        <f t="shared" si="63"/>
        <v>-1.6945999996096361E-2</v>
      </c>
      <c r="I354" s="187">
        <f>G354</f>
        <v>-1.6945999996096361E-2</v>
      </c>
      <c r="O354" s="187">
        <f t="shared" ca="1" si="55"/>
        <v>-6.0528127983997343E-2</v>
      </c>
      <c r="P354" s="206">
        <f t="shared" si="56"/>
        <v>-2.5231457952907044E-2</v>
      </c>
      <c r="Q354" s="208">
        <f t="shared" si="62"/>
        <v>36389.173000000003</v>
      </c>
      <c r="R354" s="188"/>
      <c r="S354" s="187">
        <f t="shared" si="64"/>
        <v>6.8648813554077442E-5</v>
      </c>
      <c r="T354" s="186"/>
    </row>
    <row r="355" spans="1:20" s="187" customFormat="1" ht="12.95" customHeight="1" x14ac:dyDescent="0.2">
      <c r="A355" s="130" t="s">
        <v>1126</v>
      </c>
      <c r="B355" s="131" t="s">
        <v>123</v>
      </c>
      <c r="C355" s="132">
        <v>51421.705000000002</v>
      </c>
      <c r="D355" s="132" t="s">
        <v>146</v>
      </c>
      <c r="E355" s="29">
        <f t="shared" si="59"/>
        <v>2815.9961898350039</v>
      </c>
      <c r="F355" s="187">
        <f t="shared" si="60"/>
        <v>2816</v>
      </c>
      <c r="G355" s="187">
        <f t="shared" si="63"/>
        <v>-8.9055999997071922E-3</v>
      </c>
      <c r="I355" s="187">
        <f>G355</f>
        <v>-8.9055999997071922E-3</v>
      </c>
      <c r="O355" s="187">
        <f t="shared" ca="1" si="55"/>
        <v>-6.0358420329566079E-2</v>
      </c>
      <c r="P355" s="206">
        <f t="shared" si="56"/>
        <v>-2.5348957450235965E-2</v>
      </c>
      <c r="Q355" s="208">
        <f t="shared" si="62"/>
        <v>36403.205000000002</v>
      </c>
      <c r="R355" s="188"/>
      <c r="S355" s="187">
        <f t="shared" si="64"/>
        <v>2.703840042458601E-4</v>
      </c>
      <c r="T355" s="186"/>
    </row>
    <row r="356" spans="1:20" s="187" customFormat="1" ht="12.95" customHeight="1" x14ac:dyDescent="0.2">
      <c r="A356" s="130" t="s">
        <v>1219</v>
      </c>
      <c r="B356" s="131" t="s">
        <v>123</v>
      </c>
      <c r="C356" s="132">
        <v>51426.358999999997</v>
      </c>
      <c r="D356" s="132" t="s">
        <v>146</v>
      </c>
      <c r="E356" s="29">
        <f t="shared" si="59"/>
        <v>2817.9873535859297</v>
      </c>
      <c r="F356" s="187">
        <f t="shared" si="60"/>
        <v>2818</v>
      </c>
      <c r="G356" s="187">
        <f t="shared" si="63"/>
        <v>-2.955880000081379E-2</v>
      </c>
      <c r="I356" s="187">
        <f>G356</f>
        <v>-2.955880000081379E-2</v>
      </c>
      <c r="O356" s="187">
        <f t="shared" ca="1" si="55"/>
        <v>-6.0301851111422319E-2</v>
      </c>
      <c r="P356" s="206">
        <f t="shared" si="56"/>
        <v>-2.5387841386396298E-2</v>
      </c>
      <c r="Q356" s="208">
        <f t="shared" si="62"/>
        <v>36407.858999999997</v>
      </c>
      <c r="R356" s="188"/>
      <c r="S356" s="187">
        <f t="shared" si="64"/>
        <v>1.7396895763183481E-5</v>
      </c>
      <c r="T356" s="186"/>
    </row>
    <row r="357" spans="1:20" s="187" customFormat="1" ht="12.95" customHeight="1" x14ac:dyDescent="0.2">
      <c r="A357" s="130" t="s">
        <v>1219</v>
      </c>
      <c r="B357" s="131" t="s">
        <v>123</v>
      </c>
      <c r="C357" s="132">
        <v>51433.374000000003</v>
      </c>
      <c r="D357" s="132" t="s">
        <v>146</v>
      </c>
      <c r="E357" s="29">
        <f t="shared" si="59"/>
        <v>2820.9886457459584</v>
      </c>
      <c r="F357" s="187">
        <f t="shared" si="60"/>
        <v>2821</v>
      </c>
      <c r="G357" s="187">
        <f t="shared" si="63"/>
        <v>-2.6538599995546974E-2</v>
      </c>
      <c r="I357" s="187">
        <f>G357</f>
        <v>-2.6538599995546974E-2</v>
      </c>
      <c r="O357" s="187">
        <f t="shared" ca="1" si="55"/>
        <v>-6.021699728420668E-2</v>
      </c>
      <c r="P357" s="206">
        <f t="shared" si="56"/>
        <v>-2.5445902387871977E-2</v>
      </c>
      <c r="Q357" s="208">
        <f t="shared" si="62"/>
        <v>36414.874000000003</v>
      </c>
      <c r="R357" s="188"/>
      <c r="S357" s="187">
        <f t="shared" si="64"/>
        <v>1.1939880618186621E-6</v>
      </c>
      <c r="T357" s="186"/>
    </row>
    <row r="358" spans="1:20" s="187" customFormat="1" ht="12.95" customHeight="1" x14ac:dyDescent="0.2">
      <c r="A358" s="130" t="s">
        <v>1219</v>
      </c>
      <c r="B358" s="131" t="s">
        <v>123</v>
      </c>
      <c r="C358" s="132">
        <v>51433.379000000001</v>
      </c>
      <c r="D358" s="132" t="s">
        <v>146</v>
      </c>
      <c r="E358" s="29">
        <f t="shared" si="59"/>
        <v>2820.9907849420797</v>
      </c>
      <c r="F358" s="187">
        <f t="shared" si="60"/>
        <v>2821</v>
      </c>
      <c r="G358" s="187">
        <f t="shared" si="63"/>
        <v>-2.1538599998166319E-2</v>
      </c>
      <c r="I358" s="187">
        <f>G358</f>
        <v>-2.1538599998166319E-2</v>
      </c>
      <c r="O358" s="187">
        <f t="shared" ca="1" si="55"/>
        <v>-6.021699728420668E-2</v>
      </c>
      <c r="P358" s="206">
        <f t="shared" si="56"/>
        <v>-2.5445902387871977E-2</v>
      </c>
      <c r="Q358" s="208">
        <f t="shared" si="62"/>
        <v>36414.879000000001</v>
      </c>
      <c r="R358" s="188"/>
      <c r="S358" s="187">
        <f t="shared" si="64"/>
        <v>1.5267011964599546E-5</v>
      </c>
      <c r="T358" s="186"/>
    </row>
    <row r="359" spans="1:20" s="187" customFormat="1" ht="12.95" customHeight="1" x14ac:dyDescent="0.2">
      <c r="A359" s="135" t="s">
        <v>94</v>
      </c>
      <c r="B359" s="53"/>
      <c r="C359" s="27">
        <v>51435.713199999998</v>
      </c>
      <c r="D359" s="27">
        <v>1E-4</v>
      </c>
      <c r="E359" s="29">
        <f t="shared" si="59"/>
        <v>2821.9894472599594</v>
      </c>
      <c r="F359" s="187">
        <f t="shared" si="60"/>
        <v>2822</v>
      </c>
      <c r="G359" s="187">
        <f t="shared" si="63"/>
        <v>-2.4665199998707976E-2</v>
      </c>
      <c r="L359" s="187">
        <f>G359</f>
        <v>-2.4665199998707976E-2</v>
      </c>
      <c r="O359" s="187">
        <f t="shared" ca="1" si="55"/>
        <v>-6.0188712675134801E-2</v>
      </c>
      <c r="P359" s="206">
        <f t="shared" si="56"/>
        <v>-2.5465185414293212E-2</v>
      </c>
      <c r="Q359" s="208">
        <f t="shared" si="62"/>
        <v>36417.213199999998</v>
      </c>
      <c r="R359" s="188"/>
      <c r="S359" s="187">
        <f t="shared" si="64"/>
        <v>6.3997666514908263E-7</v>
      </c>
      <c r="T359" s="186"/>
    </row>
    <row r="360" spans="1:20" s="187" customFormat="1" ht="12.95" customHeight="1" x14ac:dyDescent="0.2">
      <c r="A360" s="135" t="s">
        <v>94</v>
      </c>
      <c r="B360" s="53"/>
      <c r="C360" s="27">
        <v>51449.737099999998</v>
      </c>
      <c r="D360" s="27">
        <v>1E-4</v>
      </c>
      <c r="E360" s="29">
        <f t="shared" si="59"/>
        <v>2827.9894217607416</v>
      </c>
      <c r="F360" s="187">
        <f t="shared" si="60"/>
        <v>2828</v>
      </c>
      <c r="G360" s="187">
        <f t="shared" si="63"/>
        <v>-2.4724800001422409E-2</v>
      </c>
      <c r="L360" s="187">
        <f>G360</f>
        <v>-2.4724800001422409E-2</v>
      </c>
      <c r="O360" s="187">
        <f t="shared" ref="O360:O391" ca="1" si="65">+C$11+C$12*F360</f>
        <v>-6.0019005020703536E-2</v>
      </c>
      <c r="P360" s="206">
        <f t="shared" ref="P360:P391" si="66">D$11+D$12*F360+D$13*F360^2</f>
        <v>-2.5580141845078813E-2</v>
      </c>
      <c r="Q360" s="208">
        <f t="shared" si="62"/>
        <v>36431.237099999998</v>
      </c>
      <c r="R360" s="188"/>
      <c r="S360" s="187">
        <f t="shared" si="64"/>
        <v>7.3160966950953663E-7</v>
      </c>
      <c r="T360" s="186"/>
    </row>
    <row r="361" spans="1:20" s="187" customFormat="1" ht="12.95" customHeight="1" x14ac:dyDescent="0.2">
      <c r="A361" s="28" t="s">
        <v>120</v>
      </c>
      <c r="B361" s="52" t="s">
        <v>123</v>
      </c>
      <c r="C361" s="28">
        <v>51454.411899999999</v>
      </c>
      <c r="D361" s="28"/>
      <c r="E361" s="29">
        <f t="shared" si="59"/>
        <v>2829.9894845675403</v>
      </c>
      <c r="F361" s="187">
        <f t="shared" si="60"/>
        <v>2830</v>
      </c>
      <c r="G361" s="187">
        <f t="shared" si="63"/>
        <v>-2.4577999996836297E-2</v>
      </c>
      <c r="K361" s="187">
        <f>G361</f>
        <v>-2.4577999996836297E-2</v>
      </c>
      <c r="O361" s="187">
        <f t="shared" ca="1" si="65"/>
        <v>-5.9962435802559777E-2</v>
      </c>
      <c r="P361" s="206">
        <f t="shared" si="66"/>
        <v>-2.5618178092391364E-2</v>
      </c>
      <c r="Q361" s="208">
        <f t="shared" si="62"/>
        <v>36435.911899999999</v>
      </c>
      <c r="R361" s="188"/>
      <c r="S361" s="187">
        <f t="shared" si="64"/>
        <v>1.0819704704725652E-6</v>
      </c>
      <c r="T361" s="186"/>
    </row>
    <row r="362" spans="1:20" s="187" customFormat="1" ht="12.95" customHeight="1" x14ac:dyDescent="0.2">
      <c r="A362" s="130" t="s">
        <v>1126</v>
      </c>
      <c r="B362" s="131" t="s">
        <v>123</v>
      </c>
      <c r="C362" s="132">
        <v>51538.557000000001</v>
      </c>
      <c r="D362" s="132" t="s">
        <v>146</v>
      </c>
      <c r="E362" s="29">
        <f t="shared" si="59"/>
        <v>2865.9900588989158</v>
      </c>
      <c r="F362" s="187">
        <f t="shared" si="60"/>
        <v>2866</v>
      </c>
      <c r="G362" s="187">
        <f t="shared" si="63"/>
        <v>-2.3235599997860845E-2</v>
      </c>
      <c r="I362" s="187">
        <f t="shared" ref="I362:I367" si="67">G362</f>
        <v>-2.3235599997860845E-2</v>
      </c>
      <c r="O362" s="187">
        <f t="shared" ca="1" si="65"/>
        <v>-5.8944189875972164E-2</v>
      </c>
      <c r="P362" s="206">
        <f t="shared" si="66"/>
        <v>-2.6278671411856469E-2</v>
      </c>
      <c r="Q362" s="208">
        <f t="shared" si="62"/>
        <v>36520.057000000001</v>
      </c>
      <c r="R362" s="188"/>
      <c r="S362" s="187">
        <f t="shared" si="64"/>
        <v>9.2602836306773259E-6</v>
      </c>
      <c r="T362" s="186"/>
    </row>
    <row r="363" spans="1:20" s="187" customFormat="1" ht="12.95" customHeight="1" x14ac:dyDescent="0.2">
      <c r="A363" s="130" t="s">
        <v>1219</v>
      </c>
      <c r="B363" s="131" t="s">
        <v>123</v>
      </c>
      <c r="C363" s="132">
        <v>51641.406000000003</v>
      </c>
      <c r="D363" s="132" t="s">
        <v>146</v>
      </c>
      <c r="E363" s="29">
        <f t="shared" si="59"/>
        <v>2909.9928953018398</v>
      </c>
      <c r="F363" s="187">
        <f t="shared" si="60"/>
        <v>2910</v>
      </c>
      <c r="G363" s="187">
        <f t="shared" si="63"/>
        <v>-1.6605999997409526E-2</v>
      </c>
      <c r="I363" s="187">
        <f t="shared" si="67"/>
        <v>-1.6605999997409526E-2</v>
      </c>
      <c r="O363" s="187">
        <f t="shared" ca="1" si="65"/>
        <v>-5.7699667076809513E-2</v>
      </c>
      <c r="P363" s="206">
        <f t="shared" si="66"/>
        <v>-2.7023777175699093E-2</v>
      </c>
      <c r="Q363" s="208">
        <f t="shared" si="62"/>
        <v>36622.906000000003</v>
      </c>
      <c r="R363" s="188"/>
      <c r="S363" s="187">
        <f t="shared" si="64"/>
        <v>1.0853008133649092E-4</v>
      </c>
      <c r="T363" s="186"/>
    </row>
    <row r="364" spans="1:20" s="187" customFormat="1" ht="12.95" customHeight="1" x14ac:dyDescent="0.2">
      <c r="A364" s="130" t="s">
        <v>1251</v>
      </c>
      <c r="B364" s="131" t="s">
        <v>123</v>
      </c>
      <c r="C364" s="132">
        <v>51807.357000000004</v>
      </c>
      <c r="D364" s="132" t="s">
        <v>146</v>
      </c>
      <c r="E364" s="29">
        <f t="shared" si="59"/>
        <v>2980.9932424505869</v>
      </c>
      <c r="F364" s="187">
        <f t="shared" si="60"/>
        <v>2981</v>
      </c>
      <c r="G364" s="187">
        <f t="shared" si="63"/>
        <v>-1.579459999629762E-2</v>
      </c>
      <c r="I364" s="187">
        <f t="shared" si="67"/>
        <v>-1.579459999629762E-2</v>
      </c>
      <c r="O364" s="187">
        <f t="shared" ca="1" si="65"/>
        <v>-5.5691459832706167E-2</v>
      </c>
      <c r="P364" s="206">
        <f t="shared" si="66"/>
        <v>-2.8081911525946718E-2</v>
      </c>
      <c r="Q364" s="208">
        <f t="shared" si="62"/>
        <v>36788.857000000004</v>
      </c>
      <c r="R364" s="188"/>
      <c r="S364" s="187">
        <f t="shared" si="64"/>
        <v>1.5097802462664763E-4</v>
      </c>
      <c r="T364" s="186"/>
    </row>
    <row r="365" spans="1:20" s="187" customFormat="1" ht="12.95" customHeight="1" x14ac:dyDescent="0.2">
      <c r="A365" s="130" t="s">
        <v>1126</v>
      </c>
      <c r="B365" s="131" t="s">
        <v>123</v>
      </c>
      <c r="C365" s="132">
        <v>51919.538999999997</v>
      </c>
      <c r="D365" s="132" t="s">
        <v>146</v>
      </c>
      <c r="E365" s="29">
        <f t="shared" si="59"/>
        <v>3028.989102335976</v>
      </c>
      <c r="F365" s="187">
        <f t="shared" si="60"/>
        <v>3029</v>
      </c>
      <c r="G365" s="187">
        <f t="shared" si="63"/>
        <v>-2.5471400003880262E-2</v>
      </c>
      <c r="I365" s="187">
        <f t="shared" si="67"/>
        <v>-2.5471400003880262E-2</v>
      </c>
      <c r="O365" s="187">
        <f t="shared" ca="1" si="65"/>
        <v>-5.4333798597256011E-2</v>
      </c>
      <c r="P365" s="206">
        <f t="shared" si="66"/>
        <v>-2.8696394987031387E-2</v>
      </c>
      <c r="Q365" s="208">
        <f t="shared" si="62"/>
        <v>36901.038999999997</v>
      </c>
      <c r="R365" s="188"/>
      <c r="S365" s="187">
        <f t="shared" si="64"/>
        <v>1.0400592641349924E-5</v>
      </c>
      <c r="T365" s="186"/>
    </row>
    <row r="366" spans="1:20" s="187" customFormat="1" ht="12.95" customHeight="1" x14ac:dyDescent="0.2">
      <c r="A366" s="130" t="s">
        <v>1126</v>
      </c>
      <c r="B366" s="131" t="s">
        <v>123</v>
      </c>
      <c r="C366" s="132">
        <v>51933.565999999999</v>
      </c>
      <c r="D366" s="132" t="s">
        <v>146</v>
      </c>
      <c r="E366" s="29">
        <f t="shared" si="59"/>
        <v>3034.9904031383553</v>
      </c>
      <c r="F366" s="187">
        <f t="shared" si="60"/>
        <v>3035</v>
      </c>
      <c r="G366" s="187">
        <f t="shared" si="63"/>
        <v>-2.2430999997595791E-2</v>
      </c>
      <c r="I366" s="187">
        <f t="shared" si="67"/>
        <v>-2.2430999997595791E-2</v>
      </c>
      <c r="O366" s="187">
        <f t="shared" ca="1" si="65"/>
        <v>-5.4164090942824733E-2</v>
      </c>
      <c r="P366" s="206">
        <f t="shared" si="66"/>
        <v>-2.8767483519944459E-2</v>
      </c>
      <c r="Q366" s="208">
        <f t="shared" si="62"/>
        <v>36915.065999999999</v>
      </c>
      <c r="R366" s="188"/>
      <c r="S366" s="187">
        <f t="shared" si="64"/>
        <v>4.0151023428996186E-5</v>
      </c>
      <c r="T366" s="186"/>
    </row>
    <row r="367" spans="1:20" s="187" customFormat="1" ht="12.95" customHeight="1" x14ac:dyDescent="0.2">
      <c r="A367" s="130" t="s">
        <v>1126</v>
      </c>
      <c r="B367" s="131" t="s">
        <v>123</v>
      </c>
      <c r="C367" s="132">
        <v>51947.591999999997</v>
      </c>
      <c r="D367" s="132" t="s">
        <v>146</v>
      </c>
      <c r="E367" s="29">
        <f t="shared" si="59"/>
        <v>3040.991276101508</v>
      </c>
      <c r="F367" s="187">
        <f t="shared" si="60"/>
        <v>3041</v>
      </c>
      <c r="G367" s="187">
        <f t="shared" si="63"/>
        <v>-2.0390600002428982E-2</v>
      </c>
      <c r="I367" s="187">
        <f t="shared" si="67"/>
        <v>-2.0390600002428982E-2</v>
      </c>
      <c r="O367" s="187">
        <f t="shared" ca="1" si="65"/>
        <v>-5.3994383288393469E-2</v>
      </c>
      <c r="P367" s="206">
        <f t="shared" si="66"/>
        <v>-2.8837300519585912E-2</v>
      </c>
      <c r="Q367" s="208">
        <f t="shared" si="62"/>
        <v>36929.091999999997</v>
      </c>
      <c r="R367" s="188"/>
      <c r="S367" s="187">
        <f t="shared" si="64"/>
        <v>7.1346749626539151E-5</v>
      </c>
      <c r="T367" s="186"/>
    </row>
    <row r="368" spans="1:20" s="187" customFormat="1" ht="12.95" customHeight="1" x14ac:dyDescent="0.2">
      <c r="A368" s="135" t="s">
        <v>117</v>
      </c>
      <c r="B368" s="53"/>
      <c r="C368" s="27">
        <v>52136.9064</v>
      </c>
      <c r="D368" s="27">
        <v>4.0000000000000002E-4</v>
      </c>
      <c r="E368" s="29">
        <f t="shared" si="59"/>
        <v>3121.9874021884671</v>
      </c>
      <c r="F368" s="187">
        <f t="shared" si="60"/>
        <v>3122</v>
      </c>
      <c r="G368" s="187">
        <f t="shared" si="63"/>
        <v>-2.9445200001646299E-2</v>
      </c>
      <c r="L368" s="187">
        <f>G368</f>
        <v>-2.9445200001646299E-2</v>
      </c>
      <c r="O368" s="187">
        <f t="shared" ca="1" si="65"/>
        <v>-5.1703329953571325E-2</v>
      </c>
      <c r="P368" s="206">
        <f t="shared" si="66"/>
        <v>-2.9655378695780804E-2</v>
      </c>
      <c r="Q368" s="208">
        <f t="shared" si="62"/>
        <v>37118.4064</v>
      </c>
      <c r="R368" s="188"/>
      <c r="S368" s="187">
        <f t="shared" si="64"/>
        <v>4.4175083468085885E-8</v>
      </c>
      <c r="T368" s="186"/>
    </row>
    <row r="369" spans="1:21" s="187" customFormat="1" ht="12.95" customHeight="1" x14ac:dyDescent="0.2">
      <c r="A369" s="130" t="s">
        <v>1126</v>
      </c>
      <c r="B369" s="131" t="s">
        <v>123</v>
      </c>
      <c r="C369" s="132">
        <v>52307.533000000003</v>
      </c>
      <c r="D369" s="132" t="s">
        <v>146</v>
      </c>
      <c r="E369" s="29">
        <f t="shared" si="59"/>
        <v>3194.9881544153927</v>
      </c>
      <c r="F369" s="187">
        <f t="shared" si="60"/>
        <v>3195</v>
      </c>
      <c r="G369" s="187">
        <f t="shared" si="63"/>
        <v>-2.7686999994330108E-2</v>
      </c>
      <c r="I369" s="187">
        <f>G369</f>
        <v>-2.7686999994330108E-2</v>
      </c>
      <c r="O369" s="187">
        <f t="shared" ca="1" si="65"/>
        <v>-4.9638553491324219E-2</v>
      </c>
      <c r="P369" s="206">
        <f t="shared" si="66"/>
        <v>-3.0194123235189968E-2</v>
      </c>
      <c r="Q369" s="208">
        <f t="shared" si="62"/>
        <v>37289.033000000003</v>
      </c>
      <c r="R369" s="188"/>
      <c r="S369" s="187">
        <f t="shared" si="64"/>
        <v>6.2856669448596463E-6</v>
      </c>
      <c r="T369" s="186"/>
    </row>
    <row r="370" spans="1:21" s="187" customFormat="1" ht="12.95" customHeight="1" x14ac:dyDescent="0.2">
      <c r="A370" s="130" t="s">
        <v>1126</v>
      </c>
      <c r="B370" s="131" t="s">
        <v>123</v>
      </c>
      <c r="C370" s="132">
        <v>52426.739000000001</v>
      </c>
      <c r="D370" s="132" t="s">
        <v>146</v>
      </c>
      <c r="E370" s="29">
        <f t="shared" si="59"/>
        <v>3245.9891570138307</v>
      </c>
      <c r="F370" s="187">
        <f t="shared" si="60"/>
        <v>3246</v>
      </c>
      <c r="G370" s="187">
        <f t="shared" si="63"/>
        <v>-2.5343599998450372E-2</v>
      </c>
      <c r="I370" s="187">
        <f>G370</f>
        <v>-2.5343599998450372E-2</v>
      </c>
      <c r="O370" s="187">
        <f t="shared" ca="1" si="65"/>
        <v>-4.8196038428658425E-2</v>
      </c>
      <c r="P370" s="206">
        <f t="shared" si="66"/>
        <v>-3.0458823400863339E-2</v>
      </c>
      <c r="Q370" s="208">
        <f t="shared" si="62"/>
        <v>37408.239000000001</v>
      </c>
      <c r="R370" s="188"/>
      <c r="S370" s="187">
        <f t="shared" si="64"/>
        <v>2.6165510456593282E-5</v>
      </c>
      <c r="T370" s="186"/>
    </row>
    <row r="371" spans="1:21" s="187" customFormat="1" ht="12.95" customHeight="1" x14ac:dyDescent="0.2">
      <c r="A371" s="29" t="s">
        <v>126</v>
      </c>
      <c r="B371" s="143" t="s">
        <v>123</v>
      </c>
      <c r="C371" s="27">
        <v>52466.467299999997</v>
      </c>
      <c r="D371" s="27">
        <v>2.9999999999999997E-4</v>
      </c>
      <c r="E371" s="29">
        <f t="shared" si="59"/>
        <v>3262.9864820774292</v>
      </c>
      <c r="F371" s="187">
        <f t="shared" si="60"/>
        <v>3263</v>
      </c>
      <c r="G371" s="187">
        <f t="shared" si="63"/>
        <v>-3.1595799999195151E-2</v>
      </c>
      <c r="K371" s="187">
        <f>G371</f>
        <v>-3.1595799999195151E-2</v>
      </c>
      <c r="O371" s="187">
        <f t="shared" ca="1" si="65"/>
        <v>-4.7715200074436498E-2</v>
      </c>
      <c r="P371" s="206">
        <f t="shared" si="66"/>
        <v>-3.0526641616337169E-2</v>
      </c>
      <c r="Q371" s="208">
        <f t="shared" si="62"/>
        <v>37447.967299999997</v>
      </c>
      <c r="R371" s="188"/>
      <c r="S371" s="187">
        <f t="shared" si="64"/>
        <v>1.1430996476354954E-6</v>
      </c>
      <c r="T371" s="186"/>
    </row>
    <row r="372" spans="1:21" s="187" customFormat="1" ht="12.95" customHeight="1" x14ac:dyDescent="0.2">
      <c r="A372" s="29" t="s">
        <v>122</v>
      </c>
      <c r="B372" s="53" t="s">
        <v>123</v>
      </c>
      <c r="C372" s="27">
        <v>52515.555899999999</v>
      </c>
      <c r="D372" s="27">
        <v>2.9999999999999997E-4</v>
      </c>
      <c r="E372" s="29">
        <f t="shared" si="59"/>
        <v>3283.9885106343295</v>
      </c>
      <c r="F372" s="187">
        <f t="shared" si="60"/>
        <v>3284</v>
      </c>
      <c r="O372" s="187">
        <f t="shared" ca="1" si="65"/>
        <v>-4.7121223283927052E-2</v>
      </c>
      <c r="P372" s="206">
        <f t="shared" si="66"/>
        <v>-3.059632423188699E-2</v>
      </c>
      <c r="Q372" s="208">
        <f t="shared" si="62"/>
        <v>37497.055899999999</v>
      </c>
      <c r="R372" s="188"/>
      <c r="T372" s="186"/>
      <c r="U372" s="22">
        <v>-2.6854399999137968E-2</v>
      </c>
    </row>
    <row r="373" spans="1:21" s="187" customFormat="1" ht="12.95" customHeight="1" x14ac:dyDescent="0.2">
      <c r="A373" s="130" t="s">
        <v>1126</v>
      </c>
      <c r="B373" s="131" t="s">
        <v>123</v>
      </c>
      <c r="C373" s="132">
        <v>52529.576800000003</v>
      </c>
      <c r="D373" s="132" t="s">
        <v>146</v>
      </c>
      <c r="E373" s="29">
        <f t="shared" si="59"/>
        <v>3289.9872016174395</v>
      </c>
      <c r="F373" s="187">
        <f t="shared" si="60"/>
        <v>3290</v>
      </c>
      <c r="G373" s="187">
        <f t="shared" ref="G373:G410" si="68">C373-(C$7+C$8*F373)</f>
        <v>-2.9913999991549645E-2</v>
      </c>
      <c r="K373" s="187">
        <f>G373</f>
        <v>-2.9913999991549645E-2</v>
      </c>
      <c r="O373" s="187">
        <f t="shared" ca="1" si="65"/>
        <v>-4.6951515629495774E-2</v>
      </c>
      <c r="P373" s="206">
        <f t="shared" si="66"/>
        <v>-3.0613372600754252E-2</v>
      </c>
      <c r="Q373" s="208">
        <f t="shared" si="62"/>
        <v>37511.076800000003</v>
      </c>
      <c r="R373" s="188"/>
      <c r="S373" s="187">
        <f t="shared" ref="S373:S410" si="69">+(P373-G373)^2</f>
        <v>4.8912204650566007E-7</v>
      </c>
      <c r="T373" s="186"/>
    </row>
    <row r="374" spans="1:21" s="187" customFormat="1" ht="12.95" customHeight="1" x14ac:dyDescent="0.2">
      <c r="A374" s="130" t="s">
        <v>1293</v>
      </c>
      <c r="B374" s="131" t="s">
        <v>123</v>
      </c>
      <c r="C374" s="132">
        <v>52576.339</v>
      </c>
      <c r="D374" s="132" t="s">
        <v>146</v>
      </c>
      <c r="E374" s="29">
        <f t="shared" si="59"/>
        <v>3309.9939050024082</v>
      </c>
      <c r="F374" s="187">
        <f t="shared" si="60"/>
        <v>3310</v>
      </c>
      <c r="G374" s="187">
        <f t="shared" si="68"/>
        <v>-1.424599999882048E-2</v>
      </c>
      <c r="I374" s="187">
        <f>G374</f>
        <v>-1.424599999882048E-2</v>
      </c>
      <c r="O374" s="187">
        <f t="shared" ca="1" si="65"/>
        <v>-4.6385823448058208E-2</v>
      </c>
      <c r="P374" s="206">
        <f t="shared" si="66"/>
        <v>-3.0661017201127572E-2</v>
      </c>
      <c r="Q374" s="208">
        <f t="shared" si="62"/>
        <v>37557.839</v>
      </c>
      <c r="R374" s="188"/>
      <c r="S374" s="187">
        <f t="shared" si="69"/>
        <v>2.6945278975203774E-4</v>
      </c>
      <c r="T374" s="186"/>
    </row>
    <row r="375" spans="1:21" s="187" customFormat="1" ht="12.95" customHeight="1" x14ac:dyDescent="0.2">
      <c r="A375" s="130" t="s">
        <v>1299</v>
      </c>
      <c r="B375" s="131" t="s">
        <v>123</v>
      </c>
      <c r="C375" s="132">
        <v>52805.380499999999</v>
      </c>
      <c r="D375" s="132" t="s">
        <v>146</v>
      </c>
      <c r="E375" s="29">
        <f t="shared" si="59"/>
        <v>3407.9868427458969</v>
      </c>
      <c r="F375" s="187">
        <f t="shared" si="60"/>
        <v>3408</v>
      </c>
      <c r="G375" s="187">
        <f t="shared" si="68"/>
        <v>-3.0752799997571856E-2</v>
      </c>
      <c r="K375" s="187">
        <f>G375</f>
        <v>-3.0752799997571856E-2</v>
      </c>
      <c r="O375" s="187">
        <f t="shared" ca="1" si="65"/>
        <v>-4.3613931759014138E-2</v>
      </c>
      <c r="P375" s="206">
        <f t="shared" si="66"/>
        <v>-3.0690253371379789E-2</v>
      </c>
      <c r="Q375" s="208">
        <f t="shared" si="62"/>
        <v>37786.880499999999</v>
      </c>
      <c r="R375" s="188"/>
      <c r="S375" s="187">
        <f t="shared" si="69"/>
        <v>3.9120804480101713E-9</v>
      </c>
      <c r="T375" s="186"/>
    </row>
    <row r="376" spans="1:21" s="187" customFormat="1" ht="12.95" customHeight="1" x14ac:dyDescent="0.2">
      <c r="A376" s="130" t="s">
        <v>1303</v>
      </c>
      <c r="B376" s="131" t="s">
        <v>123</v>
      </c>
      <c r="C376" s="132">
        <v>52847.461000000003</v>
      </c>
      <c r="D376" s="132" t="s">
        <v>146</v>
      </c>
      <c r="E376" s="29">
        <f t="shared" si="59"/>
        <v>3425.9905312334208</v>
      </c>
      <c r="F376" s="187">
        <f t="shared" si="60"/>
        <v>3426</v>
      </c>
      <c r="G376" s="187">
        <f t="shared" si="68"/>
        <v>-2.2131599995191209E-2</v>
      </c>
      <c r="I376" s="187">
        <f>G376</f>
        <v>-2.2131599995191209E-2</v>
      </c>
      <c r="O376" s="187">
        <f t="shared" ca="1" si="65"/>
        <v>-4.3104808795720331E-2</v>
      </c>
      <c r="P376" s="206">
        <f t="shared" si="66"/>
        <v>-3.0658748815323267E-2</v>
      </c>
      <c r="Q376" s="208">
        <f t="shared" si="62"/>
        <v>37828.961000000003</v>
      </c>
      <c r="R376" s="188"/>
      <c r="S376" s="187">
        <f t="shared" si="69"/>
        <v>7.2712267000679546E-5</v>
      </c>
      <c r="T376" s="186"/>
    </row>
    <row r="377" spans="1:21" s="187" customFormat="1" ht="12.95" customHeight="1" x14ac:dyDescent="0.2">
      <c r="A377" s="137" t="s">
        <v>127</v>
      </c>
      <c r="B377" s="140" t="s">
        <v>123</v>
      </c>
      <c r="C377" s="138">
        <v>52861.476300000002</v>
      </c>
      <c r="D377" s="138">
        <v>2.8E-3</v>
      </c>
      <c r="E377" s="29">
        <f t="shared" si="59"/>
        <v>3431.9868263168714</v>
      </c>
      <c r="F377" s="187">
        <f t="shared" si="60"/>
        <v>3432</v>
      </c>
      <c r="G377" s="187">
        <f t="shared" si="68"/>
        <v>-3.0791199998930097E-2</v>
      </c>
      <c r="K377" s="187">
        <f>G377</f>
        <v>-3.0791199998930097E-2</v>
      </c>
      <c r="O377" s="187">
        <f t="shared" ca="1" si="65"/>
        <v>-4.2935101141289067E-2</v>
      </c>
      <c r="P377" s="206">
        <f t="shared" si="66"/>
        <v>-3.0645704230094467E-2</v>
      </c>
      <c r="Q377" s="208">
        <f t="shared" si="62"/>
        <v>37842.976300000002</v>
      </c>
      <c r="R377" s="188"/>
      <c r="S377" s="187">
        <f t="shared" si="69"/>
        <v>2.1169018749070948E-8</v>
      </c>
      <c r="T377" s="186"/>
    </row>
    <row r="378" spans="1:21" s="187" customFormat="1" ht="12.95" customHeight="1" x14ac:dyDescent="0.2">
      <c r="A378" s="130" t="s">
        <v>1299</v>
      </c>
      <c r="B378" s="131" t="s">
        <v>123</v>
      </c>
      <c r="C378" s="132">
        <v>52861.476499999997</v>
      </c>
      <c r="D378" s="132" t="s">
        <v>146</v>
      </c>
      <c r="E378" s="29">
        <f t="shared" si="59"/>
        <v>3431.9869118847146</v>
      </c>
      <c r="F378" s="187">
        <f t="shared" si="60"/>
        <v>3432</v>
      </c>
      <c r="G378" s="187">
        <f t="shared" si="68"/>
        <v>-3.0591200003982522E-2</v>
      </c>
      <c r="K378" s="187">
        <f>G378</f>
        <v>-3.0591200003982522E-2</v>
      </c>
      <c r="O378" s="187">
        <f t="shared" ca="1" si="65"/>
        <v>-4.2935101141289067E-2</v>
      </c>
      <c r="P378" s="206">
        <f t="shared" si="66"/>
        <v>-3.0645704230094467E-2</v>
      </c>
      <c r="Q378" s="208">
        <f t="shared" si="62"/>
        <v>37842.976499999997</v>
      </c>
      <c r="R378" s="188"/>
      <c r="S378" s="187">
        <f t="shared" si="69"/>
        <v>2.9707106640620813E-9</v>
      </c>
      <c r="T378" s="186"/>
    </row>
    <row r="379" spans="1:21" s="187" customFormat="1" ht="12.95" customHeight="1" x14ac:dyDescent="0.2">
      <c r="A379" s="130" t="s">
        <v>1299</v>
      </c>
      <c r="B379" s="131" t="s">
        <v>149</v>
      </c>
      <c r="C379" s="132">
        <v>52874.324200000003</v>
      </c>
      <c r="D379" s="132" t="s">
        <v>146</v>
      </c>
      <c r="E379" s="29">
        <f t="shared" si="59"/>
        <v>3437.4836618896156</v>
      </c>
      <c r="F379" s="187">
        <f t="shared" si="60"/>
        <v>3437.5</v>
      </c>
      <c r="G379" s="187">
        <f t="shared" si="68"/>
        <v>-3.8187499994819518E-2</v>
      </c>
      <c r="K379" s="187">
        <f>G379</f>
        <v>-3.8187499994819518E-2</v>
      </c>
      <c r="O379" s="187">
        <f t="shared" ca="1" si="65"/>
        <v>-4.2779535791393736E-2</v>
      </c>
      <c r="P379" s="206">
        <f t="shared" si="66"/>
        <v>-3.0632629686975887E-2</v>
      </c>
      <c r="Q379" s="208">
        <f t="shared" si="62"/>
        <v>37855.824200000003</v>
      </c>
      <c r="R379" s="188"/>
      <c r="S379" s="187">
        <f t="shared" si="69"/>
        <v>5.7076065368337317E-5</v>
      </c>
      <c r="T379" s="186"/>
    </row>
    <row r="380" spans="1:21" s="187" customFormat="1" ht="12.95" customHeight="1" x14ac:dyDescent="0.2">
      <c r="A380" s="130" t="s">
        <v>1299</v>
      </c>
      <c r="B380" s="131" t="s">
        <v>123</v>
      </c>
      <c r="C380" s="132">
        <v>52924.581700000002</v>
      </c>
      <c r="D380" s="132" t="s">
        <v>146</v>
      </c>
      <c r="E380" s="29">
        <f t="shared" si="59"/>
        <v>3458.9857917160589</v>
      </c>
      <c r="F380" s="187">
        <f t="shared" si="60"/>
        <v>3459</v>
      </c>
      <c r="G380" s="187">
        <f t="shared" si="68"/>
        <v>-3.3209399996849243E-2</v>
      </c>
      <c r="K380" s="187">
        <f>G380</f>
        <v>-3.3209399996849243E-2</v>
      </c>
      <c r="O380" s="187">
        <f t="shared" ca="1" si="65"/>
        <v>-4.2171416696348357E-2</v>
      </c>
      <c r="P380" s="206">
        <f t="shared" si="66"/>
        <v>-3.0571268372327848E-2</v>
      </c>
      <c r="Q380" s="208">
        <f t="shared" si="62"/>
        <v>37906.081700000002</v>
      </c>
      <c r="R380" s="188"/>
      <c r="S380" s="187">
        <f t="shared" si="69"/>
        <v>6.9597384682998935E-6</v>
      </c>
      <c r="T380" s="186"/>
    </row>
    <row r="381" spans="1:21" s="187" customFormat="1" ht="12.95" customHeight="1" x14ac:dyDescent="0.2">
      <c r="A381" s="130" t="s">
        <v>1323</v>
      </c>
      <c r="B381" s="131" t="s">
        <v>123</v>
      </c>
      <c r="C381" s="132">
        <v>52931.597199999997</v>
      </c>
      <c r="D381" s="132" t="s">
        <v>146</v>
      </c>
      <c r="E381" s="29">
        <f t="shared" si="59"/>
        <v>3461.9872977956948</v>
      </c>
      <c r="F381" s="187">
        <f t="shared" si="60"/>
        <v>3462</v>
      </c>
      <c r="G381" s="187">
        <f t="shared" si="68"/>
        <v>-2.968920000421349E-2</v>
      </c>
      <c r="I381" s="187">
        <f>G381</f>
        <v>-2.968920000421349E-2</v>
      </c>
      <c r="O381" s="187">
        <f t="shared" ca="1" si="65"/>
        <v>-4.2086562869132718E-2</v>
      </c>
      <c r="P381" s="206">
        <f t="shared" si="66"/>
        <v>-3.0561408304875304E-2</v>
      </c>
      <c r="Q381" s="208">
        <f t="shared" si="62"/>
        <v>37913.097199999997</v>
      </c>
      <c r="R381" s="188"/>
      <c r="S381" s="187">
        <f t="shared" si="69"/>
        <v>7.6074731974336966E-7</v>
      </c>
      <c r="T381" s="186"/>
    </row>
    <row r="382" spans="1:21" s="187" customFormat="1" ht="12.95" customHeight="1" x14ac:dyDescent="0.2">
      <c r="A382" s="130" t="s">
        <v>1323</v>
      </c>
      <c r="B382" s="131" t="s">
        <v>123</v>
      </c>
      <c r="C382" s="132">
        <v>52931.603999999999</v>
      </c>
      <c r="D382" s="132" t="s">
        <v>146</v>
      </c>
      <c r="E382" s="29">
        <f t="shared" si="59"/>
        <v>3461.9902071024226</v>
      </c>
      <c r="F382" s="187">
        <f t="shared" si="60"/>
        <v>3462</v>
      </c>
      <c r="G382" s="187">
        <f t="shared" si="68"/>
        <v>-2.2889200001372956E-2</v>
      </c>
      <c r="I382" s="187">
        <f>G382</f>
        <v>-2.2889200001372956E-2</v>
      </c>
      <c r="O382" s="187">
        <f t="shared" ca="1" si="65"/>
        <v>-4.2086562869132718E-2</v>
      </c>
      <c r="P382" s="206">
        <f t="shared" si="66"/>
        <v>-3.0561408304875304E-2</v>
      </c>
      <c r="Q382" s="208">
        <f t="shared" si="62"/>
        <v>37913.103999999999</v>
      </c>
      <c r="R382" s="188"/>
      <c r="S382" s="187">
        <f t="shared" si="69"/>
        <v>5.8862780252330377E-5</v>
      </c>
      <c r="T382" s="186"/>
    </row>
    <row r="383" spans="1:21" s="187" customFormat="1" ht="12.95" customHeight="1" x14ac:dyDescent="0.2">
      <c r="A383" s="130" t="s">
        <v>1299</v>
      </c>
      <c r="B383" s="131" t="s">
        <v>149</v>
      </c>
      <c r="C383" s="132">
        <v>53173.508999999998</v>
      </c>
      <c r="D383" s="132" t="s">
        <v>146</v>
      </c>
      <c r="E383" s="29">
        <f t="shared" si="59"/>
        <v>3565.4866547105571</v>
      </c>
      <c r="F383" s="187">
        <f t="shared" si="60"/>
        <v>3565.5</v>
      </c>
      <c r="G383" s="187">
        <f t="shared" si="68"/>
        <v>-3.1192299997201189E-2</v>
      </c>
      <c r="K383" s="187">
        <f>G383</f>
        <v>-3.1192299997201189E-2</v>
      </c>
      <c r="O383" s="187">
        <f t="shared" ca="1" si="65"/>
        <v>-3.9159105830193316E-2</v>
      </c>
      <c r="P383" s="206">
        <f t="shared" si="66"/>
        <v>-3.0026572180953559E-2</v>
      </c>
      <c r="Q383" s="208">
        <f t="shared" si="62"/>
        <v>38155.008999999998</v>
      </c>
      <c r="R383" s="188"/>
      <c r="S383" s="187">
        <f t="shared" si="69"/>
        <v>1.3589213415734691E-6</v>
      </c>
      <c r="T383" s="186"/>
    </row>
    <row r="384" spans="1:21" s="187" customFormat="1" ht="12.95" customHeight="1" x14ac:dyDescent="0.2">
      <c r="A384" s="130" t="s">
        <v>1299</v>
      </c>
      <c r="B384" s="131" t="s">
        <v>123</v>
      </c>
      <c r="C384" s="132">
        <v>53207.401400000002</v>
      </c>
      <c r="D384" s="132" t="s">
        <v>146</v>
      </c>
      <c r="E384" s="29">
        <f t="shared" si="59"/>
        <v>3579.9871528437679</v>
      </c>
      <c r="F384" s="187">
        <f t="shared" si="60"/>
        <v>3580</v>
      </c>
      <c r="G384" s="187">
        <f t="shared" si="68"/>
        <v>-3.0027999993762933E-2</v>
      </c>
      <c r="K384" s="187">
        <f>G384</f>
        <v>-3.0027999993762933E-2</v>
      </c>
      <c r="O384" s="187">
        <f t="shared" ca="1" si="65"/>
        <v>-3.8748978998651082E-2</v>
      </c>
      <c r="P384" s="206">
        <f t="shared" si="66"/>
        <v>-2.9921426873230322E-2</v>
      </c>
      <c r="Q384" s="208">
        <f t="shared" si="62"/>
        <v>38188.901400000002</v>
      </c>
      <c r="R384" s="188"/>
      <c r="S384" s="187">
        <f t="shared" si="69"/>
        <v>1.1357830020058298E-8</v>
      </c>
      <c r="T384" s="186"/>
    </row>
    <row r="385" spans="1:20" s="187" customFormat="1" ht="12.95" customHeight="1" x14ac:dyDescent="0.2">
      <c r="A385" s="26" t="s">
        <v>139</v>
      </c>
      <c r="B385" s="140"/>
      <c r="C385" s="56">
        <v>53214.411899999999</v>
      </c>
      <c r="D385" s="56">
        <v>1.4E-3</v>
      </c>
      <c r="E385" s="29">
        <f t="shared" si="59"/>
        <v>3582.986519727282</v>
      </c>
      <c r="F385" s="187">
        <f t="shared" si="60"/>
        <v>3583</v>
      </c>
      <c r="G385" s="187">
        <f t="shared" si="68"/>
        <v>-3.1507799998507835E-2</v>
      </c>
      <c r="J385" s="187">
        <f>G385</f>
        <v>-3.1507799998507835E-2</v>
      </c>
      <c r="O385" s="187">
        <f t="shared" ca="1" si="65"/>
        <v>-3.8664125171435443E-2</v>
      </c>
      <c r="P385" s="206">
        <f t="shared" si="66"/>
        <v>-2.9898745511955122E-2</v>
      </c>
      <c r="Q385" s="208">
        <f t="shared" si="62"/>
        <v>38195.911899999999</v>
      </c>
      <c r="R385" s="188"/>
      <c r="S385" s="187">
        <f t="shared" si="69"/>
        <v>2.5890563406954161E-6</v>
      </c>
      <c r="T385" s="186"/>
    </row>
    <row r="386" spans="1:20" s="187" customFormat="1" ht="12.95" customHeight="1" x14ac:dyDescent="0.2">
      <c r="A386" s="130" t="s">
        <v>1299</v>
      </c>
      <c r="B386" s="131" t="s">
        <v>123</v>
      </c>
      <c r="C386" s="132">
        <v>53214.413500000002</v>
      </c>
      <c r="D386" s="132" t="s">
        <v>146</v>
      </c>
      <c r="E386" s="29">
        <f t="shared" si="59"/>
        <v>3582.9872042700426</v>
      </c>
      <c r="F386" s="187">
        <f t="shared" si="60"/>
        <v>3583</v>
      </c>
      <c r="G386" s="187">
        <f t="shared" si="68"/>
        <v>-2.9907799995271489E-2</v>
      </c>
      <c r="K386" s="187">
        <f>G386</f>
        <v>-2.9907799995271489E-2</v>
      </c>
      <c r="O386" s="187">
        <f t="shared" ca="1" si="65"/>
        <v>-3.8664125171435443E-2</v>
      </c>
      <c r="P386" s="206">
        <f t="shared" si="66"/>
        <v>-2.9898745511955122E-2</v>
      </c>
      <c r="Q386" s="208">
        <f t="shared" si="62"/>
        <v>38195.913500000002</v>
      </c>
      <c r="R386" s="188"/>
      <c r="S386" s="187">
        <f t="shared" si="69"/>
        <v>8.1983668126377218E-11</v>
      </c>
      <c r="T386" s="186"/>
    </row>
    <row r="387" spans="1:20" s="187" customFormat="1" ht="12.95" customHeight="1" x14ac:dyDescent="0.2">
      <c r="A387" s="130" t="s">
        <v>1323</v>
      </c>
      <c r="B387" s="131" t="s">
        <v>123</v>
      </c>
      <c r="C387" s="132">
        <v>53312.587</v>
      </c>
      <c r="D387" s="132" t="s">
        <v>146</v>
      </c>
      <c r="E387" s="29">
        <f t="shared" si="59"/>
        <v>3624.989678378709</v>
      </c>
      <c r="F387" s="187">
        <f t="shared" si="60"/>
        <v>3625</v>
      </c>
      <c r="G387" s="187">
        <f t="shared" si="68"/>
        <v>-2.412499999627471E-2</v>
      </c>
      <c r="I387" s="187">
        <f>G387</f>
        <v>-2.412499999627471E-2</v>
      </c>
      <c r="O387" s="187">
        <f t="shared" ca="1" si="65"/>
        <v>-3.7476171590416565E-2</v>
      </c>
      <c r="P387" s="206">
        <f t="shared" si="66"/>
        <v>-2.9547828705721452E-2</v>
      </c>
      <c r="Q387" s="208">
        <f t="shared" si="62"/>
        <v>38294.087</v>
      </c>
      <c r="R387" s="188"/>
      <c r="S387" s="187">
        <f t="shared" si="69"/>
        <v>2.9407071211999816E-5</v>
      </c>
      <c r="T387" s="186"/>
    </row>
    <row r="388" spans="1:20" s="187" customFormat="1" ht="12.95" customHeight="1" x14ac:dyDescent="0.2">
      <c r="A388" s="130" t="s">
        <v>1323</v>
      </c>
      <c r="B388" s="131" t="s">
        <v>123</v>
      </c>
      <c r="C388" s="132">
        <v>53347.642999999996</v>
      </c>
      <c r="D388" s="132" t="s">
        <v>146</v>
      </c>
      <c r="E388" s="29">
        <f t="shared" si="59"/>
        <v>3639.9880102335715</v>
      </c>
      <c r="F388" s="187">
        <f t="shared" si="60"/>
        <v>3640</v>
      </c>
      <c r="G388" s="187">
        <f t="shared" si="68"/>
        <v>-2.8023999999277294E-2</v>
      </c>
      <c r="I388" s="187">
        <f>G388</f>
        <v>-2.8023999999277294E-2</v>
      </c>
      <c r="O388" s="187">
        <f t="shared" ca="1" si="65"/>
        <v>-3.7051902454338384E-2</v>
      </c>
      <c r="P388" s="206">
        <f t="shared" si="66"/>
        <v>-2.9407401817322709E-2</v>
      </c>
      <c r="Q388" s="208">
        <f t="shared" si="62"/>
        <v>38329.142999999996</v>
      </c>
      <c r="R388" s="188"/>
      <c r="S388" s="187">
        <f t="shared" si="69"/>
        <v>1.9138005901713607E-6</v>
      </c>
      <c r="T388" s="186"/>
    </row>
    <row r="389" spans="1:20" s="187" customFormat="1" ht="12.95" customHeight="1" x14ac:dyDescent="0.2">
      <c r="A389" s="137" t="s">
        <v>144</v>
      </c>
      <c r="B389" s="140"/>
      <c r="C389" s="138">
        <v>53352.315000000002</v>
      </c>
      <c r="D389" s="138">
        <v>2E-3</v>
      </c>
      <c r="E389" s="29">
        <f t="shared" si="59"/>
        <v>3641.9868750905434</v>
      </c>
      <c r="F389" s="187">
        <f t="shared" si="60"/>
        <v>3642</v>
      </c>
      <c r="G389" s="187">
        <f t="shared" si="68"/>
        <v>-3.0677199996716809E-2</v>
      </c>
      <c r="K389" s="187">
        <f>G389</f>
        <v>-3.0677199996716809E-2</v>
      </c>
      <c r="O389" s="187">
        <f t="shared" ca="1" si="65"/>
        <v>-3.6995333236194625E-2</v>
      </c>
      <c r="P389" s="206">
        <f t="shared" si="66"/>
        <v>-2.9388077785935662E-2</v>
      </c>
      <c r="Q389" s="208">
        <f t="shared" si="62"/>
        <v>38333.815000000002</v>
      </c>
      <c r="R389" s="188"/>
      <c r="S389" s="187">
        <f t="shared" si="69"/>
        <v>1.66183607432927E-6</v>
      </c>
      <c r="T389" s="186"/>
    </row>
    <row r="390" spans="1:20" s="187" customFormat="1" ht="12.95" customHeight="1" x14ac:dyDescent="0.2">
      <c r="A390" s="130" t="s">
        <v>1323</v>
      </c>
      <c r="B390" s="131" t="s">
        <v>123</v>
      </c>
      <c r="C390" s="132">
        <v>53354.654999999999</v>
      </c>
      <c r="D390" s="132" t="s">
        <v>146</v>
      </c>
      <c r="E390" s="29">
        <f t="shared" si="59"/>
        <v>3642.9880188759248</v>
      </c>
      <c r="F390" s="187">
        <f t="shared" si="60"/>
        <v>3643</v>
      </c>
      <c r="G390" s="187">
        <f t="shared" si="68"/>
        <v>-2.8003799998259638E-2</v>
      </c>
      <c r="I390" s="187">
        <f>G390</f>
        <v>-2.8003799998259638E-2</v>
      </c>
      <c r="O390" s="187">
        <f t="shared" ca="1" si="65"/>
        <v>-3.6967048627122759E-2</v>
      </c>
      <c r="P390" s="206">
        <f t="shared" si="66"/>
        <v>-2.9378362789689194E-2</v>
      </c>
      <c r="Q390" s="208">
        <f t="shared" si="62"/>
        <v>38336.154999999999</v>
      </c>
      <c r="R390" s="188"/>
      <c r="S390" s="187">
        <f t="shared" si="69"/>
        <v>1.8894228675826148E-6</v>
      </c>
      <c r="T390" s="186"/>
    </row>
    <row r="391" spans="1:20" s="187" customFormat="1" ht="12.95" customHeight="1" x14ac:dyDescent="0.2">
      <c r="A391" s="130" t="s">
        <v>1323</v>
      </c>
      <c r="B391" s="131" t="s">
        <v>123</v>
      </c>
      <c r="C391" s="132">
        <v>53583.712699999996</v>
      </c>
      <c r="D391" s="132" t="s">
        <v>146</v>
      </c>
      <c r="E391" s="29">
        <f t="shared" si="59"/>
        <v>3740.9878876148496</v>
      </c>
      <c r="F391" s="187">
        <f t="shared" si="60"/>
        <v>3741</v>
      </c>
      <c r="G391" s="187">
        <f t="shared" si="68"/>
        <v>-2.8310600006079767E-2</v>
      </c>
      <c r="K391" s="187">
        <f>G391</f>
        <v>-2.8310600006079767E-2</v>
      </c>
      <c r="O391" s="187">
        <f t="shared" ca="1" si="65"/>
        <v>-3.4195156938078689E-2</v>
      </c>
      <c r="P391" s="206">
        <f t="shared" si="66"/>
        <v>-2.8254954049175884E-2</v>
      </c>
      <c r="Q391" s="208">
        <f t="shared" si="62"/>
        <v>38565.212699999996</v>
      </c>
      <c r="R391" s="188"/>
      <c r="S391" s="187">
        <f t="shared" si="69"/>
        <v>3.0964725197487507E-9</v>
      </c>
      <c r="T391" s="186"/>
    </row>
    <row r="392" spans="1:20" s="187" customFormat="1" ht="12.95" customHeight="1" x14ac:dyDescent="0.2">
      <c r="A392" s="26" t="s">
        <v>140</v>
      </c>
      <c r="B392" s="140" t="s">
        <v>123</v>
      </c>
      <c r="C392" s="138">
        <v>53630.459300000002</v>
      </c>
      <c r="D392" s="138">
        <v>2.9999999999999997E-4</v>
      </c>
      <c r="E392" s="29">
        <f t="shared" si="59"/>
        <v>3760.9879167079193</v>
      </c>
      <c r="F392" s="187">
        <f t="shared" si="60"/>
        <v>3761</v>
      </c>
      <c r="G392" s="187">
        <f t="shared" si="68"/>
        <v>-2.8242599997611251E-2</v>
      </c>
      <c r="K392" s="187">
        <f>G392</f>
        <v>-2.8242599997611251E-2</v>
      </c>
      <c r="O392" s="187">
        <f t="shared" ref="O392:O423" ca="1" si="70">+C$11+C$12*F392</f>
        <v>-3.3629464756641123E-2</v>
      </c>
      <c r="P392" s="206">
        <f t="shared" ref="P392:P423" si="71">D$11+D$12*F392+D$13*F392^2</f>
        <v>-2.7984008924259535E-2</v>
      </c>
      <c r="Q392" s="208">
        <f t="shared" si="62"/>
        <v>38611.959300000002</v>
      </c>
      <c r="R392" s="188"/>
      <c r="S392" s="187">
        <f t="shared" si="69"/>
        <v>6.686934321719259E-8</v>
      </c>
      <c r="T392" s="186"/>
    </row>
    <row r="393" spans="1:20" s="187" customFormat="1" ht="12.95" customHeight="1" x14ac:dyDescent="0.2">
      <c r="A393" s="130" t="s">
        <v>1323</v>
      </c>
      <c r="B393" s="131" t="s">
        <v>123</v>
      </c>
      <c r="C393" s="132">
        <v>53686.555699999997</v>
      </c>
      <c r="D393" s="132" t="s">
        <v>146</v>
      </c>
      <c r="E393" s="29">
        <f t="shared" si="59"/>
        <v>3784.9881569824256</v>
      </c>
      <c r="F393" s="187">
        <f t="shared" si="60"/>
        <v>3785</v>
      </c>
      <c r="G393" s="187">
        <f t="shared" si="68"/>
        <v>-2.7680999999574851E-2</v>
      </c>
      <c r="K393" s="187">
        <f>G393</f>
        <v>-2.7680999999574851E-2</v>
      </c>
      <c r="O393" s="187">
        <f t="shared" ca="1" si="70"/>
        <v>-3.2950634138916038E-2</v>
      </c>
      <c r="P393" s="206">
        <f t="shared" si="71"/>
        <v>-2.7640225619708747E-2</v>
      </c>
      <c r="Q393" s="208">
        <f t="shared" si="62"/>
        <v>38668.055699999997</v>
      </c>
      <c r="R393" s="188"/>
      <c r="S393" s="187">
        <f t="shared" si="69"/>
        <v>1.6625500534653648E-9</v>
      </c>
      <c r="T393" s="186"/>
    </row>
    <row r="394" spans="1:20" s="187" customFormat="1" ht="12.95" customHeight="1" x14ac:dyDescent="0.2">
      <c r="A394" s="130" t="s">
        <v>1323</v>
      </c>
      <c r="B394" s="131" t="s">
        <v>123</v>
      </c>
      <c r="C394" s="132">
        <v>53714.601999999999</v>
      </c>
      <c r="D394" s="132" t="s">
        <v>146</v>
      </c>
      <c r="E394" s="29">
        <f t="shared" si="59"/>
        <v>3796.9874642251539</v>
      </c>
      <c r="F394" s="187">
        <f t="shared" si="60"/>
        <v>3797</v>
      </c>
      <c r="G394" s="187">
        <f t="shared" si="68"/>
        <v>-2.930019999621436E-2</v>
      </c>
      <c r="I394" s="187">
        <f>G394</f>
        <v>-2.930019999621436E-2</v>
      </c>
      <c r="O394" s="187">
        <f t="shared" ca="1" si="70"/>
        <v>-3.2611218830053496E-2</v>
      </c>
      <c r="P394" s="206">
        <f t="shared" si="71"/>
        <v>-2.7460704767803379E-2</v>
      </c>
      <c r="Q394" s="208">
        <f t="shared" si="62"/>
        <v>38696.101999999999</v>
      </c>
      <c r="R394" s="188"/>
      <c r="S394" s="187">
        <f t="shared" si="69"/>
        <v>3.3837426953467675E-6</v>
      </c>
      <c r="T394" s="186"/>
    </row>
    <row r="395" spans="1:20" s="187" customFormat="1" ht="12.95" customHeight="1" x14ac:dyDescent="0.2">
      <c r="A395" s="134" t="s">
        <v>143</v>
      </c>
      <c r="B395" s="140" t="s">
        <v>123</v>
      </c>
      <c r="C395" s="138">
        <v>54004.433799999999</v>
      </c>
      <c r="D395" s="56">
        <v>4.0000000000000002E-4</v>
      </c>
      <c r="E395" s="29">
        <f t="shared" si="59"/>
        <v>3920.9888767791376</v>
      </c>
      <c r="F395" s="187">
        <f t="shared" si="60"/>
        <v>3921</v>
      </c>
      <c r="G395" s="187">
        <f t="shared" si="68"/>
        <v>-2.5998600001912564E-2</v>
      </c>
      <c r="K395" s="187">
        <f>G395</f>
        <v>-2.5998600001912564E-2</v>
      </c>
      <c r="O395" s="187">
        <f t="shared" ca="1" si="70"/>
        <v>-2.9103927305140595E-2</v>
      </c>
      <c r="P395" s="206">
        <f t="shared" si="71"/>
        <v>-2.5307834616261848E-2</v>
      </c>
      <c r="Q395" s="208">
        <f t="shared" si="62"/>
        <v>38985.933799999999</v>
      </c>
      <c r="R395" s="188"/>
      <c r="S395" s="187">
        <f t="shared" si="69"/>
        <v>4.7715681801318197E-7</v>
      </c>
      <c r="T395" s="186"/>
    </row>
    <row r="396" spans="1:20" s="187" customFormat="1" ht="12.95" customHeight="1" x14ac:dyDescent="0.2">
      <c r="A396" s="134" t="s">
        <v>143</v>
      </c>
      <c r="B396" s="140" t="s">
        <v>123</v>
      </c>
      <c r="C396" s="138">
        <v>54018.457600000002</v>
      </c>
      <c r="D396" s="56">
        <v>2.0000000000000001E-4</v>
      </c>
      <c r="E396" s="29">
        <f t="shared" si="59"/>
        <v>3926.9888084959985</v>
      </c>
      <c r="F396" s="187">
        <f t="shared" si="60"/>
        <v>3927</v>
      </c>
      <c r="G396" s="187">
        <f t="shared" si="68"/>
        <v>-2.6158199994824827E-2</v>
      </c>
      <c r="K396" s="187">
        <f>G396</f>
        <v>-2.6158199994824827E-2</v>
      </c>
      <c r="O396" s="187">
        <f t="shared" ca="1" si="70"/>
        <v>-2.8934219650709331E-2</v>
      </c>
      <c r="P396" s="206">
        <f t="shared" si="71"/>
        <v>-2.518988853612053E-2</v>
      </c>
      <c r="Q396" s="208">
        <f t="shared" si="62"/>
        <v>38999.957600000002</v>
      </c>
      <c r="R396" s="188"/>
      <c r="S396" s="187">
        <f t="shared" si="69"/>
        <v>9.3762708105804199E-7</v>
      </c>
      <c r="T396" s="186"/>
    </row>
    <row r="397" spans="1:20" s="187" customFormat="1" ht="12.95" customHeight="1" x14ac:dyDescent="0.2">
      <c r="A397" s="130" t="s">
        <v>1323</v>
      </c>
      <c r="B397" s="131" t="s">
        <v>123</v>
      </c>
      <c r="C397" s="132">
        <v>54116.625999999997</v>
      </c>
      <c r="D397" s="132" t="s">
        <v>146</v>
      </c>
      <c r="E397" s="29">
        <f t="shared" si="59"/>
        <v>3968.9891006246189</v>
      </c>
      <c r="F397" s="187">
        <f t="shared" si="60"/>
        <v>3969</v>
      </c>
      <c r="G397" s="187">
        <f t="shared" si="68"/>
        <v>-2.5475399997958448E-2</v>
      </c>
      <c r="I397" s="187">
        <f>G397</f>
        <v>-2.5475399997958448E-2</v>
      </c>
      <c r="O397" s="187">
        <f t="shared" ca="1" si="70"/>
        <v>-2.774626606969044E-2</v>
      </c>
      <c r="P397" s="206">
        <f t="shared" si="71"/>
        <v>-2.4328663043524823E-2</v>
      </c>
      <c r="Q397" s="208">
        <f t="shared" si="62"/>
        <v>39098.125999999997</v>
      </c>
      <c r="R397" s="188"/>
      <c r="S397" s="187">
        <f t="shared" si="69"/>
        <v>1.3150056426637052E-6</v>
      </c>
      <c r="T397" s="186"/>
    </row>
    <row r="398" spans="1:20" s="187" customFormat="1" ht="12.95" customHeight="1" x14ac:dyDescent="0.2">
      <c r="A398" s="130" t="s">
        <v>1394</v>
      </c>
      <c r="B398" s="131" t="s">
        <v>123</v>
      </c>
      <c r="C398" s="132">
        <v>54364.3851</v>
      </c>
      <c r="D398" s="132" t="s">
        <v>146</v>
      </c>
      <c r="E398" s="29">
        <f t="shared" si="59"/>
        <v>4074.9901618370327</v>
      </c>
      <c r="F398" s="187">
        <f t="shared" si="60"/>
        <v>4075</v>
      </c>
      <c r="G398" s="187">
        <f t="shared" si="68"/>
        <v>-2.2994999999355059E-2</v>
      </c>
      <c r="K398" s="187">
        <f>G398</f>
        <v>-2.2994999999355059E-2</v>
      </c>
      <c r="O398" s="187">
        <f t="shared" ca="1" si="70"/>
        <v>-2.4748097508071346E-2</v>
      </c>
      <c r="P398" s="206">
        <f t="shared" si="71"/>
        <v>-2.1878040971415547E-2</v>
      </c>
      <c r="Q398" s="208">
        <f t="shared" si="62"/>
        <v>39345.8851</v>
      </c>
      <c r="R398" s="188"/>
      <c r="S398" s="187">
        <f t="shared" si="69"/>
        <v>1.2475974700955807E-6</v>
      </c>
      <c r="T398" s="186"/>
    </row>
    <row r="399" spans="1:20" s="187" customFormat="1" ht="12.95" customHeight="1" x14ac:dyDescent="0.2">
      <c r="A399" s="134" t="s">
        <v>164</v>
      </c>
      <c r="B399" s="57" t="s">
        <v>123</v>
      </c>
      <c r="C399" s="56">
        <v>54380.745699999999</v>
      </c>
      <c r="D399" s="56">
        <v>4.0000000000000002E-4</v>
      </c>
      <c r="E399" s="29">
        <f t="shared" si="59"/>
        <v>4081.9898682537569</v>
      </c>
      <c r="F399" s="187">
        <f t="shared" si="60"/>
        <v>4082</v>
      </c>
      <c r="G399" s="187">
        <f t="shared" si="68"/>
        <v>-2.3681200000282843E-2</v>
      </c>
      <c r="K399" s="187">
        <f>G399</f>
        <v>-2.3681200000282843E-2</v>
      </c>
      <c r="O399" s="187">
        <f t="shared" ca="1" si="70"/>
        <v>-2.4550105244568202E-2</v>
      </c>
      <c r="P399" s="206">
        <f t="shared" si="71"/>
        <v>-2.1702238232547744E-2</v>
      </c>
      <c r="Q399" s="208">
        <f t="shared" si="62"/>
        <v>39362.245699999999</v>
      </c>
      <c r="R399" s="188"/>
      <c r="S399" s="187">
        <f t="shared" si="69"/>
        <v>3.9162896781572281E-6</v>
      </c>
      <c r="T399" s="186"/>
    </row>
    <row r="400" spans="1:20" s="187" customFormat="1" ht="12.95" customHeight="1" x14ac:dyDescent="0.2">
      <c r="A400" s="134" t="s">
        <v>165</v>
      </c>
      <c r="B400" s="57" t="s">
        <v>123</v>
      </c>
      <c r="C400" s="56">
        <v>54623.830300000001</v>
      </c>
      <c r="D400" s="56">
        <v>2.0000000000000001E-4</v>
      </c>
      <c r="E400" s="29">
        <f t="shared" si="59"/>
        <v>4185.9909950111396</v>
      </c>
      <c r="F400" s="187">
        <f t="shared" si="60"/>
        <v>4186</v>
      </c>
      <c r="G400" s="187">
        <f t="shared" si="68"/>
        <v>-2.104759999201633E-2</v>
      </c>
      <c r="K400" s="187">
        <f>G400</f>
        <v>-2.104759999201633E-2</v>
      </c>
      <c r="O400" s="187">
        <f t="shared" ca="1" si="70"/>
        <v>-2.1608505901092853E-2</v>
      </c>
      <c r="P400" s="206">
        <f t="shared" si="71"/>
        <v>-1.888644265862105E-2</v>
      </c>
      <c r="Q400" s="208">
        <f t="shared" si="62"/>
        <v>39605.330300000001</v>
      </c>
      <c r="R400" s="188"/>
      <c r="S400" s="187">
        <f t="shared" si="69"/>
        <v>4.6706010196881992E-6</v>
      </c>
      <c r="T400" s="186"/>
    </row>
    <row r="401" spans="1:21" s="187" customFormat="1" ht="12.95" customHeight="1" x14ac:dyDescent="0.2">
      <c r="A401" s="134" t="s">
        <v>165</v>
      </c>
      <c r="B401" s="57" t="s">
        <v>123</v>
      </c>
      <c r="C401" s="56">
        <v>54705.637900000002</v>
      </c>
      <c r="D401" s="56">
        <v>1E-4</v>
      </c>
      <c r="E401" s="29">
        <f t="shared" si="59"/>
        <v>4220.9914951551928</v>
      </c>
      <c r="F401" s="187">
        <f t="shared" si="60"/>
        <v>4221</v>
      </c>
      <c r="G401" s="187">
        <f t="shared" si="68"/>
        <v>-1.9878599996445701E-2</v>
      </c>
      <c r="K401" s="187">
        <f>G401</f>
        <v>-1.9878599996445701E-2</v>
      </c>
      <c r="O401" s="187">
        <f t="shared" ca="1" si="70"/>
        <v>-2.061854458357712E-2</v>
      </c>
      <c r="P401" s="206">
        <f t="shared" si="71"/>
        <v>-1.7852902351405797E-2</v>
      </c>
      <c r="Q401" s="208">
        <f t="shared" si="62"/>
        <v>39687.137900000002</v>
      </c>
      <c r="R401" s="188"/>
      <c r="S401" s="187">
        <f t="shared" si="69"/>
        <v>4.1034509491202105E-6</v>
      </c>
      <c r="T401" s="186"/>
    </row>
    <row r="402" spans="1:21" s="187" customFormat="1" ht="12.95" customHeight="1" x14ac:dyDescent="0.2">
      <c r="A402" s="130" t="s">
        <v>1488</v>
      </c>
      <c r="B402" s="141" t="s">
        <v>149</v>
      </c>
      <c r="C402" s="156">
        <v>54718.498</v>
      </c>
      <c r="D402" s="216">
        <v>1.7000000000000001E-2</v>
      </c>
      <c r="E402" s="29">
        <f t="shared" si="59"/>
        <v>4226.4935503664747</v>
      </c>
      <c r="F402" s="187">
        <f t="shared" si="60"/>
        <v>4226.5</v>
      </c>
      <c r="G402" s="187">
        <f t="shared" si="68"/>
        <v>-1.5074899994942825E-2</v>
      </c>
      <c r="I402" s="187">
        <f>G402</f>
        <v>-1.5074899994942825E-2</v>
      </c>
      <c r="O402" s="187">
        <f t="shared" ca="1" si="70"/>
        <v>-2.0462979233681788E-2</v>
      </c>
      <c r="P402" s="206">
        <f t="shared" si="71"/>
        <v>-1.7686555068498533E-2</v>
      </c>
      <c r="Q402" s="208">
        <f t="shared" si="62"/>
        <v>39699.998</v>
      </c>
      <c r="R402" s="188"/>
      <c r="S402" s="187">
        <f t="shared" si="69"/>
        <v>6.8207422232292682E-6</v>
      </c>
      <c r="T402" s="186"/>
    </row>
    <row r="403" spans="1:21" s="187" customFormat="1" ht="12.95" customHeight="1" x14ac:dyDescent="0.2">
      <c r="A403" s="130" t="s">
        <v>1417</v>
      </c>
      <c r="B403" s="131" t="s">
        <v>123</v>
      </c>
      <c r="C403" s="132">
        <v>54752.383600000001</v>
      </c>
      <c r="D403" s="132" t="s">
        <v>146</v>
      </c>
      <c r="E403" s="29">
        <f t="shared" si="59"/>
        <v>4240.9911391929581</v>
      </c>
      <c r="F403" s="187">
        <f t="shared" si="60"/>
        <v>4241</v>
      </c>
      <c r="G403" s="187">
        <f t="shared" si="68"/>
        <v>-2.0710599994345102E-2</v>
      </c>
      <c r="K403" s="187">
        <f>G403</f>
        <v>-2.0710599994345102E-2</v>
      </c>
      <c r="O403" s="187">
        <f t="shared" ca="1" si="70"/>
        <v>-2.0052852402139554E-2</v>
      </c>
      <c r="P403" s="206">
        <f t="shared" si="71"/>
        <v>-1.724288168737842E-2</v>
      </c>
      <c r="Q403" s="208">
        <f t="shared" si="62"/>
        <v>39733.883600000001</v>
      </c>
      <c r="R403" s="188"/>
      <c r="S403" s="187">
        <f t="shared" si="69"/>
        <v>1.2025070256471877E-5</v>
      </c>
      <c r="T403" s="186"/>
    </row>
    <row r="404" spans="1:21" s="187" customFormat="1" ht="12.95" customHeight="1" x14ac:dyDescent="0.2">
      <c r="A404" s="134" t="s">
        <v>166</v>
      </c>
      <c r="B404" s="57" t="s">
        <v>123</v>
      </c>
      <c r="C404" s="56">
        <v>54752.383800000003</v>
      </c>
      <c r="D404" s="56">
        <v>2.0000000000000001E-4</v>
      </c>
      <c r="E404" s="29">
        <f t="shared" si="59"/>
        <v>4240.9912247608036</v>
      </c>
      <c r="F404" s="187">
        <f t="shared" si="60"/>
        <v>4241</v>
      </c>
      <c r="G404" s="187">
        <f t="shared" si="68"/>
        <v>-2.051059999212157E-2</v>
      </c>
      <c r="K404" s="187">
        <f>G404</f>
        <v>-2.051059999212157E-2</v>
      </c>
      <c r="O404" s="187">
        <f t="shared" ca="1" si="70"/>
        <v>-2.0052852402139554E-2</v>
      </c>
      <c r="P404" s="206">
        <f t="shared" si="71"/>
        <v>-1.724288168737842E-2</v>
      </c>
      <c r="Q404" s="208">
        <f t="shared" si="62"/>
        <v>39733.883800000003</v>
      </c>
      <c r="R404" s="188"/>
      <c r="S404" s="187">
        <f t="shared" si="69"/>
        <v>1.0677982919153446E-5</v>
      </c>
      <c r="T404" s="186"/>
    </row>
    <row r="405" spans="1:21" s="187" customFormat="1" ht="12.95" customHeight="1" x14ac:dyDescent="0.2">
      <c r="A405" s="130" t="s">
        <v>1488</v>
      </c>
      <c r="B405" s="131" t="s">
        <v>123</v>
      </c>
      <c r="C405" s="132">
        <v>54759.398000000001</v>
      </c>
      <c r="D405" s="132" t="s">
        <v>146</v>
      </c>
      <c r="E405" s="29">
        <f t="shared" ref="E405:E445" si="72">(C405-C$7)/C$8</f>
        <v>4243.9921746494492</v>
      </c>
      <c r="F405" s="187">
        <f t="shared" ref="F405:F446" si="73">ROUND(2*E405,0)/2</f>
        <v>4244</v>
      </c>
      <c r="G405" s="187">
        <f t="shared" si="68"/>
        <v>-1.8290399995748885E-2</v>
      </c>
      <c r="I405" s="187">
        <f>G405</f>
        <v>-1.8290399995748885E-2</v>
      </c>
      <c r="O405" s="187">
        <f t="shared" ca="1" si="70"/>
        <v>-1.9967998574923915E-2</v>
      </c>
      <c r="P405" s="206">
        <f t="shared" si="71"/>
        <v>-1.7150160035055595E-2</v>
      </c>
      <c r="Q405" s="208">
        <f t="shared" ref="Q405:Q445" si="74">C405-15018.5</f>
        <v>39740.898000000001</v>
      </c>
      <c r="R405" s="188"/>
      <c r="S405" s="187">
        <f t="shared" si="69"/>
        <v>1.3001471679618355E-6</v>
      </c>
      <c r="T405" s="186"/>
    </row>
    <row r="406" spans="1:21" s="187" customFormat="1" ht="12.95" customHeight="1" x14ac:dyDescent="0.2">
      <c r="A406" s="134" t="s">
        <v>168</v>
      </c>
      <c r="B406" s="57" t="s">
        <v>123</v>
      </c>
      <c r="C406" s="56">
        <v>54995.469499999999</v>
      </c>
      <c r="D406" s="56">
        <v>1E-4</v>
      </c>
      <c r="E406" s="29">
        <f t="shared" si="72"/>
        <v>4344.9928221413311</v>
      </c>
      <c r="F406" s="187">
        <f t="shared" si="73"/>
        <v>4345</v>
      </c>
      <c r="G406" s="187">
        <f t="shared" si="68"/>
        <v>-1.677699999709148E-2</v>
      </c>
      <c r="J406" s="187">
        <f>G406</f>
        <v>-1.677699999709148E-2</v>
      </c>
      <c r="O406" s="187">
        <f t="shared" ca="1" si="70"/>
        <v>-1.7111253058664219E-2</v>
      </c>
      <c r="P406" s="206">
        <f t="shared" si="71"/>
        <v>-1.3843028497332988E-2</v>
      </c>
      <c r="Q406" s="208">
        <f t="shared" si="74"/>
        <v>39976.969499999999</v>
      </c>
      <c r="R406" s="188"/>
      <c r="S406" s="187">
        <f t="shared" si="69"/>
        <v>8.6081887613950945E-6</v>
      </c>
      <c r="T406" s="186"/>
    </row>
    <row r="407" spans="1:21" s="187" customFormat="1" ht="12.95" customHeight="1" x14ac:dyDescent="0.2">
      <c r="A407" s="134" t="s">
        <v>168</v>
      </c>
      <c r="B407" s="57" t="s">
        <v>123</v>
      </c>
      <c r="C407" s="56">
        <v>54995.469899999996</v>
      </c>
      <c r="D407" s="56">
        <v>5.0000000000000001E-4</v>
      </c>
      <c r="E407" s="29">
        <f t="shared" si="72"/>
        <v>4344.9929932770192</v>
      </c>
      <c r="F407" s="187">
        <f t="shared" si="73"/>
        <v>4345</v>
      </c>
      <c r="G407" s="187">
        <f t="shared" si="68"/>
        <v>-1.6376999999920372E-2</v>
      </c>
      <c r="J407" s="187">
        <f>G407</f>
        <v>-1.6376999999920372E-2</v>
      </c>
      <c r="O407" s="187">
        <f t="shared" ca="1" si="70"/>
        <v>-1.7111253058664219E-2</v>
      </c>
      <c r="P407" s="206">
        <f t="shared" si="71"/>
        <v>-1.3843028497332988E-2</v>
      </c>
      <c r="Q407" s="208">
        <f t="shared" si="74"/>
        <v>39976.969899999996</v>
      </c>
      <c r="R407" s="188"/>
      <c r="S407" s="187">
        <f t="shared" si="69"/>
        <v>6.4210115759249661E-6</v>
      </c>
      <c r="T407" s="186"/>
    </row>
    <row r="408" spans="1:21" s="187" customFormat="1" ht="12.95" customHeight="1" x14ac:dyDescent="0.2">
      <c r="A408" s="134" t="s">
        <v>167</v>
      </c>
      <c r="B408" s="57" t="s">
        <v>123</v>
      </c>
      <c r="C408" s="56">
        <v>55079.613700000002</v>
      </c>
      <c r="D408" s="56">
        <v>2.9999999999999997E-4</v>
      </c>
      <c r="E408" s="29">
        <f t="shared" si="72"/>
        <v>4380.9930114174049</v>
      </c>
      <c r="F408" s="187">
        <f t="shared" si="73"/>
        <v>4381</v>
      </c>
      <c r="G408" s="187">
        <f t="shared" si="68"/>
        <v>-1.6334599997207988E-2</v>
      </c>
      <c r="K408" s="187">
        <f>G408</f>
        <v>-1.6334599997207988E-2</v>
      </c>
      <c r="O408" s="187">
        <f t="shared" ca="1" si="70"/>
        <v>-1.6093007132076592E-2</v>
      </c>
      <c r="P408" s="206">
        <f t="shared" si="71"/>
        <v>-1.2577148910223768E-2</v>
      </c>
      <c r="Q408" s="208">
        <f t="shared" si="74"/>
        <v>40061.113700000002</v>
      </c>
      <c r="R408" s="188"/>
      <c r="S408" s="187">
        <f t="shared" si="69"/>
        <v>1.4118438671078899E-5</v>
      </c>
      <c r="T408" s="186"/>
    </row>
    <row r="409" spans="1:21" s="187" customFormat="1" ht="12.95" customHeight="1" x14ac:dyDescent="0.2">
      <c r="A409" s="134" t="s">
        <v>167</v>
      </c>
      <c r="B409" s="57" t="s">
        <v>123</v>
      </c>
      <c r="C409" s="56">
        <v>55238.554799999998</v>
      </c>
      <c r="D409" s="56">
        <v>5.0000000000000001E-4</v>
      </c>
      <c r="E409" s="29">
        <f t="shared" si="72"/>
        <v>4448.9942483861687</v>
      </c>
      <c r="F409" s="187">
        <f t="shared" si="73"/>
        <v>4449</v>
      </c>
      <c r="G409" s="187">
        <f t="shared" si="68"/>
        <v>-1.3443399999232497E-2</v>
      </c>
      <c r="K409" s="187">
        <f>G409</f>
        <v>-1.3443399999232497E-2</v>
      </c>
      <c r="O409" s="187">
        <f t="shared" ca="1" si="70"/>
        <v>-1.4169653715188885E-2</v>
      </c>
      <c r="P409" s="206">
        <f t="shared" si="71"/>
        <v>-1.0061150199889346E-2</v>
      </c>
      <c r="Q409" s="208">
        <f t="shared" si="74"/>
        <v>40220.054799999998</v>
      </c>
      <c r="R409" s="188"/>
      <c r="S409" s="187">
        <f t="shared" si="69"/>
        <v>1.1439613705156786E-5</v>
      </c>
      <c r="T409" s="186"/>
    </row>
    <row r="410" spans="1:21" s="187" customFormat="1" ht="12.95" customHeight="1" x14ac:dyDescent="0.2">
      <c r="A410" s="28" t="s">
        <v>162</v>
      </c>
      <c r="B410" s="52" t="s">
        <v>123</v>
      </c>
      <c r="C410" s="28">
        <v>55376.458299999998</v>
      </c>
      <c r="D410" s="28">
        <v>1E-3</v>
      </c>
      <c r="E410" s="29">
        <f t="shared" si="72"/>
        <v>4507.9947748851191</v>
      </c>
      <c r="F410" s="187">
        <f t="shared" si="73"/>
        <v>4508</v>
      </c>
      <c r="G410" s="187">
        <f t="shared" si="68"/>
        <v>-1.2212800000270363E-2</v>
      </c>
      <c r="J410" s="187">
        <f>G410</f>
        <v>-1.2212800000270363E-2</v>
      </c>
      <c r="O410" s="187">
        <f t="shared" ca="1" si="70"/>
        <v>-1.2500861779948053E-2</v>
      </c>
      <c r="P410" s="206">
        <f t="shared" si="71"/>
        <v>-7.7458235576887691E-3</v>
      </c>
      <c r="Q410" s="208">
        <f t="shared" si="74"/>
        <v>40357.958299999998</v>
      </c>
      <c r="R410" s="188"/>
      <c r="S410" s="187">
        <f t="shared" si="69"/>
        <v>1.9953878538578912E-5</v>
      </c>
      <c r="T410" s="186"/>
    </row>
    <row r="411" spans="1:21" s="187" customFormat="1" ht="12.95" customHeight="1" x14ac:dyDescent="0.2">
      <c r="A411" s="134" t="s">
        <v>185</v>
      </c>
      <c r="B411" s="134"/>
      <c r="C411" s="56">
        <v>55480.485999999997</v>
      </c>
      <c r="D411" s="56">
        <v>2.8400000000000002E-2</v>
      </c>
      <c r="E411" s="29">
        <f t="shared" si="72"/>
        <v>4552.501905381986</v>
      </c>
      <c r="F411" s="187">
        <f t="shared" si="73"/>
        <v>4552.5</v>
      </c>
      <c r="O411" s="187">
        <f t="shared" ca="1" si="70"/>
        <v>-1.1242196676249483E-2</v>
      </c>
      <c r="P411" s="206">
        <f t="shared" si="71"/>
        <v>-5.9181794759555206E-3</v>
      </c>
      <c r="Q411" s="208">
        <f t="shared" si="74"/>
        <v>40461.985999999997</v>
      </c>
      <c r="R411" s="188"/>
      <c r="S411" s="187">
        <f>+(P411-U411)^2</f>
        <v>1.0757173510855739E-4</v>
      </c>
      <c r="T411" s="186"/>
      <c r="U411" s="187">
        <f>C411-(C$7+C$8*F411)</f>
        <v>4.4534999979077838E-3</v>
      </c>
    </row>
    <row r="412" spans="1:21" s="187" customFormat="1" ht="12.95" customHeight="1" x14ac:dyDescent="0.2">
      <c r="A412" s="130" t="s">
        <v>1455</v>
      </c>
      <c r="B412" s="131" t="s">
        <v>123</v>
      </c>
      <c r="C412" s="132">
        <v>55867.302600000003</v>
      </c>
      <c r="D412" s="132" t="s">
        <v>146</v>
      </c>
      <c r="E412" s="29">
        <f t="shared" si="72"/>
        <v>4717.9972195584496</v>
      </c>
      <c r="F412" s="187">
        <f t="shared" si="73"/>
        <v>4718</v>
      </c>
      <c r="G412" s="187">
        <f t="shared" ref="G412:G417" si="75">C412-(C$7+C$8*F412)</f>
        <v>-6.4987999940058216E-3</v>
      </c>
      <c r="K412" s="187">
        <f>G412</f>
        <v>-6.4987999940058216E-3</v>
      </c>
      <c r="O412" s="187">
        <f t="shared" ca="1" si="70"/>
        <v>-6.5610938748536241E-3</v>
      </c>
      <c r="P412" s="206">
        <f t="shared" si="71"/>
        <v>1.4927933882951661E-3</v>
      </c>
      <c r="Q412" s="208">
        <f t="shared" si="74"/>
        <v>40848.802600000003</v>
      </c>
      <c r="R412" s="188"/>
      <c r="S412" s="187">
        <f t="shared" ref="S412:S417" si="76">+(P412-G412)^2</f>
        <v>6.3865564788036935E-5</v>
      </c>
      <c r="T412" s="186"/>
    </row>
    <row r="413" spans="1:21" s="187" customFormat="1" ht="12.95" customHeight="1" x14ac:dyDescent="0.2">
      <c r="A413" s="28" t="s">
        <v>163</v>
      </c>
      <c r="B413" s="52" t="s">
        <v>123</v>
      </c>
      <c r="C413" s="28">
        <v>55883.662900000003</v>
      </c>
      <c r="D413" s="28">
        <v>2.0000000000000001E-4</v>
      </c>
      <c r="E413" s="29">
        <f t="shared" si="72"/>
        <v>4724.9967976234066</v>
      </c>
      <c r="F413" s="187">
        <f t="shared" si="73"/>
        <v>4725</v>
      </c>
      <c r="G413" s="187">
        <f t="shared" si="75"/>
        <v>-7.4849999946309254E-3</v>
      </c>
      <c r="K413" s="187">
        <f>G413</f>
        <v>-7.4849999946309254E-3</v>
      </c>
      <c r="O413" s="187">
        <f t="shared" ca="1" si="70"/>
        <v>-6.3631016113504801E-3</v>
      </c>
      <c r="P413" s="206">
        <f t="shared" si="71"/>
        <v>1.8275731064900103E-3</v>
      </c>
      <c r="Q413" s="208">
        <f t="shared" si="74"/>
        <v>40865.162900000003</v>
      </c>
      <c r="R413" s="188"/>
      <c r="S413" s="187">
        <f t="shared" si="76"/>
        <v>8.6724017763721204E-5</v>
      </c>
      <c r="T413" s="186"/>
    </row>
    <row r="414" spans="1:21" s="187" customFormat="1" ht="12.95" customHeight="1" x14ac:dyDescent="0.2">
      <c r="A414" s="134" t="s">
        <v>171</v>
      </c>
      <c r="B414" s="57" t="s">
        <v>123</v>
      </c>
      <c r="C414" s="56">
        <v>56222.580499999996</v>
      </c>
      <c r="D414" s="56">
        <v>2.0000000000000001E-4</v>
      </c>
      <c r="E414" s="29">
        <f t="shared" si="72"/>
        <v>4869.999040784458</v>
      </c>
      <c r="F414" s="187">
        <f t="shared" si="73"/>
        <v>4870</v>
      </c>
      <c r="G414" s="187">
        <f t="shared" si="75"/>
        <v>-2.2420000022975728E-3</v>
      </c>
      <c r="K414" s="187">
        <f>G414</f>
        <v>-2.2420000022975728E-3</v>
      </c>
      <c r="O414" s="187">
        <f t="shared" ca="1" si="70"/>
        <v>-2.261833295928134E-3</v>
      </c>
      <c r="P414" s="206">
        <f t="shared" si="71"/>
        <v>9.1515263031288763E-3</v>
      </c>
      <c r="Q414" s="208">
        <f t="shared" si="74"/>
        <v>41204.080499999996</v>
      </c>
      <c r="R414" s="188"/>
      <c r="S414" s="187">
        <f t="shared" si="76"/>
        <v>1.2981244167244448E-4</v>
      </c>
      <c r="T414" s="186"/>
    </row>
    <row r="415" spans="1:21" s="187" customFormat="1" ht="12.95" customHeight="1" x14ac:dyDescent="0.2">
      <c r="A415" s="56" t="s">
        <v>169</v>
      </c>
      <c r="B415" s="57" t="s">
        <v>123</v>
      </c>
      <c r="C415" s="56">
        <v>56533.446199999998</v>
      </c>
      <c r="D415" s="56">
        <v>1.1000000000000001E-3</v>
      </c>
      <c r="E415" s="29">
        <f t="shared" si="72"/>
        <v>5002.9995808031281</v>
      </c>
      <c r="F415" s="187">
        <f t="shared" si="73"/>
        <v>5003</v>
      </c>
      <c r="G415" s="187">
        <f t="shared" si="75"/>
        <v>-9.7980000282404944E-4</v>
      </c>
      <c r="J415" s="187">
        <f>G415</f>
        <v>-9.7980000282404944E-4</v>
      </c>
      <c r="O415" s="187">
        <f t="shared" ca="1" si="70"/>
        <v>1.5000197106316837E-3</v>
      </c>
      <c r="P415" s="206">
        <f t="shared" si="71"/>
        <v>1.6522326890587524E-2</v>
      </c>
      <c r="Q415" s="208">
        <f t="shared" si="74"/>
        <v>41514.946199999998</v>
      </c>
      <c r="R415" s="188"/>
      <c r="S415" s="187">
        <f t="shared" si="76"/>
        <v>3.0632444579308069E-4</v>
      </c>
      <c r="T415" s="186"/>
    </row>
    <row r="416" spans="1:21" s="187" customFormat="1" ht="12.95" customHeight="1" x14ac:dyDescent="0.2">
      <c r="A416" s="137" t="s">
        <v>170</v>
      </c>
      <c r="B416" s="140" t="s">
        <v>123</v>
      </c>
      <c r="C416" s="56">
        <v>56540.460700000003</v>
      </c>
      <c r="D416" s="138">
        <v>1.6999999999999999E-3</v>
      </c>
      <c r="E416" s="29">
        <f t="shared" si="72"/>
        <v>5006.0006590435441</v>
      </c>
      <c r="F416" s="187">
        <f t="shared" si="73"/>
        <v>5006</v>
      </c>
      <c r="G416" s="187">
        <f t="shared" si="75"/>
        <v>1.5404000077978708E-3</v>
      </c>
      <c r="J416" s="187">
        <f>G416</f>
        <v>1.5404000077978708E-3</v>
      </c>
      <c r="O416" s="187">
        <f t="shared" ca="1" si="70"/>
        <v>1.5848735378473089E-3</v>
      </c>
      <c r="P416" s="206">
        <f t="shared" si="71"/>
        <v>1.6695790905661145E-2</v>
      </c>
      <c r="Q416" s="208">
        <f t="shared" si="74"/>
        <v>41521.960700000003</v>
      </c>
      <c r="R416" s="188"/>
      <c r="S416" s="187">
        <f t="shared" si="76"/>
        <v>2.2968587326703698E-4</v>
      </c>
      <c r="T416" s="186"/>
    </row>
    <row r="417" spans="1:21" s="187" customFormat="1" ht="12.95" customHeight="1" x14ac:dyDescent="0.2">
      <c r="A417" s="138" t="s">
        <v>186</v>
      </c>
      <c r="B417" s="57"/>
      <c r="C417" s="138">
        <v>56907.426700000004</v>
      </c>
      <c r="D417" s="138">
        <v>3.2000000000000002E-3</v>
      </c>
      <c r="E417" s="29">
        <f t="shared" si="72"/>
        <v>5163.0031079096971</v>
      </c>
      <c r="F417" s="187">
        <f t="shared" si="73"/>
        <v>5163</v>
      </c>
      <c r="G417" s="187">
        <f t="shared" si="75"/>
        <v>7.2642000086489134E-3</v>
      </c>
      <c r="J417" s="187">
        <f>G417</f>
        <v>7.2642000086489134E-3</v>
      </c>
      <c r="O417" s="187">
        <f t="shared" ca="1" si="70"/>
        <v>6.0255571621322113E-3</v>
      </c>
      <c r="P417" s="206">
        <f t="shared" si="71"/>
        <v>2.621736485818299E-2</v>
      </c>
      <c r="Q417" s="208">
        <f t="shared" si="74"/>
        <v>41888.926700000004</v>
      </c>
      <c r="R417" s="188"/>
      <c r="S417" s="187">
        <f t="shared" si="76"/>
        <v>3.5922245781361408E-4</v>
      </c>
      <c r="T417" s="186"/>
    </row>
    <row r="418" spans="1:21" s="187" customFormat="1" ht="12.95" customHeight="1" x14ac:dyDescent="0.2">
      <c r="A418" s="56" t="s">
        <v>187</v>
      </c>
      <c r="B418" s="57"/>
      <c r="C418" s="56">
        <v>57219.477800000001</v>
      </c>
      <c r="D418" s="56">
        <v>1.9900000000000001E-2</v>
      </c>
      <c r="E418" s="29">
        <f t="shared" si="72"/>
        <v>5296.5108085451138</v>
      </c>
      <c r="F418" s="187">
        <f t="shared" si="73"/>
        <v>5296.5</v>
      </c>
      <c r="O418" s="187">
        <f t="shared" ca="1" si="70"/>
        <v>9.801552473227948E-3</v>
      </c>
      <c r="P418" s="206">
        <f t="shared" si="71"/>
        <v>3.4998627919808678E-2</v>
      </c>
      <c r="Q418" s="208">
        <f t="shared" si="74"/>
        <v>42200.977800000001</v>
      </c>
      <c r="R418" s="188"/>
      <c r="S418" s="187">
        <f>+(P418-U418)^2</f>
        <v>9.478050380065729E-5</v>
      </c>
      <c r="T418" s="186"/>
      <c r="U418" s="187">
        <f>C418-(C$7+C$8*F418)</f>
        <v>2.5263100003940053E-2</v>
      </c>
    </row>
    <row r="419" spans="1:21" s="187" customFormat="1" ht="12.95" customHeight="1" x14ac:dyDescent="0.2">
      <c r="A419" s="163" t="s">
        <v>1495</v>
      </c>
      <c r="B419" s="166" t="s">
        <v>123</v>
      </c>
      <c r="C419" s="167">
        <v>57255.691299999999</v>
      </c>
      <c r="D419" s="167">
        <v>1E-4</v>
      </c>
      <c r="E419" s="29">
        <f t="shared" si="72"/>
        <v>5312.0043643023619</v>
      </c>
      <c r="F419" s="187">
        <f t="shared" si="73"/>
        <v>5312</v>
      </c>
      <c r="G419" s="187">
        <f t="shared" ref="G419:G445" si="77">C419-(C$7+C$8*F419)</f>
        <v>1.0200800003076438E-2</v>
      </c>
      <c r="K419" s="187">
        <f t="shared" ref="K419:K445" si="78">G419</f>
        <v>1.0200800003076438E-2</v>
      </c>
      <c r="O419" s="187">
        <f t="shared" ca="1" si="70"/>
        <v>1.0239963913842076E-2</v>
      </c>
      <c r="P419" s="206">
        <f t="shared" si="71"/>
        <v>3.6058961512183907E-2</v>
      </c>
      <c r="Q419" s="208">
        <f t="shared" si="74"/>
        <v>42237.191299999999</v>
      </c>
      <c r="R419" s="188"/>
      <c r="S419" s="187">
        <f t="shared" ref="S419:S445" si="79">+(P419-G419)^2</f>
        <v>6.6864451663108701E-4</v>
      </c>
      <c r="T419" s="186"/>
    </row>
    <row r="420" spans="1:21" s="187" customFormat="1" ht="12.95" customHeight="1" x14ac:dyDescent="0.2">
      <c r="A420" s="213" t="s">
        <v>1492</v>
      </c>
      <c r="B420" s="214" t="s">
        <v>123</v>
      </c>
      <c r="C420" s="215">
        <v>57295.428899999999</v>
      </c>
      <c r="D420" s="215" t="s">
        <v>1493</v>
      </c>
      <c r="E420" s="29">
        <f t="shared" si="72"/>
        <v>5329.0056682707509</v>
      </c>
      <c r="F420" s="187">
        <f t="shared" si="73"/>
        <v>5329</v>
      </c>
      <c r="G420" s="187">
        <f t="shared" si="77"/>
        <v>1.3248600000224542E-2</v>
      </c>
      <c r="K420" s="187">
        <f t="shared" si="78"/>
        <v>1.3248600000224542E-2</v>
      </c>
      <c r="O420" s="187">
        <f t="shared" ca="1" si="70"/>
        <v>1.0720802268063989E-2</v>
      </c>
      <c r="P420" s="206">
        <f t="shared" si="71"/>
        <v>3.7231665284695126E-2</v>
      </c>
      <c r="Q420" s="208">
        <f t="shared" si="74"/>
        <v>42276.928899999999</v>
      </c>
      <c r="R420" s="188"/>
      <c r="S420" s="187">
        <f t="shared" si="79"/>
        <v>5.7518742043917805E-4</v>
      </c>
      <c r="T420" s="186"/>
    </row>
    <row r="421" spans="1:21" s="187" customFormat="1" ht="12.95" customHeight="1" x14ac:dyDescent="0.2">
      <c r="A421" s="158" t="s">
        <v>1496</v>
      </c>
      <c r="B421" s="159" t="s">
        <v>123</v>
      </c>
      <c r="C421" s="160">
        <v>57608.631500000003</v>
      </c>
      <c r="D421" s="160">
        <v>1E-4</v>
      </c>
      <c r="E421" s="29">
        <f t="shared" si="72"/>
        <v>5463.0060257732084</v>
      </c>
      <c r="F421" s="187">
        <f t="shared" si="73"/>
        <v>5463</v>
      </c>
      <c r="G421" s="187">
        <f t="shared" si="77"/>
        <v>1.4084200003708247E-2</v>
      </c>
      <c r="K421" s="187">
        <f t="shared" si="78"/>
        <v>1.4084200003708247E-2</v>
      </c>
      <c r="O421" s="187">
        <f t="shared" ca="1" si="70"/>
        <v>1.4510939883695673E-2</v>
      </c>
      <c r="P421" s="206">
        <f t="shared" si="71"/>
        <v>4.6832666484784902E-2</v>
      </c>
      <c r="Q421" s="208">
        <f t="shared" si="74"/>
        <v>42590.131500000003</v>
      </c>
      <c r="R421" s="188"/>
      <c r="S421" s="187">
        <f t="shared" si="79"/>
        <v>1.0724620568622011E-3</v>
      </c>
      <c r="T421" s="186"/>
    </row>
    <row r="422" spans="1:21" s="187" customFormat="1" ht="12.95" customHeight="1" x14ac:dyDescent="0.2">
      <c r="A422" s="158" t="s">
        <v>1496</v>
      </c>
      <c r="B422" s="159" t="s">
        <v>123</v>
      </c>
      <c r="C422" s="160">
        <v>57622.6564</v>
      </c>
      <c r="D422" s="160">
        <v>1E-4</v>
      </c>
      <c r="E422" s="29">
        <f t="shared" si="72"/>
        <v>5469.0064281132136</v>
      </c>
      <c r="F422" s="187">
        <f t="shared" si="73"/>
        <v>5469</v>
      </c>
      <c r="G422" s="187">
        <f t="shared" si="77"/>
        <v>1.502460000483552E-2</v>
      </c>
      <c r="K422" s="187">
        <f t="shared" si="78"/>
        <v>1.502460000483552E-2</v>
      </c>
      <c r="O422" s="187">
        <f t="shared" ca="1" si="70"/>
        <v>1.4680647538126951E-2</v>
      </c>
      <c r="P422" s="206">
        <f t="shared" si="71"/>
        <v>4.7277396615744371E-2</v>
      </c>
      <c r="Q422" s="208">
        <f t="shared" si="74"/>
        <v>42604.1564</v>
      </c>
      <c r="R422" s="188"/>
      <c r="S422" s="187">
        <f t="shared" si="79"/>
        <v>1.0402428892246536E-3</v>
      </c>
      <c r="T422" s="186"/>
    </row>
    <row r="423" spans="1:21" s="187" customFormat="1" ht="12.95" customHeight="1" x14ac:dyDescent="0.2">
      <c r="A423" s="173" t="s">
        <v>1500</v>
      </c>
      <c r="B423" s="174" t="s">
        <v>123</v>
      </c>
      <c r="C423" s="175">
        <v>57690.439129999839</v>
      </c>
      <c r="D423" s="175">
        <v>4.0000000000000002E-4</v>
      </c>
      <c r="E423" s="29">
        <f t="shared" si="72"/>
        <v>5498.0065387523682</v>
      </c>
      <c r="F423" s="187">
        <f t="shared" si="73"/>
        <v>5498</v>
      </c>
      <c r="G423" s="187">
        <f t="shared" si="77"/>
        <v>1.5283199842087924E-2</v>
      </c>
      <c r="K423" s="187">
        <f t="shared" si="78"/>
        <v>1.5283199842087924E-2</v>
      </c>
      <c r="O423" s="187">
        <f t="shared" ca="1" si="70"/>
        <v>1.550090120121142E-2</v>
      </c>
      <c r="P423" s="206">
        <f t="shared" si="71"/>
        <v>4.9444850669142393E-2</v>
      </c>
      <c r="Q423" s="208">
        <f t="shared" si="74"/>
        <v>42671.939129999839</v>
      </c>
      <c r="R423" s="188"/>
      <c r="S423" s="187">
        <f t="shared" si="79"/>
        <v>1.1670183872295912E-3</v>
      </c>
      <c r="T423" s="186"/>
    </row>
    <row r="424" spans="1:21" s="187" customFormat="1" ht="12.95" customHeight="1" x14ac:dyDescent="0.2">
      <c r="A424" s="162" t="s">
        <v>1</v>
      </c>
      <c r="B424" s="165" t="s">
        <v>123</v>
      </c>
      <c r="C424" s="165">
        <v>57926.512900000002</v>
      </c>
      <c r="D424" s="165">
        <v>2.0999999999999999E-3</v>
      </c>
      <c r="E424" s="29">
        <f t="shared" si="72"/>
        <v>5599.0081574393598</v>
      </c>
      <c r="F424" s="187">
        <f t="shared" si="73"/>
        <v>5599</v>
      </c>
      <c r="G424" s="187">
        <f t="shared" si="77"/>
        <v>1.9066600005317014E-2</v>
      </c>
      <c r="K424" s="187">
        <f t="shared" si="78"/>
        <v>1.9066600005317014E-2</v>
      </c>
      <c r="O424" s="187">
        <f t="shared" ref="O424:O445" ca="1" si="80">+C$11+C$12*F424</f>
        <v>1.8357646717471116E-2</v>
      </c>
      <c r="P424" s="206">
        <f t="shared" ref="P424:P445" si="81">D$11+D$12*F424+D$13*F424^2</f>
        <v>5.7225448178798932E-2</v>
      </c>
      <c r="Q424" s="208">
        <f t="shared" si="74"/>
        <v>42908.012900000002</v>
      </c>
      <c r="R424" s="188"/>
      <c r="S424" s="187">
        <f t="shared" si="79"/>
        <v>1.4560976939268443E-3</v>
      </c>
      <c r="T424" s="186"/>
    </row>
    <row r="425" spans="1:21" s="187" customFormat="1" ht="12.95" customHeight="1" x14ac:dyDescent="0.2">
      <c r="A425" s="48" t="s">
        <v>1494</v>
      </c>
      <c r="B425" s="61"/>
      <c r="C425" s="49">
        <v>57928.849699999999</v>
      </c>
      <c r="D425" s="49">
        <v>2.0000000000000001E-4</v>
      </c>
      <c r="E425" s="29">
        <f t="shared" si="72"/>
        <v>5600.0079321392232</v>
      </c>
      <c r="F425" s="187">
        <f t="shared" si="73"/>
        <v>5600</v>
      </c>
      <c r="G425" s="187">
        <f t="shared" si="77"/>
        <v>1.8539999997301493E-2</v>
      </c>
      <c r="K425" s="187">
        <f t="shared" si="78"/>
        <v>1.8539999997301493E-2</v>
      </c>
      <c r="O425" s="187">
        <f t="shared" ca="1" si="80"/>
        <v>1.8385931326543009E-2</v>
      </c>
      <c r="P425" s="206">
        <f t="shared" si="81"/>
        <v>5.7304285136507871E-2</v>
      </c>
      <c r="Q425" s="208">
        <f t="shared" si="74"/>
        <v>42910.349699999999</v>
      </c>
      <c r="R425" s="188"/>
      <c r="S425" s="187">
        <f t="shared" si="79"/>
        <v>1.5026698023536964E-3</v>
      </c>
      <c r="T425" s="186"/>
    </row>
    <row r="426" spans="1:21" s="187" customFormat="1" ht="12.95" customHeight="1" x14ac:dyDescent="0.2">
      <c r="A426" s="161" t="s">
        <v>1497</v>
      </c>
      <c r="B426" s="164" t="s">
        <v>123</v>
      </c>
      <c r="C426" s="161">
        <v>58031.693399999996</v>
      </c>
      <c r="D426" s="161">
        <v>2.0000000000000001E-4</v>
      </c>
      <c r="E426" s="29">
        <f t="shared" si="72"/>
        <v>5644.008500994255</v>
      </c>
      <c r="F426" s="187">
        <f t="shared" si="73"/>
        <v>5644</v>
      </c>
      <c r="G426" s="187">
        <f t="shared" si="77"/>
        <v>1.9869600000674836E-2</v>
      </c>
      <c r="K426" s="187">
        <f t="shared" si="78"/>
        <v>1.9869600000674836E-2</v>
      </c>
      <c r="O426" s="187">
        <f t="shared" ca="1" si="80"/>
        <v>1.963045412570566E-2</v>
      </c>
      <c r="P426" s="206">
        <f t="shared" si="81"/>
        <v>6.0808078440675484E-2</v>
      </c>
      <c r="Q426" s="208">
        <f t="shared" si="74"/>
        <v>43013.193399999996</v>
      </c>
      <c r="R426" s="188"/>
      <c r="S426" s="187">
        <f t="shared" si="79"/>
        <v>1.6759590169823978E-3</v>
      </c>
      <c r="T426" s="186"/>
    </row>
    <row r="427" spans="1:21" s="187" customFormat="1" ht="12.95" customHeight="1" x14ac:dyDescent="0.2">
      <c r="A427" s="170" t="s">
        <v>1498</v>
      </c>
      <c r="B427" s="171" t="s">
        <v>123</v>
      </c>
      <c r="C427" s="172">
        <v>58302.826000000001</v>
      </c>
      <c r="D427" s="172">
        <v>1E-4</v>
      </c>
      <c r="E427" s="29">
        <f t="shared" si="72"/>
        <v>5760.0096623210484</v>
      </c>
      <c r="F427" s="187">
        <f t="shared" si="73"/>
        <v>5760</v>
      </c>
      <c r="G427" s="187">
        <f t="shared" si="77"/>
        <v>2.2584000005736016E-2</v>
      </c>
      <c r="K427" s="187">
        <f t="shared" si="78"/>
        <v>2.2584000005736016E-2</v>
      </c>
      <c r="O427" s="187">
        <f t="shared" ca="1" si="80"/>
        <v>2.2911468778043537E-2</v>
      </c>
      <c r="P427" s="206">
        <f t="shared" si="81"/>
        <v>7.0373124718257851E-2</v>
      </c>
      <c r="Q427" s="208">
        <f t="shared" si="74"/>
        <v>43284.326000000001</v>
      </c>
      <c r="R427" s="188"/>
      <c r="S427" s="187">
        <f t="shared" si="79"/>
        <v>2.2838004407889651E-3</v>
      </c>
      <c r="T427" s="186"/>
    </row>
    <row r="428" spans="1:21" s="187" customFormat="1" ht="12.95" customHeight="1" x14ac:dyDescent="0.2">
      <c r="A428" s="168" t="s">
        <v>0</v>
      </c>
      <c r="B428" s="169" t="s">
        <v>123</v>
      </c>
      <c r="C428" s="168">
        <v>58377.620999999999</v>
      </c>
      <c r="D428" s="168">
        <v>1E-4</v>
      </c>
      <c r="E428" s="29">
        <f t="shared" si="72"/>
        <v>5792.0098971192137</v>
      </c>
      <c r="F428" s="187">
        <f t="shared" si="73"/>
        <v>5792</v>
      </c>
      <c r="G428" s="187">
        <f t="shared" si="77"/>
        <v>2.3132800000894349E-2</v>
      </c>
      <c r="K428" s="187">
        <f t="shared" si="78"/>
        <v>2.3132800000894349E-2</v>
      </c>
      <c r="O428" s="187">
        <f t="shared" ca="1" si="80"/>
        <v>2.3816576268343631E-2</v>
      </c>
      <c r="P428" s="206">
        <f t="shared" si="81"/>
        <v>7.3095396807123403E-2</v>
      </c>
      <c r="Q428" s="208">
        <f t="shared" si="74"/>
        <v>43359.120999999999</v>
      </c>
      <c r="R428" s="188"/>
      <c r="S428" s="187">
        <f t="shared" si="79"/>
        <v>2.4962610796218096E-3</v>
      </c>
      <c r="T428" s="186"/>
    </row>
    <row r="429" spans="1:21" s="187" customFormat="1" ht="12.95" customHeight="1" x14ac:dyDescent="0.2">
      <c r="A429" s="168" t="s">
        <v>0</v>
      </c>
      <c r="B429" s="169" t="s">
        <v>123</v>
      </c>
      <c r="C429" s="168">
        <v>58384.633999999998</v>
      </c>
      <c r="D429" s="168">
        <v>2.0000000000000001E-4</v>
      </c>
      <c r="E429" s="29">
        <f t="shared" si="72"/>
        <v>5795.0103336007896</v>
      </c>
      <c r="F429" s="187">
        <f t="shared" si="73"/>
        <v>5795</v>
      </c>
      <c r="G429" s="187">
        <f t="shared" si="77"/>
        <v>2.4152999998477753E-2</v>
      </c>
      <c r="K429" s="187">
        <f t="shared" si="78"/>
        <v>2.4152999998477753E-2</v>
      </c>
      <c r="O429" s="187">
        <f t="shared" ca="1" si="80"/>
        <v>2.3901430095559256E-2</v>
      </c>
      <c r="P429" s="206">
        <f t="shared" si="81"/>
        <v>7.3352464134809114E-2</v>
      </c>
      <c r="Q429" s="208">
        <f t="shared" si="74"/>
        <v>43366.133999999998</v>
      </c>
      <c r="R429" s="188"/>
      <c r="S429" s="187">
        <f t="shared" si="79"/>
        <v>2.4205872713021557E-3</v>
      </c>
      <c r="T429" s="186"/>
    </row>
    <row r="430" spans="1:21" s="187" customFormat="1" ht="12.95" customHeight="1" x14ac:dyDescent="0.2">
      <c r="A430" s="170" t="s">
        <v>1501</v>
      </c>
      <c r="B430" s="171" t="s">
        <v>123</v>
      </c>
      <c r="C430" s="172">
        <v>58412.682999999997</v>
      </c>
      <c r="D430" s="172">
        <v>2.0000000000000001E-4</v>
      </c>
      <c r="E430" s="29">
        <f t="shared" si="72"/>
        <v>5807.0107960094238</v>
      </c>
      <c r="F430" s="187">
        <f t="shared" si="73"/>
        <v>5807</v>
      </c>
      <c r="G430" s="187">
        <f t="shared" si="77"/>
        <v>2.5233799999114126E-2</v>
      </c>
      <c r="K430" s="187">
        <f t="shared" si="78"/>
        <v>2.5233799999114126E-2</v>
      </c>
      <c r="O430" s="187">
        <f t="shared" ca="1" si="80"/>
        <v>2.4240845404421812E-2</v>
      </c>
      <c r="P430" s="206">
        <f t="shared" si="81"/>
        <v>7.4383912278730868E-2</v>
      </c>
      <c r="Q430" s="208">
        <f t="shared" si="74"/>
        <v>43394.182999999997</v>
      </c>
      <c r="R430" s="188"/>
      <c r="S430" s="187">
        <f t="shared" si="79"/>
        <v>2.4157335370989324E-3</v>
      </c>
      <c r="T430" s="186"/>
    </row>
    <row r="431" spans="1:21" s="187" customFormat="1" ht="12.95" customHeight="1" x14ac:dyDescent="0.2">
      <c r="A431" s="170" t="s">
        <v>1499</v>
      </c>
      <c r="B431" s="171" t="s">
        <v>123</v>
      </c>
      <c r="C431" s="172">
        <v>58655.767200000002</v>
      </c>
      <c r="D431" s="172">
        <v>1E-4</v>
      </c>
      <c r="E431" s="29">
        <f t="shared" si="72"/>
        <v>5911.0117516311175</v>
      </c>
      <c r="F431" s="187">
        <f t="shared" si="73"/>
        <v>5911</v>
      </c>
      <c r="G431" s="187">
        <f t="shared" si="77"/>
        <v>2.7467400002933573E-2</v>
      </c>
      <c r="K431" s="187">
        <f t="shared" si="78"/>
        <v>2.7467400002933573E-2</v>
      </c>
      <c r="O431" s="187">
        <f t="shared" ca="1" si="80"/>
        <v>2.7182444747897133E-2</v>
      </c>
      <c r="P431" s="206">
        <f t="shared" si="81"/>
        <v>8.35361819897944E-2</v>
      </c>
      <c r="Q431" s="208">
        <f t="shared" si="74"/>
        <v>43637.267200000002</v>
      </c>
      <c r="R431" s="188"/>
      <c r="S431" s="187">
        <f t="shared" si="79"/>
        <v>3.1437083134901291E-3</v>
      </c>
      <c r="T431" s="186"/>
    </row>
    <row r="432" spans="1:21" s="187" customFormat="1" ht="12.95" customHeight="1" x14ac:dyDescent="0.2">
      <c r="A432" s="179" t="s">
        <v>1503</v>
      </c>
      <c r="B432" s="178" t="s">
        <v>123</v>
      </c>
      <c r="C432" s="184">
        <v>58725.888800000001</v>
      </c>
      <c r="D432" s="179">
        <v>1E-4</v>
      </c>
      <c r="E432" s="29">
        <f t="shared" si="72"/>
        <v>5941.0125225973998</v>
      </c>
      <c r="F432" s="187">
        <f t="shared" si="73"/>
        <v>5941</v>
      </c>
      <c r="G432" s="187">
        <f t="shared" si="77"/>
        <v>2.9269400001794565E-2</v>
      </c>
      <c r="K432" s="187">
        <f t="shared" si="78"/>
        <v>2.9269400001794565E-2</v>
      </c>
      <c r="O432" s="187">
        <f t="shared" ca="1" si="80"/>
        <v>2.8030983020053496E-2</v>
      </c>
      <c r="P432" s="206">
        <f t="shared" si="81"/>
        <v>8.6247253732064211E-2</v>
      </c>
      <c r="Q432" s="208">
        <f t="shared" si="74"/>
        <v>43707.388800000001</v>
      </c>
      <c r="R432" s="188"/>
      <c r="S432" s="187">
        <f t="shared" si="79"/>
        <v>3.2464758157080024E-3</v>
      </c>
      <c r="T432" s="186"/>
    </row>
    <row r="433" spans="1:20" s="187" customFormat="1" ht="12.95" customHeight="1" x14ac:dyDescent="0.2">
      <c r="A433" s="179" t="s">
        <v>1503</v>
      </c>
      <c r="B433" s="178" t="s">
        <v>123</v>
      </c>
      <c r="C433" s="184">
        <v>58765.6227</v>
      </c>
      <c r="D433" s="179">
        <v>1E-4</v>
      </c>
      <c r="E433" s="29">
        <f t="shared" si="72"/>
        <v>5958.0122435606572</v>
      </c>
      <c r="F433" s="187">
        <f t="shared" si="73"/>
        <v>5958</v>
      </c>
      <c r="G433" s="187">
        <f t="shared" si="77"/>
        <v>2.8617199997825082E-2</v>
      </c>
      <c r="K433" s="187">
        <f t="shared" si="78"/>
        <v>2.8617199997825082E-2</v>
      </c>
      <c r="O433" s="187">
        <f t="shared" ca="1" si="80"/>
        <v>2.8511821374275437E-2</v>
      </c>
      <c r="P433" s="206">
        <f t="shared" si="81"/>
        <v>8.7797638206628892E-2</v>
      </c>
      <c r="Q433" s="208">
        <f t="shared" si="74"/>
        <v>43747.1227</v>
      </c>
      <c r="R433" s="188"/>
      <c r="S433" s="187">
        <f t="shared" si="79"/>
        <v>3.502324266586046E-3</v>
      </c>
      <c r="T433" s="186"/>
    </row>
    <row r="434" spans="1:20" s="187" customFormat="1" ht="12.95" customHeight="1" x14ac:dyDescent="0.2">
      <c r="A434" s="179" t="s">
        <v>1503</v>
      </c>
      <c r="B434" s="178" t="s">
        <v>123</v>
      </c>
      <c r="C434" s="184">
        <v>58847.430399999997</v>
      </c>
      <c r="D434" s="179">
        <v>4.0000000000000002E-4</v>
      </c>
      <c r="E434" s="29">
        <f t="shared" si="72"/>
        <v>5993.0127864886317</v>
      </c>
      <c r="F434" s="187">
        <f t="shared" si="73"/>
        <v>5993</v>
      </c>
      <c r="G434" s="187">
        <f t="shared" si="77"/>
        <v>2.9886199998145457E-2</v>
      </c>
      <c r="K434" s="187">
        <f t="shared" si="78"/>
        <v>2.9886199998145457E-2</v>
      </c>
      <c r="O434" s="187">
        <f t="shared" ca="1" si="80"/>
        <v>2.9501782691791156E-2</v>
      </c>
      <c r="P434" s="206">
        <f t="shared" si="81"/>
        <v>9.1021747777975892E-2</v>
      </c>
      <c r="Q434" s="208">
        <f t="shared" si="74"/>
        <v>43828.930399999997</v>
      </c>
      <c r="R434" s="188"/>
      <c r="S434" s="187">
        <f t="shared" si="79"/>
        <v>3.73755520233993E-3</v>
      </c>
      <c r="T434" s="186"/>
    </row>
    <row r="435" spans="1:20" s="187" customFormat="1" ht="12.95" customHeight="1" x14ac:dyDescent="0.2">
      <c r="A435" s="177" t="s">
        <v>1502</v>
      </c>
      <c r="B435" s="178" t="s">
        <v>123</v>
      </c>
      <c r="C435" s="184">
        <v>59008.706700000002</v>
      </c>
      <c r="D435" s="179">
        <v>5.9999999999999995E-4</v>
      </c>
      <c r="E435" s="29">
        <f t="shared" si="72"/>
        <v>6062.0131136145046</v>
      </c>
      <c r="F435" s="187">
        <f t="shared" si="73"/>
        <v>6062</v>
      </c>
      <c r="G435" s="187">
        <f t="shared" si="77"/>
        <v>3.0650800006696954E-2</v>
      </c>
      <c r="K435" s="187">
        <f t="shared" si="78"/>
        <v>3.0650800006696954E-2</v>
      </c>
      <c r="O435" s="187">
        <f t="shared" ca="1" si="80"/>
        <v>3.1453420717750757E-2</v>
      </c>
      <c r="P435" s="206">
        <f t="shared" si="81"/>
        <v>9.7504578987088308E-2</v>
      </c>
      <c r="Q435" s="208">
        <f t="shared" si="74"/>
        <v>43990.206700000002</v>
      </c>
      <c r="R435" s="188"/>
      <c r="S435" s="187">
        <f t="shared" si="79"/>
        <v>4.4694277639590165E-3</v>
      </c>
      <c r="T435" s="186"/>
    </row>
    <row r="436" spans="1:20" s="187" customFormat="1" ht="12.95" customHeight="1" x14ac:dyDescent="0.2">
      <c r="A436" s="177" t="s">
        <v>1504</v>
      </c>
      <c r="B436" s="178" t="s">
        <v>123</v>
      </c>
      <c r="C436" s="184">
        <v>59069.4787</v>
      </c>
      <c r="D436" s="179">
        <v>2.0000000000000001E-4</v>
      </c>
      <c r="E436" s="29">
        <f t="shared" si="72"/>
        <v>6088.0137589671904</v>
      </c>
      <c r="F436" s="187">
        <f t="shared" si="73"/>
        <v>6088</v>
      </c>
      <c r="G436" s="187">
        <f t="shared" si="77"/>
        <v>3.2159200003661681E-2</v>
      </c>
      <c r="K436" s="187">
        <f t="shared" si="78"/>
        <v>3.2159200003661681E-2</v>
      </c>
      <c r="O436" s="187">
        <f t="shared" ca="1" si="80"/>
        <v>3.2188820553619601E-2</v>
      </c>
      <c r="P436" s="206">
        <f t="shared" si="81"/>
        <v>9.9991005605234107E-2</v>
      </c>
      <c r="Q436" s="208">
        <f t="shared" si="74"/>
        <v>44050.9787</v>
      </c>
      <c r="R436" s="188"/>
      <c r="S436" s="187">
        <f t="shared" si="79"/>
        <v>4.6011538511695127E-3</v>
      </c>
      <c r="T436" s="186"/>
    </row>
    <row r="437" spans="1:20" s="187" customFormat="1" ht="12.95" customHeight="1" x14ac:dyDescent="0.2">
      <c r="A437" s="177" t="s">
        <v>1502</v>
      </c>
      <c r="B437" s="178" t="s">
        <v>123</v>
      </c>
      <c r="C437" s="184">
        <v>59085.840100000001</v>
      </c>
      <c r="D437" s="179">
        <v>2.9999999999999997E-4</v>
      </c>
      <c r="E437" s="29">
        <f t="shared" si="72"/>
        <v>6095.0138076552948</v>
      </c>
      <c r="F437" s="187">
        <f t="shared" si="73"/>
        <v>6095</v>
      </c>
      <c r="G437" s="187">
        <f t="shared" si="77"/>
        <v>3.227300000435207E-2</v>
      </c>
      <c r="K437" s="187">
        <f t="shared" si="78"/>
        <v>3.227300000435207E-2</v>
      </c>
      <c r="O437" s="187">
        <f t="shared" ca="1" si="80"/>
        <v>3.2386812817122745E-2</v>
      </c>
      <c r="P437" s="206">
        <f t="shared" si="81"/>
        <v>0.10066450765885337</v>
      </c>
      <c r="Q437" s="208">
        <f t="shared" si="74"/>
        <v>44067.340100000001</v>
      </c>
      <c r="R437" s="188"/>
      <c r="S437" s="187">
        <f t="shared" si="79"/>
        <v>4.6773983192557106E-3</v>
      </c>
      <c r="T437" s="186"/>
    </row>
    <row r="438" spans="1:20" s="187" customFormat="1" ht="12.95" customHeight="1" x14ac:dyDescent="0.2">
      <c r="A438" s="177" t="s">
        <v>1502</v>
      </c>
      <c r="B438" s="178" t="s">
        <v>123</v>
      </c>
      <c r="C438" s="184">
        <v>59153.623200000002</v>
      </c>
      <c r="D438" s="179">
        <v>2.0000000000000001E-4</v>
      </c>
      <c r="E438" s="29">
        <f t="shared" si="72"/>
        <v>6124.0140765950309</v>
      </c>
      <c r="F438" s="187">
        <f t="shared" si="73"/>
        <v>6124</v>
      </c>
      <c r="G438" s="187">
        <f t="shared" si="77"/>
        <v>3.2901600003242493E-2</v>
      </c>
      <c r="K438" s="187">
        <f t="shared" si="78"/>
        <v>3.2901600003242493E-2</v>
      </c>
      <c r="O438" s="187">
        <f t="shared" ca="1" si="80"/>
        <v>3.3207066480207215E-2</v>
      </c>
      <c r="P438" s="206">
        <f t="shared" si="81"/>
        <v>0.1034731676848577</v>
      </c>
      <c r="Q438" s="208">
        <f t="shared" si="74"/>
        <v>44135.123200000002</v>
      </c>
      <c r="R438" s="188"/>
      <c r="S438" s="187">
        <f t="shared" si="79"/>
        <v>4.9803461650407962E-3</v>
      </c>
      <c r="T438" s="186"/>
    </row>
    <row r="439" spans="1:20" s="187" customFormat="1" ht="12.95" customHeight="1" x14ac:dyDescent="0.2">
      <c r="A439" s="177" t="s">
        <v>1502</v>
      </c>
      <c r="B439" s="178" t="s">
        <v>123</v>
      </c>
      <c r="C439" s="184">
        <v>59188.6829</v>
      </c>
      <c r="D439" s="179">
        <v>2.0000000000000001E-4</v>
      </c>
      <c r="E439" s="29">
        <f t="shared" si="72"/>
        <v>6139.0139914550246</v>
      </c>
      <c r="F439" s="187">
        <f t="shared" si="73"/>
        <v>6139</v>
      </c>
      <c r="G439" s="187">
        <f t="shared" si="77"/>
        <v>3.2702600001357496E-2</v>
      </c>
      <c r="K439" s="187">
        <f t="shared" si="78"/>
        <v>3.2702600001357496E-2</v>
      </c>
      <c r="O439" s="187">
        <f t="shared" ca="1" si="80"/>
        <v>3.3631335616285396E-2</v>
      </c>
      <c r="P439" s="206">
        <f t="shared" si="81"/>
        <v>0.10493757859237896</v>
      </c>
      <c r="Q439" s="208">
        <f t="shared" si="74"/>
        <v>44170.1829</v>
      </c>
      <c r="R439" s="188"/>
      <c r="S439" s="187">
        <f t="shared" si="79"/>
        <v>5.2178921320453287E-3</v>
      </c>
      <c r="T439" s="186"/>
    </row>
    <row r="440" spans="1:20" s="187" customFormat="1" ht="12.95" customHeight="1" x14ac:dyDescent="0.2">
      <c r="A440" s="177" t="s">
        <v>1502</v>
      </c>
      <c r="B440" s="178" t="s">
        <v>123</v>
      </c>
      <c r="C440" s="184">
        <v>59221.404600000002</v>
      </c>
      <c r="D440" s="179">
        <v>5.0000000000000001E-4</v>
      </c>
      <c r="E440" s="29">
        <f t="shared" si="72"/>
        <v>6153.013618208086</v>
      </c>
      <c r="F440" s="187">
        <f t="shared" si="73"/>
        <v>6153</v>
      </c>
      <c r="G440" s="187">
        <f t="shared" si="77"/>
        <v>3.1830200001422781E-2</v>
      </c>
      <c r="K440" s="187">
        <f t="shared" si="78"/>
        <v>3.1830200001422781E-2</v>
      </c>
      <c r="O440" s="187">
        <f t="shared" ca="1" si="80"/>
        <v>3.4027320143291684E-2</v>
      </c>
      <c r="P440" s="206">
        <f t="shared" si="81"/>
        <v>0.10631153214090294</v>
      </c>
      <c r="Q440" s="208">
        <f t="shared" si="74"/>
        <v>44202.904600000002</v>
      </c>
      <c r="R440" s="188"/>
      <c r="S440" s="187">
        <f t="shared" si="79"/>
        <v>5.5474688372715601E-3</v>
      </c>
      <c r="T440" s="186"/>
    </row>
    <row r="441" spans="1:20" s="187" customFormat="1" ht="12.95" customHeight="1" x14ac:dyDescent="0.2">
      <c r="A441" s="177" t="s">
        <v>1505</v>
      </c>
      <c r="B441" s="178" t="s">
        <v>123</v>
      </c>
      <c r="C441" s="184">
        <v>59382.685799999999</v>
      </c>
      <c r="D441" s="179">
        <v>2.9999999999999997E-4</v>
      </c>
      <c r="E441" s="29">
        <f t="shared" si="72"/>
        <v>6222.0160417461566</v>
      </c>
      <c r="F441" s="187">
        <f t="shared" si="73"/>
        <v>6222</v>
      </c>
      <c r="G441" s="187">
        <f t="shared" si="77"/>
        <v>3.7494800002605189E-2</v>
      </c>
      <c r="K441" s="187">
        <f t="shared" si="78"/>
        <v>3.7494800002605189E-2</v>
      </c>
      <c r="O441" s="187">
        <f t="shared" ca="1" si="80"/>
        <v>3.5978958169251285E-2</v>
      </c>
      <c r="P441" s="206">
        <f t="shared" si="81"/>
        <v>0.11318430021999304</v>
      </c>
      <c r="Q441" s="208">
        <f t="shared" si="74"/>
        <v>44364.185799999999</v>
      </c>
      <c r="R441" s="188"/>
      <c r="S441" s="187">
        <f t="shared" si="79"/>
        <v>5.7289004431579551E-3</v>
      </c>
      <c r="T441" s="186"/>
    </row>
    <row r="442" spans="1:20" s="187" customFormat="1" ht="12.95" customHeight="1" x14ac:dyDescent="0.2">
      <c r="A442" s="179" t="s">
        <v>1506</v>
      </c>
      <c r="B442" s="178" t="s">
        <v>123</v>
      </c>
      <c r="C442" s="184">
        <v>59506.564100000003</v>
      </c>
      <c r="D442" s="179">
        <v>2.0000000000000001E-4</v>
      </c>
      <c r="E442" s="29">
        <f t="shared" si="72"/>
        <v>6275.0160375533333</v>
      </c>
      <c r="F442" s="187">
        <f t="shared" si="73"/>
        <v>6275</v>
      </c>
      <c r="G442" s="187">
        <f t="shared" si="77"/>
        <v>3.7485000008018687E-2</v>
      </c>
      <c r="K442" s="187">
        <f t="shared" si="78"/>
        <v>3.7485000008018687E-2</v>
      </c>
      <c r="O442" s="187">
        <f t="shared" ca="1" si="80"/>
        <v>3.7478042450060839E-2</v>
      </c>
      <c r="P442" s="206">
        <f t="shared" si="81"/>
        <v>0.11857757369927946</v>
      </c>
      <c r="Q442" s="208">
        <f t="shared" si="74"/>
        <v>44488.064100000003</v>
      </c>
      <c r="R442" s="188"/>
      <c r="S442" s="187">
        <f t="shared" si="79"/>
        <v>6.5760055078725585E-3</v>
      </c>
      <c r="T442" s="186"/>
    </row>
    <row r="443" spans="1:20" s="187" customFormat="1" ht="12.95" customHeight="1" x14ac:dyDescent="0.2">
      <c r="A443" s="179" t="s">
        <v>1506</v>
      </c>
      <c r="B443" s="178" t="s">
        <v>123</v>
      </c>
      <c r="C443" s="184">
        <v>59548.6348</v>
      </c>
      <c r="D443" s="179">
        <v>2.0000000000000001E-4</v>
      </c>
      <c r="E443" s="29">
        <f t="shared" si="72"/>
        <v>6293.0155332164541</v>
      </c>
      <c r="F443" s="187">
        <f t="shared" si="73"/>
        <v>6293</v>
      </c>
      <c r="G443" s="187">
        <f t="shared" si="77"/>
        <v>3.6306200003309641E-2</v>
      </c>
      <c r="K443" s="187">
        <f t="shared" si="78"/>
        <v>3.6306200003309641E-2</v>
      </c>
      <c r="O443" s="187">
        <f t="shared" ca="1" si="80"/>
        <v>3.7987165413354645E-2</v>
      </c>
      <c r="P443" s="206">
        <f t="shared" si="81"/>
        <v>0.12043182120026941</v>
      </c>
      <c r="Q443" s="208">
        <f t="shared" si="74"/>
        <v>44530.1348</v>
      </c>
      <c r="R443" s="188"/>
      <c r="S443" s="187">
        <f t="shared" si="79"/>
        <v>7.0771201417743658E-3</v>
      </c>
      <c r="T443" s="186"/>
    </row>
    <row r="444" spans="1:20" s="187" customFormat="1" ht="12.95" customHeight="1" x14ac:dyDescent="0.2">
      <c r="A444" s="179" t="s">
        <v>1506</v>
      </c>
      <c r="B444" s="178" t="s">
        <v>123</v>
      </c>
      <c r="C444" s="184">
        <v>59567.3361</v>
      </c>
      <c r="D444" s="179">
        <v>1E-4</v>
      </c>
      <c r="E444" s="29">
        <f t="shared" si="72"/>
        <v>6301.016682906019</v>
      </c>
      <c r="F444" s="187">
        <f t="shared" si="73"/>
        <v>6301</v>
      </c>
      <c r="G444" s="187">
        <f t="shared" si="77"/>
        <v>3.8993400004983414E-2</v>
      </c>
      <c r="K444" s="187">
        <f t="shared" si="78"/>
        <v>3.8993400004983414E-2</v>
      </c>
      <c r="O444" s="187">
        <f t="shared" ca="1" si="80"/>
        <v>3.8213442285929655E-2</v>
      </c>
      <c r="P444" s="206">
        <f t="shared" si="81"/>
        <v>0.12125960451904982</v>
      </c>
      <c r="Q444" s="208">
        <f t="shared" si="74"/>
        <v>44548.8361</v>
      </c>
      <c r="R444" s="188"/>
      <c r="S444" s="187">
        <f t="shared" si="79"/>
        <v>6.7677284051502005E-3</v>
      </c>
      <c r="T444" s="186"/>
    </row>
    <row r="445" spans="1:20" s="187" customFormat="1" ht="12.95" customHeight="1" x14ac:dyDescent="0.2">
      <c r="A445" s="177" t="s">
        <v>1507</v>
      </c>
      <c r="B445" s="178" t="s">
        <v>123</v>
      </c>
      <c r="C445" s="184">
        <v>59749.6489</v>
      </c>
      <c r="D445" s="179">
        <v>5.9999999999999995E-4</v>
      </c>
      <c r="E445" s="29">
        <f t="shared" si="72"/>
        <v>6379.0172498785587</v>
      </c>
      <c r="F445" s="187">
        <f t="shared" si="73"/>
        <v>6379</v>
      </c>
      <c r="G445" s="187">
        <f t="shared" si="77"/>
        <v>4.0318600003956817E-2</v>
      </c>
      <c r="K445" s="187">
        <f t="shared" si="78"/>
        <v>4.0318600003956817E-2</v>
      </c>
      <c r="O445" s="187">
        <f t="shared" ca="1" si="80"/>
        <v>4.041964179353616E-2</v>
      </c>
      <c r="P445" s="206">
        <f t="shared" si="81"/>
        <v>0.12944895639363585</v>
      </c>
      <c r="Q445" s="208">
        <f t="shared" si="74"/>
        <v>44731.1489</v>
      </c>
      <c r="R445" s="188"/>
      <c r="S445" s="187">
        <f t="shared" si="79"/>
        <v>7.9442204301511977E-3</v>
      </c>
      <c r="T445" s="186"/>
    </row>
    <row r="446" spans="1:20" s="187" customFormat="1" ht="12.95" customHeight="1" x14ac:dyDescent="0.2">
      <c r="A446" s="181" t="s">
        <v>1508</v>
      </c>
      <c r="B446" s="180" t="s">
        <v>123</v>
      </c>
      <c r="C446" s="184">
        <v>59948.323900000003</v>
      </c>
      <c r="D446" s="179">
        <v>1E-4</v>
      </c>
      <c r="E446" s="29">
        <f t="shared" ref="E446" si="82">(C446-C$7)/C$8</f>
        <v>6464.0182078105836</v>
      </c>
      <c r="F446" s="187">
        <f t="shared" si="73"/>
        <v>6464</v>
      </c>
      <c r="G446" s="187">
        <f t="shared" ref="G446" si="83">C446-(C$7+C$8*F446)</f>
        <v>4.2557600005238783E-2</v>
      </c>
      <c r="K446" s="187">
        <f t="shared" ref="K446" si="84">G446</f>
        <v>4.2557600005238783E-2</v>
      </c>
      <c r="O446" s="187">
        <f t="shared" ref="O446" ca="1" si="85">+C$11+C$12*F446</f>
        <v>4.2823833564645836E-2</v>
      </c>
      <c r="P446" s="206">
        <f t="shared" ref="P446" si="86">D$11+D$12*F446+D$13*F446^2</f>
        <v>0.13861793195699446</v>
      </c>
      <c r="Q446" s="208">
        <f t="shared" ref="Q446" si="87">C446-15018.5</f>
        <v>44929.823900000003</v>
      </c>
      <c r="R446" s="188"/>
      <c r="S446" s="187">
        <f t="shared" ref="S446" si="88">+(P446-G446)^2</f>
        <v>9.2275873746814913E-3</v>
      </c>
      <c r="T446" s="186"/>
    </row>
    <row r="447" spans="1:20" s="187" customFormat="1" ht="12.95" customHeight="1" x14ac:dyDescent="0.2">
      <c r="A447" s="182" t="s">
        <v>1509</v>
      </c>
      <c r="B447" s="183" t="s">
        <v>123</v>
      </c>
      <c r="C447" s="179">
        <v>60144.662600000003</v>
      </c>
      <c r="D447" s="179">
        <v>2.0000000000000001E-4</v>
      </c>
      <c r="E447" s="29">
        <f t="shared" ref="E447" si="89">(C447-C$7)/C$8</f>
        <v>6548.0196049623555</v>
      </c>
      <c r="F447" s="187">
        <f t="shared" ref="F447" si="90">ROUND(2*E447,0)/2</f>
        <v>6548</v>
      </c>
      <c r="G447" s="187">
        <f t="shared" ref="G447" si="91">C447-(C$7+C$8*F447)</f>
        <v>4.5823200001905207E-2</v>
      </c>
      <c r="K447" s="187">
        <f t="shared" ref="K447" si="92">G447</f>
        <v>4.5823200001905207E-2</v>
      </c>
      <c r="O447" s="187">
        <f t="shared" ref="O447" ca="1" si="93">+C$11+C$12*F447</f>
        <v>4.519974072668359E-2</v>
      </c>
      <c r="P447" s="206">
        <f t="shared" ref="P447" si="94">D$11+D$12*F447+D$13*F447^2</f>
        <v>0.14792974119633795</v>
      </c>
      <c r="Q447" s="208">
        <f t="shared" ref="Q447" si="95">C447-15018.5</f>
        <v>45126.162600000003</v>
      </c>
      <c r="R447" s="188"/>
      <c r="S447" s="187">
        <f t="shared" ref="S447" si="96">+(P447-G447)^2</f>
        <v>1.042574575469039E-2</v>
      </c>
      <c r="T447" s="186"/>
    </row>
    <row r="448" spans="1:20" s="187" customFormat="1" ht="12.95" customHeight="1" x14ac:dyDescent="0.2">
      <c r="A448" s="29"/>
      <c r="B448" s="53"/>
      <c r="C448" s="27"/>
      <c r="D448" s="27"/>
      <c r="E448" s="29"/>
      <c r="R448" s="188"/>
      <c r="S448" s="186"/>
      <c r="T448" s="186"/>
    </row>
    <row r="449" spans="1:20" s="187" customFormat="1" ht="12.95" customHeight="1" x14ac:dyDescent="0.2">
      <c r="A449" s="29"/>
      <c r="B449" s="53"/>
      <c r="C449" s="27"/>
      <c r="D449" s="27"/>
      <c r="E449" s="29"/>
      <c r="R449" s="188"/>
      <c r="S449" s="186"/>
      <c r="T449" s="186"/>
    </row>
    <row r="450" spans="1:20" s="187" customFormat="1" ht="12.95" customHeight="1" x14ac:dyDescent="0.2">
      <c r="A450" s="29"/>
      <c r="B450" s="53"/>
      <c r="C450" s="27"/>
      <c r="D450" s="27"/>
      <c r="E450" s="29"/>
      <c r="R450" s="188"/>
      <c r="S450" s="186"/>
      <c r="T450" s="186"/>
    </row>
    <row r="451" spans="1:20" s="187" customFormat="1" ht="12.95" customHeight="1" x14ac:dyDescent="0.2">
      <c r="A451" s="29"/>
      <c r="B451" s="53"/>
      <c r="C451" s="27"/>
      <c r="D451" s="27"/>
      <c r="E451" s="29"/>
      <c r="R451" s="188"/>
      <c r="S451" s="186"/>
      <c r="T451" s="186"/>
    </row>
    <row r="452" spans="1:20" s="187" customFormat="1" ht="12.95" customHeight="1" x14ac:dyDescent="0.2">
      <c r="A452" s="29"/>
      <c r="B452" s="53"/>
      <c r="C452" s="27"/>
      <c r="D452" s="27"/>
      <c r="E452" s="29"/>
      <c r="R452" s="188"/>
      <c r="S452" s="186"/>
      <c r="T452" s="186"/>
    </row>
    <row r="453" spans="1:20" s="187" customFormat="1" ht="12.95" customHeight="1" x14ac:dyDescent="0.2">
      <c r="A453" s="29"/>
      <c r="B453" s="53"/>
      <c r="C453" s="27"/>
      <c r="D453" s="27"/>
      <c r="E453" s="29"/>
      <c r="R453" s="188"/>
      <c r="S453" s="186"/>
      <c r="T453" s="186"/>
    </row>
    <row r="454" spans="1:20" s="187" customFormat="1" ht="12.95" customHeight="1" x14ac:dyDescent="0.2">
      <c r="A454" s="29"/>
      <c r="B454" s="53"/>
      <c r="C454" s="27"/>
      <c r="D454" s="27"/>
      <c r="E454" s="29"/>
      <c r="R454" s="188"/>
      <c r="S454" s="186"/>
      <c r="T454" s="186"/>
    </row>
    <row r="455" spans="1:20" s="187" customFormat="1" ht="12.95" customHeight="1" x14ac:dyDescent="0.2">
      <c r="A455" s="29"/>
      <c r="B455" s="53"/>
      <c r="C455" s="27"/>
      <c r="D455" s="27"/>
      <c r="E455" s="29"/>
      <c r="R455" s="188"/>
      <c r="S455" s="186"/>
      <c r="T455" s="186"/>
    </row>
    <row r="456" spans="1:20" s="187" customFormat="1" ht="12.95" customHeight="1" x14ac:dyDescent="0.2">
      <c r="A456" s="29"/>
      <c r="B456" s="53"/>
      <c r="C456" s="27"/>
      <c r="D456" s="27"/>
      <c r="E456" s="29"/>
      <c r="R456" s="188"/>
      <c r="S456" s="186"/>
      <c r="T456" s="186"/>
    </row>
    <row r="457" spans="1:20" s="187" customFormat="1" ht="12.95" customHeight="1" x14ac:dyDescent="0.2">
      <c r="A457" s="29"/>
      <c r="B457" s="53"/>
      <c r="C457" s="27"/>
      <c r="D457" s="27"/>
      <c r="E457" s="29"/>
      <c r="R457" s="188"/>
      <c r="S457" s="186"/>
      <c r="T457" s="186"/>
    </row>
    <row r="458" spans="1:20" s="187" customFormat="1" ht="12.95" customHeight="1" x14ac:dyDescent="0.2">
      <c r="A458" s="29"/>
      <c r="B458" s="53"/>
      <c r="C458" s="27"/>
      <c r="D458" s="27"/>
      <c r="E458" s="29"/>
      <c r="R458" s="188"/>
      <c r="S458" s="186"/>
      <c r="T458" s="186"/>
    </row>
    <row r="459" spans="1:20" s="187" customFormat="1" ht="12.95" customHeight="1" x14ac:dyDescent="0.2">
      <c r="A459" s="29"/>
      <c r="B459" s="53"/>
      <c r="C459" s="27"/>
      <c r="D459" s="27"/>
      <c r="E459" s="29"/>
      <c r="R459" s="188"/>
      <c r="S459" s="186"/>
      <c r="T459" s="186"/>
    </row>
    <row r="460" spans="1:20" s="187" customFormat="1" ht="12.95" customHeight="1" x14ac:dyDescent="0.2">
      <c r="A460" s="29"/>
      <c r="B460" s="53"/>
      <c r="C460" s="27"/>
      <c r="D460" s="27"/>
      <c r="E460" s="29"/>
      <c r="R460" s="188"/>
      <c r="S460" s="186"/>
      <c r="T460" s="186"/>
    </row>
    <row r="461" spans="1:20" s="187" customFormat="1" ht="12.95" customHeight="1" x14ac:dyDescent="0.2">
      <c r="A461" s="29"/>
      <c r="B461" s="53"/>
      <c r="C461" s="27"/>
      <c r="D461" s="27"/>
      <c r="E461" s="29"/>
      <c r="R461" s="188"/>
      <c r="S461" s="186"/>
      <c r="T461" s="186"/>
    </row>
    <row r="462" spans="1:20" s="187" customFormat="1" ht="12.95" customHeight="1" x14ac:dyDescent="0.2">
      <c r="A462" s="29"/>
      <c r="B462" s="53"/>
      <c r="C462" s="27"/>
      <c r="D462" s="27"/>
      <c r="E462" s="29"/>
      <c r="R462" s="188"/>
      <c r="S462" s="186"/>
      <c r="T462" s="186"/>
    </row>
    <row r="463" spans="1:20" s="187" customFormat="1" ht="12.95" customHeight="1" x14ac:dyDescent="0.2">
      <c r="A463" s="29"/>
      <c r="B463" s="53"/>
      <c r="C463" s="27"/>
      <c r="D463" s="27"/>
      <c r="E463" s="29"/>
      <c r="R463" s="188"/>
      <c r="S463" s="186"/>
      <c r="T463" s="186"/>
    </row>
    <row r="464" spans="1:20" s="187" customFormat="1" ht="12.95" customHeight="1" x14ac:dyDescent="0.2">
      <c r="A464" s="29"/>
      <c r="B464" s="53"/>
      <c r="C464" s="27"/>
      <c r="D464" s="27"/>
      <c r="E464" s="29"/>
      <c r="R464" s="188"/>
      <c r="S464" s="186"/>
      <c r="T464" s="186"/>
    </row>
    <row r="465" spans="1:20" s="187" customFormat="1" ht="12.95" customHeight="1" x14ac:dyDescent="0.2">
      <c r="A465" s="29"/>
      <c r="B465" s="53"/>
      <c r="C465" s="27"/>
      <c r="D465" s="27"/>
      <c r="E465" s="29"/>
      <c r="R465" s="188"/>
      <c r="S465" s="186"/>
      <c r="T465" s="186"/>
    </row>
    <row r="466" spans="1:20" s="187" customFormat="1" ht="12.95" customHeight="1" x14ac:dyDescent="0.2">
      <c r="A466" s="29"/>
      <c r="B466" s="53"/>
      <c r="C466" s="27"/>
      <c r="D466" s="27"/>
      <c r="E466" s="29"/>
      <c r="R466" s="188"/>
      <c r="S466" s="186"/>
      <c r="T466" s="186"/>
    </row>
    <row r="467" spans="1:20" s="187" customFormat="1" ht="12.95" customHeight="1" x14ac:dyDescent="0.2">
      <c r="A467" s="29"/>
      <c r="B467" s="53"/>
      <c r="C467" s="27"/>
      <c r="D467" s="27"/>
      <c r="E467" s="29"/>
      <c r="R467" s="188"/>
    </row>
    <row r="468" spans="1:20" s="187" customFormat="1" ht="12.95" customHeight="1" x14ac:dyDescent="0.2">
      <c r="A468" s="29"/>
      <c r="B468" s="53"/>
      <c r="C468" s="27"/>
      <c r="D468" s="27"/>
      <c r="E468" s="29"/>
      <c r="R468" s="188"/>
    </row>
    <row r="469" spans="1:20" s="187" customFormat="1" ht="12.95" customHeight="1" x14ac:dyDescent="0.2">
      <c r="A469" s="29"/>
      <c r="B469" s="53"/>
      <c r="C469" s="27"/>
      <c r="D469" s="27"/>
      <c r="E469" s="29"/>
      <c r="R469" s="188"/>
    </row>
    <row r="470" spans="1:20" s="187" customFormat="1" ht="12.95" customHeight="1" x14ac:dyDescent="0.2">
      <c r="A470" s="29"/>
      <c r="B470" s="53"/>
      <c r="C470" s="27"/>
      <c r="D470" s="27"/>
      <c r="E470" s="29"/>
      <c r="R470" s="188"/>
    </row>
    <row r="471" spans="1:20" s="187" customFormat="1" ht="12.95" customHeight="1" x14ac:dyDescent="0.2">
      <c r="A471" s="29"/>
      <c r="B471" s="53"/>
      <c r="C471" s="27"/>
      <c r="D471" s="27"/>
      <c r="E471" s="29"/>
      <c r="R471" s="188"/>
    </row>
    <row r="472" spans="1:20" s="187" customFormat="1" ht="12.95" customHeight="1" x14ac:dyDescent="0.2">
      <c r="A472" s="29"/>
      <c r="B472" s="53"/>
      <c r="C472" s="27"/>
      <c r="D472" s="27"/>
      <c r="E472" s="29"/>
      <c r="R472" s="188"/>
    </row>
    <row r="473" spans="1:20" s="187" customFormat="1" ht="12.95" customHeight="1" x14ac:dyDescent="0.2">
      <c r="A473" s="29"/>
      <c r="B473" s="53"/>
      <c r="C473" s="27"/>
      <c r="D473" s="27"/>
      <c r="E473" s="29"/>
      <c r="R473" s="188"/>
    </row>
    <row r="474" spans="1:20" s="187" customFormat="1" ht="12.95" customHeight="1" x14ac:dyDescent="0.2">
      <c r="A474" s="29"/>
      <c r="B474" s="53"/>
      <c r="C474" s="27"/>
      <c r="D474" s="27"/>
      <c r="E474" s="29"/>
      <c r="R474" s="188"/>
    </row>
    <row r="475" spans="1:20" s="187" customFormat="1" ht="12.95" customHeight="1" x14ac:dyDescent="0.2">
      <c r="A475" s="29"/>
      <c r="B475" s="53"/>
      <c r="C475" s="27"/>
      <c r="D475" s="27"/>
      <c r="E475" s="29"/>
      <c r="R475" s="188"/>
    </row>
    <row r="476" spans="1:20" s="187" customFormat="1" ht="12.95" customHeight="1" x14ac:dyDescent="0.2">
      <c r="A476" s="29"/>
      <c r="B476" s="53"/>
      <c r="C476" s="27"/>
      <c r="D476" s="27"/>
      <c r="E476" s="29"/>
      <c r="R476" s="188"/>
    </row>
    <row r="477" spans="1:20" s="187" customFormat="1" ht="12.95" customHeight="1" x14ac:dyDescent="0.2">
      <c r="A477" s="29"/>
      <c r="B477" s="53"/>
      <c r="C477" s="27"/>
      <c r="D477" s="27"/>
      <c r="E477" s="29"/>
      <c r="R477" s="188"/>
    </row>
    <row r="478" spans="1:20" s="187" customFormat="1" ht="12.95" customHeight="1" x14ac:dyDescent="0.2">
      <c r="A478" s="29"/>
      <c r="B478" s="53"/>
      <c r="C478" s="27"/>
      <c r="D478" s="27"/>
      <c r="E478" s="29"/>
      <c r="R478" s="188"/>
    </row>
    <row r="479" spans="1:20" s="187" customFormat="1" ht="12.95" customHeight="1" x14ac:dyDescent="0.2">
      <c r="A479" s="29"/>
      <c r="B479" s="53"/>
      <c r="C479" s="27"/>
      <c r="D479" s="27"/>
      <c r="E479" s="29"/>
      <c r="R479" s="188"/>
    </row>
    <row r="480" spans="1:20" s="187" customFormat="1" ht="12.95" customHeight="1" x14ac:dyDescent="0.2">
      <c r="A480" s="29"/>
      <c r="B480" s="53"/>
      <c r="C480" s="27"/>
      <c r="D480" s="27"/>
      <c r="E480" s="29"/>
      <c r="R480" s="188"/>
    </row>
    <row r="481" spans="1:18" s="187" customFormat="1" ht="12.95" customHeight="1" x14ac:dyDescent="0.2">
      <c r="A481" s="29"/>
      <c r="B481" s="53"/>
      <c r="C481" s="27"/>
      <c r="D481" s="27"/>
      <c r="E481" s="29"/>
      <c r="R481" s="188"/>
    </row>
    <row r="482" spans="1:18" s="187" customFormat="1" ht="12.95" customHeight="1" x14ac:dyDescent="0.2">
      <c r="A482" s="29"/>
      <c r="B482" s="53"/>
      <c r="C482" s="27"/>
      <c r="D482" s="27"/>
      <c r="E482" s="29"/>
      <c r="R482" s="188"/>
    </row>
    <row r="483" spans="1:18" x14ac:dyDescent="0.2">
      <c r="A483" s="29"/>
      <c r="B483" s="53"/>
      <c r="C483" s="27"/>
      <c r="D483" s="27"/>
      <c r="E483" s="29"/>
    </row>
    <row r="484" spans="1:18" x14ac:dyDescent="0.2">
      <c r="A484" s="29"/>
      <c r="B484" s="53"/>
      <c r="C484" s="27"/>
      <c r="D484" s="27"/>
      <c r="E484" s="29"/>
    </row>
    <row r="485" spans="1:18" x14ac:dyDescent="0.2">
      <c r="A485" s="29"/>
      <c r="B485" s="53"/>
      <c r="C485" s="27"/>
      <c r="D485" s="27"/>
      <c r="E485" s="29"/>
    </row>
    <row r="486" spans="1:18" x14ac:dyDescent="0.2">
      <c r="A486" s="29"/>
      <c r="B486" s="53"/>
      <c r="C486" s="27"/>
      <c r="D486" s="27"/>
      <c r="E486" s="29"/>
    </row>
    <row r="487" spans="1:18" x14ac:dyDescent="0.2">
      <c r="A487" s="29"/>
      <c r="B487" s="53"/>
      <c r="C487" s="27"/>
      <c r="D487" s="27"/>
      <c r="E487" s="29"/>
    </row>
    <row r="488" spans="1:18" x14ac:dyDescent="0.2">
      <c r="A488" s="29"/>
      <c r="B488" s="53"/>
      <c r="C488" s="27"/>
      <c r="D488" s="27"/>
      <c r="E488" s="29"/>
    </row>
    <row r="489" spans="1:18" x14ac:dyDescent="0.2">
      <c r="A489" s="29"/>
      <c r="B489" s="53"/>
      <c r="C489" s="27"/>
      <c r="D489" s="27"/>
      <c r="E489" s="29"/>
    </row>
    <row r="490" spans="1:18" x14ac:dyDescent="0.2">
      <c r="A490" s="29"/>
      <c r="B490" s="53"/>
      <c r="C490" s="27"/>
      <c r="D490" s="27"/>
      <c r="E490" s="29"/>
    </row>
    <row r="491" spans="1:18" x14ac:dyDescent="0.2">
      <c r="A491" s="29"/>
      <c r="B491" s="53"/>
      <c r="C491" s="27"/>
      <c r="D491" s="27"/>
      <c r="E491" s="29"/>
    </row>
    <row r="492" spans="1:18" x14ac:dyDescent="0.2">
      <c r="A492" s="29"/>
      <c r="B492" s="53"/>
      <c r="C492" s="27"/>
      <c r="D492" s="27"/>
      <c r="E492" s="29"/>
    </row>
    <row r="493" spans="1:18" x14ac:dyDescent="0.2">
      <c r="A493" s="29"/>
      <c r="B493" s="53"/>
      <c r="C493" s="27"/>
      <c r="D493" s="27"/>
      <c r="E493" s="29"/>
    </row>
    <row r="494" spans="1:18" x14ac:dyDescent="0.2">
      <c r="A494" s="29"/>
      <c r="B494" s="53"/>
      <c r="C494" s="27"/>
      <c r="D494" s="27"/>
      <c r="E494" s="29"/>
    </row>
    <row r="495" spans="1:18" x14ac:dyDescent="0.2">
      <c r="A495" s="29"/>
      <c r="B495" s="53"/>
      <c r="C495" s="27"/>
      <c r="D495" s="27"/>
      <c r="E495" s="29"/>
    </row>
    <row r="496" spans="1:18" x14ac:dyDescent="0.2">
      <c r="A496" s="29"/>
      <c r="B496" s="53"/>
      <c r="C496" s="27"/>
      <c r="D496" s="27"/>
      <c r="E496" s="29"/>
    </row>
    <row r="497" spans="1:5" x14ac:dyDescent="0.2">
      <c r="A497" s="29"/>
      <c r="B497" s="53"/>
      <c r="C497" s="27"/>
      <c r="D497" s="27"/>
      <c r="E497" s="29"/>
    </row>
    <row r="498" spans="1:5" x14ac:dyDescent="0.2">
      <c r="A498" s="29"/>
      <c r="B498" s="53"/>
      <c r="C498" s="27"/>
      <c r="D498" s="27"/>
      <c r="E498" s="29"/>
    </row>
    <row r="499" spans="1:5" x14ac:dyDescent="0.2">
      <c r="A499" s="29"/>
      <c r="B499" s="53"/>
      <c r="C499" s="27"/>
      <c r="D499" s="27"/>
      <c r="E499" s="29"/>
    </row>
    <row r="500" spans="1:5" x14ac:dyDescent="0.2">
      <c r="A500" s="29"/>
      <c r="B500" s="53"/>
      <c r="C500" s="27"/>
      <c r="D500" s="27"/>
      <c r="E500" s="29"/>
    </row>
    <row r="501" spans="1:5" x14ac:dyDescent="0.2">
      <c r="A501" s="29"/>
      <c r="B501" s="53"/>
      <c r="C501" s="27"/>
      <c r="D501" s="27"/>
      <c r="E501" s="29"/>
    </row>
    <row r="502" spans="1:5" x14ac:dyDescent="0.2">
      <c r="A502" s="29"/>
      <c r="B502" s="53"/>
      <c r="C502" s="27"/>
      <c r="D502" s="27"/>
      <c r="E502" s="29"/>
    </row>
    <row r="503" spans="1:5" x14ac:dyDescent="0.2">
      <c r="A503" s="29"/>
      <c r="B503" s="53"/>
      <c r="C503" s="27"/>
      <c r="D503" s="27"/>
      <c r="E503" s="29"/>
    </row>
    <row r="504" spans="1:5" x14ac:dyDescent="0.2">
      <c r="A504" s="29"/>
      <c r="B504" s="53"/>
      <c r="C504" s="27"/>
      <c r="D504" s="27"/>
      <c r="E504" s="29"/>
    </row>
    <row r="505" spans="1:5" x14ac:dyDescent="0.2">
      <c r="A505" s="29"/>
      <c r="B505" s="53"/>
      <c r="C505" s="27"/>
      <c r="D505" s="27"/>
      <c r="E505" s="29"/>
    </row>
    <row r="506" spans="1:5" x14ac:dyDescent="0.2">
      <c r="A506" s="29"/>
      <c r="B506" s="53"/>
      <c r="C506" s="27"/>
      <c r="D506" s="27"/>
      <c r="E506" s="29"/>
    </row>
    <row r="507" spans="1:5" x14ac:dyDescent="0.2">
      <c r="A507" s="29"/>
      <c r="B507" s="53"/>
      <c r="C507" s="27"/>
      <c r="D507" s="27"/>
      <c r="E507" s="29"/>
    </row>
    <row r="508" spans="1:5" x14ac:dyDescent="0.2">
      <c r="A508" s="29"/>
      <c r="B508" s="53"/>
      <c r="C508" s="27"/>
      <c r="D508" s="27"/>
      <c r="E508" s="29"/>
    </row>
    <row r="509" spans="1:5" x14ac:dyDescent="0.2">
      <c r="A509" s="29"/>
      <c r="B509" s="53"/>
      <c r="C509" s="27"/>
      <c r="D509" s="27"/>
      <c r="E509" s="29"/>
    </row>
    <row r="510" spans="1:5" x14ac:dyDescent="0.2">
      <c r="A510" s="29"/>
      <c r="B510" s="53"/>
      <c r="C510" s="27"/>
      <c r="D510" s="27"/>
      <c r="E510" s="29"/>
    </row>
    <row r="511" spans="1:5" x14ac:dyDescent="0.2">
      <c r="A511" s="29"/>
      <c r="B511" s="53"/>
      <c r="C511" s="27"/>
      <c r="D511" s="27"/>
      <c r="E511" s="29"/>
    </row>
    <row r="512" spans="1:5" x14ac:dyDescent="0.2">
      <c r="A512" s="29"/>
      <c r="B512" s="53"/>
      <c r="C512" s="27"/>
      <c r="D512" s="27"/>
      <c r="E512" s="29"/>
    </row>
    <row r="513" spans="1:5" x14ac:dyDescent="0.2">
      <c r="A513" s="29"/>
      <c r="B513" s="53"/>
      <c r="C513" s="27"/>
      <c r="D513" s="27"/>
      <c r="E513" s="29"/>
    </row>
    <row r="514" spans="1:5" x14ac:dyDescent="0.2">
      <c r="A514" s="29"/>
      <c r="B514" s="53"/>
      <c r="C514" s="27"/>
      <c r="D514" s="27"/>
      <c r="E514" s="29"/>
    </row>
    <row r="515" spans="1:5" x14ac:dyDescent="0.2">
      <c r="A515" s="29"/>
      <c r="B515" s="53"/>
      <c r="C515" s="27"/>
      <c r="D515" s="27"/>
      <c r="E515" s="29"/>
    </row>
    <row r="516" spans="1:5" x14ac:dyDescent="0.2">
      <c r="A516" s="29"/>
      <c r="B516" s="53"/>
      <c r="C516" s="27"/>
      <c r="D516" s="27"/>
      <c r="E516" s="29"/>
    </row>
    <row r="517" spans="1:5" x14ac:dyDescent="0.2">
      <c r="A517" s="29"/>
      <c r="B517" s="53"/>
      <c r="C517" s="27"/>
      <c r="D517" s="27"/>
      <c r="E517" s="29"/>
    </row>
    <row r="518" spans="1:5" x14ac:dyDescent="0.2">
      <c r="A518" s="29"/>
      <c r="B518" s="53"/>
      <c r="C518" s="27"/>
      <c r="D518" s="27"/>
      <c r="E518" s="29"/>
    </row>
    <row r="519" spans="1:5" x14ac:dyDescent="0.2">
      <c r="A519" s="29"/>
      <c r="B519" s="53"/>
      <c r="C519" s="27"/>
      <c r="D519" s="27"/>
      <c r="E519" s="29"/>
    </row>
    <row r="520" spans="1:5" x14ac:dyDescent="0.2">
      <c r="A520" s="29"/>
      <c r="B520" s="53"/>
      <c r="C520" s="27"/>
      <c r="D520" s="27"/>
      <c r="E520" s="29"/>
    </row>
    <row r="521" spans="1:5" x14ac:dyDescent="0.2">
      <c r="A521" s="29"/>
      <c r="B521" s="53"/>
      <c r="C521" s="27"/>
      <c r="D521" s="27"/>
      <c r="E521" s="29"/>
    </row>
    <row r="522" spans="1:5" x14ac:dyDescent="0.2">
      <c r="A522" s="29"/>
      <c r="B522" s="53"/>
      <c r="C522" s="27"/>
      <c r="D522" s="27"/>
      <c r="E522" s="29"/>
    </row>
    <row r="523" spans="1:5" x14ac:dyDescent="0.2">
      <c r="A523" s="29"/>
      <c r="B523" s="53"/>
      <c r="C523" s="27"/>
      <c r="D523" s="27"/>
      <c r="E523" s="29"/>
    </row>
    <row r="524" spans="1:5" x14ac:dyDescent="0.2">
      <c r="A524" s="29"/>
      <c r="B524" s="53"/>
      <c r="C524" s="27"/>
      <c r="D524" s="27"/>
      <c r="E524" s="29"/>
    </row>
    <row r="525" spans="1:5" x14ac:dyDescent="0.2">
      <c r="A525" s="29"/>
      <c r="B525" s="53"/>
      <c r="C525" s="27"/>
      <c r="D525" s="27"/>
      <c r="E525" s="29"/>
    </row>
    <row r="526" spans="1:5" x14ac:dyDescent="0.2">
      <c r="A526" s="29"/>
      <c r="B526" s="53"/>
      <c r="C526" s="27"/>
      <c r="D526" s="27"/>
      <c r="E526" s="29"/>
    </row>
    <row r="527" spans="1:5" x14ac:dyDescent="0.2">
      <c r="A527" s="29"/>
      <c r="B527" s="53"/>
      <c r="C527" s="27"/>
      <c r="D527" s="27"/>
      <c r="E527" s="29"/>
    </row>
    <row r="528" spans="1:5" x14ac:dyDescent="0.2">
      <c r="A528" s="29"/>
      <c r="B528" s="53"/>
      <c r="C528" s="27"/>
      <c r="D528" s="27"/>
      <c r="E528" s="29"/>
    </row>
    <row r="529" spans="1:5" x14ac:dyDescent="0.2">
      <c r="A529" s="29"/>
      <c r="B529" s="53"/>
      <c r="C529" s="27"/>
      <c r="D529" s="27"/>
      <c r="E529" s="29"/>
    </row>
    <row r="530" spans="1:5" x14ac:dyDescent="0.2">
      <c r="A530" s="29"/>
      <c r="B530" s="53"/>
      <c r="C530" s="27"/>
      <c r="D530" s="27"/>
      <c r="E530" s="29"/>
    </row>
    <row r="531" spans="1:5" x14ac:dyDescent="0.2">
      <c r="A531" s="29"/>
      <c r="B531" s="53"/>
      <c r="C531" s="27"/>
      <c r="D531" s="27"/>
      <c r="E531" s="29"/>
    </row>
    <row r="532" spans="1:5" x14ac:dyDescent="0.2">
      <c r="A532" s="29"/>
      <c r="B532" s="53"/>
      <c r="C532" s="27"/>
      <c r="D532" s="27"/>
      <c r="E532" s="29"/>
    </row>
    <row r="533" spans="1:5" x14ac:dyDescent="0.2">
      <c r="A533" s="29"/>
      <c r="B533" s="53"/>
      <c r="C533" s="27"/>
      <c r="D533" s="27"/>
      <c r="E533" s="29"/>
    </row>
    <row r="534" spans="1:5" x14ac:dyDescent="0.2">
      <c r="A534" s="29"/>
      <c r="B534" s="53"/>
      <c r="C534" s="27"/>
      <c r="D534" s="27"/>
      <c r="E534" s="29"/>
    </row>
    <row r="535" spans="1:5" x14ac:dyDescent="0.2">
      <c r="A535" s="29"/>
      <c r="B535" s="53"/>
      <c r="C535" s="27"/>
      <c r="D535" s="27"/>
      <c r="E535" s="29"/>
    </row>
    <row r="536" spans="1:5" x14ac:dyDescent="0.2">
      <c r="A536" s="29"/>
      <c r="B536" s="53"/>
      <c r="C536" s="27"/>
      <c r="D536" s="27"/>
      <c r="E536" s="29"/>
    </row>
    <row r="537" spans="1:5" x14ac:dyDescent="0.2">
      <c r="A537" s="29"/>
      <c r="B537" s="53"/>
      <c r="C537" s="27"/>
      <c r="D537" s="27"/>
      <c r="E537" s="29"/>
    </row>
    <row r="538" spans="1:5" x14ac:dyDescent="0.2">
      <c r="A538" s="29"/>
      <c r="B538" s="53"/>
      <c r="C538" s="27"/>
      <c r="D538" s="27"/>
      <c r="E538" s="29"/>
    </row>
    <row r="539" spans="1:5" x14ac:dyDescent="0.2">
      <c r="A539" s="29"/>
      <c r="B539" s="53"/>
      <c r="C539" s="27"/>
      <c r="D539" s="27"/>
      <c r="E539" s="29"/>
    </row>
    <row r="540" spans="1:5" x14ac:dyDescent="0.2">
      <c r="A540" s="29"/>
      <c r="B540" s="53"/>
      <c r="C540" s="27"/>
      <c r="D540" s="27"/>
      <c r="E540" s="29"/>
    </row>
    <row r="541" spans="1:5" x14ac:dyDescent="0.2">
      <c r="A541" s="29"/>
      <c r="B541" s="53"/>
      <c r="C541" s="27"/>
      <c r="D541" s="27"/>
      <c r="E541" s="29"/>
    </row>
    <row r="542" spans="1:5" x14ac:dyDescent="0.2">
      <c r="A542" s="29"/>
      <c r="B542" s="53"/>
      <c r="C542" s="27"/>
      <c r="D542" s="27"/>
      <c r="E542" s="29"/>
    </row>
    <row r="543" spans="1:5" x14ac:dyDescent="0.2">
      <c r="A543" s="29"/>
      <c r="B543" s="53"/>
      <c r="C543" s="27"/>
      <c r="D543" s="27"/>
      <c r="E543" s="29"/>
    </row>
    <row r="544" spans="1:5" x14ac:dyDescent="0.2">
      <c r="A544" s="29"/>
      <c r="B544" s="53"/>
      <c r="C544" s="27"/>
      <c r="D544" s="27"/>
      <c r="E544" s="29"/>
    </row>
    <row r="545" spans="1:5" x14ac:dyDescent="0.2">
      <c r="A545" s="29"/>
      <c r="B545" s="53"/>
      <c r="C545" s="27"/>
      <c r="D545" s="27"/>
      <c r="E545" s="29"/>
    </row>
    <row r="546" spans="1:5" x14ac:dyDescent="0.2">
      <c r="A546" s="29"/>
      <c r="B546" s="53"/>
      <c r="C546" s="27"/>
      <c r="D546" s="27"/>
      <c r="E546" s="29"/>
    </row>
    <row r="547" spans="1:5" x14ac:dyDescent="0.2">
      <c r="A547" s="29"/>
      <c r="B547" s="53"/>
      <c r="C547" s="27"/>
      <c r="D547" s="27"/>
      <c r="E547" s="29"/>
    </row>
    <row r="548" spans="1:5" x14ac:dyDescent="0.2">
      <c r="A548" s="29"/>
      <c r="B548" s="53"/>
      <c r="C548" s="27"/>
      <c r="D548" s="27"/>
      <c r="E548" s="29"/>
    </row>
    <row r="549" spans="1:5" x14ac:dyDescent="0.2">
      <c r="A549" s="29"/>
      <c r="B549" s="53"/>
      <c r="C549" s="27"/>
      <c r="D549" s="27"/>
      <c r="E549" s="29"/>
    </row>
    <row r="550" spans="1:5" x14ac:dyDescent="0.2">
      <c r="A550" s="29"/>
      <c r="B550" s="53"/>
      <c r="C550" s="27"/>
      <c r="D550" s="27"/>
      <c r="E550" s="29"/>
    </row>
    <row r="551" spans="1:5" x14ac:dyDescent="0.2">
      <c r="A551" s="29"/>
      <c r="B551" s="53"/>
      <c r="C551" s="27"/>
      <c r="D551" s="27"/>
      <c r="E551" s="29"/>
    </row>
    <row r="552" spans="1:5" x14ac:dyDescent="0.2">
      <c r="A552" s="29"/>
      <c r="B552" s="53"/>
      <c r="C552" s="27"/>
      <c r="D552" s="27"/>
      <c r="E552" s="29"/>
    </row>
    <row r="553" spans="1:5" x14ac:dyDescent="0.2">
      <c r="A553" s="29"/>
      <c r="B553" s="53"/>
      <c r="C553" s="27"/>
      <c r="D553" s="27"/>
      <c r="E553" s="29"/>
    </row>
    <row r="554" spans="1:5" x14ac:dyDescent="0.2">
      <c r="A554" s="29"/>
      <c r="B554" s="53"/>
      <c r="C554" s="27"/>
      <c r="D554" s="27"/>
      <c r="E554" s="29"/>
    </row>
    <row r="555" spans="1:5" x14ac:dyDescent="0.2">
      <c r="A555" s="29"/>
      <c r="B555" s="53"/>
      <c r="C555" s="27"/>
      <c r="D555" s="27"/>
      <c r="E555" s="29"/>
    </row>
    <row r="556" spans="1:5" x14ac:dyDescent="0.2">
      <c r="A556" s="29"/>
      <c r="B556" s="53"/>
      <c r="C556" s="27"/>
      <c r="D556" s="27"/>
      <c r="E556" s="29"/>
    </row>
    <row r="557" spans="1:5" x14ac:dyDescent="0.2">
      <c r="A557" s="29"/>
      <c r="B557" s="53"/>
      <c r="C557" s="27"/>
      <c r="D557" s="27"/>
      <c r="E557" s="29"/>
    </row>
    <row r="558" spans="1:5" x14ac:dyDescent="0.2">
      <c r="A558" s="29"/>
      <c r="B558" s="53"/>
      <c r="C558" s="27"/>
      <c r="D558" s="27"/>
      <c r="E558" s="29"/>
    </row>
    <row r="559" spans="1:5" x14ac:dyDescent="0.2">
      <c r="A559" s="29"/>
      <c r="B559" s="53"/>
      <c r="C559" s="27"/>
      <c r="D559" s="27"/>
      <c r="E559" s="29"/>
    </row>
    <row r="560" spans="1:5" x14ac:dyDescent="0.2">
      <c r="A560" s="29"/>
      <c r="B560" s="53"/>
      <c r="C560" s="27"/>
      <c r="D560" s="27"/>
      <c r="E560" s="29"/>
    </row>
    <row r="561" spans="1:5" x14ac:dyDescent="0.2">
      <c r="A561" s="29"/>
      <c r="B561" s="53"/>
      <c r="C561" s="27"/>
      <c r="D561" s="27"/>
      <c r="E561" s="29"/>
    </row>
    <row r="562" spans="1:5" x14ac:dyDescent="0.2">
      <c r="A562" s="29"/>
      <c r="B562" s="53"/>
      <c r="C562" s="27"/>
      <c r="D562" s="27"/>
      <c r="E562" s="29"/>
    </row>
    <row r="563" spans="1:5" x14ac:dyDescent="0.2">
      <c r="A563" s="29"/>
      <c r="B563" s="53"/>
      <c r="C563" s="27"/>
      <c r="D563" s="27"/>
      <c r="E563" s="29"/>
    </row>
    <row r="564" spans="1:5" x14ac:dyDescent="0.2">
      <c r="A564" s="29"/>
      <c r="B564" s="53"/>
      <c r="C564" s="27"/>
      <c r="D564" s="27"/>
      <c r="E564" s="29"/>
    </row>
    <row r="565" spans="1:5" x14ac:dyDescent="0.2">
      <c r="A565" s="29"/>
      <c r="B565" s="53"/>
      <c r="C565" s="27"/>
      <c r="D565" s="27"/>
      <c r="E565" s="29"/>
    </row>
    <row r="566" spans="1:5" x14ac:dyDescent="0.2">
      <c r="A566" s="29"/>
      <c r="B566" s="53"/>
      <c r="C566" s="27"/>
      <c r="D566" s="27"/>
      <c r="E566" s="29"/>
    </row>
    <row r="567" spans="1:5" x14ac:dyDescent="0.2">
      <c r="A567" s="29"/>
      <c r="B567" s="53"/>
      <c r="C567" s="27"/>
      <c r="D567" s="27"/>
      <c r="E567" s="29"/>
    </row>
    <row r="568" spans="1:5" x14ac:dyDescent="0.2">
      <c r="A568" s="29"/>
      <c r="B568" s="53"/>
      <c r="C568" s="27"/>
      <c r="D568" s="27"/>
      <c r="E568" s="29"/>
    </row>
    <row r="569" spans="1:5" x14ac:dyDescent="0.2">
      <c r="A569" s="29"/>
      <c r="B569" s="53"/>
      <c r="C569" s="27"/>
      <c r="D569" s="27"/>
      <c r="E569" s="29"/>
    </row>
    <row r="570" spans="1:5" x14ac:dyDescent="0.2">
      <c r="A570" s="29"/>
      <c r="B570" s="53"/>
      <c r="C570" s="27"/>
      <c r="D570" s="27"/>
      <c r="E570" s="29"/>
    </row>
    <row r="571" spans="1:5" x14ac:dyDescent="0.2">
      <c r="A571" s="29"/>
      <c r="B571" s="53"/>
      <c r="C571" s="27"/>
      <c r="D571" s="27"/>
      <c r="E571" s="29"/>
    </row>
    <row r="572" spans="1:5" x14ac:dyDescent="0.2">
      <c r="A572" s="29"/>
      <c r="B572" s="53"/>
      <c r="C572" s="27"/>
      <c r="D572" s="27"/>
      <c r="E572" s="29"/>
    </row>
    <row r="573" spans="1:5" x14ac:dyDescent="0.2">
      <c r="A573" s="29"/>
      <c r="B573" s="53"/>
      <c r="C573" s="27"/>
      <c r="D573" s="27"/>
      <c r="E573" s="29"/>
    </row>
    <row r="574" spans="1:5" x14ac:dyDescent="0.2">
      <c r="A574" s="29"/>
      <c r="B574" s="53"/>
      <c r="C574" s="27"/>
      <c r="D574" s="27"/>
      <c r="E574" s="29"/>
    </row>
    <row r="575" spans="1:5" x14ac:dyDescent="0.2">
      <c r="A575" s="29"/>
      <c r="B575" s="53"/>
      <c r="C575" s="27"/>
      <c r="D575" s="27"/>
      <c r="E575" s="29"/>
    </row>
    <row r="576" spans="1:5" x14ac:dyDescent="0.2">
      <c r="A576" s="29"/>
      <c r="B576" s="53"/>
      <c r="C576" s="27"/>
      <c r="D576" s="27"/>
      <c r="E576" s="29"/>
    </row>
    <row r="577" spans="1:5" x14ac:dyDescent="0.2">
      <c r="A577" s="29"/>
      <c r="B577" s="53"/>
      <c r="C577" s="27"/>
      <c r="D577" s="27"/>
      <c r="E577" s="29"/>
    </row>
    <row r="578" spans="1:5" x14ac:dyDescent="0.2">
      <c r="A578" s="29"/>
      <c r="B578" s="53"/>
      <c r="C578" s="27"/>
      <c r="D578" s="27"/>
      <c r="E578" s="29"/>
    </row>
    <row r="579" spans="1:5" x14ac:dyDescent="0.2">
      <c r="A579" s="29"/>
      <c r="B579" s="53"/>
      <c r="C579" s="27"/>
      <c r="D579" s="27"/>
      <c r="E579" s="29"/>
    </row>
    <row r="580" spans="1:5" x14ac:dyDescent="0.2">
      <c r="A580" s="29"/>
      <c r="B580" s="53"/>
      <c r="C580" s="27"/>
      <c r="D580" s="27"/>
      <c r="E580" s="29"/>
    </row>
    <row r="581" spans="1:5" x14ac:dyDescent="0.2">
      <c r="A581" s="29"/>
      <c r="B581" s="53"/>
      <c r="C581" s="27"/>
      <c r="D581" s="27"/>
      <c r="E581" s="29"/>
    </row>
    <row r="582" spans="1:5" x14ac:dyDescent="0.2">
      <c r="A582" s="29"/>
      <c r="B582" s="53"/>
      <c r="C582" s="27"/>
      <c r="D582" s="27"/>
      <c r="E582" s="29"/>
    </row>
    <row r="583" spans="1:5" x14ac:dyDescent="0.2">
      <c r="A583" s="29"/>
      <c r="B583" s="53"/>
      <c r="C583" s="27"/>
      <c r="D583" s="27"/>
      <c r="E583" s="29"/>
    </row>
    <row r="584" spans="1:5" x14ac:dyDescent="0.2">
      <c r="A584" s="29"/>
      <c r="B584" s="53"/>
      <c r="C584" s="27"/>
      <c r="D584" s="27"/>
      <c r="E584" s="29"/>
    </row>
    <row r="585" spans="1:5" x14ac:dyDescent="0.2">
      <c r="A585" s="29"/>
      <c r="B585" s="53"/>
      <c r="C585" s="27"/>
      <c r="D585" s="27"/>
      <c r="E585" s="29"/>
    </row>
    <row r="586" spans="1:5" x14ac:dyDescent="0.2">
      <c r="A586" s="29"/>
      <c r="B586" s="53"/>
      <c r="C586" s="27"/>
      <c r="D586" s="27"/>
      <c r="E586" s="29"/>
    </row>
    <row r="587" spans="1:5" x14ac:dyDescent="0.2">
      <c r="A587" s="29"/>
      <c r="B587" s="53"/>
      <c r="C587" s="27"/>
      <c r="D587" s="27"/>
      <c r="E587" s="29"/>
    </row>
    <row r="588" spans="1:5" x14ac:dyDescent="0.2">
      <c r="A588" s="29"/>
      <c r="B588" s="53"/>
      <c r="C588" s="27"/>
      <c r="D588" s="27"/>
      <c r="E588" s="29"/>
    </row>
    <row r="589" spans="1:5" x14ac:dyDescent="0.2">
      <c r="A589" s="29"/>
      <c r="B589" s="53"/>
      <c r="C589" s="27"/>
      <c r="D589" s="27"/>
      <c r="E589" s="29"/>
    </row>
    <row r="590" spans="1:5" x14ac:dyDescent="0.2">
      <c r="A590" s="29"/>
      <c r="B590" s="53"/>
      <c r="C590" s="27"/>
      <c r="D590" s="27"/>
      <c r="E590" s="29"/>
    </row>
    <row r="591" spans="1:5" x14ac:dyDescent="0.2">
      <c r="A591" s="29"/>
      <c r="B591" s="53"/>
      <c r="C591" s="27"/>
      <c r="D591" s="27"/>
      <c r="E591" s="29"/>
    </row>
    <row r="592" spans="1:5" x14ac:dyDescent="0.2">
      <c r="A592" s="29"/>
      <c r="B592" s="53"/>
      <c r="C592" s="27"/>
      <c r="D592" s="27"/>
      <c r="E592" s="29"/>
    </row>
    <row r="593" spans="1:5" x14ac:dyDescent="0.2">
      <c r="A593" s="29"/>
      <c r="B593" s="53"/>
      <c r="C593" s="27"/>
      <c r="D593" s="27"/>
      <c r="E593" s="29"/>
    </row>
    <row r="594" spans="1:5" x14ac:dyDescent="0.2">
      <c r="A594" s="29"/>
      <c r="B594" s="53"/>
      <c r="C594" s="27"/>
      <c r="D594" s="27"/>
      <c r="E594" s="29"/>
    </row>
    <row r="595" spans="1:5" x14ac:dyDescent="0.2">
      <c r="A595" s="29"/>
      <c r="B595" s="53"/>
      <c r="C595" s="27"/>
      <c r="D595" s="27"/>
      <c r="E595" s="29"/>
    </row>
    <row r="596" spans="1:5" x14ac:dyDescent="0.2">
      <c r="A596" s="29"/>
      <c r="B596" s="53"/>
      <c r="C596" s="27"/>
      <c r="D596" s="27"/>
      <c r="E596" s="29"/>
    </row>
    <row r="597" spans="1:5" x14ac:dyDescent="0.2">
      <c r="A597" s="29"/>
      <c r="B597" s="53"/>
      <c r="C597" s="27"/>
      <c r="D597" s="27"/>
      <c r="E597" s="29"/>
    </row>
    <row r="598" spans="1:5" x14ac:dyDescent="0.2">
      <c r="A598" s="29"/>
      <c r="B598" s="53"/>
      <c r="C598" s="27"/>
      <c r="D598" s="27"/>
      <c r="E598" s="29"/>
    </row>
    <row r="599" spans="1:5" x14ac:dyDescent="0.2">
      <c r="A599" s="29"/>
      <c r="B599" s="53"/>
      <c r="C599" s="27"/>
      <c r="D599" s="27"/>
      <c r="E599" s="29"/>
    </row>
    <row r="600" spans="1:5" x14ac:dyDescent="0.2">
      <c r="A600" s="29"/>
      <c r="B600" s="53"/>
      <c r="C600" s="27"/>
      <c r="D600" s="27"/>
      <c r="E600" s="29"/>
    </row>
    <row r="601" spans="1:5" x14ac:dyDescent="0.2">
      <c r="A601" s="29"/>
      <c r="B601" s="53"/>
      <c r="C601" s="27"/>
      <c r="D601" s="27"/>
      <c r="E601" s="29"/>
    </row>
    <row r="602" spans="1:5" x14ac:dyDescent="0.2">
      <c r="A602" s="29"/>
      <c r="B602" s="53"/>
      <c r="C602" s="27"/>
      <c r="D602" s="27"/>
      <c r="E602" s="29"/>
    </row>
    <row r="603" spans="1:5" x14ac:dyDescent="0.2">
      <c r="A603" s="29"/>
      <c r="B603" s="53"/>
      <c r="C603" s="27"/>
      <c r="D603" s="27"/>
      <c r="E603" s="29"/>
    </row>
    <row r="604" spans="1:5" x14ac:dyDescent="0.2">
      <c r="A604" s="29"/>
      <c r="B604" s="53"/>
      <c r="C604" s="27"/>
      <c r="D604" s="27"/>
      <c r="E604" s="29"/>
    </row>
    <row r="605" spans="1:5" x14ac:dyDescent="0.2">
      <c r="A605" s="29"/>
      <c r="B605" s="53"/>
      <c r="C605" s="27"/>
      <c r="D605" s="27"/>
      <c r="E605" s="29"/>
    </row>
    <row r="606" spans="1:5" x14ac:dyDescent="0.2">
      <c r="A606" s="29"/>
      <c r="B606" s="53"/>
      <c r="C606" s="27"/>
      <c r="D606" s="27"/>
      <c r="E606" s="29"/>
    </row>
    <row r="607" spans="1:5" x14ac:dyDescent="0.2">
      <c r="A607" s="29"/>
      <c r="B607" s="53"/>
      <c r="C607" s="27"/>
      <c r="D607" s="27"/>
      <c r="E607" s="29"/>
    </row>
    <row r="608" spans="1:5" x14ac:dyDescent="0.2">
      <c r="A608" s="29"/>
      <c r="B608" s="53"/>
      <c r="C608" s="27"/>
      <c r="D608" s="27"/>
      <c r="E608" s="29"/>
    </row>
    <row r="609" spans="1:5" x14ac:dyDescent="0.2">
      <c r="A609" s="29"/>
      <c r="B609" s="53"/>
      <c r="C609" s="27"/>
      <c r="D609" s="27"/>
      <c r="E609" s="29"/>
    </row>
    <row r="610" spans="1:5" x14ac:dyDescent="0.2">
      <c r="A610" s="29"/>
      <c r="B610" s="53"/>
      <c r="C610" s="27"/>
      <c r="D610" s="27"/>
      <c r="E610" s="29"/>
    </row>
    <row r="611" spans="1:5" x14ac:dyDescent="0.2">
      <c r="A611" s="29"/>
      <c r="B611" s="53"/>
      <c r="C611" s="27"/>
      <c r="D611" s="27"/>
      <c r="E611" s="29"/>
    </row>
    <row r="612" spans="1:5" x14ac:dyDescent="0.2">
      <c r="A612" s="29"/>
      <c r="B612" s="53"/>
      <c r="C612" s="27"/>
      <c r="D612" s="27"/>
      <c r="E612" s="29"/>
    </row>
    <row r="613" spans="1:5" x14ac:dyDescent="0.2">
      <c r="A613" s="29"/>
      <c r="B613" s="53"/>
      <c r="C613" s="27"/>
      <c r="D613" s="27"/>
      <c r="E613" s="29"/>
    </row>
    <row r="614" spans="1:5" x14ac:dyDescent="0.2">
      <c r="A614" s="29"/>
      <c r="B614" s="53"/>
      <c r="C614" s="27"/>
      <c r="D614" s="27"/>
      <c r="E614" s="29"/>
    </row>
    <row r="615" spans="1:5" x14ac:dyDescent="0.2">
      <c r="A615" s="29"/>
      <c r="B615" s="53"/>
      <c r="C615" s="27"/>
      <c r="D615" s="27"/>
      <c r="E615" s="29"/>
    </row>
    <row r="616" spans="1:5" x14ac:dyDescent="0.2">
      <c r="A616" s="29"/>
      <c r="B616" s="53"/>
      <c r="C616" s="27"/>
      <c r="D616" s="27"/>
      <c r="E616" s="29"/>
    </row>
    <row r="617" spans="1:5" x14ac:dyDescent="0.2">
      <c r="A617" s="29"/>
      <c r="B617" s="53"/>
      <c r="C617" s="27"/>
      <c r="D617" s="27"/>
      <c r="E617" s="29"/>
    </row>
    <row r="618" spans="1:5" x14ac:dyDescent="0.2">
      <c r="A618" s="29"/>
      <c r="B618" s="53"/>
      <c r="C618" s="27"/>
      <c r="D618" s="27"/>
      <c r="E618" s="29"/>
    </row>
    <row r="619" spans="1:5" x14ac:dyDescent="0.2">
      <c r="A619" s="29"/>
      <c r="B619" s="53"/>
      <c r="C619" s="27"/>
      <c r="D619" s="27"/>
      <c r="E619" s="29"/>
    </row>
    <row r="620" spans="1:5" x14ac:dyDescent="0.2">
      <c r="A620" s="29"/>
      <c r="B620" s="53"/>
      <c r="C620" s="27"/>
      <c r="D620" s="27"/>
      <c r="E620" s="29"/>
    </row>
    <row r="621" spans="1:5" x14ac:dyDescent="0.2">
      <c r="A621" s="29"/>
      <c r="B621" s="53"/>
      <c r="C621" s="27"/>
      <c r="D621" s="27"/>
      <c r="E621" s="29"/>
    </row>
    <row r="622" spans="1:5" x14ac:dyDescent="0.2">
      <c r="A622" s="29"/>
      <c r="B622" s="53"/>
      <c r="C622" s="27"/>
      <c r="D622" s="27"/>
      <c r="E622" s="29"/>
    </row>
    <row r="623" spans="1:5" x14ac:dyDescent="0.2">
      <c r="A623" s="29"/>
      <c r="B623" s="53"/>
      <c r="C623" s="27"/>
      <c r="D623" s="27"/>
      <c r="E623" s="29"/>
    </row>
    <row r="624" spans="1:5" x14ac:dyDescent="0.2">
      <c r="A624" s="29"/>
      <c r="B624" s="53"/>
      <c r="C624" s="27"/>
      <c r="D624" s="27"/>
      <c r="E624" s="29"/>
    </row>
    <row r="625" spans="1:5" x14ac:dyDescent="0.2">
      <c r="A625" s="29"/>
      <c r="B625" s="53"/>
      <c r="C625" s="27"/>
      <c r="D625" s="27"/>
      <c r="E625" s="29"/>
    </row>
    <row r="626" spans="1:5" x14ac:dyDescent="0.2">
      <c r="A626" s="29"/>
      <c r="B626" s="53"/>
      <c r="C626" s="27"/>
      <c r="D626" s="27"/>
      <c r="E626" s="29"/>
    </row>
    <row r="627" spans="1:5" x14ac:dyDescent="0.2">
      <c r="A627" s="29"/>
      <c r="B627" s="53"/>
      <c r="C627" s="27"/>
      <c r="D627" s="27"/>
      <c r="E627" s="29"/>
    </row>
    <row r="628" spans="1:5" x14ac:dyDescent="0.2">
      <c r="A628" s="29"/>
      <c r="B628" s="53"/>
      <c r="C628" s="27"/>
      <c r="D628" s="27"/>
      <c r="E628" s="29"/>
    </row>
    <row r="629" spans="1:5" x14ac:dyDescent="0.2">
      <c r="A629" s="29"/>
      <c r="B629" s="53"/>
      <c r="C629" s="27"/>
      <c r="D629" s="27"/>
      <c r="E629" s="29"/>
    </row>
    <row r="630" spans="1:5" x14ac:dyDescent="0.2">
      <c r="A630" s="29"/>
      <c r="B630" s="53"/>
      <c r="C630" s="27"/>
      <c r="D630" s="27"/>
      <c r="E630" s="29"/>
    </row>
    <row r="631" spans="1:5" x14ac:dyDescent="0.2">
      <c r="A631" s="29"/>
      <c r="B631" s="53"/>
      <c r="C631" s="27"/>
      <c r="D631" s="27"/>
      <c r="E631" s="29"/>
    </row>
    <row r="632" spans="1:5" x14ac:dyDescent="0.2">
      <c r="A632" s="29"/>
      <c r="B632" s="53"/>
      <c r="C632" s="27"/>
      <c r="D632" s="27"/>
      <c r="E632" s="29"/>
    </row>
    <row r="633" spans="1:5" x14ac:dyDescent="0.2">
      <c r="A633" s="29"/>
      <c r="B633" s="53"/>
      <c r="C633" s="27"/>
      <c r="D633" s="27"/>
      <c r="E633" s="29"/>
    </row>
    <row r="634" spans="1:5" x14ac:dyDescent="0.2">
      <c r="A634" s="29"/>
      <c r="B634" s="53"/>
      <c r="C634" s="27"/>
      <c r="D634" s="27"/>
      <c r="E634" s="29"/>
    </row>
    <row r="635" spans="1:5" x14ac:dyDescent="0.2">
      <c r="A635" s="29"/>
      <c r="B635" s="53"/>
      <c r="C635" s="27"/>
      <c r="D635" s="27"/>
      <c r="E635" s="29"/>
    </row>
    <row r="636" spans="1:5" x14ac:dyDescent="0.2">
      <c r="A636" s="29"/>
      <c r="B636" s="53"/>
      <c r="C636" s="27"/>
      <c r="D636" s="27"/>
      <c r="E636" s="29"/>
    </row>
    <row r="637" spans="1:5" x14ac:dyDescent="0.2">
      <c r="A637" s="29"/>
      <c r="B637" s="53"/>
      <c r="C637" s="27"/>
      <c r="D637" s="27"/>
      <c r="E637" s="29"/>
    </row>
    <row r="638" spans="1:5" x14ac:dyDescent="0.2">
      <c r="A638" s="29"/>
      <c r="B638" s="53"/>
      <c r="C638" s="27"/>
      <c r="D638" s="27"/>
      <c r="E638" s="29"/>
    </row>
    <row r="639" spans="1:5" x14ac:dyDescent="0.2">
      <c r="A639" s="29"/>
      <c r="B639" s="53"/>
      <c r="C639" s="27"/>
      <c r="D639" s="27"/>
      <c r="E639" s="29"/>
    </row>
    <row r="640" spans="1:5" x14ac:dyDescent="0.2">
      <c r="A640" s="29"/>
      <c r="B640" s="53"/>
      <c r="C640" s="27"/>
      <c r="D640" s="27"/>
      <c r="E640" s="29"/>
    </row>
    <row r="641" spans="1:5" x14ac:dyDescent="0.2">
      <c r="A641" s="29"/>
      <c r="B641" s="53"/>
      <c r="C641" s="27"/>
      <c r="D641" s="27"/>
      <c r="E641" s="29"/>
    </row>
    <row r="642" spans="1:5" x14ac:dyDescent="0.2">
      <c r="A642" s="29"/>
      <c r="B642" s="53"/>
      <c r="C642" s="27"/>
      <c r="D642" s="27"/>
      <c r="E642" s="29"/>
    </row>
    <row r="643" spans="1:5" x14ac:dyDescent="0.2">
      <c r="A643" s="29"/>
      <c r="B643" s="53"/>
      <c r="C643" s="27"/>
      <c r="D643" s="27"/>
      <c r="E643" s="29"/>
    </row>
    <row r="644" spans="1:5" x14ac:dyDescent="0.2">
      <c r="A644" s="29"/>
      <c r="B644" s="53"/>
      <c r="C644" s="27"/>
      <c r="D644" s="27"/>
      <c r="E644" s="29"/>
    </row>
    <row r="645" spans="1:5" x14ac:dyDescent="0.2">
      <c r="A645" s="29"/>
      <c r="B645" s="53"/>
      <c r="C645" s="27"/>
      <c r="D645" s="27"/>
      <c r="E645" s="29"/>
    </row>
    <row r="646" spans="1:5" x14ac:dyDescent="0.2">
      <c r="A646" s="29"/>
      <c r="B646" s="53"/>
      <c r="C646" s="27"/>
      <c r="D646" s="27"/>
      <c r="E646" s="29"/>
    </row>
    <row r="647" spans="1:5" x14ac:dyDescent="0.2">
      <c r="A647" s="29"/>
      <c r="B647" s="53"/>
      <c r="C647" s="27"/>
      <c r="D647" s="27"/>
      <c r="E647" s="29"/>
    </row>
    <row r="648" spans="1:5" x14ac:dyDescent="0.2">
      <c r="A648" s="29"/>
      <c r="B648" s="53"/>
      <c r="C648" s="27"/>
      <c r="D648" s="27"/>
      <c r="E648" s="29"/>
    </row>
    <row r="649" spans="1:5" x14ac:dyDescent="0.2">
      <c r="A649" s="29"/>
      <c r="B649" s="53"/>
      <c r="C649" s="27"/>
      <c r="D649" s="27"/>
      <c r="E649" s="29"/>
    </row>
    <row r="650" spans="1:5" x14ac:dyDescent="0.2">
      <c r="A650" s="29"/>
      <c r="B650" s="53"/>
      <c r="C650" s="27"/>
      <c r="D650" s="27"/>
      <c r="E650" s="29"/>
    </row>
    <row r="651" spans="1:5" x14ac:dyDescent="0.2">
      <c r="A651" s="29"/>
      <c r="B651" s="53"/>
      <c r="C651" s="27"/>
      <c r="D651" s="27"/>
      <c r="E651" s="29"/>
    </row>
    <row r="652" spans="1:5" x14ac:dyDescent="0.2">
      <c r="A652" s="29"/>
      <c r="B652" s="53"/>
      <c r="C652" s="27"/>
      <c r="D652" s="27"/>
      <c r="E652" s="29"/>
    </row>
    <row r="653" spans="1:5" x14ac:dyDescent="0.2">
      <c r="A653" s="29"/>
      <c r="B653" s="53"/>
      <c r="C653" s="27"/>
      <c r="D653" s="27"/>
      <c r="E653" s="29"/>
    </row>
    <row r="654" spans="1:5" x14ac:dyDescent="0.2">
      <c r="A654" s="29"/>
      <c r="B654" s="53"/>
      <c r="C654" s="27"/>
      <c r="D654" s="27"/>
      <c r="E654" s="29"/>
    </row>
    <row r="655" spans="1:5" x14ac:dyDescent="0.2">
      <c r="A655" s="29"/>
      <c r="B655" s="53"/>
      <c r="C655" s="27"/>
      <c r="D655" s="27"/>
      <c r="E655" s="29"/>
    </row>
    <row r="656" spans="1:5" x14ac:dyDescent="0.2">
      <c r="A656" s="29"/>
      <c r="B656" s="53"/>
      <c r="C656" s="27"/>
      <c r="D656" s="27"/>
      <c r="E656" s="29"/>
    </row>
    <row r="657" spans="1:5" x14ac:dyDescent="0.2">
      <c r="A657" s="29"/>
      <c r="B657" s="53"/>
      <c r="C657" s="27"/>
      <c r="D657" s="27"/>
      <c r="E657" s="29"/>
    </row>
    <row r="658" spans="1:5" x14ac:dyDescent="0.2">
      <c r="A658" s="29"/>
      <c r="B658" s="53"/>
      <c r="C658" s="27"/>
      <c r="D658" s="27"/>
      <c r="E658" s="29"/>
    </row>
    <row r="659" spans="1:5" x14ac:dyDescent="0.2">
      <c r="A659" s="29"/>
      <c r="B659" s="53"/>
      <c r="C659" s="27"/>
      <c r="D659" s="27"/>
      <c r="E659" s="29"/>
    </row>
    <row r="660" spans="1:5" x14ac:dyDescent="0.2">
      <c r="A660" s="29"/>
      <c r="B660" s="53"/>
      <c r="C660" s="27"/>
      <c r="D660" s="27"/>
      <c r="E660" s="29"/>
    </row>
    <row r="661" spans="1:5" x14ac:dyDescent="0.2">
      <c r="A661" s="29"/>
      <c r="B661" s="53"/>
      <c r="C661" s="27"/>
      <c r="D661" s="27"/>
      <c r="E661" s="29"/>
    </row>
    <row r="662" spans="1:5" x14ac:dyDescent="0.2">
      <c r="A662" s="29"/>
      <c r="B662" s="53"/>
      <c r="C662" s="27"/>
      <c r="D662" s="27"/>
      <c r="E662" s="29"/>
    </row>
    <row r="663" spans="1:5" x14ac:dyDescent="0.2">
      <c r="A663" s="29"/>
      <c r="B663" s="53"/>
      <c r="C663" s="27"/>
      <c r="D663" s="27"/>
      <c r="E663" s="29"/>
    </row>
    <row r="664" spans="1:5" x14ac:dyDescent="0.2">
      <c r="A664" s="29"/>
      <c r="B664" s="53"/>
      <c r="C664" s="27"/>
      <c r="D664" s="27"/>
      <c r="E664" s="29"/>
    </row>
    <row r="665" spans="1:5" x14ac:dyDescent="0.2">
      <c r="A665" s="29"/>
      <c r="B665" s="53"/>
      <c r="C665" s="27"/>
      <c r="D665" s="27"/>
      <c r="E665" s="29"/>
    </row>
    <row r="666" spans="1:5" x14ac:dyDescent="0.2">
      <c r="A666" s="29"/>
      <c r="B666" s="53"/>
      <c r="C666" s="27"/>
      <c r="D666" s="27"/>
      <c r="E666" s="29"/>
    </row>
    <row r="667" spans="1:5" x14ac:dyDescent="0.2">
      <c r="A667" s="29"/>
      <c r="B667" s="53"/>
      <c r="C667" s="27"/>
      <c r="D667" s="27"/>
      <c r="E667" s="29"/>
    </row>
    <row r="668" spans="1:5" x14ac:dyDescent="0.2">
      <c r="A668" s="29"/>
      <c r="B668" s="53"/>
      <c r="C668" s="27"/>
      <c r="D668" s="27"/>
      <c r="E668" s="29"/>
    </row>
    <row r="669" spans="1:5" x14ac:dyDescent="0.2">
      <c r="A669" s="29"/>
      <c r="B669" s="53"/>
      <c r="C669" s="27"/>
      <c r="D669" s="27"/>
      <c r="E669" s="29"/>
    </row>
    <row r="670" spans="1:5" x14ac:dyDescent="0.2">
      <c r="A670" s="29"/>
      <c r="B670" s="53"/>
      <c r="C670" s="27"/>
      <c r="D670" s="27"/>
      <c r="E670" s="29"/>
    </row>
    <row r="671" spans="1:5" x14ac:dyDescent="0.2">
      <c r="A671" s="29"/>
      <c r="B671" s="53"/>
      <c r="C671" s="27"/>
      <c r="D671" s="27"/>
      <c r="E671" s="29"/>
    </row>
    <row r="672" spans="1:5" x14ac:dyDescent="0.2">
      <c r="A672" s="29"/>
      <c r="B672" s="53"/>
      <c r="C672" s="27"/>
      <c r="D672" s="27"/>
      <c r="E672" s="29"/>
    </row>
    <row r="673" spans="1:5" x14ac:dyDescent="0.2">
      <c r="A673" s="29"/>
      <c r="B673" s="53"/>
      <c r="C673" s="27"/>
      <c r="D673" s="27"/>
      <c r="E673" s="29"/>
    </row>
    <row r="674" spans="1:5" x14ac:dyDescent="0.2">
      <c r="A674" s="29"/>
      <c r="B674" s="53"/>
      <c r="C674" s="27"/>
      <c r="D674" s="27"/>
      <c r="E674" s="29"/>
    </row>
    <row r="675" spans="1:5" x14ac:dyDescent="0.2">
      <c r="A675" s="29"/>
      <c r="B675" s="53"/>
      <c r="C675" s="27"/>
      <c r="D675" s="27"/>
      <c r="E675" s="29"/>
    </row>
    <row r="676" spans="1:5" x14ac:dyDescent="0.2">
      <c r="A676" s="29"/>
      <c r="B676" s="53"/>
      <c r="C676" s="27"/>
      <c r="D676" s="27"/>
      <c r="E676" s="29"/>
    </row>
    <row r="677" spans="1:5" x14ac:dyDescent="0.2">
      <c r="A677" s="29"/>
      <c r="B677" s="53"/>
      <c r="C677" s="27"/>
      <c r="D677" s="27"/>
      <c r="E677" s="29"/>
    </row>
    <row r="678" spans="1:5" x14ac:dyDescent="0.2">
      <c r="A678" s="29"/>
      <c r="B678" s="53"/>
      <c r="C678" s="27"/>
      <c r="D678" s="27"/>
      <c r="E678" s="29"/>
    </row>
    <row r="679" spans="1:5" x14ac:dyDescent="0.2">
      <c r="A679" s="29"/>
      <c r="B679" s="53"/>
      <c r="C679" s="27"/>
      <c r="D679" s="27"/>
      <c r="E679" s="29"/>
    </row>
    <row r="680" spans="1:5" x14ac:dyDescent="0.2">
      <c r="A680" s="29"/>
      <c r="B680" s="53"/>
      <c r="C680" s="27"/>
      <c r="D680" s="27"/>
      <c r="E680" s="29"/>
    </row>
    <row r="681" spans="1:5" x14ac:dyDescent="0.2">
      <c r="A681" s="29"/>
      <c r="B681" s="53"/>
      <c r="C681" s="27"/>
      <c r="D681" s="27"/>
      <c r="E681" s="29"/>
    </row>
    <row r="682" spans="1:5" x14ac:dyDescent="0.2">
      <c r="A682" s="29"/>
      <c r="B682" s="53"/>
      <c r="C682" s="27"/>
      <c r="D682" s="27"/>
      <c r="E682" s="29"/>
    </row>
    <row r="683" spans="1:5" x14ac:dyDescent="0.2">
      <c r="A683" s="29"/>
      <c r="B683" s="53"/>
      <c r="C683" s="27"/>
      <c r="D683" s="27"/>
      <c r="E683" s="29"/>
    </row>
    <row r="684" spans="1:5" x14ac:dyDescent="0.2">
      <c r="A684" s="29"/>
      <c r="B684" s="53"/>
      <c r="C684" s="27"/>
      <c r="D684" s="27"/>
      <c r="E684" s="29"/>
    </row>
    <row r="685" spans="1:5" x14ac:dyDescent="0.2">
      <c r="A685" s="29"/>
      <c r="B685" s="53"/>
      <c r="C685" s="27"/>
      <c r="D685" s="27"/>
      <c r="E685" s="29"/>
    </row>
    <row r="686" spans="1:5" x14ac:dyDescent="0.2">
      <c r="A686" s="29"/>
      <c r="B686" s="53"/>
      <c r="C686" s="27"/>
      <c r="D686" s="27"/>
      <c r="E686" s="29"/>
    </row>
    <row r="687" spans="1:5" x14ac:dyDescent="0.2">
      <c r="A687" s="29"/>
      <c r="B687" s="53"/>
      <c r="C687" s="27"/>
      <c r="D687" s="27"/>
      <c r="E687" s="29"/>
    </row>
    <row r="688" spans="1:5" x14ac:dyDescent="0.2">
      <c r="A688" s="29"/>
      <c r="B688" s="53"/>
      <c r="C688" s="27"/>
      <c r="D688" s="27"/>
      <c r="E688" s="29"/>
    </row>
    <row r="689" spans="1:5" x14ac:dyDescent="0.2">
      <c r="A689" s="29"/>
      <c r="B689" s="53"/>
      <c r="C689" s="27"/>
      <c r="D689" s="27"/>
      <c r="E689" s="29"/>
    </row>
    <row r="690" spans="1:5" x14ac:dyDescent="0.2">
      <c r="A690" s="29"/>
      <c r="B690" s="53"/>
      <c r="C690" s="27"/>
      <c r="D690" s="27"/>
      <c r="E690" s="29"/>
    </row>
    <row r="691" spans="1:5" x14ac:dyDescent="0.2">
      <c r="A691" s="29"/>
      <c r="B691" s="53"/>
      <c r="C691" s="27"/>
      <c r="D691" s="27"/>
      <c r="E691" s="29"/>
    </row>
    <row r="692" spans="1:5" x14ac:dyDescent="0.2">
      <c r="A692" s="29"/>
      <c r="B692" s="53"/>
      <c r="C692" s="27"/>
      <c r="D692" s="27"/>
      <c r="E692" s="29"/>
    </row>
    <row r="693" spans="1:5" x14ac:dyDescent="0.2">
      <c r="A693" s="29"/>
      <c r="B693" s="53"/>
      <c r="C693" s="27"/>
      <c r="D693" s="27"/>
      <c r="E693" s="29"/>
    </row>
    <row r="694" spans="1:5" x14ac:dyDescent="0.2">
      <c r="A694" s="29"/>
      <c r="B694" s="53"/>
      <c r="C694" s="27"/>
      <c r="D694" s="27"/>
      <c r="E694" s="29"/>
    </row>
    <row r="695" spans="1:5" x14ac:dyDescent="0.2">
      <c r="A695" s="29"/>
      <c r="B695" s="53"/>
      <c r="C695" s="27"/>
      <c r="D695" s="27"/>
      <c r="E695" s="29"/>
    </row>
    <row r="696" spans="1:5" x14ac:dyDescent="0.2">
      <c r="A696" s="29"/>
      <c r="B696" s="53"/>
      <c r="C696" s="27"/>
      <c r="D696" s="27"/>
      <c r="E696" s="29"/>
    </row>
    <row r="697" spans="1:5" x14ac:dyDescent="0.2">
      <c r="A697" s="29"/>
      <c r="B697" s="53"/>
      <c r="C697" s="27"/>
      <c r="D697" s="27"/>
      <c r="E697" s="29"/>
    </row>
    <row r="698" spans="1:5" x14ac:dyDescent="0.2">
      <c r="A698" s="29"/>
      <c r="B698" s="53"/>
      <c r="C698" s="27"/>
      <c r="D698" s="27"/>
      <c r="E698" s="29"/>
    </row>
    <row r="699" spans="1:5" x14ac:dyDescent="0.2">
      <c r="A699" s="29"/>
      <c r="B699" s="53"/>
      <c r="C699" s="27"/>
      <c r="D699" s="27"/>
      <c r="E699" s="29"/>
    </row>
    <row r="700" spans="1:5" x14ac:dyDescent="0.2">
      <c r="A700" s="29"/>
      <c r="B700" s="53"/>
      <c r="C700" s="27"/>
      <c r="D700" s="27"/>
      <c r="E700" s="29"/>
    </row>
    <row r="701" spans="1:5" x14ac:dyDescent="0.2">
      <c r="A701" s="29"/>
      <c r="B701" s="53"/>
      <c r="C701" s="27"/>
      <c r="D701" s="27"/>
      <c r="E701" s="29"/>
    </row>
    <row r="702" spans="1:5" x14ac:dyDescent="0.2">
      <c r="A702" s="29"/>
      <c r="B702" s="53"/>
      <c r="C702" s="27"/>
      <c r="D702" s="27"/>
      <c r="E702" s="29"/>
    </row>
    <row r="703" spans="1:5" x14ac:dyDescent="0.2">
      <c r="A703" s="29"/>
      <c r="B703" s="53"/>
      <c r="C703" s="27"/>
      <c r="D703" s="27"/>
      <c r="E703" s="29"/>
    </row>
    <row r="704" spans="1:5" x14ac:dyDescent="0.2">
      <c r="A704" s="29"/>
      <c r="B704" s="53"/>
      <c r="C704" s="27"/>
      <c r="D704" s="27"/>
      <c r="E704" s="29"/>
    </row>
    <row r="705" spans="1:5" x14ac:dyDescent="0.2">
      <c r="A705" s="29"/>
      <c r="B705" s="53"/>
      <c r="C705" s="27"/>
      <c r="D705" s="27"/>
      <c r="E705" s="29"/>
    </row>
    <row r="706" spans="1:5" x14ac:dyDescent="0.2">
      <c r="A706" s="29"/>
      <c r="B706" s="53"/>
      <c r="C706" s="27"/>
      <c r="D706" s="27"/>
      <c r="E706" s="29"/>
    </row>
    <row r="707" spans="1:5" x14ac:dyDescent="0.2">
      <c r="A707" s="29"/>
      <c r="B707" s="53"/>
      <c r="C707" s="27"/>
      <c r="D707" s="27"/>
      <c r="E707" s="29"/>
    </row>
    <row r="708" spans="1:5" x14ac:dyDescent="0.2">
      <c r="A708" s="29"/>
      <c r="B708" s="53"/>
      <c r="C708" s="27"/>
      <c r="D708" s="27"/>
      <c r="E708" s="29"/>
    </row>
    <row r="709" spans="1:5" x14ac:dyDescent="0.2">
      <c r="A709" s="29"/>
      <c r="B709" s="53"/>
      <c r="C709" s="27"/>
      <c r="D709" s="27"/>
      <c r="E709" s="29"/>
    </row>
    <row r="710" spans="1:5" x14ac:dyDescent="0.2">
      <c r="A710" s="29"/>
      <c r="B710" s="53"/>
      <c r="C710" s="27"/>
      <c r="D710" s="27"/>
      <c r="E710" s="29"/>
    </row>
    <row r="711" spans="1:5" x14ac:dyDescent="0.2">
      <c r="A711" s="29"/>
      <c r="B711" s="53"/>
      <c r="C711" s="27"/>
      <c r="D711" s="27"/>
      <c r="E711" s="29"/>
    </row>
    <row r="712" spans="1:5" x14ac:dyDescent="0.2">
      <c r="A712" s="29"/>
      <c r="B712" s="53"/>
      <c r="C712" s="27"/>
      <c r="D712" s="27"/>
      <c r="E712" s="29"/>
    </row>
    <row r="713" spans="1:5" x14ac:dyDescent="0.2">
      <c r="A713" s="29"/>
      <c r="B713" s="53"/>
      <c r="C713" s="27"/>
      <c r="D713" s="27"/>
      <c r="E713" s="29"/>
    </row>
    <row r="714" spans="1:5" x14ac:dyDescent="0.2">
      <c r="A714" s="29"/>
      <c r="B714" s="53"/>
      <c r="C714" s="27"/>
      <c r="D714" s="27"/>
      <c r="E714" s="29"/>
    </row>
    <row r="715" spans="1:5" x14ac:dyDescent="0.2">
      <c r="A715" s="29"/>
      <c r="B715" s="53"/>
      <c r="C715" s="27"/>
      <c r="D715" s="27"/>
      <c r="E715" s="29"/>
    </row>
    <row r="716" spans="1:5" x14ac:dyDescent="0.2">
      <c r="A716" s="29"/>
      <c r="B716" s="53"/>
      <c r="C716" s="27"/>
      <c r="D716" s="27"/>
      <c r="E716" s="29"/>
    </row>
    <row r="717" spans="1:5" x14ac:dyDescent="0.2">
      <c r="A717" s="29"/>
      <c r="B717" s="53"/>
      <c r="C717" s="27"/>
      <c r="D717" s="27"/>
      <c r="E717" s="29"/>
    </row>
    <row r="718" spans="1:5" x14ac:dyDescent="0.2">
      <c r="A718" s="29"/>
      <c r="B718" s="53"/>
      <c r="C718" s="27"/>
      <c r="D718" s="27"/>
      <c r="E718" s="29"/>
    </row>
    <row r="719" spans="1:5" x14ac:dyDescent="0.2">
      <c r="A719" s="29"/>
      <c r="B719" s="53"/>
      <c r="C719" s="27"/>
      <c r="D719" s="27"/>
      <c r="E719" s="29"/>
    </row>
    <row r="720" spans="1:5" x14ac:dyDescent="0.2">
      <c r="A720" s="29"/>
      <c r="B720" s="53"/>
      <c r="C720" s="27"/>
      <c r="D720" s="27"/>
      <c r="E720" s="29"/>
    </row>
    <row r="721" spans="1:5" x14ac:dyDescent="0.2">
      <c r="A721" s="29"/>
      <c r="B721" s="53"/>
      <c r="C721" s="27"/>
      <c r="D721" s="27"/>
      <c r="E721" s="29"/>
    </row>
    <row r="722" spans="1:5" x14ac:dyDescent="0.2">
      <c r="A722" s="29"/>
      <c r="B722" s="53"/>
      <c r="C722" s="27"/>
      <c r="D722" s="27"/>
      <c r="E722" s="29"/>
    </row>
    <row r="723" spans="1:5" x14ac:dyDescent="0.2">
      <c r="A723" s="29"/>
      <c r="B723" s="53"/>
      <c r="C723" s="27"/>
      <c r="D723" s="27"/>
      <c r="E723" s="29"/>
    </row>
    <row r="724" spans="1:5" x14ac:dyDescent="0.2">
      <c r="A724" s="29"/>
      <c r="B724" s="53"/>
      <c r="C724" s="27"/>
      <c r="D724" s="27"/>
      <c r="E724" s="29"/>
    </row>
    <row r="725" spans="1:5" x14ac:dyDescent="0.2">
      <c r="A725" s="29"/>
      <c r="B725" s="53"/>
      <c r="C725" s="27"/>
      <c r="D725" s="27"/>
      <c r="E725" s="29"/>
    </row>
    <row r="726" spans="1:5" x14ac:dyDescent="0.2">
      <c r="A726" s="29"/>
      <c r="B726" s="53"/>
      <c r="C726" s="27"/>
      <c r="D726" s="27"/>
      <c r="E726" s="29"/>
    </row>
    <row r="727" spans="1:5" x14ac:dyDescent="0.2">
      <c r="A727" s="29"/>
      <c r="B727" s="53"/>
      <c r="C727" s="27"/>
      <c r="D727" s="27"/>
      <c r="E727" s="29"/>
    </row>
    <row r="728" spans="1:5" x14ac:dyDescent="0.2">
      <c r="A728" s="29"/>
      <c r="B728" s="53"/>
      <c r="C728" s="27"/>
      <c r="D728" s="27"/>
      <c r="E728" s="29"/>
    </row>
    <row r="729" spans="1:5" x14ac:dyDescent="0.2">
      <c r="A729" s="29"/>
      <c r="B729" s="53"/>
      <c r="C729" s="27"/>
      <c r="D729" s="27"/>
      <c r="E729" s="29"/>
    </row>
    <row r="730" spans="1:5" x14ac:dyDescent="0.2">
      <c r="A730" s="29"/>
      <c r="B730" s="53"/>
      <c r="C730" s="27"/>
      <c r="D730" s="27"/>
      <c r="E730" s="29"/>
    </row>
    <row r="731" spans="1:5" x14ac:dyDescent="0.2">
      <c r="A731" s="29"/>
      <c r="B731" s="53"/>
      <c r="C731" s="27"/>
      <c r="D731" s="27"/>
      <c r="E731" s="29"/>
    </row>
    <row r="732" spans="1:5" x14ac:dyDescent="0.2">
      <c r="A732" s="29"/>
      <c r="B732" s="53"/>
      <c r="C732" s="27"/>
      <c r="D732" s="27"/>
      <c r="E732" s="29"/>
    </row>
    <row r="733" spans="1:5" x14ac:dyDescent="0.2">
      <c r="A733" s="29"/>
      <c r="B733" s="53"/>
      <c r="C733" s="27"/>
      <c r="D733" s="27"/>
      <c r="E733" s="29"/>
    </row>
    <row r="734" spans="1:5" x14ac:dyDescent="0.2">
      <c r="A734" s="29"/>
      <c r="B734" s="53"/>
      <c r="C734" s="27"/>
      <c r="D734" s="27"/>
      <c r="E734" s="29"/>
    </row>
    <row r="735" spans="1:5" x14ac:dyDescent="0.2">
      <c r="A735" s="29"/>
      <c r="B735" s="53"/>
      <c r="C735" s="27"/>
      <c r="D735" s="27"/>
      <c r="E735" s="29"/>
    </row>
    <row r="736" spans="1:5" x14ac:dyDescent="0.2">
      <c r="A736" s="29"/>
      <c r="B736" s="53"/>
      <c r="C736" s="27"/>
      <c r="D736" s="27"/>
      <c r="E736" s="29"/>
    </row>
    <row r="737" spans="1:5" x14ac:dyDescent="0.2">
      <c r="A737" s="29"/>
      <c r="B737" s="53"/>
      <c r="C737" s="27"/>
      <c r="D737" s="27"/>
      <c r="E737" s="29"/>
    </row>
    <row r="738" spans="1:5" x14ac:dyDescent="0.2">
      <c r="A738" s="29"/>
      <c r="B738" s="53"/>
      <c r="C738" s="27"/>
      <c r="D738" s="27"/>
      <c r="E738" s="29"/>
    </row>
    <row r="739" spans="1:5" x14ac:dyDescent="0.2">
      <c r="A739" s="29"/>
      <c r="B739" s="53"/>
      <c r="C739" s="27"/>
      <c r="D739" s="27"/>
      <c r="E739" s="29"/>
    </row>
    <row r="740" spans="1:5" x14ac:dyDescent="0.2">
      <c r="A740" s="29"/>
      <c r="B740" s="53"/>
      <c r="C740" s="27"/>
      <c r="D740" s="27"/>
      <c r="E740" s="29"/>
    </row>
    <row r="741" spans="1:5" x14ac:dyDescent="0.2">
      <c r="A741" s="29"/>
      <c r="B741" s="53"/>
      <c r="C741" s="27"/>
      <c r="D741" s="27"/>
      <c r="E741" s="29"/>
    </row>
    <row r="742" spans="1:5" x14ac:dyDescent="0.2">
      <c r="A742" s="29"/>
      <c r="B742" s="53"/>
      <c r="C742" s="27"/>
      <c r="D742" s="27"/>
      <c r="E742" s="29"/>
    </row>
    <row r="743" spans="1:5" x14ac:dyDescent="0.2">
      <c r="A743" s="29"/>
      <c r="B743" s="53"/>
      <c r="C743" s="27"/>
      <c r="D743" s="27"/>
      <c r="E743" s="29"/>
    </row>
    <row r="744" spans="1:5" x14ac:dyDescent="0.2">
      <c r="A744" s="29"/>
      <c r="B744" s="53"/>
      <c r="C744" s="27"/>
      <c r="D744" s="27"/>
      <c r="E744" s="29"/>
    </row>
    <row r="745" spans="1:5" x14ac:dyDescent="0.2">
      <c r="A745" s="29"/>
      <c r="B745" s="53"/>
      <c r="C745" s="27"/>
      <c r="D745" s="27"/>
      <c r="E745" s="29"/>
    </row>
    <row r="746" spans="1:5" x14ac:dyDescent="0.2">
      <c r="A746" s="29"/>
      <c r="B746" s="53"/>
      <c r="C746" s="27"/>
      <c r="D746" s="27"/>
      <c r="E746" s="29"/>
    </row>
    <row r="747" spans="1:5" x14ac:dyDescent="0.2">
      <c r="A747" s="29"/>
      <c r="B747" s="53"/>
      <c r="C747" s="27"/>
      <c r="D747" s="27"/>
      <c r="E747" s="29"/>
    </row>
    <row r="748" spans="1:5" x14ac:dyDescent="0.2">
      <c r="A748" s="29"/>
      <c r="B748" s="53"/>
      <c r="C748" s="27"/>
      <c r="D748" s="27"/>
      <c r="E748" s="29"/>
    </row>
    <row r="749" spans="1:5" x14ac:dyDescent="0.2">
      <c r="A749" s="29"/>
      <c r="B749" s="53"/>
      <c r="C749" s="27"/>
      <c r="D749" s="27"/>
      <c r="E749" s="29"/>
    </row>
    <row r="750" spans="1:5" x14ac:dyDescent="0.2">
      <c r="A750" s="29"/>
      <c r="B750" s="53"/>
      <c r="C750" s="27"/>
      <c r="D750" s="27"/>
      <c r="E750" s="29"/>
    </row>
    <row r="751" spans="1:5" x14ac:dyDescent="0.2">
      <c r="A751" s="29"/>
      <c r="B751" s="53"/>
      <c r="C751" s="27"/>
      <c r="D751" s="27"/>
      <c r="E751" s="29"/>
    </row>
    <row r="752" spans="1:5" x14ac:dyDescent="0.2">
      <c r="A752" s="29"/>
      <c r="B752" s="53"/>
      <c r="C752" s="27"/>
      <c r="D752" s="27"/>
      <c r="E752" s="29"/>
    </row>
    <row r="753" spans="1:5" x14ac:dyDescent="0.2">
      <c r="A753" s="29"/>
      <c r="B753" s="53"/>
      <c r="C753" s="27"/>
      <c r="D753" s="27"/>
      <c r="E753" s="29"/>
    </row>
    <row r="754" spans="1:5" x14ac:dyDescent="0.2">
      <c r="A754" s="29"/>
      <c r="B754" s="53"/>
      <c r="C754" s="27"/>
      <c r="D754" s="27"/>
      <c r="E754" s="29"/>
    </row>
    <row r="755" spans="1:5" x14ac:dyDescent="0.2">
      <c r="A755" s="29"/>
      <c r="B755" s="53"/>
      <c r="C755" s="27"/>
      <c r="D755" s="27"/>
      <c r="E755" s="29"/>
    </row>
    <row r="756" spans="1:5" x14ac:dyDescent="0.2">
      <c r="A756" s="29"/>
      <c r="B756" s="53"/>
      <c r="C756" s="27"/>
      <c r="D756" s="27"/>
      <c r="E756" s="29"/>
    </row>
    <row r="757" spans="1:5" x14ac:dyDescent="0.2">
      <c r="A757" s="29"/>
      <c r="B757" s="53"/>
      <c r="C757" s="27"/>
      <c r="D757" s="27"/>
      <c r="E757" s="29"/>
    </row>
    <row r="758" spans="1:5" x14ac:dyDescent="0.2">
      <c r="A758" s="29"/>
      <c r="B758" s="53"/>
      <c r="C758" s="27"/>
      <c r="D758" s="27"/>
      <c r="E758" s="29"/>
    </row>
    <row r="759" spans="1:5" x14ac:dyDescent="0.2">
      <c r="A759" s="29"/>
      <c r="B759" s="53"/>
      <c r="C759" s="27"/>
      <c r="D759" s="27"/>
      <c r="E759" s="29"/>
    </row>
    <row r="760" spans="1:5" x14ac:dyDescent="0.2">
      <c r="A760" s="29"/>
      <c r="B760" s="53"/>
      <c r="C760" s="27"/>
      <c r="D760" s="27"/>
      <c r="E760" s="29"/>
    </row>
    <row r="761" spans="1:5" x14ac:dyDescent="0.2">
      <c r="A761" s="29"/>
      <c r="B761" s="53"/>
      <c r="C761" s="27"/>
      <c r="D761" s="27"/>
      <c r="E761" s="29"/>
    </row>
    <row r="762" spans="1:5" x14ac:dyDescent="0.2">
      <c r="A762" s="29"/>
      <c r="B762" s="53"/>
      <c r="C762" s="27"/>
      <c r="D762" s="27"/>
      <c r="E762" s="29"/>
    </row>
    <row r="763" spans="1:5" x14ac:dyDescent="0.2">
      <c r="A763" s="29"/>
      <c r="B763" s="53"/>
      <c r="C763" s="27"/>
      <c r="D763" s="27"/>
      <c r="E763" s="29"/>
    </row>
    <row r="764" spans="1:5" x14ac:dyDescent="0.2">
      <c r="A764" s="29"/>
      <c r="B764" s="53"/>
      <c r="C764" s="27"/>
      <c r="D764" s="27"/>
      <c r="E764" s="29"/>
    </row>
    <row r="765" spans="1:5" x14ac:dyDescent="0.2">
      <c r="A765" s="29"/>
      <c r="B765" s="53"/>
      <c r="C765" s="27"/>
      <c r="D765" s="27"/>
      <c r="E765" s="29"/>
    </row>
    <row r="766" spans="1:5" x14ac:dyDescent="0.2">
      <c r="A766" s="29"/>
      <c r="B766" s="53"/>
      <c r="C766" s="27"/>
      <c r="D766" s="27"/>
      <c r="E766" s="29"/>
    </row>
    <row r="767" spans="1:5" x14ac:dyDescent="0.2">
      <c r="A767" s="29"/>
      <c r="B767" s="53"/>
      <c r="C767" s="27"/>
      <c r="D767" s="27"/>
      <c r="E767" s="29"/>
    </row>
    <row r="768" spans="1:5" x14ac:dyDescent="0.2">
      <c r="A768" s="29"/>
      <c r="B768" s="53"/>
      <c r="C768" s="27"/>
      <c r="D768" s="27"/>
      <c r="E768" s="29"/>
    </row>
    <row r="769" spans="1:5" x14ac:dyDescent="0.2">
      <c r="A769" s="29"/>
      <c r="B769" s="53"/>
      <c r="C769" s="27"/>
      <c r="D769" s="27"/>
      <c r="E769" s="29"/>
    </row>
    <row r="770" spans="1:5" x14ac:dyDescent="0.2">
      <c r="A770" s="29"/>
      <c r="B770" s="53"/>
      <c r="C770" s="27"/>
      <c r="D770" s="27"/>
      <c r="E770" s="29"/>
    </row>
    <row r="771" spans="1:5" x14ac:dyDescent="0.2">
      <c r="A771" s="29"/>
      <c r="B771" s="53"/>
      <c r="C771" s="27"/>
      <c r="D771" s="27"/>
      <c r="E771" s="29"/>
    </row>
    <row r="772" spans="1:5" x14ac:dyDescent="0.2">
      <c r="A772" s="29"/>
      <c r="B772" s="53"/>
      <c r="C772" s="27"/>
      <c r="D772" s="27"/>
      <c r="E772" s="29"/>
    </row>
    <row r="773" spans="1:5" x14ac:dyDescent="0.2">
      <c r="A773" s="29"/>
      <c r="B773" s="53"/>
      <c r="C773" s="27"/>
      <c r="D773" s="27"/>
      <c r="E773" s="29"/>
    </row>
    <row r="774" spans="1:5" x14ac:dyDescent="0.2">
      <c r="A774" s="29"/>
      <c r="B774" s="53"/>
      <c r="C774" s="27"/>
      <c r="D774" s="27"/>
      <c r="E774" s="29"/>
    </row>
    <row r="775" spans="1:5" x14ac:dyDescent="0.2">
      <c r="A775" s="29"/>
      <c r="B775" s="53"/>
      <c r="C775" s="27"/>
      <c r="D775" s="27"/>
      <c r="E775" s="29"/>
    </row>
    <row r="776" spans="1:5" x14ac:dyDescent="0.2">
      <c r="A776" s="29"/>
      <c r="B776" s="53"/>
      <c r="C776" s="27"/>
      <c r="D776" s="27"/>
      <c r="E776" s="29"/>
    </row>
    <row r="777" spans="1:5" x14ac:dyDescent="0.2">
      <c r="A777" s="29"/>
      <c r="B777" s="53"/>
      <c r="C777" s="27"/>
      <c r="D777" s="27"/>
      <c r="E777" s="29"/>
    </row>
    <row r="778" spans="1:5" x14ac:dyDescent="0.2">
      <c r="A778" s="29"/>
      <c r="B778" s="53"/>
      <c r="C778" s="27"/>
      <c r="D778" s="27"/>
      <c r="E778" s="29"/>
    </row>
    <row r="779" spans="1:5" x14ac:dyDescent="0.2">
      <c r="A779" s="29"/>
      <c r="B779" s="53"/>
      <c r="C779" s="27"/>
      <c r="D779" s="27"/>
      <c r="E779" s="29"/>
    </row>
    <row r="780" spans="1:5" x14ac:dyDescent="0.2">
      <c r="A780" s="29"/>
      <c r="B780" s="53"/>
      <c r="C780" s="27"/>
      <c r="D780" s="27"/>
      <c r="E780" s="29"/>
    </row>
    <row r="781" spans="1:5" x14ac:dyDescent="0.2">
      <c r="A781" s="29"/>
      <c r="B781" s="53"/>
      <c r="C781" s="27"/>
      <c r="D781" s="27"/>
      <c r="E781" s="29"/>
    </row>
    <row r="782" spans="1:5" x14ac:dyDescent="0.2">
      <c r="A782" s="29"/>
      <c r="B782" s="53"/>
      <c r="C782" s="27"/>
      <c r="D782" s="27"/>
      <c r="E782" s="29"/>
    </row>
    <row r="783" spans="1:5" x14ac:dyDescent="0.2">
      <c r="A783" s="29"/>
      <c r="B783" s="53"/>
      <c r="C783" s="27"/>
      <c r="D783" s="27"/>
      <c r="E783" s="29"/>
    </row>
    <row r="784" spans="1:5" x14ac:dyDescent="0.2">
      <c r="A784" s="29"/>
      <c r="B784" s="53"/>
      <c r="C784" s="27"/>
      <c r="D784" s="27"/>
      <c r="E784" s="29"/>
    </row>
    <row r="785" spans="1:5" x14ac:dyDescent="0.2">
      <c r="A785" s="29"/>
      <c r="B785" s="53"/>
      <c r="C785" s="27"/>
      <c r="D785" s="27"/>
      <c r="E785" s="29"/>
    </row>
    <row r="786" spans="1:5" x14ac:dyDescent="0.2">
      <c r="A786" s="29"/>
      <c r="B786" s="53"/>
      <c r="C786" s="27"/>
      <c r="D786" s="27"/>
      <c r="E786" s="29"/>
    </row>
    <row r="787" spans="1:5" x14ac:dyDescent="0.2">
      <c r="A787" s="29"/>
      <c r="B787" s="53"/>
      <c r="C787" s="27"/>
      <c r="D787" s="27"/>
      <c r="E787" s="29"/>
    </row>
    <row r="788" spans="1:5" x14ac:dyDescent="0.2">
      <c r="A788" s="29"/>
      <c r="B788" s="53"/>
      <c r="C788" s="27"/>
      <c r="D788" s="27"/>
      <c r="E788" s="29"/>
    </row>
    <row r="789" spans="1:5" x14ac:dyDescent="0.2">
      <c r="A789" s="29"/>
      <c r="B789" s="53"/>
      <c r="C789" s="27"/>
      <c r="D789" s="27"/>
      <c r="E789" s="29"/>
    </row>
    <row r="790" spans="1:5" x14ac:dyDescent="0.2">
      <c r="A790" s="29"/>
      <c r="B790" s="53"/>
      <c r="C790" s="27"/>
      <c r="D790" s="27"/>
      <c r="E790" s="29"/>
    </row>
    <row r="791" spans="1:5" x14ac:dyDescent="0.2">
      <c r="A791" s="29"/>
      <c r="B791" s="53"/>
      <c r="C791" s="27"/>
      <c r="D791" s="27"/>
      <c r="E791" s="29"/>
    </row>
    <row r="792" spans="1:5" x14ac:dyDescent="0.2">
      <c r="A792" s="29"/>
      <c r="B792" s="53"/>
      <c r="C792" s="27"/>
      <c r="D792" s="27"/>
      <c r="E792" s="29"/>
    </row>
    <row r="793" spans="1:5" x14ac:dyDescent="0.2">
      <c r="A793" s="29"/>
      <c r="B793" s="53"/>
      <c r="C793" s="27"/>
      <c r="D793" s="27"/>
      <c r="E793" s="29"/>
    </row>
    <row r="794" spans="1:5" x14ac:dyDescent="0.2">
      <c r="A794" s="29"/>
      <c r="B794" s="53"/>
      <c r="C794" s="27"/>
      <c r="D794" s="27"/>
      <c r="E794" s="29"/>
    </row>
    <row r="795" spans="1:5" x14ac:dyDescent="0.2">
      <c r="A795" s="29"/>
      <c r="B795" s="53"/>
      <c r="C795" s="27"/>
      <c r="D795" s="27"/>
      <c r="E795" s="29"/>
    </row>
    <row r="796" spans="1:5" x14ac:dyDescent="0.2">
      <c r="A796" s="29"/>
      <c r="B796" s="53"/>
      <c r="C796" s="27"/>
      <c r="D796" s="27"/>
      <c r="E796" s="29"/>
    </row>
    <row r="797" spans="1:5" x14ac:dyDescent="0.2">
      <c r="A797" s="29"/>
      <c r="B797" s="53"/>
      <c r="C797" s="27"/>
      <c r="D797" s="27"/>
      <c r="E797" s="29"/>
    </row>
    <row r="798" spans="1:5" x14ac:dyDescent="0.2">
      <c r="A798" s="29"/>
      <c r="B798" s="53"/>
      <c r="C798" s="27"/>
      <c r="D798" s="27"/>
      <c r="E798" s="29"/>
    </row>
    <row r="799" spans="1:5" x14ac:dyDescent="0.2">
      <c r="A799" s="29"/>
      <c r="B799" s="53"/>
      <c r="C799" s="27"/>
      <c r="D799" s="27"/>
      <c r="E799" s="29"/>
    </row>
    <row r="800" spans="1:5" x14ac:dyDescent="0.2">
      <c r="A800" s="29"/>
      <c r="B800" s="53"/>
      <c r="C800" s="27"/>
      <c r="D800" s="27"/>
      <c r="E800" s="29"/>
    </row>
    <row r="801" spans="1:5" x14ac:dyDescent="0.2">
      <c r="A801" s="29"/>
      <c r="B801" s="53"/>
      <c r="C801" s="27"/>
      <c r="D801" s="27"/>
      <c r="E801" s="29"/>
    </row>
    <row r="802" spans="1:5" x14ac:dyDescent="0.2">
      <c r="A802" s="29"/>
      <c r="B802" s="53"/>
      <c r="C802" s="27"/>
      <c r="D802" s="27"/>
      <c r="E802" s="29"/>
    </row>
    <row r="803" spans="1:5" x14ac:dyDescent="0.2">
      <c r="A803" s="29"/>
      <c r="B803" s="53"/>
      <c r="C803" s="27"/>
      <c r="D803" s="27"/>
      <c r="E803" s="29"/>
    </row>
    <row r="804" spans="1:5" x14ac:dyDescent="0.2">
      <c r="A804" s="29"/>
      <c r="B804" s="53"/>
      <c r="C804" s="27"/>
      <c r="D804" s="27"/>
      <c r="E804" s="29"/>
    </row>
    <row r="805" spans="1:5" x14ac:dyDescent="0.2">
      <c r="A805" s="29"/>
      <c r="B805" s="53"/>
      <c r="C805" s="27"/>
      <c r="D805" s="27"/>
      <c r="E805" s="29"/>
    </row>
    <row r="806" spans="1:5" x14ac:dyDescent="0.2">
      <c r="A806" s="29"/>
      <c r="B806" s="53"/>
      <c r="C806" s="27"/>
      <c r="D806" s="27"/>
      <c r="E806" s="29"/>
    </row>
    <row r="807" spans="1:5" x14ac:dyDescent="0.2">
      <c r="A807" s="29"/>
      <c r="B807" s="53"/>
      <c r="C807" s="27"/>
      <c r="D807" s="27"/>
      <c r="E807" s="29"/>
    </row>
    <row r="808" spans="1:5" x14ac:dyDescent="0.2">
      <c r="A808" s="29"/>
      <c r="B808" s="53"/>
      <c r="C808" s="27"/>
      <c r="D808" s="27"/>
      <c r="E808" s="29"/>
    </row>
    <row r="809" spans="1:5" x14ac:dyDescent="0.2">
      <c r="A809" s="29"/>
      <c r="B809" s="53"/>
      <c r="C809" s="27"/>
      <c r="D809" s="27"/>
      <c r="E809" s="29"/>
    </row>
    <row r="810" spans="1:5" x14ac:dyDescent="0.2">
      <c r="A810" s="29"/>
      <c r="B810" s="53"/>
      <c r="C810" s="27"/>
      <c r="D810" s="27"/>
      <c r="E810" s="29"/>
    </row>
    <row r="811" spans="1:5" x14ac:dyDescent="0.2">
      <c r="A811" s="29"/>
      <c r="B811" s="53"/>
      <c r="C811" s="27"/>
      <c r="D811" s="27"/>
      <c r="E811" s="29"/>
    </row>
    <row r="812" spans="1:5" x14ac:dyDescent="0.2">
      <c r="A812" s="29"/>
      <c r="B812" s="53"/>
      <c r="C812" s="27"/>
      <c r="D812" s="27"/>
      <c r="E812" s="29"/>
    </row>
    <row r="813" spans="1:5" x14ac:dyDescent="0.2">
      <c r="A813" s="29"/>
      <c r="B813" s="53"/>
      <c r="C813" s="27"/>
      <c r="D813" s="27"/>
      <c r="E813" s="29"/>
    </row>
    <row r="814" spans="1:5" x14ac:dyDescent="0.2">
      <c r="A814" s="29"/>
      <c r="B814" s="53"/>
      <c r="C814" s="27"/>
      <c r="D814" s="27"/>
      <c r="E814" s="29"/>
    </row>
    <row r="815" spans="1:5" x14ac:dyDescent="0.2">
      <c r="A815" s="29"/>
      <c r="B815" s="53"/>
      <c r="C815" s="27"/>
      <c r="D815" s="27"/>
      <c r="E815" s="29"/>
    </row>
    <row r="816" spans="1:5" x14ac:dyDescent="0.2">
      <c r="A816" s="29"/>
      <c r="B816" s="53"/>
      <c r="C816" s="27"/>
      <c r="D816" s="27"/>
      <c r="E816" s="29"/>
    </row>
    <row r="817" spans="1:5" x14ac:dyDescent="0.2">
      <c r="A817" s="29"/>
      <c r="B817" s="53"/>
      <c r="C817" s="27"/>
      <c r="D817" s="27"/>
      <c r="E817" s="29"/>
    </row>
    <row r="818" spans="1:5" x14ac:dyDescent="0.2">
      <c r="A818" s="29"/>
      <c r="B818" s="53"/>
      <c r="C818" s="27"/>
      <c r="D818" s="27"/>
      <c r="E818" s="29"/>
    </row>
    <row r="819" spans="1:5" x14ac:dyDescent="0.2">
      <c r="A819" s="29"/>
      <c r="B819" s="53"/>
      <c r="C819" s="27"/>
      <c r="D819" s="27"/>
      <c r="E819" s="29"/>
    </row>
    <row r="820" spans="1:5" x14ac:dyDescent="0.2">
      <c r="A820" s="29"/>
      <c r="B820" s="53"/>
      <c r="C820" s="27"/>
      <c r="D820" s="27"/>
      <c r="E820" s="29"/>
    </row>
    <row r="821" spans="1:5" x14ac:dyDescent="0.2">
      <c r="A821" s="29"/>
      <c r="B821" s="53"/>
      <c r="C821" s="27"/>
      <c r="D821" s="27"/>
      <c r="E821" s="29"/>
    </row>
    <row r="822" spans="1:5" x14ac:dyDescent="0.2">
      <c r="A822" s="29"/>
      <c r="B822" s="53"/>
      <c r="C822" s="27"/>
      <c r="D822" s="27"/>
      <c r="E822" s="29"/>
    </row>
    <row r="823" spans="1:5" x14ac:dyDescent="0.2">
      <c r="A823" s="29"/>
      <c r="B823" s="53"/>
      <c r="C823" s="27"/>
      <c r="D823" s="27"/>
      <c r="E823" s="29"/>
    </row>
    <row r="824" spans="1:5" x14ac:dyDescent="0.2">
      <c r="A824" s="29"/>
      <c r="B824" s="53"/>
      <c r="C824" s="27"/>
      <c r="D824" s="27"/>
      <c r="E824" s="29"/>
    </row>
    <row r="825" spans="1:5" x14ac:dyDescent="0.2">
      <c r="A825" s="29"/>
      <c r="B825" s="53"/>
      <c r="C825" s="27"/>
      <c r="D825" s="27"/>
      <c r="E825" s="29"/>
    </row>
    <row r="826" spans="1:5" x14ac:dyDescent="0.2">
      <c r="A826" s="29"/>
      <c r="B826" s="53"/>
      <c r="C826" s="27"/>
      <c r="D826" s="27"/>
      <c r="E826" s="29"/>
    </row>
    <row r="827" spans="1:5" x14ac:dyDescent="0.2">
      <c r="A827" s="29"/>
      <c r="B827" s="53"/>
      <c r="C827" s="27"/>
      <c r="D827" s="27"/>
      <c r="E827" s="29"/>
    </row>
    <row r="828" spans="1:5" x14ac:dyDescent="0.2">
      <c r="A828" s="29"/>
      <c r="B828" s="53"/>
      <c r="C828" s="27"/>
      <c r="D828" s="27"/>
      <c r="E828" s="29"/>
    </row>
    <row r="829" spans="1:5" x14ac:dyDescent="0.2">
      <c r="A829" s="29"/>
      <c r="B829" s="53"/>
      <c r="C829" s="27"/>
      <c r="D829" s="27"/>
      <c r="E829" s="29"/>
    </row>
    <row r="830" spans="1:5" x14ac:dyDescent="0.2">
      <c r="A830" s="29"/>
      <c r="B830" s="53"/>
      <c r="C830" s="27"/>
      <c r="D830" s="27"/>
      <c r="E830" s="29"/>
    </row>
    <row r="831" spans="1:5" x14ac:dyDescent="0.2">
      <c r="A831" s="29"/>
      <c r="B831" s="53"/>
      <c r="C831" s="27"/>
      <c r="D831" s="27"/>
      <c r="E831" s="29"/>
    </row>
    <row r="832" spans="1:5" x14ac:dyDescent="0.2">
      <c r="A832" s="29"/>
      <c r="B832" s="53"/>
      <c r="C832" s="27"/>
      <c r="D832" s="27"/>
      <c r="E832" s="29"/>
    </row>
    <row r="833" spans="1:5" x14ac:dyDescent="0.2">
      <c r="A833" s="29"/>
      <c r="B833" s="53"/>
      <c r="C833" s="27"/>
      <c r="D833" s="27"/>
      <c r="E833" s="29"/>
    </row>
    <row r="834" spans="1:5" x14ac:dyDescent="0.2">
      <c r="A834" s="29"/>
      <c r="B834" s="53"/>
      <c r="C834" s="27"/>
      <c r="D834" s="27"/>
      <c r="E834" s="29"/>
    </row>
    <row r="835" spans="1:5" x14ac:dyDescent="0.2">
      <c r="A835" s="29"/>
      <c r="B835" s="53"/>
      <c r="C835" s="27"/>
      <c r="D835" s="27"/>
      <c r="E835" s="29"/>
    </row>
    <row r="836" spans="1:5" x14ac:dyDescent="0.2">
      <c r="A836" s="29"/>
      <c r="B836" s="53"/>
      <c r="C836" s="27"/>
      <c r="D836" s="27"/>
      <c r="E836" s="29"/>
    </row>
    <row r="837" spans="1:5" x14ac:dyDescent="0.2">
      <c r="A837" s="29"/>
      <c r="B837" s="53"/>
      <c r="C837" s="27"/>
      <c r="D837" s="27"/>
      <c r="E837" s="29"/>
    </row>
    <row r="838" spans="1:5" x14ac:dyDescent="0.2">
      <c r="A838" s="29"/>
      <c r="B838" s="53"/>
      <c r="C838" s="27"/>
      <c r="D838" s="27"/>
      <c r="E838" s="29"/>
    </row>
    <row r="839" spans="1:5" x14ac:dyDescent="0.2">
      <c r="A839" s="29"/>
      <c r="B839" s="53"/>
      <c r="C839" s="27"/>
      <c r="D839" s="27"/>
      <c r="E839" s="29"/>
    </row>
    <row r="840" spans="1:5" x14ac:dyDescent="0.2">
      <c r="A840" s="29"/>
      <c r="B840" s="53"/>
      <c r="C840" s="27"/>
      <c r="D840" s="27"/>
      <c r="E840" s="29"/>
    </row>
    <row r="841" spans="1:5" x14ac:dyDescent="0.2">
      <c r="A841" s="29"/>
      <c r="B841" s="53"/>
      <c r="C841" s="27"/>
      <c r="D841" s="27"/>
      <c r="E841" s="29"/>
    </row>
    <row r="842" spans="1:5" x14ac:dyDescent="0.2">
      <c r="A842" s="29"/>
      <c r="B842" s="53"/>
      <c r="C842" s="27"/>
      <c r="D842" s="27"/>
      <c r="E842" s="29"/>
    </row>
    <row r="843" spans="1:5" x14ac:dyDescent="0.2">
      <c r="A843" s="29"/>
      <c r="B843" s="53"/>
      <c r="C843" s="27"/>
      <c r="D843" s="27"/>
      <c r="E843" s="29"/>
    </row>
    <row r="844" spans="1:5" x14ac:dyDescent="0.2">
      <c r="A844" s="29"/>
      <c r="B844" s="53"/>
      <c r="C844" s="27"/>
      <c r="D844" s="27"/>
      <c r="E844" s="29"/>
    </row>
    <row r="845" spans="1:5" x14ac:dyDescent="0.2">
      <c r="A845" s="29"/>
      <c r="B845" s="53"/>
      <c r="C845" s="27"/>
      <c r="D845" s="27"/>
      <c r="E845" s="29"/>
    </row>
    <row r="846" spans="1:5" x14ac:dyDescent="0.2">
      <c r="A846" s="29"/>
      <c r="B846" s="53"/>
      <c r="C846" s="27"/>
      <c r="D846" s="27"/>
      <c r="E846" s="29"/>
    </row>
    <row r="847" spans="1:5" x14ac:dyDescent="0.2">
      <c r="A847" s="29"/>
      <c r="B847" s="53"/>
      <c r="C847" s="27"/>
      <c r="D847" s="27"/>
      <c r="E847" s="29"/>
    </row>
    <row r="848" spans="1:5" x14ac:dyDescent="0.2">
      <c r="A848" s="29"/>
      <c r="B848" s="53"/>
      <c r="C848" s="27"/>
      <c r="D848" s="27"/>
      <c r="E848" s="29"/>
    </row>
    <row r="849" spans="1:5" x14ac:dyDescent="0.2">
      <c r="A849" s="29"/>
      <c r="B849" s="53"/>
      <c r="C849" s="27"/>
      <c r="D849" s="27"/>
      <c r="E849" s="29"/>
    </row>
    <row r="850" spans="1:5" x14ac:dyDescent="0.2">
      <c r="A850" s="29"/>
      <c r="B850" s="53"/>
      <c r="C850" s="27"/>
      <c r="D850" s="27"/>
      <c r="E850" s="29"/>
    </row>
    <row r="851" spans="1:5" x14ac:dyDescent="0.2">
      <c r="A851" s="29"/>
      <c r="B851" s="53"/>
      <c r="C851" s="27"/>
      <c r="D851" s="27"/>
      <c r="E851" s="29"/>
    </row>
    <row r="852" spans="1:5" x14ac:dyDescent="0.2">
      <c r="A852" s="29"/>
      <c r="B852" s="53"/>
      <c r="C852" s="27"/>
      <c r="D852" s="27"/>
      <c r="E852" s="29"/>
    </row>
    <row r="853" spans="1:5" x14ac:dyDescent="0.2">
      <c r="A853" s="29"/>
      <c r="B853" s="53"/>
      <c r="C853" s="27"/>
      <c r="D853" s="27"/>
      <c r="E853" s="29"/>
    </row>
    <row r="854" spans="1:5" x14ac:dyDescent="0.2">
      <c r="A854" s="29"/>
      <c r="B854" s="53"/>
      <c r="C854" s="27"/>
      <c r="D854" s="27"/>
      <c r="E854" s="29"/>
    </row>
    <row r="855" spans="1:5" x14ac:dyDescent="0.2">
      <c r="A855" s="29"/>
      <c r="B855" s="53"/>
      <c r="C855" s="27"/>
      <c r="D855" s="27"/>
      <c r="E855" s="29"/>
    </row>
    <row r="856" spans="1:5" x14ac:dyDescent="0.2">
      <c r="A856" s="29"/>
      <c r="B856" s="53"/>
      <c r="C856" s="27"/>
      <c r="D856" s="27"/>
      <c r="E856" s="29"/>
    </row>
    <row r="857" spans="1:5" x14ac:dyDescent="0.2">
      <c r="A857" s="29"/>
      <c r="B857" s="53"/>
      <c r="C857" s="27"/>
      <c r="D857" s="27"/>
      <c r="E857" s="29"/>
    </row>
    <row r="858" spans="1:5" x14ac:dyDescent="0.2">
      <c r="A858" s="29"/>
      <c r="B858" s="53"/>
      <c r="C858" s="27"/>
      <c r="D858" s="27"/>
      <c r="E858" s="29"/>
    </row>
    <row r="859" spans="1:5" x14ac:dyDescent="0.2">
      <c r="A859" s="29"/>
      <c r="B859" s="53"/>
      <c r="C859" s="27"/>
      <c r="D859" s="27"/>
      <c r="E859" s="29"/>
    </row>
    <row r="860" spans="1:5" x14ac:dyDescent="0.2">
      <c r="A860" s="29"/>
      <c r="B860" s="53"/>
      <c r="C860" s="27"/>
      <c r="D860" s="27"/>
      <c r="E860" s="29"/>
    </row>
    <row r="861" spans="1:5" x14ac:dyDescent="0.2">
      <c r="A861" s="29"/>
      <c r="B861" s="53"/>
      <c r="C861" s="27"/>
      <c r="D861" s="27"/>
      <c r="E861" s="29"/>
    </row>
    <row r="862" spans="1:5" x14ac:dyDescent="0.2">
      <c r="A862" s="29"/>
      <c r="B862" s="53"/>
      <c r="C862" s="27"/>
      <c r="D862" s="27"/>
      <c r="E862" s="29"/>
    </row>
    <row r="863" spans="1:5" x14ac:dyDescent="0.2">
      <c r="A863" s="29"/>
      <c r="B863" s="53"/>
      <c r="C863" s="27"/>
      <c r="D863" s="27"/>
      <c r="E863" s="29"/>
    </row>
    <row r="864" spans="1:5" x14ac:dyDescent="0.2">
      <c r="A864" s="29"/>
      <c r="B864" s="53"/>
      <c r="C864" s="27"/>
      <c r="D864" s="27"/>
      <c r="E864" s="29"/>
    </row>
    <row r="865" spans="1:5" x14ac:dyDescent="0.2">
      <c r="A865" s="29"/>
      <c r="B865" s="53"/>
      <c r="C865" s="27"/>
      <c r="D865" s="27"/>
      <c r="E865" s="29"/>
    </row>
    <row r="866" spans="1:5" x14ac:dyDescent="0.2">
      <c r="A866" s="29"/>
      <c r="B866" s="53"/>
      <c r="C866" s="27"/>
      <c r="D866" s="27"/>
      <c r="E866" s="29"/>
    </row>
    <row r="867" spans="1:5" x14ac:dyDescent="0.2">
      <c r="A867" s="29"/>
      <c r="B867" s="53"/>
      <c r="C867" s="27"/>
      <c r="D867" s="27"/>
      <c r="E867" s="29"/>
    </row>
    <row r="868" spans="1:5" x14ac:dyDescent="0.2">
      <c r="A868" s="29"/>
      <c r="B868" s="53"/>
      <c r="C868" s="27"/>
      <c r="D868" s="27"/>
      <c r="E868" s="29"/>
    </row>
    <row r="869" spans="1:5" x14ac:dyDescent="0.2">
      <c r="A869" s="29"/>
      <c r="B869" s="53"/>
      <c r="C869" s="27"/>
      <c r="D869" s="27"/>
      <c r="E869" s="29"/>
    </row>
    <row r="870" spans="1:5" x14ac:dyDescent="0.2">
      <c r="A870" s="29"/>
      <c r="B870" s="53"/>
      <c r="C870" s="27"/>
      <c r="D870" s="27"/>
      <c r="E870" s="29"/>
    </row>
    <row r="871" spans="1:5" x14ac:dyDescent="0.2">
      <c r="A871" s="29"/>
      <c r="B871" s="53"/>
      <c r="C871" s="27"/>
      <c r="D871" s="27"/>
      <c r="E871" s="29"/>
    </row>
    <row r="872" spans="1:5" x14ac:dyDescent="0.2">
      <c r="A872" s="29"/>
      <c r="B872" s="53"/>
      <c r="C872" s="27"/>
      <c r="D872" s="27"/>
      <c r="E872" s="29"/>
    </row>
    <row r="873" spans="1:5" x14ac:dyDescent="0.2">
      <c r="A873" s="29"/>
      <c r="B873" s="53"/>
      <c r="C873" s="27"/>
      <c r="D873" s="27"/>
      <c r="E873" s="29"/>
    </row>
    <row r="874" spans="1:5" x14ac:dyDescent="0.2">
      <c r="A874" s="29"/>
      <c r="B874" s="53"/>
      <c r="C874" s="27"/>
      <c r="D874" s="27"/>
      <c r="E874" s="29"/>
    </row>
    <row r="875" spans="1:5" x14ac:dyDescent="0.2">
      <c r="A875" s="29"/>
      <c r="B875" s="53"/>
      <c r="C875" s="27"/>
      <c r="D875" s="27"/>
      <c r="E875" s="29"/>
    </row>
    <row r="876" spans="1:5" x14ac:dyDescent="0.2">
      <c r="A876" s="29"/>
      <c r="B876" s="53"/>
      <c r="C876" s="27"/>
      <c r="D876" s="27"/>
      <c r="E876" s="29"/>
    </row>
    <row r="877" spans="1:5" x14ac:dyDescent="0.2">
      <c r="A877" s="29"/>
      <c r="B877" s="53"/>
      <c r="C877" s="27"/>
      <c r="D877" s="27"/>
      <c r="E877" s="29"/>
    </row>
    <row r="878" spans="1:5" x14ac:dyDescent="0.2">
      <c r="A878" s="29"/>
      <c r="B878" s="53"/>
      <c r="C878" s="27"/>
      <c r="D878" s="27"/>
      <c r="E878" s="29"/>
    </row>
    <row r="879" spans="1:5" x14ac:dyDescent="0.2">
      <c r="A879" s="29"/>
      <c r="B879" s="53"/>
      <c r="C879" s="27"/>
      <c r="D879" s="27"/>
      <c r="E879" s="29"/>
    </row>
    <row r="880" spans="1:5" x14ac:dyDescent="0.2">
      <c r="A880" s="29"/>
      <c r="B880" s="53"/>
      <c r="C880" s="27"/>
      <c r="D880" s="27"/>
      <c r="E880" s="29"/>
    </row>
    <row r="881" spans="1:5" x14ac:dyDescent="0.2">
      <c r="A881" s="29"/>
      <c r="B881" s="53"/>
      <c r="C881" s="27"/>
      <c r="D881" s="27"/>
      <c r="E881" s="29"/>
    </row>
    <row r="882" spans="1:5" x14ac:dyDescent="0.2">
      <c r="A882" s="29"/>
      <c r="B882" s="53"/>
      <c r="C882" s="27"/>
      <c r="D882" s="27"/>
      <c r="E882" s="29"/>
    </row>
    <row r="883" spans="1:5" x14ac:dyDescent="0.2">
      <c r="A883" s="29"/>
      <c r="B883" s="53"/>
      <c r="C883" s="27"/>
      <c r="D883" s="27"/>
      <c r="E883" s="29"/>
    </row>
    <row r="884" spans="1:5" x14ac:dyDescent="0.2">
      <c r="A884" s="29"/>
      <c r="B884" s="53"/>
      <c r="C884" s="27"/>
      <c r="D884" s="27"/>
      <c r="E884" s="29"/>
    </row>
    <row r="885" spans="1:5" x14ac:dyDescent="0.2">
      <c r="A885" s="29"/>
      <c r="B885" s="53"/>
      <c r="C885" s="27"/>
      <c r="D885" s="27"/>
      <c r="E885" s="29"/>
    </row>
    <row r="886" spans="1:5" x14ac:dyDescent="0.2">
      <c r="A886" s="29"/>
      <c r="B886" s="53"/>
      <c r="C886" s="27"/>
      <c r="D886" s="27"/>
      <c r="E886" s="29"/>
    </row>
    <row r="887" spans="1:5" x14ac:dyDescent="0.2">
      <c r="A887" s="29"/>
      <c r="B887" s="53"/>
      <c r="C887" s="27"/>
      <c r="D887" s="27"/>
      <c r="E887" s="29"/>
    </row>
    <row r="888" spans="1:5" x14ac:dyDescent="0.2">
      <c r="A888" s="29"/>
      <c r="B888" s="53"/>
      <c r="C888" s="27"/>
      <c r="D888" s="27"/>
      <c r="E888" s="29"/>
    </row>
    <row r="889" spans="1:5" x14ac:dyDescent="0.2">
      <c r="A889" s="29"/>
      <c r="B889" s="53"/>
      <c r="C889" s="27"/>
      <c r="D889" s="27"/>
      <c r="E889" s="29"/>
    </row>
    <row r="890" spans="1:5" x14ac:dyDescent="0.2">
      <c r="A890" s="29"/>
      <c r="B890" s="53"/>
      <c r="C890" s="27"/>
      <c r="D890" s="27"/>
      <c r="E890" s="29"/>
    </row>
    <row r="891" spans="1:5" x14ac:dyDescent="0.2">
      <c r="A891" s="29"/>
      <c r="B891" s="53"/>
      <c r="C891" s="27"/>
      <c r="D891" s="27"/>
      <c r="E891" s="29"/>
    </row>
    <row r="892" spans="1:5" x14ac:dyDescent="0.2">
      <c r="A892" s="29"/>
      <c r="B892" s="53"/>
      <c r="C892" s="27"/>
      <c r="D892" s="27"/>
      <c r="E892" s="29"/>
    </row>
    <row r="893" spans="1:5" x14ac:dyDescent="0.2">
      <c r="A893" s="29"/>
      <c r="B893" s="53"/>
      <c r="C893" s="27"/>
      <c r="D893" s="27"/>
      <c r="E893" s="29"/>
    </row>
    <row r="894" spans="1:5" x14ac:dyDescent="0.2">
      <c r="A894" s="29"/>
      <c r="B894" s="53"/>
      <c r="C894" s="27"/>
      <c r="D894" s="27"/>
      <c r="E894" s="29"/>
    </row>
    <row r="895" spans="1:5" x14ac:dyDescent="0.2">
      <c r="A895" s="29"/>
      <c r="B895" s="53"/>
      <c r="C895" s="27"/>
      <c r="D895" s="27"/>
      <c r="E895" s="29"/>
    </row>
    <row r="896" spans="1:5" x14ac:dyDescent="0.2">
      <c r="A896" s="29"/>
      <c r="B896" s="53"/>
      <c r="C896" s="27"/>
      <c r="D896" s="27"/>
      <c r="E896" s="29"/>
    </row>
    <row r="897" spans="1:5" x14ac:dyDescent="0.2">
      <c r="A897" s="29"/>
      <c r="B897" s="53"/>
      <c r="C897" s="27"/>
      <c r="D897" s="27"/>
      <c r="E897" s="29"/>
    </row>
    <row r="898" spans="1:5" x14ac:dyDescent="0.2">
      <c r="A898" s="29"/>
      <c r="B898" s="53"/>
      <c r="C898" s="27"/>
      <c r="D898" s="27"/>
      <c r="E898" s="29"/>
    </row>
    <row r="899" spans="1:5" x14ac:dyDescent="0.2">
      <c r="A899" s="29"/>
      <c r="B899" s="53"/>
      <c r="C899" s="27"/>
      <c r="D899" s="27"/>
      <c r="E899" s="29"/>
    </row>
    <row r="900" spans="1:5" x14ac:dyDescent="0.2">
      <c r="A900" s="29"/>
      <c r="B900" s="53"/>
      <c r="C900" s="27"/>
      <c r="D900" s="27"/>
      <c r="E900" s="29"/>
    </row>
    <row r="901" spans="1:5" x14ac:dyDescent="0.2">
      <c r="A901" s="29"/>
      <c r="B901" s="53"/>
      <c r="C901" s="27"/>
      <c r="D901" s="27"/>
      <c r="E901" s="29"/>
    </row>
    <row r="902" spans="1:5" x14ac:dyDescent="0.2">
      <c r="A902" s="29"/>
      <c r="B902" s="53"/>
      <c r="C902" s="27"/>
      <c r="D902" s="27"/>
      <c r="E902" s="29"/>
    </row>
    <row r="903" spans="1:5" x14ac:dyDescent="0.2">
      <c r="A903" s="29"/>
      <c r="B903" s="53"/>
      <c r="C903" s="27"/>
      <c r="D903" s="27"/>
      <c r="E903" s="29"/>
    </row>
    <row r="904" spans="1:5" x14ac:dyDescent="0.2">
      <c r="A904" s="29"/>
      <c r="B904" s="53"/>
      <c r="C904" s="27"/>
      <c r="D904" s="27"/>
      <c r="E904" s="29"/>
    </row>
    <row r="905" spans="1:5" x14ac:dyDescent="0.2">
      <c r="A905" s="29"/>
      <c r="B905" s="53"/>
      <c r="C905" s="27"/>
      <c r="D905" s="27"/>
      <c r="E905" s="29"/>
    </row>
    <row r="906" spans="1:5" x14ac:dyDescent="0.2">
      <c r="A906" s="29"/>
      <c r="B906" s="53"/>
      <c r="C906" s="27"/>
      <c r="D906" s="27"/>
      <c r="E906" s="29"/>
    </row>
    <row r="907" spans="1:5" x14ac:dyDescent="0.2">
      <c r="A907" s="29"/>
      <c r="B907" s="53"/>
      <c r="C907" s="27"/>
      <c r="D907" s="27"/>
      <c r="E907" s="29"/>
    </row>
    <row r="908" spans="1:5" x14ac:dyDescent="0.2">
      <c r="A908" s="29"/>
      <c r="B908" s="53"/>
      <c r="C908" s="27"/>
      <c r="D908" s="27"/>
      <c r="E908" s="29"/>
    </row>
    <row r="909" spans="1:5" x14ac:dyDescent="0.2">
      <c r="A909" s="29"/>
      <c r="B909" s="53"/>
      <c r="C909" s="27"/>
      <c r="D909" s="27"/>
      <c r="E909" s="29"/>
    </row>
    <row r="910" spans="1:5" x14ac:dyDescent="0.2">
      <c r="A910" s="29"/>
      <c r="B910" s="53"/>
      <c r="C910" s="27"/>
      <c r="D910" s="27"/>
      <c r="E910" s="29"/>
    </row>
    <row r="911" spans="1:5" x14ac:dyDescent="0.2">
      <c r="A911" s="29"/>
      <c r="B911" s="53"/>
      <c r="C911" s="27"/>
      <c r="D911" s="27"/>
      <c r="E911" s="29"/>
    </row>
    <row r="912" spans="1:5" x14ac:dyDescent="0.2">
      <c r="A912" s="29"/>
      <c r="B912" s="53"/>
      <c r="C912" s="27"/>
      <c r="D912" s="27"/>
      <c r="E912" s="29"/>
    </row>
    <row r="913" spans="1:5" x14ac:dyDescent="0.2">
      <c r="A913" s="29"/>
      <c r="B913" s="53"/>
      <c r="C913" s="27"/>
      <c r="D913" s="27"/>
      <c r="E913" s="29"/>
    </row>
    <row r="914" spans="1:5" x14ac:dyDescent="0.2">
      <c r="A914" s="29"/>
      <c r="B914" s="53"/>
      <c r="C914" s="27"/>
      <c r="D914" s="27"/>
      <c r="E914" s="29"/>
    </row>
    <row r="915" spans="1:5" x14ac:dyDescent="0.2">
      <c r="A915" s="29"/>
      <c r="B915" s="53"/>
      <c r="C915" s="27"/>
      <c r="D915" s="27"/>
      <c r="E915" s="29"/>
    </row>
    <row r="916" spans="1:5" x14ac:dyDescent="0.2">
      <c r="A916" s="29"/>
      <c r="B916" s="53"/>
      <c r="C916" s="27"/>
      <c r="D916" s="27"/>
      <c r="E916" s="29"/>
    </row>
    <row r="917" spans="1:5" x14ac:dyDescent="0.2">
      <c r="A917" s="29"/>
      <c r="B917" s="53"/>
      <c r="C917" s="27"/>
      <c r="D917" s="27"/>
      <c r="E917" s="29"/>
    </row>
    <row r="918" spans="1:5" x14ac:dyDescent="0.2">
      <c r="A918" s="29"/>
      <c r="B918" s="53"/>
      <c r="C918" s="27"/>
      <c r="D918" s="27"/>
      <c r="E918" s="29"/>
    </row>
    <row r="919" spans="1:5" x14ac:dyDescent="0.2">
      <c r="A919" s="29"/>
      <c r="B919" s="53"/>
      <c r="C919" s="27"/>
      <c r="D919" s="27"/>
      <c r="E919" s="29"/>
    </row>
    <row r="920" spans="1:5" x14ac:dyDescent="0.2">
      <c r="A920" s="29"/>
      <c r="B920" s="53"/>
      <c r="C920" s="27"/>
      <c r="D920" s="27"/>
      <c r="E920" s="29"/>
    </row>
    <row r="921" spans="1:5" x14ac:dyDescent="0.2">
      <c r="A921" s="29"/>
      <c r="B921" s="53"/>
      <c r="C921" s="27"/>
      <c r="D921" s="27"/>
      <c r="E921" s="29"/>
    </row>
    <row r="922" spans="1:5" x14ac:dyDescent="0.2">
      <c r="A922" s="29"/>
      <c r="B922" s="53"/>
      <c r="C922" s="27"/>
      <c r="D922" s="27"/>
      <c r="E922" s="29"/>
    </row>
    <row r="923" spans="1:5" x14ac:dyDescent="0.2">
      <c r="A923" s="29"/>
      <c r="B923" s="53"/>
      <c r="C923" s="27"/>
      <c r="D923" s="27"/>
      <c r="E923" s="29"/>
    </row>
    <row r="924" spans="1:5" x14ac:dyDescent="0.2">
      <c r="A924" s="29"/>
      <c r="B924" s="53"/>
      <c r="C924" s="27"/>
      <c r="D924" s="27"/>
      <c r="E924" s="29"/>
    </row>
    <row r="925" spans="1:5" x14ac:dyDescent="0.2">
      <c r="A925" s="29"/>
      <c r="B925" s="53"/>
      <c r="C925" s="27"/>
      <c r="D925" s="27"/>
      <c r="E925" s="29"/>
    </row>
    <row r="926" spans="1:5" x14ac:dyDescent="0.2">
      <c r="A926" s="29"/>
      <c r="B926" s="53"/>
      <c r="C926" s="27"/>
      <c r="D926" s="27"/>
      <c r="E926" s="29"/>
    </row>
    <row r="927" spans="1:5" x14ac:dyDescent="0.2">
      <c r="A927" s="29"/>
      <c r="B927" s="53"/>
      <c r="C927" s="27"/>
      <c r="D927" s="27"/>
      <c r="E927" s="29"/>
    </row>
    <row r="928" spans="1:5" x14ac:dyDescent="0.2">
      <c r="A928" s="29"/>
      <c r="B928" s="53"/>
      <c r="C928" s="27"/>
      <c r="D928" s="27"/>
      <c r="E928" s="29"/>
    </row>
    <row r="929" spans="1:5" x14ac:dyDescent="0.2">
      <c r="A929" s="29"/>
      <c r="B929" s="53"/>
      <c r="C929" s="27"/>
      <c r="D929" s="27"/>
      <c r="E929" s="29"/>
    </row>
    <row r="930" spans="1:5" x14ac:dyDescent="0.2">
      <c r="A930" s="29"/>
      <c r="B930" s="53"/>
      <c r="C930" s="27"/>
      <c r="D930" s="27"/>
      <c r="E930" s="29"/>
    </row>
    <row r="931" spans="1:5" x14ac:dyDescent="0.2">
      <c r="A931" s="29"/>
      <c r="B931" s="53"/>
      <c r="C931" s="27"/>
      <c r="D931" s="27"/>
      <c r="E931" s="29"/>
    </row>
    <row r="932" spans="1:5" x14ac:dyDescent="0.2">
      <c r="A932" s="29"/>
      <c r="B932" s="53"/>
      <c r="C932" s="27"/>
      <c r="D932" s="27"/>
      <c r="E932" s="29"/>
    </row>
    <row r="933" spans="1:5" x14ac:dyDescent="0.2">
      <c r="A933" s="29"/>
      <c r="B933" s="53"/>
      <c r="C933" s="27"/>
      <c r="D933" s="27"/>
      <c r="E933" s="29"/>
    </row>
    <row r="934" spans="1:5" x14ac:dyDescent="0.2">
      <c r="A934" s="29"/>
      <c r="B934" s="53"/>
      <c r="C934" s="27"/>
      <c r="D934" s="27"/>
      <c r="E934" s="29"/>
    </row>
    <row r="935" spans="1:5" x14ac:dyDescent="0.2">
      <c r="A935" s="29"/>
      <c r="B935" s="53"/>
      <c r="C935" s="27"/>
      <c r="D935" s="27"/>
      <c r="E935" s="29"/>
    </row>
    <row r="936" spans="1:5" x14ac:dyDescent="0.2">
      <c r="A936" s="29"/>
      <c r="B936" s="53"/>
      <c r="C936" s="27"/>
      <c r="D936" s="27"/>
      <c r="E936" s="29"/>
    </row>
    <row r="937" spans="1:5" x14ac:dyDescent="0.2">
      <c r="A937" s="29"/>
      <c r="B937" s="53"/>
      <c r="C937" s="27"/>
      <c r="D937" s="27"/>
      <c r="E937" s="29"/>
    </row>
    <row r="938" spans="1:5" x14ac:dyDescent="0.2">
      <c r="A938" s="29"/>
      <c r="B938" s="53"/>
      <c r="C938" s="27"/>
      <c r="D938" s="27"/>
      <c r="E938" s="29"/>
    </row>
    <row r="939" spans="1:5" x14ac:dyDescent="0.2">
      <c r="A939" s="29"/>
      <c r="B939" s="53"/>
      <c r="C939" s="27"/>
      <c r="D939" s="27"/>
      <c r="E939" s="29"/>
    </row>
    <row r="940" spans="1:5" x14ac:dyDescent="0.2">
      <c r="A940" s="29"/>
      <c r="B940" s="53"/>
      <c r="C940" s="27"/>
      <c r="D940" s="27"/>
      <c r="E940" s="29"/>
    </row>
    <row r="941" spans="1:5" x14ac:dyDescent="0.2">
      <c r="A941" s="29"/>
      <c r="B941" s="53"/>
      <c r="C941" s="27"/>
      <c r="D941" s="27"/>
      <c r="E941" s="29"/>
    </row>
    <row r="942" spans="1:5" x14ac:dyDescent="0.2">
      <c r="A942" s="29"/>
      <c r="B942" s="53"/>
      <c r="C942" s="27"/>
      <c r="D942" s="27"/>
      <c r="E942" s="29"/>
    </row>
    <row r="943" spans="1:5" x14ac:dyDescent="0.2">
      <c r="A943" s="29"/>
      <c r="B943" s="53"/>
      <c r="C943" s="27"/>
      <c r="D943" s="27"/>
      <c r="E943" s="29"/>
    </row>
    <row r="944" spans="1:5" x14ac:dyDescent="0.2">
      <c r="A944" s="29"/>
      <c r="B944" s="53"/>
      <c r="C944" s="27"/>
      <c r="D944" s="27"/>
      <c r="E944" s="29"/>
    </row>
    <row r="945" spans="1:5" x14ac:dyDescent="0.2">
      <c r="A945" s="29"/>
      <c r="B945" s="53"/>
      <c r="C945" s="27"/>
      <c r="D945" s="27"/>
      <c r="E945" s="29"/>
    </row>
    <row r="946" spans="1:5" x14ac:dyDescent="0.2">
      <c r="A946" s="29"/>
      <c r="B946" s="53"/>
      <c r="C946" s="27"/>
      <c r="D946" s="27"/>
      <c r="E946" s="29"/>
    </row>
    <row r="947" spans="1:5" x14ac:dyDescent="0.2">
      <c r="A947" s="29"/>
      <c r="B947" s="53"/>
      <c r="C947" s="27"/>
      <c r="D947" s="27"/>
      <c r="E947" s="29"/>
    </row>
    <row r="948" spans="1:5" x14ac:dyDescent="0.2">
      <c r="A948" s="29"/>
      <c r="B948" s="53"/>
      <c r="C948" s="27"/>
      <c r="D948" s="27"/>
      <c r="E948" s="29"/>
    </row>
    <row r="949" spans="1:5" x14ac:dyDescent="0.2">
      <c r="A949" s="29"/>
      <c r="B949" s="53"/>
      <c r="C949" s="27"/>
      <c r="D949" s="27"/>
      <c r="E949" s="29"/>
    </row>
    <row r="950" spans="1:5" x14ac:dyDescent="0.2">
      <c r="A950" s="29"/>
      <c r="B950" s="53"/>
      <c r="C950" s="27"/>
      <c r="D950" s="27"/>
      <c r="E950" s="29"/>
    </row>
    <row r="951" spans="1:5" x14ac:dyDescent="0.2">
      <c r="A951" s="29"/>
      <c r="B951" s="53"/>
      <c r="C951" s="27"/>
      <c r="D951" s="27"/>
      <c r="E951" s="29"/>
    </row>
    <row r="952" spans="1:5" x14ac:dyDescent="0.2">
      <c r="A952" s="29"/>
      <c r="B952" s="53"/>
      <c r="C952" s="27"/>
      <c r="D952" s="27"/>
      <c r="E952" s="29"/>
    </row>
    <row r="953" spans="1:5" x14ac:dyDescent="0.2">
      <c r="A953" s="29"/>
      <c r="B953" s="53"/>
      <c r="C953" s="27"/>
      <c r="D953" s="27"/>
      <c r="E953" s="29"/>
    </row>
    <row r="954" spans="1:5" x14ac:dyDescent="0.2">
      <c r="A954" s="29"/>
      <c r="B954" s="53"/>
      <c r="C954" s="27"/>
      <c r="D954" s="27"/>
      <c r="E954" s="29"/>
    </row>
    <row r="955" spans="1:5" x14ac:dyDescent="0.2">
      <c r="A955" s="29"/>
      <c r="B955" s="53"/>
      <c r="C955" s="27"/>
      <c r="D955" s="27"/>
      <c r="E955" s="29"/>
    </row>
    <row r="956" spans="1:5" x14ac:dyDescent="0.2">
      <c r="A956" s="29"/>
      <c r="B956" s="53"/>
      <c r="C956" s="27"/>
      <c r="D956" s="27"/>
      <c r="E956" s="29"/>
    </row>
    <row r="957" spans="1:5" x14ac:dyDescent="0.2">
      <c r="A957" s="29"/>
      <c r="B957" s="53"/>
      <c r="C957" s="27"/>
      <c r="D957" s="27"/>
      <c r="E957" s="29"/>
    </row>
    <row r="958" spans="1:5" x14ac:dyDescent="0.2">
      <c r="A958" s="29"/>
      <c r="B958" s="53"/>
      <c r="C958" s="27"/>
      <c r="D958" s="27"/>
      <c r="E958" s="29"/>
    </row>
    <row r="959" spans="1:5" x14ac:dyDescent="0.2">
      <c r="A959" s="29"/>
      <c r="B959" s="53"/>
      <c r="C959" s="27"/>
      <c r="D959" s="27"/>
      <c r="E959" s="29"/>
    </row>
    <row r="960" spans="1:5" x14ac:dyDescent="0.2">
      <c r="A960" s="29"/>
      <c r="B960" s="53"/>
      <c r="C960" s="27"/>
      <c r="D960" s="27"/>
      <c r="E960" s="29"/>
    </row>
    <row r="961" spans="1:5" x14ac:dyDescent="0.2">
      <c r="A961" s="29"/>
      <c r="B961" s="53"/>
      <c r="C961" s="27"/>
      <c r="D961" s="27"/>
      <c r="E961" s="29"/>
    </row>
    <row r="962" spans="1:5" x14ac:dyDescent="0.2">
      <c r="A962" s="29"/>
      <c r="B962" s="53"/>
      <c r="C962" s="27"/>
      <c r="D962" s="27"/>
      <c r="E962" s="29"/>
    </row>
    <row r="963" spans="1:5" x14ac:dyDescent="0.2">
      <c r="A963" s="29"/>
      <c r="B963" s="53"/>
      <c r="C963" s="27"/>
      <c r="D963" s="27"/>
      <c r="E963" s="29"/>
    </row>
    <row r="964" spans="1:5" x14ac:dyDescent="0.2">
      <c r="A964" s="29"/>
      <c r="B964" s="53"/>
      <c r="C964" s="27"/>
      <c r="D964" s="27"/>
      <c r="E964" s="29"/>
    </row>
    <row r="965" spans="1:5" x14ac:dyDescent="0.2">
      <c r="A965" s="29"/>
      <c r="B965" s="53"/>
      <c r="C965" s="27"/>
      <c r="D965" s="27"/>
      <c r="E965" s="29"/>
    </row>
    <row r="966" spans="1:5" x14ac:dyDescent="0.2">
      <c r="A966" s="29"/>
      <c r="B966" s="53"/>
      <c r="C966" s="27"/>
      <c r="D966" s="27"/>
      <c r="E966" s="29"/>
    </row>
    <row r="967" spans="1:5" x14ac:dyDescent="0.2">
      <c r="A967" s="29"/>
      <c r="B967" s="53"/>
      <c r="C967" s="27"/>
      <c r="D967" s="27"/>
      <c r="E967" s="29"/>
    </row>
    <row r="968" spans="1:5" x14ac:dyDescent="0.2">
      <c r="A968" s="29"/>
      <c r="B968" s="53"/>
      <c r="C968" s="27"/>
      <c r="D968" s="27"/>
      <c r="E968" s="29"/>
    </row>
    <row r="969" spans="1:5" x14ac:dyDescent="0.2">
      <c r="A969" s="29"/>
      <c r="B969" s="53"/>
      <c r="C969" s="27"/>
      <c r="D969" s="27"/>
      <c r="E969" s="29"/>
    </row>
    <row r="970" spans="1:5" x14ac:dyDescent="0.2">
      <c r="A970" s="29"/>
      <c r="B970" s="53"/>
      <c r="C970" s="27"/>
      <c r="D970" s="27"/>
      <c r="E970" s="29"/>
    </row>
    <row r="971" spans="1:5" x14ac:dyDescent="0.2">
      <c r="A971" s="29"/>
      <c r="B971" s="53"/>
      <c r="C971" s="27"/>
      <c r="D971" s="27"/>
      <c r="E971" s="29"/>
    </row>
    <row r="972" spans="1:5" x14ac:dyDescent="0.2">
      <c r="A972" s="29"/>
      <c r="B972" s="53"/>
      <c r="C972" s="27"/>
      <c r="D972" s="27"/>
      <c r="E972" s="29"/>
    </row>
    <row r="973" spans="1:5" x14ac:dyDescent="0.2">
      <c r="A973" s="29"/>
      <c r="B973" s="53"/>
      <c r="C973" s="27"/>
      <c r="D973" s="27"/>
      <c r="E973" s="29"/>
    </row>
    <row r="974" spans="1:5" x14ac:dyDescent="0.2">
      <c r="A974" s="29"/>
      <c r="B974" s="53"/>
      <c r="C974" s="27"/>
      <c r="D974" s="27"/>
      <c r="E974" s="29"/>
    </row>
    <row r="975" spans="1:5" x14ac:dyDescent="0.2">
      <c r="A975" s="29"/>
      <c r="B975" s="53"/>
      <c r="C975" s="27"/>
      <c r="D975" s="27"/>
      <c r="E975" s="29"/>
    </row>
    <row r="976" spans="1:5" x14ac:dyDescent="0.2">
      <c r="A976" s="29"/>
      <c r="B976" s="53"/>
      <c r="C976" s="27"/>
      <c r="D976" s="27"/>
      <c r="E976" s="29"/>
    </row>
    <row r="977" spans="1:5" x14ac:dyDescent="0.2">
      <c r="A977" s="29"/>
      <c r="B977" s="53"/>
      <c r="C977" s="27"/>
      <c r="D977" s="27"/>
      <c r="E977" s="29"/>
    </row>
    <row r="978" spans="1:5" x14ac:dyDescent="0.2">
      <c r="A978" s="29"/>
      <c r="B978" s="53"/>
      <c r="C978" s="27"/>
      <c r="D978" s="27"/>
      <c r="E978" s="29"/>
    </row>
    <row r="979" spans="1:5" x14ac:dyDescent="0.2">
      <c r="A979" s="29"/>
      <c r="B979" s="53"/>
      <c r="C979" s="27"/>
      <c r="D979" s="27"/>
      <c r="E979" s="29"/>
    </row>
    <row r="980" spans="1:5" x14ac:dyDescent="0.2">
      <c r="A980" s="29"/>
      <c r="B980" s="53"/>
      <c r="C980" s="27"/>
      <c r="D980" s="27"/>
      <c r="E980" s="29"/>
    </row>
    <row r="981" spans="1:5" x14ac:dyDescent="0.2">
      <c r="A981" s="29"/>
      <c r="B981" s="53"/>
      <c r="C981" s="27"/>
      <c r="D981" s="27"/>
      <c r="E981" s="29"/>
    </row>
    <row r="982" spans="1:5" x14ac:dyDescent="0.2">
      <c r="A982" s="29"/>
      <c r="B982" s="53"/>
      <c r="C982" s="27"/>
      <c r="D982" s="27"/>
      <c r="E982" s="29"/>
    </row>
    <row r="983" spans="1:5" x14ac:dyDescent="0.2">
      <c r="A983" s="29"/>
      <c r="B983" s="53"/>
      <c r="C983" s="27"/>
      <c r="D983" s="27"/>
      <c r="E983" s="29"/>
    </row>
    <row r="984" spans="1:5" x14ac:dyDescent="0.2">
      <c r="A984" s="29"/>
      <c r="B984" s="53"/>
      <c r="C984" s="27"/>
      <c r="D984" s="27"/>
      <c r="E984" s="29"/>
    </row>
    <row r="985" spans="1:5" x14ac:dyDescent="0.2">
      <c r="A985" s="29"/>
      <c r="B985" s="53"/>
      <c r="C985" s="27"/>
      <c r="D985" s="27"/>
      <c r="E985" s="29"/>
    </row>
    <row r="986" spans="1:5" x14ac:dyDescent="0.2">
      <c r="A986" s="29"/>
      <c r="B986" s="53"/>
      <c r="C986" s="27"/>
      <c r="D986" s="27"/>
      <c r="E986" s="29"/>
    </row>
    <row r="987" spans="1:5" x14ac:dyDescent="0.2">
      <c r="A987" s="29"/>
      <c r="B987" s="53"/>
      <c r="C987" s="27"/>
      <c r="D987" s="27"/>
      <c r="E987" s="29"/>
    </row>
    <row r="988" spans="1:5" x14ac:dyDescent="0.2">
      <c r="A988" s="29"/>
      <c r="B988" s="53"/>
      <c r="C988" s="27"/>
      <c r="D988" s="27"/>
      <c r="E988" s="29"/>
    </row>
    <row r="989" spans="1:5" x14ac:dyDescent="0.2">
      <c r="A989" s="29"/>
      <c r="B989" s="53"/>
      <c r="C989" s="27"/>
      <c r="D989" s="27"/>
      <c r="E989" s="29"/>
    </row>
    <row r="990" spans="1:5" x14ac:dyDescent="0.2">
      <c r="A990" s="29"/>
      <c r="B990" s="53"/>
      <c r="C990" s="27"/>
      <c r="D990" s="27"/>
      <c r="E990" s="29"/>
    </row>
    <row r="991" spans="1:5" x14ac:dyDescent="0.2">
      <c r="A991" s="29"/>
      <c r="B991" s="53"/>
      <c r="C991" s="27"/>
      <c r="D991" s="27"/>
      <c r="E991" s="29"/>
    </row>
    <row r="992" spans="1:5" x14ac:dyDescent="0.2">
      <c r="A992" s="29"/>
      <c r="B992" s="53"/>
      <c r="C992" s="27"/>
      <c r="D992" s="27"/>
      <c r="E992" s="29"/>
    </row>
    <row r="993" spans="1:5" x14ac:dyDescent="0.2">
      <c r="A993" s="29"/>
      <c r="B993" s="53"/>
      <c r="C993" s="27"/>
      <c r="D993" s="27"/>
      <c r="E993" s="29"/>
    </row>
    <row r="994" spans="1:5" x14ac:dyDescent="0.2">
      <c r="A994" s="29"/>
      <c r="B994" s="53"/>
      <c r="C994" s="27"/>
      <c r="D994" s="27"/>
      <c r="E994" s="29"/>
    </row>
    <row r="995" spans="1:5" x14ac:dyDescent="0.2">
      <c r="A995" s="29"/>
      <c r="B995" s="53"/>
      <c r="C995" s="27"/>
      <c r="D995" s="27"/>
      <c r="E995" s="29"/>
    </row>
    <row r="996" spans="1:5" x14ac:dyDescent="0.2">
      <c r="A996" s="29"/>
      <c r="B996" s="53"/>
      <c r="C996" s="27"/>
      <c r="D996" s="27"/>
      <c r="E996" s="29"/>
    </row>
    <row r="997" spans="1:5" x14ac:dyDescent="0.2">
      <c r="A997" s="29"/>
      <c r="B997" s="53"/>
      <c r="C997" s="27"/>
      <c r="D997" s="27"/>
      <c r="E997" s="29"/>
    </row>
    <row r="998" spans="1:5" x14ac:dyDescent="0.2">
      <c r="A998" s="29"/>
      <c r="B998" s="53"/>
      <c r="C998" s="27"/>
      <c r="D998" s="27"/>
      <c r="E998" s="29"/>
    </row>
    <row r="999" spans="1:5" x14ac:dyDescent="0.2">
      <c r="A999" s="29"/>
      <c r="B999" s="53"/>
      <c r="C999" s="27"/>
      <c r="D999" s="27"/>
      <c r="E999" s="29"/>
    </row>
    <row r="1000" spans="1:5" x14ac:dyDescent="0.2">
      <c r="A1000" s="29"/>
      <c r="B1000" s="53"/>
      <c r="C1000" s="27"/>
      <c r="D1000" s="27"/>
      <c r="E1000" s="29"/>
    </row>
    <row r="1001" spans="1:5" x14ac:dyDescent="0.2">
      <c r="A1001" s="29"/>
      <c r="B1001" s="53"/>
      <c r="C1001" s="27"/>
      <c r="D1001" s="27"/>
      <c r="E1001" s="29"/>
    </row>
    <row r="1002" spans="1:5" x14ac:dyDescent="0.2">
      <c r="A1002" s="29"/>
      <c r="B1002" s="53"/>
      <c r="C1002" s="27"/>
      <c r="D1002" s="27"/>
      <c r="E1002" s="29"/>
    </row>
    <row r="1003" spans="1:5" x14ac:dyDescent="0.2">
      <c r="A1003" s="29"/>
      <c r="B1003" s="53"/>
      <c r="C1003" s="27"/>
      <c r="D1003" s="27"/>
      <c r="E1003" s="29"/>
    </row>
    <row r="1004" spans="1:5" x14ac:dyDescent="0.2">
      <c r="A1004" s="29"/>
      <c r="B1004" s="53"/>
      <c r="C1004" s="27"/>
      <c r="D1004" s="27"/>
      <c r="E1004" s="29"/>
    </row>
    <row r="1005" spans="1:5" x14ac:dyDescent="0.2">
      <c r="A1005" s="29"/>
      <c r="B1005" s="53"/>
      <c r="C1005" s="27"/>
      <c r="D1005" s="27"/>
      <c r="E1005" s="29"/>
    </row>
    <row r="1006" spans="1:5" x14ac:dyDescent="0.2">
      <c r="A1006" s="29"/>
      <c r="B1006" s="53"/>
      <c r="C1006" s="27"/>
      <c r="D1006" s="27"/>
      <c r="E1006" s="29"/>
    </row>
    <row r="1007" spans="1:5" x14ac:dyDescent="0.2">
      <c r="A1007" s="29"/>
      <c r="B1007" s="53"/>
      <c r="C1007" s="27"/>
      <c r="D1007" s="27"/>
      <c r="E1007" s="29"/>
    </row>
    <row r="1008" spans="1:5" x14ac:dyDescent="0.2">
      <c r="A1008" s="29"/>
      <c r="B1008" s="53"/>
      <c r="C1008" s="27"/>
      <c r="D1008" s="27"/>
      <c r="E1008" s="29"/>
    </row>
    <row r="1009" spans="1:5" x14ac:dyDescent="0.2">
      <c r="A1009" s="29"/>
      <c r="B1009" s="53"/>
      <c r="C1009" s="27"/>
      <c r="D1009" s="27"/>
      <c r="E1009" s="29"/>
    </row>
    <row r="1010" spans="1:5" x14ac:dyDescent="0.2">
      <c r="A1010" s="29"/>
      <c r="B1010" s="53"/>
      <c r="C1010" s="27"/>
      <c r="D1010" s="27"/>
      <c r="E1010" s="29"/>
    </row>
    <row r="1011" spans="1:5" x14ac:dyDescent="0.2">
      <c r="A1011" s="29"/>
      <c r="B1011" s="53"/>
      <c r="C1011" s="27"/>
      <c r="D1011" s="27"/>
      <c r="E1011" s="29"/>
    </row>
    <row r="1012" spans="1:5" x14ac:dyDescent="0.2">
      <c r="A1012" s="29"/>
      <c r="B1012" s="53"/>
      <c r="C1012" s="27"/>
      <c r="D1012" s="27"/>
      <c r="E1012" s="29"/>
    </row>
    <row r="1013" spans="1:5" x14ac:dyDescent="0.2">
      <c r="A1013" s="29"/>
      <c r="B1013" s="53"/>
      <c r="C1013" s="27"/>
      <c r="D1013" s="27"/>
      <c r="E1013" s="29"/>
    </row>
    <row r="1014" spans="1:5" x14ac:dyDescent="0.2">
      <c r="A1014" s="29"/>
      <c r="B1014" s="53"/>
      <c r="C1014" s="27"/>
      <c r="D1014" s="27"/>
      <c r="E1014" s="29"/>
    </row>
    <row r="1015" spans="1:5" x14ac:dyDescent="0.2">
      <c r="A1015" s="29"/>
      <c r="B1015" s="53"/>
      <c r="C1015" s="27"/>
      <c r="D1015" s="27"/>
      <c r="E1015" s="29"/>
    </row>
    <row r="1016" spans="1:5" x14ac:dyDescent="0.2">
      <c r="A1016" s="29"/>
      <c r="B1016" s="53"/>
      <c r="C1016" s="27"/>
      <c r="D1016" s="27"/>
      <c r="E1016" s="29"/>
    </row>
    <row r="1017" spans="1:5" x14ac:dyDescent="0.2">
      <c r="A1017" s="29"/>
      <c r="B1017" s="53"/>
      <c r="C1017" s="27"/>
      <c r="D1017" s="27"/>
      <c r="E1017" s="29"/>
    </row>
    <row r="1018" spans="1:5" x14ac:dyDescent="0.2">
      <c r="A1018" s="29"/>
      <c r="B1018" s="53"/>
      <c r="C1018" s="27"/>
      <c r="D1018" s="27"/>
      <c r="E1018" s="29"/>
    </row>
    <row r="1019" spans="1:5" x14ac:dyDescent="0.2">
      <c r="A1019" s="29"/>
      <c r="B1019" s="53"/>
      <c r="C1019" s="27"/>
      <c r="D1019" s="27"/>
      <c r="E1019" s="29"/>
    </row>
    <row r="1020" spans="1:5" x14ac:dyDescent="0.2">
      <c r="A1020" s="29"/>
      <c r="B1020" s="53"/>
      <c r="C1020" s="27"/>
      <c r="D1020" s="27"/>
      <c r="E1020" s="29"/>
    </row>
    <row r="1021" spans="1:5" x14ac:dyDescent="0.2">
      <c r="A1021" s="29"/>
      <c r="B1021" s="53"/>
      <c r="C1021" s="27"/>
      <c r="D1021" s="27"/>
      <c r="E1021" s="29"/>
    </row>
    <row r="1022" spans="1:5" x14ac:dyDescent="0.2">
      <c r="A1022" s="29"/>
      <c r="B1022" s="53"/>
      <c r="C1022" s="27"/>
      <c r="D1022" s="27"/>
      <c r="E1022" s="29"/>
    </row>
    <row r="1023" spans="1:5" x14ac:dyDescent="0.2">
      <c r="A1023" s="29"/>
      <c r="B1023" s="53"/>
      <c r="C1023" s="27"/>
      <c r="D1023" s="27"/>
      <c r="E1023" s="29"/>
    </row>
    <row r="1024" spans="1:5" x14ac:dyDescent="0.2">
      <c r="A1024" s="29"/>
      <c r="B1024" s="53"/>
      <c r="C1024" s="27"/>
      <c r="D1024" s="27"/>
      <c r="E1024" s="29"/>
    </row>
    <row r="1025" spans="1:5" x14ac:dyDescent="0.2">
      <c r="A1025" s="29"/>
      <c r="B1025" s="53"/>
      <c r="C1025" s="27"/>
      <c r="D1025" s="27"/>
      <c r="E1025" s="29"/>
    </row>
    <row r="1026" spans="1:5" x14ac:dyDescent="0.2">
      <c r="A1026" s="29"/>
      <c r="B1026" s="53"/>
      <c r="C1026" s="27"/>
      <c r="D1026" s="27"/>
      <c r="E1026" s="29"/>
    </row>
    <row r="1027" spans="1:5" x14ac:dyDescent="0.2">
      <c r="A1027" s="29"/>
      <c r="B1027" s="53"/>
      <c r="C1027" s="27"/>
      <c r="D1027" s="27"/>
      <c r="E1027" s="29"/>
    </row>
    <row r="1028" spans="1:5" x14ac:dyDescent="0.2">
      <c r="A1028" s="29"/>
      <c r="B1028" s="53"/>
      <c r="C1028" s="27"/>
      <c r="D1028" s="27"/>
      <c r="E1028" s="29"/>
    </row>
    <row r="1029" spans="1:5" x14ac:dyDescent="0.2">
      <c r="A1029" s="29"/>
      <c r="B1029" s="53"/>
      <c r="C1029" s="27"/>
      <c r="D1029" s="27"/>
      <c r="E1029" s="29"/>
    </row>
    <row r="1030" spans="1:5" x14ac:dyDescent="0.2">
      <c r="A1030" s="29"/>
      <c r="B1030" s="53"/>
      <c r="C1030" s="27"/>
      <c r="D1030" s="27"/>
      <c r="E1030" s="29"/>
    </row>
    <row r="1031" spans="1:5" x14ac:dyDescent="0.2">
      <c r="A1031" s="29"/>
      <c r="B1031" s="53"/>
      <c r="C1031" s="27"/>
      <c r="D1031" s="27"/>
      <c r="E1031" s="29"/>
    </row>
    <row r="1032" spans="1:5" x14ac:dyDescent="0.2">
      <c r="A1032" s="29"/>
      <c r="B1032" s="53"/>
      <c r="C1032" s="27"/>
      <c r="D1032" s="27"/>
      <c r="E1032" s="29"/>
    </row>
    <row r="1033" spans="1:5" x14ac:dyDescent="0.2">
      <c r="A1033" s="29"/>
      <c r="B1033" s="53"/>
      <c r="C1033" s="27"/>
      <c r="D1033" s="27"/>
      <c r="E1033" s="29"/>
    </row>
    <row r="1034" spans="1:5" x14ac:dyDescent="0.2">
      <c r="A1034" s="29"/>
      <c r="B1034" s="53"/>
      <c r="C1034" s="27"/>
      <c r="D1034" s="27"/>
      <c r="E1034" s="29"/>
    </row>
    <row r="1035" spans="1:5" x14ac:dyDescent="0.2">
      <c r="A1035" s="29"/>
      <c r="B1035" s="53"/>
      <c r="C1035" s="27"/>
      <c r="D1035" s="27"/>
      <c r="E1035" s="29"/>
    </row>
    <row r="1036" spans="1:5" x14ac:dyDescent="0.2">
      <c r="A1036" s="29"/>
      <c r="B1036" s="53"/>
      <c r="C1036" s="27"/>
      <c r="D1036" s="27"/>
      <c r="E1036" s="29"/>
    </row>
    <row r="1037" spans="1:5" x14ac:dyDescent="0.2">
      <c r="A1037" s="29"/>
      <c r="B1037" s="53"/>
      <c r="C1037" s="27"/>
      <c r="D1037" s="27"/>
      <c r="E1037" s="29"/>
    </row>
    <row r="1038" spans="1:5" x14ac:dyDescent="0.2">
      <c r="A1038" s="29"/>
      <c r="B1038" s="53"/>
      <c r="C1038" s="27"/>
      <c r="D1038" s="27"/>
      <c r="E1038" s="29"/>
    </row>
    <row r="1039" spans="1:5" x14ac:dyDescent="0.2">
      <c r="A1039" s="29"/>
      <c r="B1039" s="53"/>
      <c r="C1039" s="27"/>
      <c r="D1039" s="27"/>
      <c r="E1039" s="29"/>
    </row>
    <row r="1040" spans="1:5" x14ac:dyDescent="0.2">
      <c r="A1040" s="29"/>
      <c r="B1040" s="53"/>
      <c r="C1040" s="27"/>
      <c r="D1040" s="27"/>
      <c r="E1040" s="29"/>
    </row>
    <row r="1041" spans="1:5" x14ac:dyDescent="0.2">
      <c r="A1041" s="29"/>
      <c r="B1041" s="53"/>
      <c r="C1041" s="27"/>
      <c r="D1041" s="27"/>
      <c r="E1041" s="29"/>
    </row>
    <row r="1042" spans="1:5" x14ac:dyDescent="0.2">
      <c r="A1042" s="29"/>
      <c r="B1042" s="53"/>
      <c r="C1042" s="27"/>
      <c r="D1042" s="27"/>
      <c r="E1042" s="29"/>
    </row>
    <row r="1043" spans="1:5" x14ac:dyDescent="0.2">
      <c r="A1043" s="29"/>
      <c r="B1043" s="53"/>
      <c r="C1043" s="27"/>
      <c r="D1043" s="27"/>
      <c r="E1043" s="29"/>
    </row>
    <row r="1044" spans="1:5" x14ac:dyDescent="0.2">
      <c r="A1044" s="29"/>
      <c r="B1044" s="53"/>
      <c r="C1044" s="27"/>
      <c r="D1044" s="27"/>
      <c r="E1044" s="29"/>
    </row>
    <row r="1045" spans="1:5" x14ac:dyDescent="0.2">
      <c r="A1045" s="29"/>
      <c r="B1045" s="53"/>
      <c r="C1045" s="27"/>
      <c r="D1045" s="27"/>
      <c r="E1045" s="29"/>
    </row>
    <row r="1046" spans="1:5" x14ac:dyDescent="0.2">
      <c r="A1046" s="29"/>
      <c r="B1046" s="53"/>
      <c r="C1046" s="27"/>
      <c r="D1046" s="27"/>
      <c r="E1046" s="29"/>
    </row>
    <row r="1047" spans="1:5" x14ac:dyDescent="0.2">
      <c r="A1047" s="29"/>
      <c r="B1047" s="53"/>
      <c r="C1047" s="27"/>
      <c r="D1047" s="27"/>
      <c r="E1047" s="29"/>
    </row>
    <row r="1048" spans="1:5" x14ac:dyDescent="0.2">
      <c r="A1048" s="29"/>
      <c r="B1048" s="53"/>
      <c r="C1048" s="27"/>
      <c r="D1048" s="27"/>
      <c r="E1048" s="29"/>
    </row>
    <row r="1049" spans="1:5" x14ac:dyDescent="0.2">
      <c r="A1049" s="29"/>
      <c r="B1049" s="53"/>
      <c r="C1049" s="27"/>
      <c r="D1049" s="27"/>
      <c r="E1049" s="29"/>
    </row>
    <row r="1050" spans="1:5" x14ac:dyDescent="0.2">
      <c r="A1050" s="29"/>
      <c r="B1050" s="53"/>
      <c r="C1050" s="27"/>
      <c r="D1050" s="27"/>
      <c r="E1050" s="29"/>
    </row>
    <row r="1051" spans="1:5" x14ac:dyDescent="0.2">
      <c r="A1051" s="29"/>
      <c r="B1051" s="53"/>
      <c r="C1051" s="27"/>
      <c r="D1051" s="27"/>
      <c r="E1051" s="29"/>
    </row>
    <row r="1052" spans="1:5" x14ac:dyDescent="0.2">
      <c r="A1052" s="29"/>
      <c r="B1052" s="53"/>
      <c r="C1052" s="27"/>
      <c r="D1052" s="27"/>
      <c r="E1052" s="29"/>
    </row>
    <row r="1053" spans="1:5" x14ac:dyDescent="0.2">
      <c r="A1053" s="29"/>
      <c r="B1053" s="53"/>
      <c r="C1053" s="27"/>
      <c r="D1053" s="27"/>
      <c r="E1053" s="29"/>
    </row>
    <row r="1054" spans="1:5" x14ac:dyDescent="0.2">
      <c r="A1054" s="29"/>
      <c r="B1054" s="53"/>
      <c r="C1054" s="27"/>
      <c r="D1054" s="27"/>
      <c r="E1054" s="29"/>
    </row>
    <row r="1055" spans="1:5" x14ac:dyDescent="0.2">
      <c r="A1055" s="29"/>
      <c r="B1055" s="53"/>
      <c r="C1055" s="27"/>
      <c r="D1055" s="27"/>
      <c r="E1055" s="29"/>
    </row>
    <row r="1056" spans="1:5" x14ac:dyDescent="0.2">
      <c r="A1056" s="29"/>
      <c r="B1056" s="53"/>
      <c r="C1056" s="27"/>
      <c r="D1056" s="27"/>
      <c r="E1056" s="29"/>
    </row>
    <row r="1057" spans="1:5" x14ac:dyDescent="0.2">
      <c r="A1057" s="29"/>
      <c r="B1057" s="53"/>
      <c r="C1057" s="27"/>
      <c r="D1057" s="27"/>
      <c r="E1057" s="29"/>
    </row>
    <row r="1058" spans="1:5" x14ac:dyDescent="0.2">
      <c r="A1058" s="29"/>
      <c r="B1058" s="53"/>
      <c r="C1058" s="27"/>
      <c r="D1058" s="27"/>
      <c r="E1058" s="29"/>
    </row>
    <row r="1059" spans="1:5" x14ac:dyDescent="0.2">
      <c r="A1059" s="29"/>
      <c r="B1059" s="53"/>
      <c r="C1059" s="27"/>
      <c r="D1059" s="27"/>
      <c r="E1059" s="29"/>
    </row>
    <row r="1060" spans="1:5" x14ac:dyDescent="0.2">
      <c r="A1060" s="29"/>
      <c r="B1060" s="53"/>
      <c r="C1060" s="27"/>
      <c r="D1060" s="27"/>
      <c r="E1060" s="29"/>
    </row>
    <row r="1061" spans="1:5" x14ac:dyDescent="0.2">
      <c r="A1061" s="29"/>
      <c r="B1061" s="53"/>
      <c r="C1061" s="27"/>
      <c r="D1061" s="27"/>
      <c r="E1061" s="29"/>
    </row>
    <row r="1062" spans="1:5" x14ac:dyDescent="0.2">
      <c r="A1062" s="29"/>
      <c r="B1062" s="53"/>
      <c r="C1062" s="27"/>
      <c r="D1062" s="27"/>
      <c r="E1062" s="29"/>
    </row>
    <row r="1063" spans="1:5" x14ac:dyDescent="0.2">
      <c r="A1063" s="29"/>
      <c r="B1063" s="53"/>
      <c r="C1063" s="27"/>
      <c r="D1063" s="27"/>
      <c r="E1063" s="29"/>
    </row>
    <row r="1064" spans="1:5" x14ac:dyDescent="0.2">
      <c r="A1064" s="29"/>
      <c r="B1064" s="53"/>
      <c r="C1064" s="27"/>
      <c r="D1064" s="27"/>
      <c r="E1064" s="29"/>
    </row>
    <row r="1065" spans="1:5" x14ac:dyDescent="0.2">
      <c r="A1065" s="29"/>
      <c r="B1065" s="53"/>
      <c r="C1065" s="27"/>
      <c r="D1065" s="27"/>
      <c r="E1065" s="29"/>
    </row>
    <row r="1066" spans="1:5" x14ac:dyDescent="0.2">
      <c r="A1066" s="29"/>
      <c r="B1066" s="53"/>
      <c r="C1066" s="27"/>
      <c r="D1066" s="27"/>
      <c r="E1066" s="29"/>
    </row>
    <row r="1067" spans="1:5" x14ac:dyDescent="0.2">
      <c r="A1067" s="29"/>
      <c r="B1067" s="53"/>
      <c r="C1067" s="27"/>
      <c r="D1067" s="27"/>
      <c r="E1067" s="29"/>
    </row>
    <row r="1068" spans="1:5" x14ac:dyDescent="0.2">
      <c r="A1068" s="29"/>
      <c r="B1068" s="53"/>
      <c r="C1068" s="27"/>
      <c r="D1068" s="27"/>
      <c r="E1068" s="29"/>
    </row>
    <row r="1069" spans="1:5" x14ac:dyDescent="0.2">
      <c r="A1069" s="29"/>
      <c r="B1069" s="53"/>
      <c r="C1069" s="27"/>
      <c r="D1069" s="27"/>
      <c r="E1069" s="29"/>
    </row>
    <row r="1070" spans="1:5" x14ac:dyDescent="0.2">
      <c r="A1070" s="29"/>
      <c r="B1070" s="53"/>
      <c r="C1070" s="27"/>
      <c r="D1070" s="27"/>
      <c r="E1070" s="29"/>
    </row>
    <row r="1071" spans="1:5" x14ac:dyDescent="0.2">
      <c r="A1071" s="29"/>
      <c r="B1071" s="53"/>
      <c r="C1071" s="27"/>
      <c r="D1071" s="27"/>
      <c r="E1071" s="29"/>
    </row>
    <row r="1072" spans="1:5" x14ac:dyDescent="0.2">
      <c r="A1072" s="29"/>
      <c r="B1072" s="53"/>
      <c r="C1072" s="27"/>
      <c r="D1072" s="27"/>
      <c r="E1072" s="29"/>
    </row>
    <row r="1073" spans="1:5" x14ac:dyDescent="0.2">
      <c r="A1073" s="29"/>
      <c r="B1073" s="53"/>
      <c r="C1073" s="27"/>
      <c r="D1073" s="27"/>
      <c r="E1073" s="29"/>
    </row>
    <row r="1074" spans="1:5" x14ac:dyDescent="0.2">
      <c r="A1074" s="29"/>
      <c r="B1074" s="53"/>
      <c r="C1074" s="27"/>
      <c r="D1074" s="27"/>
      <c r="E1074" s="29"/>
    </row>
    <row r="1075" spans="1:5" x14ac:dyDescent="0.2">
      <c r="A1075" s="29"/>
      <c r="B1075" s="53"/>
      <c r="C1075" s="27"/>
      <c r="D1075" s="27"/>
      <c r="E1075" s="29"/>
    </row>
    <row r="1076" spans="1:5" x14ac:dyDescent="0.2">
      <c r="A1076" s="29"/>
      <c r="B1076" s="53"/>
      <c r="C1076" s="27"/>
      <c r="D1076" s="27"/>
      <c r="E1076" s="29"/>
    </row>
    <row r="1077" spans="1:5" x14ac:dyDescent="0.2">
      <c r="A1077" s="29"/>
      <c r="B1077" s="53"/>
      <c r="C1077" s="27"/>
      <c r="D1077" s="27"/>
      <c r="E1077" s="29"/>
    </row>
    <row r="1078" spans="1:5" x14ac:dyDescent="0.2">
      <c r="A1078" s="29"/>
      <c r="B1078" s="53"/>
      <c r="C1078" s="27"/>
      <c r="D1078" s="27"/>
      <c r="E1078" s="29"/>
    </row>
    <row r="1079" spans="1:5" x14ac:dyDescent="0.2">
      <c r="A1079" s="29"/>
      <c r="B1079" s="53"/>
      <c r="C1079" s="27"/>
      <c r="D1079" s="27"/>
      <c r="E1079" s="29"/>
    </row>
    <row r="1080" spans="1:5" x14ac:dyDescent="0.2">
      <c r="A1080" s="29"/>
      <c r="B1080" s="53"/>
      <c r="C1080" s="27"/>
      <c r="D1080" s="27"/>
      <c r="E1080" s="29"/>
    </row>
    <row r="1081" spans="1:5" x14ac:dyDescent="0.2">
      <c r="A1081" s="29"/>
      <c r="B1081" s="53"/>
      <c r="C1081" s="27"/>
      <c r="D1081" s="27"/>
      <c r="E1081" s="29"/>
    </row>
    <row r="1082" spans="1:5" x14ac:dyDescent="0.2">
      <c r="A1082" s="29"/>
      <c r="B1082" s="53"/>
      <c r="C1082" s="27"/>
      <c r="D1082" s="27"/>
      <c r="E1082" s="29"/>
    </row>
    <row r="1083" spans="1:5" x14ac:dyDescent="0.2">
      <c r="A1083" s="29"/>
      <c r="B1083" s="53"/>
      <c r="C1083" s="27"/>
      <c r="D1083" s="27"/>
      <c r="E1083" s="29"/>
    </row>
    <row r="1084" spans="1:5" x14ac:dyDescent="0.2">
      <c r="A1084" s="29"/>
      <c r="B1084" s="53"/>
      <c r="C1084" s="27"/>
      <c r="D1084" s="27"/>
      <c r="E1084" s="29"/>
    </row>
    <row r="1085" spans="1:5" x14ac:dyDescent="0.2">
      <c r="A1085" s="29"/>
      <c r="B1085" s="53"/>
      <c r="C1085" s="27"/>
      <c r="D1085" s="27"/>
      <c r="E1085" s="29"/>
    </row>
    <row r="1086" spans="1:5" x14ac:dyDescent="0.2">
      <c r="A1086" s="29"/>
      <c r="B1086" s="53"/>
      <c r="C1086" s="27"/>
      <c r="D1086" s="27"/>
      <c r="E1086" s="29"/>
    </row>
    <row r="1087" spans="1:5" x14ac:dyDescent="0.2">
      <c r="A1087" s="29"/>
      <c r="B1087" s="53"/>
      <c r="C1087" s="27"/>
      <c r="D1087" s="27"/>
      <c r="E1087" s="29"/>
    </row>
    <row r="1088" spans="1:5" x14ac:dyDescent="0.2">
      <c r="A1088" s="29"/>
      <c r="B1088" s="53"/>
      <c r="C1088" s="27"/>
      <c r="D1088" s="27"/>
      <c r="E1088" s="29"/>
    </row>
    <row r="1089" spans="1:5" x14ac:dyDescent="0.2">
      <c r="A1089" s="29"/>
      <c r="B1089" s="53"/>
      <c r="C1089" s="27"/>
      <c r="D1089" s="27"/>
      <c r="E1089" s="29"/>
    </row>
    <row r="1090" spans="1:5" x14ac:dyDescent="0.2">
      <c r="A1090" s="29"/>
      <c r="B1090" s="53"/>
      <c r="C1090" s="27"/>
      <c r="D1090" s="27"/>
      <c r="E1090" s="29"/>
    </row>
    <row r="1091" spans="1:5" x14ac:dyDescent="0.2">
      <c r="A1091" s="29"/>
      <c r="B1091" s="53"/>
      <c r="C1091" s="27"/>
      <c r="D1091" s="27"/>
      <c r="E1091" s="29"/>
    </row>
    <row r="1092" spans="1:5" x14ac:dyDescent="0.2">
      <c r="A1092" s="29"/>
      <c r="B1092" s="53"/>
      <c r="C1092" s="27"/>
      <c r="D1092" s="27"/>
      <c r="E1092" s="29"/>
    </row>
    <row r="1093" spans="1:5" x14ac:dyDescent="0.2">
      <c r="A1093" s="29"/>
      <c r="B1093" s="53"/>
      <c r="C1093" s="27"/>
      <c r="D1093" s="27"/>
      <c r="E1093" s="29"/>
    </row>
    <row r="1094" spans="1:5" x14ac:dyDescent="0.2">
      <c r="A1094" s="29"/>
      <c r="B1094" s="53"/>
      <c r="C1094" s="27"/>
      <c r="D1094" s="27"/>
      <c r="E1094" s="29"/>
    </row>
    <row r="1095" spans="1:5" x14ac:dyDescent="0.2">
      <c r="A1095" s="29"/>
      <c r="B1095" s="53"/>
      <c r="C1095" s="27"/>
      <c r="D1095" s="27"/>
      <c r="E1095" s="29"/>
    </row>
    <row r="1096" spans="1:5" x14ac:dyDescent="0.2">
      <c r="A1096" s="29"/>
      <c r="B1096" s="53"/>
      <c r="C1096" s="27"/>
      <c r="D1096" s="27"/>
      <c r="E1096" s="29"/>
    </row>
    <row r="1097" spans="1:5" x14ac:dyDescent="0.2">
      <c r="A1097" s="29"/>
      <c r="B1097" s="53"/>
      <c r="C1097" s="27"/>
      <c r="D1097" s="27"/>
      <c r="E1097" s="29"/>
    </row>
    <row r="1098" spans="1:5" x14ac:dyDescent="0.2">
      <c r="A1098" s="29"/>
      <c r="B1098" s="53"/>
      <c r="C1098" s="27"/>
      <c r="D1098" s="27"/>
      <c r="E1098" s="29"/>
    </row>
    <row r="1099" spans="1:5" x14ac:dyDescent="0.2">
      <c r="A1099" s="29"/>
      <c r="B1099" s="53"/>
      <c r="C1099" s="27"/>
      <c r="D1099" s="27"/>
      <c r="E1099" s="29"/>
    </row>
    <row r="1100" spans="1:5" x14ac:dyDescent="0.2">
      <c r="A1100" s="29"/>
      <c r="B1100" s="53"/>
      <c r="C1100" s="27"/>
      <c r="D1100" s="27"/>
      <c r="E1100" s="29"/>
    </row>
    <row r="1101" spans="1:5" x14ac:dyDescent="0.2">
      <c r="A1101" s="29"/>
      <c r="B1101" s="53"/>
      <c r="C1101" s="27"/>
      <c r="D1101" s="27"/>
      <c r="E1101" s="29"/>
    </row>
    <row r="1102" spans="1:5" x14ac:dyDescent="0.2">
      <c r="A1102" s="29"/>
      <c r="B1102" s="53"/>
      <c r="C1102" s="27"/>
      <c r="D1102" s="27"/>
      <c r="E1102" s="29"/>
    </row>
    <row r="1103" spans="1:5" x14ac:dyDescent="0.2">
      <c r="A1103" s="29"/>
      <c r="B1103" s="53"/>
      <c r="C1103" s="27"/>
      <c r="D1103" s="27"/>
      <c r="E1103" s="29"/>
    </row>
    <row r="1104" spans="1:5" x14ac:dyDescent="0.2">
      <c r="A1104" s="29"/>
      <c r="B1104" s="53"/>
      <c r="C1104" s="27"/>
      <c r="D1104" s="27"/>
      <c r="E1104" s="29"/>
    </row>
    <row r="1105" spans="1:5" x14ac:dyDescent="0.2">
      <c r="A1105" s="29"/>
      <c r="B1105" s="53"/>
      <c r="C1105" s="27"/>
      <c r="D1105" s="27"/>
      <c r="E1105" s="29"/>
    </row>
    <row r="1106" spans="1:5" x14ac:dyDescent="0.2">
      <c r="A1106" s="29"/>
      <c r="B1106" s="53"/>
      <c r="C1106" s="27"/>
      <c r="D1106" s="27"/>
      <c r="E1106" s="29"/>
    </row>
    <row r="1107" spans="1:5" x14ac:dyDescent="0.2">
      <c r="A1107" s="29"/>
      <c r="B1107" s="53"/>
      <c r="C1107" s="27"/>
      <c r="D1107" s="27"/>
      <c r="E1107" s="29"/>
    </row>
    <row r="1108" spans="1:5" x14ac:dyDescent="0.2">
      <c r="A1108" s="29"/>
      <c r="B1108" s="53"/>
      <c r="C1108" s="27"/>
      <c r="D1108" s="27"/>
      <c r="E1108" s="29"/>
    </row>
    <row r="1109" spans="1:5" x14ac:dyDescent="0.2">
      <c r="A1109" s="29"/>
      <c r="B1109" s="53"/>
      <c r="C1109" s="27"/>
      <c r="D1109" s="27"/>
      <c r="E1109" s="29"/>
    </row>
    <row r="1110" spans="1:5" x14ac:dyDescent="0.2">
      <c r="A1110" s="29"/>
      <c r="B1110" s="53"/>
      <c r="C1110" s="27"/>
      <c r="D1110" s="27"/>
      <c r="E1110" s="29"/>
    </row>
    <row r="1111" spans="1:5" x14ac:dyDescent="0.2">
      <c r="A1111" s="29"/>
      <c r="B1111" s="53"/>
      <c r="C1111" s="27"/>
      <c r="D1111" s="27"/>
      <c r="E1111" s="29"/>
    </row>
    <row r="1112" spans="1:5" x14ac:dyDescent="0.2">
      <c r="A1112" s="29"/>
      <c r="B1112" s="53"/>
      <c r="C1112" s="27"/>
      <c r="D1112" s="27"/>
      <c r="E1112" s="29"/>
    </row>
    <row r="1113" spans="1:5" x14ac:dyDescent="0.2">
      <c r="A1113" s="29"/>
      <c r="B1113" s="53"/>
      <c r="C1113" s="27"/>
      <c r="D1113" s="27"/>
      <c r="E1113" s="29"/>
    </row>
    <row r="1114" spans="1:5" x14ac:dyDescent="0.2">
      <c r="A1114" s="29"/>
      <c r="B1114" s="53"/>
      <c r="C1114" s="27"/>
      <c r="D1114" s="27"/>
      <c r="E1114" s="29"/>
    </row>
    <row r="1115" spans="1:5" x14ac:dyDescent="0.2">
      <c r="A1115" s="29"/>
      <c r="B1115" s="53"/>
      <c r="C1115" s="27"/>
      <c r="D1115" s="27"/>
      <c r="E1115" s="29"/>
    </row>
    <row r="1116" spans="1:5" x14ac:dyDescent="0.2">
      <c r="A1116" s="29"/>
      <c r="B1116" s="53"/>
      <c r="C1116" s="27"/>
      <c r="D1116" s="27"/>
      <c r="E1116" s="29"/>
    </row>
    <row r="1117" spans="1:5" x14ac:dyDescent="0.2">
      <c r="A1117" s="29"/>
      <c r="B1117" s="53"/>
      <c r="C1117" s="27"/>
      <c r="D1117" s="27"/>
      <c r="E1117" s="29"/>
    </row>
    <row r="1118" spans="1:5" x14ac:dyDescent="0.2">
      <c r="A1118" s="29"/>
      <c r="B1118" s="53"/>
      <c r="C1118" s="27"/>
      <c r="D1118" s="27"/>
      <c r="E1118" s="29"/>
    </row>
    <row r="1119" spans="1:5" x14ac:dyDescent="0.2">
      <c r="A1119" s="29"/>
      <c r="B1119" s="53"/>
      <c r="C1119" s="27"/>
      <c r="D1119" s="27"/>
      <c r="E1119" s="29"/>
    </row>
    <row r="1120" spans="1:5" x14ac:dyDescent="0.2">
      <c r="A1120" s="29"/>
      <c r="B1120" s="53"/>
      <c r="C1120" s="27"/>
      <c r="D1120" s="27"/>
      <c r="E1120" s="29"/>
    </row>
    <row r="1121" spans="1:5" x14ac:dyDescent="0.2">
      <c r="A1121" s="29"/>
      <c r="B1121" s="53"/>
      <c r="C1121" s="27"/>
      <c r="D1121" s="27"/>
      <c r="E1121" s="29"/>
    </row>
    <row r="1122" spans="1:5" x14ac:dyDescent="0.2">
      <c r="A1122" s="29"/>
      <c r="B1122" s="53"/>
      <c r="C1122" s="27"/>
      <c r="D1122" s="27"/>
      <c r="E1122" s="29"/>
    </row>
    <row r="1123" spans="1:5" x14ac:dyDescent="0.2">
      <c r="A1123" s="29"/>
      <c r="B1123" s="53"/>
      <c r="C1123" s="27"/>
      <c r="D1123" s="27"/>
      <c r="E1123" s="29"/>
    </row>
    <row r="1124" spans="1:5" x14ac:dyDescent="0.2">
      <c r="A1124" s="29"/>
      <c r="B1124" s="53"/>
      <c r="C1124" s="27"/>
      <c r="D1124" s="27"/>
      <c r="E1124" s="29"/>
    </row>
    <row r="1125" spans="1:5" x14ac:dyDescent="0.2">
      <c r="A1125" s="29"/>
      <c r="B1125" s="53"/>
      <c r="C1125" s="27"/>
      <c r="D1125" s="27"/>
      <c r="E1125" s="29"/>
    </row>
    <row r="1126" spans="1:5" x14ac:dyDescent="0.2">
      <c r="A1126" s="29"/>
      <c r="B1126" s="53"/>
      <c r="C1126" s="27"/>
      <c r="D1126" s="27"/>
      <c r="E1126" s="29"/>
    </row>
    <row r="1127" spans="1:5" x14ac:dyDescent="0.2">
      <c r="A1127" s="29"/>
      <c r="B1127" s="53"/>
      <c r="C1127" s="27"/>
      <c r="D1127" s="27"/>
      <c r="E1127" s="29"/>
    </row>
    <row r="1128" spans="1:5" x14ac:dyDescent="0.2">
      <c r="A1128" s="29"/>
      <c r="B1128" s="53"/>
      <c r="C1128" s="27"/>
      <c r="D1128" s="27"/>
      <c r="E1128" s="29"/>
    </row>
    <row r="1129" spans="1:5" x14ac:dyDescent="0.2">
      <c r="A1129" s="29"/>
      <c r="B1129" s="53"/>
      <c r="C1129" s="27"/>
      <c r="D1129" s="27"/>
      <c r="E1129" s="29"/>
    </row>
    <row r="1130" spans="1:5" x14ac:dyDescent="0.2">
      <c r="A1130" s="29"/>
      <c r="B1130" s="53"/>
      <c r="C1130" s="27"/>
      <c r="D1130" s="27"/>
      <c r="E1130" s="29"/>
    </row>
    <row r="1131" spans="1:5" x14ac:dyDescent="0.2">
      <c r="A1131" s="29"/>
      <c r="B1131" s="53"/>
      <c r="C1131" s="27"/>
      <c r="D1131" s="27"/>
      <c r="E1131" s="29"/>
    </row>
    <row r="1132" spans="1:5" x14ac:dyDescent="0.2">
      <c r="A1132" s="29"/>
      <c r="B1132" s="53"/>
      <c r="C1132" s="27"/>
      <c r="D1132" s="27"/>
      <c r="E1132" s="29"/>
    </row>
    <row r="1133" spans="1:5" x14ac:dyDescent="0.2">
      <c r="A1133" s="29"/>
      <c r="B1133" s="53"/>
      <c r="C1133" s="27"/>
      <c r="D1133" s="27"/>
      <c r="E1133" s="29"/>
    </row>
    <row r="1134" spans="1:5" x14ac:dyDescent="0.2">
      <c r="A1134" s="29"/>
      <c r="B1134" s="53"/>
      <c r="C1134" s="27"/>
      <c r="D1134" s="27"/>
      <c r="E1134" s="29"/>
    </row>
    <row r="1135" spans="1:5" x14ac:dyDescent="0.2">
      <c r="A1135" s="29"/>
      <c r="B1135" s="53"/>
      <c r="C1135" s="27"/>
      <c r="D1135" s="27"/>
      <c r="E1135" s="29"/>
    </row>
    <row r="1136" spans="1:5" x14ac:dyDescent="0.2">
      <c r="A1136" s="29"/>
      <c r="B1136" s="53"/>
      <c r="C1136" s="27"/>
      <c r="D1136" s="27"/>
      <c r="E1136" s="29"/>
    </row>
    <row r="1137" spans="1:5" x14ac:dyDescent="0.2">
      <c r="A1137" s="29"/>
      <c r="B1137" s="53"/>
      <c r="C1137" s="27"/>
      <c r="D1137" s="27"/>
      <c r="E1137" s="29"/>
    </row>
    <row r="1138" spans="1:5" x14ac:dyDescent="0.2">
      <c r="A1138" s="29"/>
      <c r="B1138" s="53"/>
      <c r="C1138" s="27"/>
      <c r="D1138" s="27"/>
      <c r="E1138" s="29"/>
    </row>
    <row r="1139" spans="1:5" x14ac:dyDescent="0.2">
      <c r="A1139" s="29"/>
      <c r="B1139" s="53"/>
      <c r="C1139" s="27"/>
      <c r="D1139" s="27"/>
      <c r="E1139" s="29"/>
    </row>
    <row r="1140" spans="1:5" x14ac:dyDescent="0.2">
      <c r="A1140" s="29"/>
      <c r="B1140" s="53"/>
      <c r="C1140" s="27"/>
      <c r="D1140" s="27"/>
      <c r="E1140" s="29"/>
    </row>
    <row r="1141" spans="1:5" x14ac:dyDescent="0.2">
      <c r="A1141" s="29"/>
      <c r="B1141" s="53"/>
      <c r="C1141" s="27"/>
      <c r="D1141" s="27"/>
      <c r="E1141" s="29"/>
    </row>
    <row r="1142" spans="1:5" x14ac:dyDescent="0.2">
      <c r="A1142" s="29"/>
      <c r="B1142" s="53"/>
      <c r="C1142" s="27"/>
      <c r="D1142" s="27"/>
      <c r="E1142" s="29"/>
    </row>
    <row r="1143" spans="1:5" x14ac:dyDescent="0.2">
      <c r="A1143" s="29"/>
      <c r="B1143" s="53"/>
      <c r="C1143" s="27"/>
      <c r="D1143" s="27"/>
      <c r="E1143" s="29"/>
    </row>
    <row r="1144" spans="1:5" x14ac:dyDescent="0.2">
      <c r="A1144" s="29"/>
      <c r="B1144" s="53"/>
      <c r="C1144" s="27"/>
      <c r="D1144" s="27"/>
      <c r="E1144" s="29"/>
    </row>
    <row r="1145" spans="1:5" x14ac:dyDescent="0.2">
      <c r="A1145" s="29"/>
      <c r="B1145" s="53"/>
      <c r="C1145" s="27"/>
      <c r="D1145" s="27"/>
      <c r="E1145" s="29"/>
    </row>
    <row r="1146" spans="1:5" x14ac:dyDescent="0.2">
      <c r="A1146" s="29"/>
      <c r="B1146" s="53"/>
      <c r="C1146" s="27"/>
      <c r="D1146" s="27"/>
      <c r="E1146" s="29"/>
    </row>
    <row r="1147" spans="1:5" x14ac:dyDescent="0.2">
      <c r="A1147" s="29"/>
      <c r="B1147" s="53"/>
      <c r="C1147" s="27"/>
      <c r="D1147" s="27"/>
      <c r="E1147" s="29"/>
    </row>
    <row r="1148" spans="1:5" x14ac:dyDescent="0.2">
      <c r="A1148" s="29"/>
      <c r="B1148" s="53"/>
      <c r="C1148" s="27"/>
      <c r="D1148" s="27"/>
      <c r="E1148" s="29"/>
    </row>
    <row r="1149" spans="1:5" x14ac:dyDescent="0.2">
      <c r="A1149" s="29"/>
      <c r="B1149" s="53"/>
      <c r="C1149" s="27"/>
      <c r="D1149" s="27"/>
      <c r="E1149" s="29"/>
    </row>
    <row r="1150" spans="1:5" x14ac:dyDescent="0.2">
      <c r="A1150" s="29"/>
      <c r="B1150" s="53"/>
      <c r="C1150" s="27"/>
      <c r="D1150" s="27"/>
      <c r="E1150" s="29"/>
    </row>
    <row r="1151" spans="1:5" x14ac:dyDescent="0.2">
      <c r="A1151" s="29"/>
      <c r="B1151" s="53"/>
      <c r="C1151" s="27"/>
      <c r="D1151" s="27"/>
      <c r="E1151" s="29"/>
    </row>
    <row r="1152" spans="1:5" x14ac:dyDescent="0.2">
      <c r="A1152" s="29"/>
      <c r="B1152" s="53"/>
      <c r="C1152" s="27"/>
      <c r="D1152" s="27"/>
      <c r="E1152" s="29"/>
    </row>
    <row r="1153" spans="1:5" x14ac:dyDescent="0.2">
      <c r="A1153" s="29"/>
      <c r="B1153" s="53"/>
      <c r="C1153" s="27"/>
      <c r="D1153" s="27"/>
      <c r="E1153" s="29"/>
    </row>
    <row r="1154" spans="1:5" x14ac:dyDescent="0.2">
      <c r="A1154" s="29"/>
      <c r="B1154" s="53"/>
      <c r="C1154" s="27"/>
      <c r="D1154" s="27"/>
      <c r="E1154" s="29"/>
    </row>
    <row r="1155" spans="1:5" x14ac:dyDescent="0.2">
      <c r="A1155" s="29"/>
      <c r="B1155" s="53"/>
      <c r="C1155" s="27"/>
      <c r="D1155" s="27"/>
      <c r="E1155" s="29"/>
    </row>
    <row r="1156" spans="1:5" x14ac:dyDescent="0.2">
      <c r="A1156" s="29"/>
      <c r="B1156" s="53"/>
      <c r="C1156" s="27"/>
      <c r="D1156" s="27"/>
      <c r="E1156" s="29"/>
    </row>
    <row r="1157" spans="1:5" x14ac:dyDescent="0.2">
      <c r="A1157" s="29"/>
      <c r="B1157" s="53"/>
      <c r="C1157" s="27"/>
      <c r="D1157" s="27"/>
      <c r="E1157" s="29"/>
    </row>
    <row r="1158" spans="1:5" x14ac:dyDescent="0.2">
      <c r="A1158" s="29"/>
      <c r="B1158" s="53"/>
      <c r="C1158" s="27"/>
      <c r="D1158" s="27"/>
      <c r="E1158" s="29"/>
    </row>
    <row r="1159" spans="1:5" x14ac:dyDescent="0.2">
      <c r="A1159" s="29"/>
      <c r="B1159" s="53"/>
      <c r="C1159" s="27"/>
      <c r="D1159" s="27"/>
      <c r="E1159" s="29"/>
    </row>
    <row r="1160" spans="1:5" x14ac:dyDescent="0.2">
      <c r="A1160" s="29"/>
      <c r="B1160" s="53"/>
      <c r="C1160" s="27"/>
      <c r="D1160" s="27"/>
      <c r="E1160" s="29"/>
    </row>
    <row r="1161" spans="1:5" x14ac:dyDescent="0.2">
      <c r="A1161" s="29"/>
      <c r="B1161" s="53"/>
      <c r="C1161" s="27"/>
      <c r="D1161" s="27"/>
      <c r="E1161" s="29"/>
    </row>
    <row r="1162" spans="1:5" x14ac:dyDescent="0.2">
      <c r="A1162" s="29"/>
      <c r="B1162" s="53"/>
      <c r="C1162" s="27"/>
      <c r="D1162" s="27"/>
      <c r="E1162" s="29"/>
    </row>
    <row r="1163" spans="1:5" x14ac:dyDescent="0.2">
      <c r="A1163" s="29"/>
      <c r="B1163" s="53"/>
      <c r="C1163" s="27"/>
      <c r="D1163" s="27"/>
      <c r="E1163" s="29"/>
    </row>
    <row r="1164" spans="1:5" x14ac:dyDescent="0.2">
      <c r="A1164" s="29"/>
      <c r="B1164" s="53"/>
      <c r="C1164" s="27"/>
      <c r="D1164" s="27"/>
      <c r="E1164" s="29"/>
    </row>
    <row r="1165" spans="1:5" x14ac:dyDescent="0.2">
      <c r="A1165" s="29"/>
      <c r="B1165" s="53"/>
      <c r="C1165" s="27"/>
      <c r="D1165" s="27"/>
      <c r="E1165" s="29"/>
    </row>
    <row r="1166" spans="1:5" x14ac:dyDescent="0.2">
      <c r="A1166" s="29"/>
      <c r="B1166" s="53"/>
      <c r="C1166" s="27"/>
      <c r="D1166" s="27"/>
      <c r="E1166" s="29"/>
    </row>
    <row r="1167" spans="1:5" x14ac:dyDescent="0.2">
      <c r="A1167" s="29"/>
      <c r="B1167" s="53"/>
      <c r="C1167" s="27"/>
      <c r="D1167" s="27"/>
      <c r="E1167" s="29"/>
    </row>
    <row r="1168" spans="1:5" x14ac:dyDescent="0.2">
      <c r="A1168" s="29"/>
      <c r="B1168" s="53"/>
      <c r="C1168" s="27"/>
      <c r="D1168" s="27"/>
      <c r="E1168" s="29"/>
    </row>
    <row r="1169" spans="1:5" x14ac:dyDescent="0.2">
      <c r="A1169" s="29"/>
      <c r="B1169" s="53"/>
      <c r="C1169" s="27"/>
      <c r="D1169" s="27"/>
      <c r="E1169" s="29"/>
    </row>
    <row r="1170" spans="1:5" x14ac:dyDescent="0.2">
      <c r="A1170" s="29"/>
      <c r="B1170" s="53"/>
      <c r="C1170" s="27"/>
      <c r="D1170" s="27"/>
      <c r="E1170" s="29"/>
    </row>
    <row r="1171" spans="1:5" x14ac:dyDescent="0.2">
      <c r="A1171" s="29"/>
      <c r="B1171" s="53"/>
      <c r="C1171" s="27"/>
      <c r="D1171" s="27"/>
      <c r="E1171" s="29"/>
    </row>
    <row r="1172" spans="1:5" x14ac:dyDescent="0.2">
      <c r="A1172" s="29"/>
      <c r="B1172" s="53"/>
      <c r="C1172" s="27"/>
      <c r="D1172" s="27"/>
      <c r="E1172" s="29"/>
    </row>
    <row r="1173" spans="1:5" x14ac:dyDescent="0.2">
      <c r="A1173" s="29"/>
      <c r="B1173" s="53"/>
      <c r="C1173" s="27"/>
      <c r="D1173" s="27"/>
      <c r="E1173" s="29"/>
    </row>
    <row r="1174" spans="1:5" x14ac:dyDescent="0.2">
      <c r="A1174" s="29"/>
      <c r="B1174" s="53"/>
      <c r="C1174" s="27"/>
      <c r="D1174" s="27"/>
      <c r="E1174" s="29"/>
    </row>
    <row r="1175" spans="1:5" x14ac:dyDescent="0.2">
      <c r="A1175" s="29"/>
      <c r="B1175" s="53"/>
      <c r="C1175" s="27"/>
      <c r="D1175" s="27"/>
      <c r="E1175" s="29"/>
    </row>
    <row r="1176" spans="1:5" x14ac:dyDescent="0.2">
      <c r="A1176" s="29"/>
      <c r="B1176" s="53"/>
      <c r="C1176" s="27"/>
      <c r="D1176" s="27"/>
      <c r="E1176" s="29"/>
    </row>
    <row r="1177" spans="1:5" x14ac:dyDescent="0.2">
      <c r="A1177" s="29"/>
      <c r="B1177" s="53"/>
      <c r="C1177" s="27"/>
      <c r="D1177" s="27"/>
      <c r="E1177" s="29"/>
    </row>
    <row r="1178" spans="1:5" x14ac:dyDescent="0.2">
      <c r="A1178" s="29"/>
      <c r="B1178" s="53"/>
      <c r="C1178" s="27"/>
      <c r="D1178" s="27"/>
      <c r="E1178" s="29"/>
    </row>
    <row r="1179" spans="1:5" x14ac:dyDescent="0.2">
      <c r="A1179" s="29"/>
      <c r="B1179" s="53"/>
      <c r="C1179" s="27"/>
      <c r="D1179" s="27"/>
      <c r="E1179" s="29"/>
    </row>
    <row r="1180" spans="1:5" x14ac:dyDescent="0.2">
      <c r="A1180" s="29"/>
      <c r="B1180" s="53"/>
      <c r="C1180" s="27"/>
      <c r="D1180" s="27"/>
      <c r="E1180" s="29"/>
    </row>
    <row r="1181" spans="1:5" x14ac:dyDescent="0.2">
      <c r="A1181" s="29"/>
      <c r="B1181" s="53"/>
      <c r="C1181" s="27"/>
      <c r="D1181" s="27"/>
      <c r="E1181" s="29"/>
    </row>
    <row r="1182" spans="1:5" x14ac:dyDescent="0.2">
      <c r="A1182" s="29"/>
      <c r="B1182" s="53"/>
      <c r="C1182" s="27"/>
      <c r="D1182" s="27"/>
      <c r="E1182" s="29"/>
    </row>
    <row r="1183" spans="1:5" x14ac:dyDescent="0.2">
      <c r="A1183" s="29"/>
      <c r="B1183" s="53"/>
      <c r="C1183" s="27"/>
      <c r="D1183" s="27"/>
      <c r="E1183" s="29"/>
    </row>
    <row r="1184" spans="1:5" x14ac:dyDescent="0.2">
      <c r="A1184" s="29"/>
      <c r="B1184" s="53"/>
      <c r="C1184" s="27"/>
      <c r="D1184" s="27"/>
      <c r="E1184" s="29"/>
    </row>
    <row r="1185" spans="1:5" x14ac:dyDescent="0.2">
      <c r="A1185" s="29"/>
      <c r="B1185" s="53"/>
      <c r="C1185" s="27"/>
      <c r="D1185" s="27"/>
      <c r="E1185" s="29"/>
    </row>
    <row r="1186" spans="1:5" x14ac:dyDescent="0.2">
      <c r="A1186" s="29"/>
      <c r="B1186" s="53"/>
      <c r="C1186" s="27"/>
      <c r="D1186" s="27"/>
      <c r="E1186" s="29"/>
    </row>
    <row r="1187" spans="1:5" x14ac:dyDescent="0.2">
      <c r="A1187" s="29"/>
      <c r="B1187" s="53"/>
      <c r="C1187" s="27"/>
      <c r="D1187" s="27"/>
      <c r="E1187" s="29"/>
    </row>
    <row r="1188" spans="1:5" x14ac:dyDescent="0.2">
      <c r="A1188" s="29"/>
      <c r="B1188" s="53"/>
      <c r="C1188" s="27"/>
      <c r="D1188" s="27"/>
      <c r="E1188" s="29"/>
    </row>
    <row r="1189" spans="1:5" x14ac:dyDescent="0.2">
      <c r="A1189" s="29"/>
      <c r="B1189" s="53"/>
      <c r="C1189" s="27"/>
      <c r="D1189" s="27"/>
      <c r="E1189" s="29"/>
    </row>
    <row r="1190" spans="1:5" x14ac:dyDescent="0.2">
      <c r="A1190" s="29"/>
      <c r="B1190" s="53"/>
      <c r="C1190" s="27"/>
      <c r="D1190" s="27"/>
      <c r="E1190" s="29"/>
    </row>
    <row r="1191" spans="1:5" x14ac:dyDescent="0.2">
      <c r="A1191" s="29"/>
      <c r="B1191" s="53"/>
      <c r="C1191" s="27"/>
      <c r="D1191" s="27"/>
      <c r="E1191" s="29"/>
    </row>
    <row r="1192" spans="1:5" x14ac:dyDescent="0.2">
      <c r="A1192" s="29"/>
      <c r="B1192" s="53"/>
      <c r="C1192" s="27"/>
      <c r="D1192" s="27"/>
      <c r="E1192" s="29"/>
    </row>
    <row r="1193" spans="1:5" x14ac:dyDescent="0.2">
      <c r="A1193" s="29"/>
      <c r="B1193" s="53"/>
      <c r="C1193" s="27"/>
      <c r="D1193" s="27"/>
      <c r="E1193" s="29"/>
    </row>
    <row r="1194" spans="1:5" x14ac:dyDescent="0.2">
      <c r="A1194" s="29"/>
      <c r="B1194" s="53"/>
      <c r="C1194" s="27"/>
      <c r="D1194" s="27"/>
      <c r="E1194" s="29"/>
    </row>
    <row r="1195" spans="1:5" x14ac:dyDescent="0.2">
      <c r="A1195" s="29"/>
      <c r="B1195" s="53"/>
      <c r="C1195" s="27"/>
      <c r="D1195" s="27"/>
      <c r="E1195" s="29"/>
    </row>
    <row r="1196" spans="1:5" x14ac:dyDescent="0.2">
      <c r="A1196" s="29"/>
      <c r="B1196" s="53"/>
      <c r="C1196" s="27"/>
      <c r="D1196" s="27"/>
      <c r="E1196" s="29"/>
    </row>
    <row r="1197" spans="1:5" x14ac:dyDescent="0.2">
      <c r="A1197" s="29"/>
      <c r="B1197" s="53"/>
      <c r="C1197" s="27"/>
      <c r="D1197" s="27"/>
      <c r="E1197" s="29"/>
    </row>
    <row r="1198" spans="1:5" x14ac:dyDescent="0.2">
      <c r="A1198" s="29"/>
      <c r="B1198" s="53"/>
      <c r="C1198" s="27"/>
      <c r="D1198" s="27"/>
      <c r="E1198" s="29"/>
    </row>
    <row r="1199" spans="1:5" x14ac:dyDescent="0.2">
      <c r="A1199" s="29"/>
      <c r="B1199" s="53"/>
      <c r="C1199" s="27"/>
      <c r="D1199" s="27"/>
      <c r="E1199" s="29"/>
    </row>
    <row r="1200" spans="1:5" x14ac:dyDescent="0.2">
      <c r="A1200" s="29"/>
      <c r="B1200" s="53"/>
      <c r="C1200" s="27"/>
      <c r="D1200" s="27"/>
      <c r="E1200" s="29"/>
    </row>
    <row r="1201" spans="1:5" x14ac:dyDescent="0.2">
      <c r="A1201" s="29"/>
      <c r="B1201" s="53"/>
      <c r="C1201" s="27"/>
      <c r="D1201" s="27"/>
      <c r="E1201" s="29"/>
    </row>
    <row r="1202" spans="1:5" x14ac:dyDescent="0.2">
      <c r="A1202" s="29"/>
      <c r="B1202" s="53"/>
      <c r="C1202" s="27"/>
      <c r="D1202" s="27"/>
      <c r="E1202" s="29"/>
    </row>
    <row r="1203" spans="1:5" x14ac:dyDescent="0.2">
      <c r="A1203" s="29"/>
      <c r="B1203" s="53"/>
      <c r="C1203" s="27"/>
      <c r="D1203" s="27"/>
      <c r="E1203" s="29"/>
    </row>
    <row r="1204" spans="1:5" x14ac:dyDescent="0.2">
      <c r="A1204" s="29"/>
      <c r="B1204" s="53"/>
      <c r="C1204" s="27"/>
      <c r="D1204" s="27"/>
      <c r="E1204" s="29"/>
    </row>
    <row r="1205" spans="1:5" x14ac:dyDescent="0.2">
      <c r="A1205" s="29"/>
      <c r="B1205" s="53"/>
      <c r="C1205" s="27"/>
      <c r="D1205" s="27"/>
      <c r="E1205" s="29"/>
    </row>
    <row r="1206" spans="1:5" x14ac:dyDescent="0.2">
      <c r="A1206" s="29"/>
      <c r="B1206" s="53"/>
      <c r="C1206" s="27"/>
      <c r="D1206" s="27"/>
      <c r="E1206" s="29"/>
    </row>
    <row r="1207" spans="1:5" x14ac:dyDescent="0.2">
      <c r="A1207" s="29"/>
      <c r="B1207" s="53"/>
      <c r="C1207" s="27"/>
      <c r="D1207" s="27"/>
      <c r="E1207" s="29"/>
    </row>
    <row r="1208" spans="1:5" x14ac:dyDescent="0.2">
      <c r="A1208" s="29"/>
      <c r="B1208" s="53"/>
      <c r="C1208" s="27"/>
      <c r="D1208" s="27"/>
      <c r="E1208" s="29"/>
    </row>
    <row r="1209" spans="1:5" x14ac:dyDescent="0.2">
      <c r="A1209" s="29"/>
      <c r="B1209" s="53"/>
      <c r="C1209" s="27"/>
      <c r="D1209" s="27"/>
      <c r="E1209" s="29"/>
    </row>
    <row r="1210" spans="1:5" x14ac:dyDescent="0.2">
      <c r="A1210" s="29"/>
      <c r="B1210" s="53"/>
      <c r="C1210" s="27"/>
      <c r="D1210" s="27"/>
      <c r="E1210" s="29"/>
    </row>
    <row r="1211" spans="1:5" x14ac:dyDescent="0.2">
      <c r="A1211" s="29"/>
      <c r="B1211" s="53"/>
      <c r="C1211" s="27"/>
      <c r="D1211" s="27"/>
      <c r="E1211" s="29"/>
    </row>
    <row r="1212" spans="1:5" x14ac:dyDescent="0.2">
      <c r="A1212" s="29"/>
      <c r="B1212" s="53"/>
      <c r="C1212" s="27"/>
      <c r="D1212" s="27"/>
      <c r="E1212" s="29"/>
    </row>
    <row r="1213" spans="1:5" x14ac:dyDescent="0.2">
      <c r="A1213" s="29"/>
      <c r="B1213" s="53"/>
      <c r="C1213" s="27"/>
      <c r="D1213" s="27"/>
      <c r="E1213" s="29"/>
    </row>
    <row r="1214" spans="1:5" x14ac:dyDescent="0.2">
      <c r="A1214" s="29"/>
      <c r="B1214" s="53"/>
      <c r="C1214" s="27"/>
      <c r="D1214" s="27"/>
      <c r="E1214" s="29"/>
    </row>
    <row r="1215" spans="1:5" x14ac:dyDescent="0.2">
      <c r="A1215" s="29"/>
      <c r="B1215" s="53"/>
      <c r="C1215" s="27"/>
      <c r="D1215" s="27"/>
      <c r="E1215" s="29"/>
    </row>
    <row r="1216" spans="1:5" x14ac:dyDescent="0.2">
      <c r="A1216" s="29"/>
      <c r="B1216" s="53"/>
      <c r="C1216" s="27"/>
      <c r="D1216" s="27"/>
      <c r="E1216" s="29"/>
    </row>
    <row r="1217" spans="1:5" x14ac:dyDescent="0.2">
      <c r="A1217" s="29"/>
      <c r="B1217" s="53"/>
      <c r="C1217" s="27"/>
      <c r="D1217" s="27"/>
      <c r="E1217" s="29"/>
    </row>
    <row r="1218" spans="1:5" x14ac:dyDescent="0.2">
      <c r="A1218" s="29"/>
      <c r="B1218" s="53"/>
      <c r="C1218" s="27"/>
      <c r="D1218" s="27"/>
      <c r="E1218" s="29"/>
    </row>
    <row r="1219" spans="1:5" x14ac:dyDescent="0.2">
      <c r="A1219" s="29"/>
      <c r="B1219" s="53"/>
      <c r="C1219" s="27"/>
      <c r="D1219" s="27"/>
      <c r="E1219" s="29"/>
    </row>
    <row r="1220" spans="1:5" x14ac:dyDescent="0.2">
      <c r="A1220" s="29"/>
      <c r="B1220" s="53"/>
      <c r="C1220" s="27"/>
      <c r="D1220" s="27"/>
      <c r="E1220" s="29"/>
    </row>
    <row r="1221" spans="1:5" x14ac:dyDescent="0.2">
      <c r="A1221" s="29"/>
      <c r="B1221" s="53"/>
      <c r="C1221" s="27"/>
      <c r="D1221" s="27"/>
      <c r="E1221" s="29"/>
    </row>
    <row r="1222" spans="1:5" x14ac:dyDescent="0.2">
      <c r="A1222" s="29"/>
      <c r="B1222" s="53"/>
      <c r="C1222" s="27"/>
      <c r="D1222" s="27"/>
      <c r="E1222" s="29"/>
    </row>
    <row r="1223" spans="1:5" x14ac:dyDescent="0.2">
      <c r="A1223" s="29"/>
      <c r="B1223" s="53"/>
      <c r="C1223" s="27"/>
      <c r="D1223" s="27"/>
      <c r="E1223" s="29"/>
    </row>
    <row r="1224" spans="1:5" x14ac:dyDescent="0.2">
      <c r="A1224" s="29"/>
      <c r="B1224" s="53"/>
      <c r="C1224" s="27"/>
      <c r="D1224" s="27"/>
      <c r="E1224" s="29"/>
    </row>
    <row r="1225" spans="1:5" x14ac:dyDescent="0.2">
      <c r="A1225" s="29"/>
      <c r="B1225" s="53"/>
      <c r="C1225" s="27"/>
      <c r="D1225" s="27"/>
      <c r="E1225" s="29"/>
    </row>
    <row r="1226" spans="1:5" x14ac:dyDescent="0.2">
      <c r="A1226" s="29"/>
      <c r="B1226" s="53"/>
      <c r="C1226" s="27"/>
      <c r="D1226" s="27"/>
      <c r="E1226" s="29"/>
    </row>
    <row r="1227" spans="1:5" x14ac:dyDescent="0.2">
      <c r="A1227" s="29"/>
      <c r="B1227" s="53"/>
      <c r="C1227" s="27"/>
      <c r="D1227" s="27"/>
      <c r="E1227" s="29"/>
    </row>
    <row r="1228" spans="1:5" x14ac:dyDescent="0.2">
      <c r="A1228" s="29"/>
      <c r="B1228" s="53"/>
      <c r="C1228" s="27"/>
      <c r="D1228" s="27"/>
      <c r="E1228" s="29"/>
    </row>
    <row r="1229" spans="1:5" x14ac:dyDescent="0.2">
      <c r="A1229" s="29"/>
      <c r="B1229" s="53"/>
      <c r="C1229" s="27"/>
      <c r="D1229" s="27"/>
      <c r="E1229" s="29"/>
    </row>
    <row r="1230" spans="1:5" x14ac:dyDescent="0.2">
      <c r="A1230" s="29"/>
      <c r="B1230" s="53"/>
      <c r="C1230" s="27"/>
      <c r="D1230" s="27"/>
      <c r="E1230" s="29"/>
    </row>
    <row r="1231" spans="1:5" x14ac:dyDescent="0.2">
      <c r="A1231" s="29"/>
      <c r="B1231" s="53"/>
      <c r="C1231" s="27"/>
      <c r="D1231" s="27"/>
      <c r="E1231" s="29"/>
    </row>
    <row r="1232" spans="1:5" x14ac:dyDescent="0.2">
      <c r="A1232" s="29"/>
      <c r="B1232" s="53"/>
      <c r="C1232" s="27"/>
      <c r="D1232" s="27"/>
      <c r="E1232" s="29"/>
    </row>
    <row r="1233" spans="1:5" x14ac:dyDescent="0.2">
      <c r="A1233" s="29"/>
      <c r="B1233" s="53"/>
      <c r="C1233" s="27"/>
      <c r="D1233" s="27"/>
      <c r="E1233" s="29"/>
    </row>
    <row r="1234" spans="1:5" x14ac:dyDescent="0.2">
      <c r="A1234" s="29"/>
      <c r="B1234" s="53"/>
      <c r="C1234" s="27"/>
      <c r="D1234" s="27"/>
      <c r="E1234" s="29"/>
    </row>
    <row r="1235" spans="1:5" x14ac:dyDescent="0.2">
      <c r="A1235" s="29"/>
      <c r="B1235" s="53"/>
      <c r="C1235" s="27"/>
      <c r="D1235" s="27"/>
      <c r="E1235" s="29"/>
    </row>
    <row r="1236" spans="1:5" x14ac:dyDescent="0.2">
      <c r="A1236" s="29"/>
      <c r="B1236" s="53"/>
      <c r="C1236" s="27"/>
      <c r="D1236" s="27"/>
      <c r="E1236" s="29"/>
    </row>
    <row r="1237" spans="1:5" x14ac:dyDescent="0.2">
      <c r="A1237" s="29"/>
      <c r="B1237" s="53"/>
      <c r="C1237" s="27"/>
      <c r="D1237" s="27"/>
      <c r="E1237" s="29"/>
    </row>
    <row r="1238" spans="1:5" x14ac:dyDescent="0.2">
      <c r="A1238" s="29"/>
      <c r="B1238" s="53"/>
      <c r="C1238" s="27"/>
      <c r="D1238" s="27"/>
      <c r="E1238" s="29"/>
    </row>
    <row r="1239" spans="1:5" x14ac:dyDescent="0.2">
      <c r="A1239" s="29"/>
      <c r="B1239" s="53"/>
      <c r="C1239" s="27"/>
      <c r="D1239" s="27"/>
      <c r="E1239" s="29"/>
    </row>
    <row r="1240" spans="1:5" x14ac:dyDescent="0.2">
      <c r="A1240" s="29"/>
      <c r="B1240" s="53"/>
      <c r="C1240" s="27"/>
      <c r="D1240" s="27"/>
      <c r="E1240" s="29"/>
    </row>
    <row r="1241" spans="1:5" x14ac:dyDescent="0.2">
      <c r="A1241" s="29"/>
      <c r="B1241" s="53"/>
      <c r="C1241" s="27"/>
      <c r="D1241" s="27"/>
      <c r="E1241" s="29"/>
    </row>
    <row r="1242" spans="1:5" x14ac:dyDescent="0.2">
      <c r="A1242" s="29"/>
      <c r="B1242" s="53"/>
      <c r="C1242" s="27"/>
      <c r="D1242" s="27"/>
      <c r="E1242" s="29"/>
    </row>
    <row r="1243" spans="1:5" x14ac:dyDescent="0.2">
      <c r="A1243" s="29"/>
      <c r="B1243" s="53"/>
      <c r="C1243" s="27"/>
      <c r="D1243" s="27"/>
      <c r="E1243" s="29"/>
    </row>
    <row r="1244" spans="1:5" x14ac:dyDescent="0.2">
      <c r="A1244" s="29"/>
      <c r="B1244" s="53"/>
      <c r="C1244" s="27"/>
      <c r="D1244" s="27"/>
      <c r="E1244" s="29"/>
    </row>
    <row r="1245" spans="1:5" x14ac:dyDescent="0.2">
      <c r="A1245" s="29"/>
      <c r="B1245" s="53"/>
      <c r="C1245" s="27"/>
      <c r="D1245" s="27"/>
      <c r="E1245" s="29"/>
    </row>
    <row r="1246" spans="1:5" x14ac:dyDescent="0.2">
      <c r="A1246" s="29"/>
      <c r="B1246" s="53"/>
      <c r="C1246" s="27"/>
      <c r="D1246" s="27"/>
      <c r="E1246" s="29"/>
    </row>
    <row r="1247" spans="1:5" x14ac:dyDescent="0.2">
      <c r="A1247" s="29"/>
      <c r="B1247" s="53"/>
      <c r="C1247" s="27"/>
      <c r="D1247" s="27"/>
      <c r="E1247" s="29"/>
    </row>
    <row r="1248" spans="1:5" x14ac:dyDescent="0.2">
      <c r="A1248" s="29"/>
      <c r="B1248" s="53"/>
      <c r="C1248" s="27"/>
      <c r="D1248" s="27"/>
      <c r="E1248" s="29"/>
    </row>
    <row r="1249" spans="1:5" x14ac:dyDescent="0.2">
      <c r="A1249" s="29"/>
      <c r="B1249" s="53"/>
      <c r="C1249" s="27"/>
      <c r="D1249" s="27"/>
      <c r="E1249" s="29"/>
    </row>
    <row r="1250" spans="1:5" x14ac:dyDescent="0.2">
      <c r="A1250" s="29"/>
      <c r="B1250" s="53"/>
      <c r="C1250" s="27"/>
      <c r="D1250" s="27"/>
      <c r="E1250" s="29"/>
    </row>
    <row r="1251" spans="1:5" x14ac:dyDescent="0.2">
      <c r="A1251" s="29"/>
      <c r="B1251" s="53"/>
      <c r="C1251" s="27"/>
      <c r="D1251" s="27"/>
      <c r="E1251" s="29"/>
    </row>
    <row r="1252" spans="1:5" x14ac:dyDescent="0.2">
      <c r="A1252" s="29"/>
      <c r="B1252" s="53"/>
      <c r="C1252" s="27"/>
      <c r="D1252" s="27"/>
      <c r="E1252" s="29"/>
    </row>
    <row r="1253" spans="1:5" x14ac:dyDescent="0.2">
      <c r="A1253" s="29"/>
      <c r="B1253" s="53"/>
      <c r="C1253" s="27"/>
      <c r="D1253" s="27"/>
      <c r="E1253" s="29"/>
    </row>
    <row r="1254" spans="1:5" x14ac:dyDescent="0.2">
      <c r="A1254" s="29"/>
      <c r="B1254" s="53"/>
      <c r="C1254" s="27"/>
      <c r="D1254" s="27"/>
      <c r="E1254" s="29"/>
    </row>
    <row r="1255" spans="1:5" x14ac:dyDescent="0.2">
      <c r="A1255" s="29"/>
      <c r="B1255" s="53"/>
      <c r="C1255" s="27"/>
      <c r="D1255" s="27"/>
      <c r="E1255" s="29"/>
    </row>
    <row r="1256" spans="1:5" x14ac:dyDescent="0.2">
      <c r="A1256" s="29"/>
      <c r="B1256" s="53"/>
      <c r="C1256" s="27"/>
      <c r="D1256" s="27"/>
      <c r="E1256" s="29"/>
    </row>
    <row r="1257" spans="1:5" x14ac:dyDescent="0.2">
      <c r="A1257" s="29"/>
      <c r="B1257" s="53"/>
      <c r="C1257" s="27"/>
      <c r="D1257" s="27"/>
      <c r="E1257" s="29"/>
    </row>
    <row r="1258" spans="1:5" x14ac:dyDescent="0.2">
      <c r="A1258" s="29"/>
      <c r="B1258" s="53"/>
      <c r="C1258" s="27"/>
      <c r="D1258" s="27"/>
      <c r="E1258" s="29"/>
    </row>
    <row r="1259" spans="1:5" x14ac:dyDescent="0.2">
      <c r="A1259" s="29"/>
      <c r="B1259" s="53"/>
      <c r="C1259" s="27"/>
      <c r="D1259" s="27"/>
      <c r="E1259" s="29"/>
    </row>
    <row r="1260" spans="1:5" x14ac:dyDescent="0.2">
      <c r="A1260" s="29"/>
      <c r="B1260" s="53"/>
      <c r="C1260" s="27"/>
      <c r="D1260" s="27"/>
      <c r="E1260" s="29"/>
    </row>
    <row r="1261" spans="1:5" x14ac:dyDescent="0.2">
      <c r="A1261" s="29"/>
      <c r="B1261" s="53"/>
      <c r="C1261" s="27"/>
      <c r="D1261" s="27"/>
      <c r="E1261" s="29"/>
    </row>
    <row r="1262" spans="1:5" x14ac:dyDescent="0.2">
      <c r="A1262" s="29"/>
      <c r="B1262" s="53"/>
      <c r="C1262" s="27"/>
      <c r="D1262" s="27"/>
      <c r="E1262" s="29"/>
    </row>
    <row r="1263" spans="1:5" x14ac:dyDescent="0.2">
      <c r="A1263" s="29"/>
      <c r="B1263" s="53"/>
      <c r="C1263" s="27"/>
      <c r="D1263" s="27"/>
      <c r="E1263" s="29"/>
    </row>
    <row r="1264" spans="1:5" x14ac:dyDescent="0.2">
      <c r="A1264" s="29"/>
      <c r="B1264" s="53"/>
      <c r="C1264" s="27"/>
      <c r="D1264" s="27"/>
      <c r="E1264" s="29"/>
    </row>
    <row r="1265" spans="1:5" x14ac:dyDescent="0.2">
      <c r="A1265" s="29"/>
      <c r="B1265" s="53"/>
      <c r="C1265" s="27"/>
      <c r="D1265" s="27"/>
      <c r="E1265" s="29"/>
    </row>
    <row r="1266" spans="1:5" x14ac:dyDescent="0.2">
      <c r="A1266" s="29"/>
      <c r="B1266" s="53"/>
      <c r="C1266" s="27"/>
      <c r="D1266" s="27"/>
      <c r="E1266" s="29"/>
    </row>
    <row r="1267" spans="1:5" x14ac:dyDescent="0.2">
      <c r="A1267" s="29"/>
      <c r="B1267" s="53"/>
      <c r="C1267" s="27"/>
      <c r="D1267" s="27"/>
      <c r="E1267" s="29"/>
    </row>
    <row r="1268" spans="1:5" x14ac:dyDescent="0.2">
      <c r="A1268" s="29"/>
      <c r="B1268" s="53"/>
      <c r="C1268" s="27"/>
      <c r="D1268" s="27"/>
      <c r="E1268" s="29"/>
    </row>
    <row r="1269" spans="1:5" x14ac:dyDescent="0.2">
      <c r="A1269" s="29"/>
      <c r="B1269" s="53"/>
      <c r="C1269" s="27"/>
      <c r="D1269" s="27"/>
      <c r="E1269" s="29"/>
    </row>
    <row r="1270" spans="1:5" x14ac:dyDescent="0.2">
      <c r="A1270" s="29"/>
      <c r="B1270" s="53"/>
      <c r="C1270" s="27"/>
      <c r="D1270" s="27"/>
      <c r="E1270" s="29"/>
    </row>
    <row r="1271" spans="1:5" x14ac:dyDescent="0.2">
      <c r="A1271" s="29"/>
      <c r="B1271" s="53"/>
      <c r="C1271" s="27"/>
      <c r="D1271" s="27"/>
      <c r="E1271" s="29"/>
    </row>
    <row r="1272" spans="1:5" x14ac:dyDescent="0.2">
      <c r="A1272" s="29"/>
      <c r="B1272" s="53"/>
      <c r="C1272" s="27"/>
      <c r="D1272" s="27"/>
      <c r="E1272" s="29"/>
    </row>
    <row r="1273" spans="1:5" x14ac:dyDescent="0.2">
      <c r="A1273" s="29"/>
      <c r="B1273" s="53"/>
      <c r="C1273" s="27"/>
      <c r="D1273" s="27"/>
      <c r="E1273" s="29"/>
    </row>
    <row r="1274" spans="1:5" x14ac:dyDescent="0.2">
      <c r="A1274" s="29"/>
      <c r="B1274" s="53"/>
      <c r="C1274" s="27"/>
      <c r="D1274" s="27"/>
      <c r="E1274" s="29"/>
    </row>
    <row r="1275" spans="1:5" x14ac:dyDescent="0.2">
      <c r="A1275" s="29"/>
      <c r="B1275" s="53"/>
      <c r="C1275" s="27"/>
      <c r="D1275" s="27"/>
      <c r="E1275" s="29"/>
    </row>
    <row r="1276" spans="1:5" x14ac:dyDescent="0.2">
      <c r="A1276" s="29"/>
      <c r="B1276" s="53"/>
      <c r="C1276" s="27"/>
      <c r="D1276" s="27"/>
      <c r="E1276" s="29"/>
    </row>
    <row r="1277" spans="1:5" x14ac:dyDescent="0.2">
      <c r="A1277" s="29"/>
      <c r="B1277" s="53"/>
      <c r="C1277" s="27"/>
      <c r="D1277" s="27"/>
      <c r="E1277" s="29"/>
    </row>
    <row r="1278" spans="1:5" x14ac:dyDescent="0.2">
      <c r="A1278" s="29"/>
      <c r="B1278" s="53"/>
      <c r="C1278" s="27"/>
      <c r="D1278" s="27"/>
      <c r="E1278" s="29"/>
    </row>
    <row r="1279" spans="1:5" x14ac:dyDescent="0.2">
      <c r="A1279" s="29"/>
      <c r="B1279" s="53"/>
      <c r="C1279" s="27"/>
      <c r="D1279" s="27"/>
      <c r="E1279" s="29"/>
    </row>
    <row r="1280" spans="1:5" x14ac:dyDescent="0.2">
      <c r="A1280" s="29"/>
      <c r="B1280" s="53"/>
      <c r="C1280" s="27"/>
      <c r="D1280" s="27"/>
      <c r="E1280" s="29"/>
    </row>
    <row r="1281" spans="1:5" x14ac:dyDescent="0.2">
      <c r="A1281" s="29"/>
      <c r="B1281" s="53"/>
      <c r="C1281" s="27"/>
      <c r="D1281" s="27"/>
      <c r="E1281" s="29"/>
    </row>
    <row r="1282" spans="1:5" x14ac:dyDescent="0.2">
      <c r="A1282" s="29"/>
      <c r="B1282" s="53"/>
      <c r="C1282" s="27"/>
      <c r="D1282" s="27"/>
      <c r="E1282" s="29"/>
    </row>
    <row r="1283" spans="1:5" x14ac:dyDescent="0.2">
      <c r="A1283" s="29"/>
      <c r="B1283" s="53"/>
      <c r="C1283" s="27"/>
      <c r="D1283" s="27"/>
      <c r="E1283" s="29"/>
    </row>
    <row r="1284" spans="1:5" x14ac:dyDescent="0.2">
      <c r="A1284" s="29"/>
      <c r="B1284" s="53"/>
      <c r="C1284" s="27"/>
      <c r="D1284" s="27"/>
      <c r="E1284" s="29"/>
    </row>
    <row r="1285" spans="1:5" x14ac:dyDescent="0.2">
      <c r="A1285" s="29"/>
      <c r="B1285" s="53"/>
      <c r="C1285" s="27"/>
      <c r="D1285" s="27"/>
      <c r="E1285" s="29"/>
    </row>
    <row r="1286" spans="1:5" x14ac:dyDescent="0.2">
      <c r="A1286" s="29"/>
      <c r="B1286" s="53"/>
      <c r="C1286" s="27"/>
      <c r="D1286" s="27"/>
      <c r="E1286" s="29"/>
    </row>
    <row r="1287" spans="1:5" x14ac:dyDescent="0.2">
      <c r="A1287" s="29"/>
      <c r="B1287" s="53"/>
      <c r="C1287" s="27"/>
      <c r="D1287" s="27"/>
      <c r="E1287" s="29"/>
    </row>
    <row r="1288" spans="1:5" x14ac:dyDescent="0.2">
      <c r="A1288" s="29"/>
      <c r="B1288" s="53"/>
      <c r="C1288" s="27"/>
      <c r="D1288" s="27"/>
      <c r="E1288" s="29"/>
    </row>
    <row r="1289" spans="1:5" x14ac:dyDescent="0.2">
      <c r="A1289" s="29"/>
      <c r="B1289" s="53"/>
      <c r="C1289" s="27"/>
      <c r="D1289" s="27"/>
      <c r="E1289" s="29"/>
    </row>
    <row r="1290" spans="1:5" x14ac:dyDescent="0.2">
      <c r="A1290" s="29"/>
      <c r="B1290" s="53"/>
      <c r="C1290" s="27"/>
      <c r="D1290" s="27"/>
      <c r="E1290" s="29"/>
    </row>
    <row r="1291" spans="1:5" x14ac:dyDescent="0.2">
      <c r="A1291" s="29"/>
      <c r="B1291" s="53"/>
      <c r="C1291" s="27"/>
      <c r="D1291" s="27"/>
      <c r="E1291" s="29"/>
    </row>
    <row r="1292" spans="1:5" x14ac:dyDescent="0.2">
      <c r="A1292" s="29"/>
      <c r="B1292" s="53"/>
      <c r="C1292" s="27"/>
      <c r="D1292" s="27"/>
      <c r="E1292" s="29"/>
    </row>
    <row r="1293" spans="1:5" x14ac:dyDescent="0.2">
      <c r="A1293" s="29"/>
      <c r="B1293" s="53"/>
      <c r="C1293" s="27"/>
      <c r="D1293" s="27"/>
      <c r="E1293" s="29"/>
    </row>
    <row r="1294" spans="1:5" x14ac:dyDescent="0.2">
      <c r="A1294" s="29"/>
      <c r="B1294" s="53"/>
      <c r="C1294" s="27"/>
      <c r="D1294" s="27"/>
      <c r="E1294" s="29"/>
    </row>
    <row r="1295" spans="1:5" x14ac:dyDescent="0.2">
      <c r="A1295" s="29"/>
      <c r="B1295" s="53"/>
      <c r="C1295" s="27"/>
      <c r="D1295" s="27"/>
      <c r="E1295" s="29"/>
    </row>
    <row r="1296" spans="1:5" x14ac:dyDescent="0.2">
      <c r="A1296" s="29"/>
      <c r="B1296" s="53"/>
      <c r="C1296" s="27"/>
      <c r="D1296" s="27"/>
      <c r="E1296" s="29"/>
    </row>
    <row r="1297" spans="1:5" x14ac:dyDescent="0.2">
      <c r="A1297" s="29"/>
      <c r="B1297" s="53"/>
      <c r="C1297" s="27"/>
      <c r="D1297" s="27"/>
      <c r="E1297" s="29"/>
    </row>
    <row r="1298" spans="1:5" x14ac:dyDescent="0.2">
      <c r="A1298" s="29"/>
      <c r="B1298" s="53"/>
      <c r="C1298" s="27"/>
      <c r="D1298" s="27"/>
      <c r="E1298" s="29"/>
    </row>
    <row r="1299" spans="1:5" x14ac:dyDescent="0.2">
      <c r="A1299" s="29"/>
      <c r="B1299" s="53"/>
      <c r="C1299" s="27"/>
      <c r="D1299" s="27"/>
      <c r="E1299" s="29"/>
    </row>
    <row r="1300" spans="1:5" x14ac:dyDescent="0.2">
      <c r="A1300" s="29"/>
      <c r="B1300" s="53"/>
      <c r="C1300" s="27"/>
      <c r="D1300" s="27"/>
      <c r="E1300" s="29"/>
    </row>
    <row r="1301" spans="1:5" x14ac:dyDescent="0.2">
      <c r="A1301" s="29"/>
      <c r="B1301" s="53"/>
      <c r="C1301" s="27"/>
      <c r="D1301" s="27"/>
      <c r="E1301" s="29"/>
    </row>
    <row r="1302" spans="1:5" x14ac:dyDescent="0.2">
      <c r="A1302" s="29"/>
      <c r="B1302" s="53"/>
      <c r="C1302" s="27"/>
      <c r="D1302" s="27"/>
      <c r="E1302" s="29"/>
    </row>
    <row r="1303" spans="1:5" x14ac:dyDescent="0.2">
      <c r="A1303" s="29"/>
      <c r="B1303" s="53"/>
      <c r="C1303" s="27"/>
      <c r="D1303" s="27"/>
      <c r="E1303" s="29"/>
    </row>
    <row r="1304" spans="1:5" x14ac:dyDescent="0.2">
      <c r="A1304" s="29"/>
      <c r="B1304" s="53"/>
      <c r="C1304" s="27"/>
      <c r="D1304" s="27"/>
      <c r="E1304" s="29"/>
    </row>
    <row r="1305" spans="1:5" x14ac:dyDescent="0.2">
      <c r="A1305" s="29"/>
      <c r="B1305" s="53"/>
      <c r="C1305" s="27"/>
      <c r="D1305" s="27"/>
      <c r="E1305" s="29"/>
    </row>
    <row r="1306" spans="1:5" x14ac:dyDescent="0.2">
      <c r="A1306" s="29"/>
      <c r="B1306" s="53"/>
      <c r="C1306" s="27"/>
      <c r="D1306" s="27"/>
      <c r="E1306" s="29"/>
    </row>
    <row r="1307" spans="1:5" x14ac:dyDescent="0.2">
      <c r="A1307" s="29"/>
      <c r="B1307" s="53"/>
      <c r="C1307" s="27"/>
      <c r="D1307" s="27"/>
      <c r="E1307" s="29"/>
    </row>
    <row r="1308" spans="1:5" x14ac:dyDescent="0.2">
      <c r="A1308" s="29"/>
      <c r="B1308" s="53"/>
      <c r="C1308" s="27"/>
      <c r="D1308" s="27"/>
      <c r="E1308" s="29"/>
    </row>
    <row r="1309" spans="1:5" x14ac:dyDescent="0.2">
      <c r="A1309" s="29"/>
      <c r="B1309" s="53"/>
      <c r="C1309" s="27"/>
      <c r="D1309" s="27"/>
      <c r="E1309" s="29"/>
    </row>
    <row r="1310" spans="1:5" x14ac:dyDescent="0.2">
      <c r="A1310" s="29"/>
      <c r="B1310" s="53"/>
      <c r="C1310" s="27"/>
      <c r="D1310" s="27"/>
      <c r="E1310" s="29"/>
    </row>
    <row r="1311" spans="1:5" x14ac:dyDescent="0.2">
      <c r="A1311" s="29"/>
      <c r="B1311" s="53"/>
      <c r="C1311" s="27"/>
      <c r="D1311" s="27"/>
      <c r="E1311" s="29"/>
    </row>
    <row r="1312" spans="1:5" x14ac:dyDescent="0.2">
      <c r="A1312" s="29"/>
      <c r="B1312" s="53"/>
      <c r="C1312" s="27"/>
      <c r="D1312" s="27"/>
      <c r="E1312" s="29"/>
    </row>
    <row r="1313" spans="1:5" x14ac:dyDescent="0.2">
      <c r="A1313" s="29"/>
      <c r="B1313" s="53"/>
      <c r="C1313" s="27"/>
      <c r="D1313" s="27"/>
      <c r="E1313" s="29"/>
    </row>
    <row r="1314" spans="1:5" x14ac:dyDescent="0.2">
      <c r="A1314" s="29"/>
      <c r="B1314" s="53"/>
      <c r="C1314" s="27"/>
      <c r="D1314" s="27"/>
      <c r="E1314" s="29"/>
    </row>
    <row r="1315" spans="1:5" x14ac:dyDescent="0.2">
      <c r="A1315" s="29"/>
      <c r="B1315" s="53"/>
      <c r="C1315" s="27"/>
      <c r="D1315" s="27"/>
      <c r="E1315" s="29"/>
    </row>
    <row r="1316" spans="1:5" x14ac:dyDescent="0.2">
      <c r="A1316" s="29"/>
      <c r="B1316" s="53"/>
      <c r="C1316" s="27"/>
      <c r="D1316" s="27"/>
      <c r="E1316" s="29"/>
    </row>
    <row r="1317" spans="1:5" x14ac:dyDescent="0.2">
      <c r="A1317" s="29"/>
      <c r="B1317" s="53"/>
      <c r="C1317" s="27"/>
      <c r="D1317" s="27"/>
      <c r="E1317" s="29"/>
    </row>
    <row r="1318" spans="1:5" x14ac:dyDescent="0.2">
      <c r="A1318" s="29"/>
      <c r="B1318" s="53"/>
      <c r="C1318" s="27"/>
      <c r="D1318" s="27"/>
      <c r="E1318" s="29"/>
    </row>
    <row r="1319" spans="1:5" x14ac:dyDescent="0.2">
      <c r="A1319" s="29"/>
      <c r="B1319" s="53"/>
      <c r="C1319" s="27"/>
      <c r="D1319" s="27"/>
      <c r="E1319" s="29"/>
    </row>
    <row r="1320" spans="1:5" x14ac:dyDescent="0.2">
      <c r="A1320" s="29"/>
      <c r="B1320" s="53"/>
      <c r="C1320" s="27"/>
      <c r="D1320" s="27"/>
      <c r="E1320" s="29"/>
    </row>
    <row r="1321" spans="1:5" x14ac:dyDescent="0.2">
      <c r="A1321" s="29"/>
      <c r="B1321" s="53"/>
      <c r="C1321" s="27"/>
      <c r="D1321" s="27"/>
      <c r="E1321" s="29"/>
    </row>
    <row r="1322" spans="1:5" x14ac:dyDescent="0.2">
      <c r="A1322" s="29"/>
      <c r="B1322" s="53"/>
      <c r="C1322" s="27"/>
      <c r="D1322" s="27"/>
      <c r="E1322" s="29"/>
    </row>
    <row r="1323" spans="1:5" x14ac:dyDescent="0.2">
      <c r="A1323" s="29"/>
      <c r="B1323" s="53"/>
      <c r="C1323" s="27"/>
      <c r="D1323" s="27"/>
      <c r="E1323" s="29"/>
    </row>
    <row r="1324" spans="1:5" x14ac:dyDescent="0.2">
      <c r="A1324" s="29"/>
      <c r="B1324" s="53"/>
      <c r="C1324" s="27"/>
      <c r="D1324" s="27"/>
      <c r="E1324" s="29"/>
    </row>
    <row r="1325" spans="1:5" x14ac:dyDescent="0.2">
      <c r="A1325" s="29"/>
      <c r="B1325" s="53"/>
      <c r="C1325" s="27"/>
      <c r="D1325" s="27"/>
      <c r="E1325" s="29"/>
    </row>
    <row r="1326" spans="1:5" x14ac:dyDescent="0.2">
      <c r="A1326" s="29"/>
      <c r="B1326" s="53"/>
      <c r="C1326" s="27"/>
      <c r="D1326" s="27"/>
      <c r="E1326" s="29"/>
    </row>
    <row r="1327" spans="1:5" x14ac:dyDescent="0.2">
      <c r="A1327" s="29"/>
      <c r="B1327" s="53"/>
      <c r="C1327" s="27"/>
      <c r="D1327" s="27"/>
      <c r="E1327" s="29"/>
    </row>
    <row r="1328" spans="1:5" x14ac:dyDescent="0.2">
      <c r="A1328" s="29"/>
      <c r="B1328" s="53"/>
      <c r="C1328" s="27"/>
      <c r="D1328" s="27"/>
      <c r="E1328" s="29"/>
    </row>
    <row r="1329" spans="1:5" x14ac:dyDescent="0.2">
      <c r="A1329" s="29"/>
      <c r="B1329" s="53"/>
      <c r="C1329" s="27"/>
      <c r="D1329" s="27"/>
      <c r="E1329" s="29"/>
    </row>
    <row r="1330" spans="1:5" x14ac:dyDescent="0.2">
      <c r="A1330" s="29"/>
      <c r="B1330" s="53"/>
      <c r="C1330" s="27"/>
      <c r="D1330" s="27"/>
      <c r="E1330" s="29"/>
    </row>
    <row r="1331" spans="1:5" x14ac:dyDescent="0.2">
      <c r="A1331" s="29"/>
      <c r="B1331" s="53"/>
      <c r="C1331" s="27"/>
      <c r="D1331" s="27"/>
      <c r="E1331" s="29"/>
    </row>
    <row r="1332" spans="1:5" x14ac:dyDescent="0.2">
      <c r="A1332" s="29"/>
      <c r="B1332" s="53"/>
      <c r="C1332" s="27"/>
      <c r="D1332" s="27"/>
      <c r="E1332" s="29"/>
    </row>
    <row r="1333" spans="1:5" x14ac:dyDescent="0.2">
      <c r="A1333" s="29"/>
      <c r="B1333" s="53"/>
      <c r="C1333" s="27"/>
      <c r="D1333" s="27"/>
      <c r="E1333" s="29"/>
    </row>
    <row r="1334" spans="1:5" x14ac:dyDescent="0.2">
      <c r="A1334" s="29"/>
      <c r="B1334" s="53"/>
      <c r="C1334" s="27"/>
      <c r="D1334" s="27"/>
      <c r="E1334" s="29"/>
    </row>
    <row r="1335" spans="1:5" x14ac:dyDescent="0.2">
      <c r="A1335" s="29"/>
      <c r="B1335" s="53"/>
      <c r="C1335" s="27"/>
      <c r="D1335" s="27"/>
      <c r="E1335" s="29"/>
    </row>
    <row r="1336" spans="1:5" x14ac:dyDescent="0.2">
      <c r="A1336" s="29"/>
      <c r="B1336" s="53"/>
      <c r="C1336" s="27"/>
      <c r="D1336" s="27"/>
      <c r="E1336" s="29"/>
    </row>
    <row r="1337" spans="1:5" x14ac:dyDescent="0.2">
      <c r="A1337" s="29"/>
      <c r="B1337" s="53"/>
      <c r="C1337" s="27"/>
      <c r="D1337" s="27"/>
      <c r="E1337" s="29"/>
    </row>
    <row r="1338" spans="1:5" x14ac:dyDescent="0.2">
      <c r="A1338" s="29"/>
      <c r="B1338" s="53"/>
      <c r="C1338" s="27"/>
      <c r="D1338" s="27"/>
      <c r="E1338" s="29"/>
    </row>
    <row r="1339" spans="1:5" x14ac:dyDescent="0.2">
      <c r="A1339" s="29"/>
      <c r="B1339" s="53"/>
      <c r="C1339" s="27"/>
      <c r="D1339" s="27"/>
      <c r="E1339" s="29"/>
    </row>
    <row r="1340" spans="1:5" x14ac:dyDescent="0.2">
      <c r="A1340" s="29"/>
      <c r="B1340" s="53"/>
      <c r="C1340" s="27"/>
      <c r="D1340" s="27"/>
      <c r="E1340" s="29"/>
    </row>
    <row r="1341" spans="1:5" x14ac:dyDescent="0.2">
      <c r="A1341" s="29"/>
      <c r="B1341" s="53"/>
      <c r="C1341" s="27"/>
      <c r="D1341" s="27"/>
      <c r="E1341" s="29"/>
    </row>
    <row r="1342" spans="1:5" x14ac:dyDescent="0.2">
      <c r="A1342" s="29"/>
      <c r="B1342" s="53"/>
      <c r="C1342" s="27"/>
      <c r="D1342" s="27"/>
      <c r="E1342" s="29"/>
    </row>
    <row r="1343" spans="1:5" x14ac:dyDescent="0.2">
      <c r="A1343" s="29"/>
      <c r="B1343" s="53"/>
      <c r="C1343" s="27"/>
      <c r="D1343" s="27"/>
      <c r="E1343" s="29"/>
    </row>
    <row r="1344" spans="1:5" x14ac:dyDescent="0.2">
      <c r="A1344" s="29"/>
      <c r="B1344" s="53"/>
      <c r="C1344" s="27"/>
      <c r="D1344" s="27"/>
      <c r="E1344" s="29"/>
    </row>
    <row r="1345" spans="1:5" x14ac:dyDescent="0.2">
      <c r="A1345" s="29"/>
      <c r="B1345" s="53"/>
      <c r="C1345" s="27"/>
      <c r="D1345" s="27"/>
      <c r="E1345" s="29"/>
    </row>
    <row r="1346" spans="1:5" x14ac:dyDescent="0.2">
      <c r="A1346" s="29"/>
      <c r="B1346" s="53"/>
      <c r="C1346" s="27"/>
      <c r="D1346" s="27"/>
      <c r="E1346" s="29"/>
    </row>
    <row r="1347" spans="1:5" x14ac:dyDescent="0.2">
      <c r="A1347" s="29"/>
      <c r="B1347" s="53"/>
      <c r="C1347" s="27"/>
      <c r="D1347" s="27"/>
      <c r="E1347" s="29"/>
    </row>
    <row r="1348" spans="1:5" x14ac:dyDescent="0.2">
      <c r="A1348" s="29"/>
      <c r="B1348" s="53"/>
      <c r="C1348" s="27"/>
      <c r="D1348" s="27"/>
      <c r="E1348" s="29"/>
    </row>
    <row r="1349" spans="1:5" x14ac:dyDescent="0.2">
      <c r="A1349" s="29"/>
      <c r="B1349" s="53"/>
      <c r="C1349" s="27"/>
      <c r="D1349" s="27"/>
      <c r="E1349" s="29"/>
    </row>
    <row r="1350" spans="1:5" x14ac:dyDescent="0.2">
      <c r="A1350" s="29"/>
      <c r="B1350" s="53"/>
      <c r="C1350" s="27"/>
      <c r="D1350" s="27"/>
      <c r="E1350" s="29"/>
    </row>
    <row r="1351" spans="1:5" x14ac:dyDescent="0.2">
      <c r="A1351" s="29"/>
      <c r="B1351" s="53"/>
      <c r="C1351" s="27"/>
      <c r="D1351" s="27"/>
      <c r="E1351" s="29"/>
    </row>
    <row r="1352" spans="1:5" x14ac:dyDescent="0.2">
      <c r="A1352" s="29"/>
      <c r="B1352" s="53"/>
      <c r="C1352" s="27"/>
      <c r="D1352" s="27"/>
      <c r="E1352" s="29"/>
    </row>
    <row r="1353" spans="1:5" x14ac:dyDescent="0.2">
      <c r="A1353" s="29"/>
      <c r="B1353" s="53"/>
      <c r="C1353" s="27"/>
      <c r="D1353" s="27"/>
      <c r="E1353" s="29"/>
    </row>
    <row r="1354" spans="1:5" x14ac:dyDescent="0.2">
      <c r="A1354" s="29"/>
      <c r="B1354" s="53"/>
      <c r="C1354" s="27"/>
      <c r="D1354" s="27"/>
      <c r="E1354" s="29"/>
    </row>
    <row r="1355" spans="1:5" x14ac:dyDescent="0.2">
      <c r="A1355" s="29"/>
      <c r="B1355" s="53"/>
      <c r="C1355" s="27"/>
      <c r="D1355" s="27"/>
      <c r="E1355" s="29"/>
    </row>
    <row r="1356" spans="1:5" x14ac:dyDescent="0.2">
      <c r="A1356" s="29"/>
      <c r="B1356" s="53"/>
      <c r="C1356" s="27"/>
      <c r="D1356" s="27"/>
      <c r="E1356" s="29"/>
    </row>
    <row r="1357" spans="1:5" x14ac:dyDescent="0.2">
      <c r="A1357" s="29"/>
      <c r="B1357" s="53"/>
      <c r="C1357" s="27"/>
      <c r="D1357" s="27"/>
      <c r="E1357" s="29"/>
    </row>
    <row r="1358" spans="1:5" x14ac:dyDescent="0.2">
      <c r="A1358" s="29"/>
      <c r="B1358" s="53"/>
      <c r="C1358" s="27"/>
      <c r="D1358" s="27"/>
      <c r="E1358" s="29"/>
    </row>
    <row r="1359" spans="1:5" x14ac:dyDescent="0.2">
      <c r="A1359" s="29"/>
      <c r="B1359" s="53"/>
      <c r="C1359" s="27"/>
      <c r="D1359" s="27"/>
      <c r="E1359" s="29"/>
    </row>
    <row r="1360" spans="1:5" x14ac:dyDescent="0.2">
      <c r="A1360" s="29"/>
      <c r="B1360" s="53"/>
      <c r="C1360" s="27"/>
      <c r="D1360" s="27"/>
      <c r="E1360" s="29"/>
    </row>
    <row r="1361" spans="1:5" x14ac:dyDescent="0.2">
      <c r="A1361" s="29"/>
      <c r="B1361" s="53"/>
      <c r="C1361" s="27"/>
      <c r="D1361" s="27"/>
      <c r="E1361" s="29"/>
    </row>
    <row r="1362" spans="1:5" x14ac:dyDescent="0.2">
      <c r="A1362" s="29"/>
      <c r="B1362" s="53"/>
      <c r="C1362" s="27"/>
      <c r="D1362" s="27"/>
      <c r="E1362" s="29"/>
    </row>
    <row r="1363" spans="1:5" x14ac:dyDescent="0.2">
      <c r="A1363" s="29"/>
      <c r="B1363" s="53"/>
      <c r="C1363" s="27"/>
      <c r="D1363" s="27"/>
      <c r="E1363" s="29"/>
    </row>
    <row r="1364" spans="1:5" x14ac:dyDescent="0.2">
      <c r="A1364" s="29"/>
      <c r="B1364" s="53"/>
      <c r="C1364" s="27"/>
      <c r="D1364" s="27"/>
      <c r="E1364" s="29"/>
    </row>
    <row r="1365" spans="1:5" x14ac:dyDescent="0.2">
      <c r="A1365" s="29"/>
      <c r="B1365" s="53"/>
      <c r="C1365" s="27"/>
      <c r="D1365" s="27"/>
      <c r="E1365" s="29"/>
    </row>
    <row r="1366" spans="1:5" x14ac:dyDescent="0.2">
      <c r="A1366" s="29"/>
      <c r="B1366" s="53"/>
      <c r="C1366" s="27"/>
      <c r="D1366" s="27"/>
      <c r="E1366" s="29"/>
    </row>
    <row r="1367" spans="1:5" x14ac:dyDescent="0.2">
      <c r="A1367" s="29"/>
      <c r="B1367" s="53"/>
      <c r="C1367" s="27"/>
      <c r="D1367" s="27"/>
      <c r="E1367" s="29"/>
    </row>
    <row r="1368" spans="1:5" x14ac:dyDescent="0.2">
      <c r="A1368" s="29"/>
      <c r="B1368" s="53"/>
      <c r="C1368" s="27"/>
      <c r="D1368" s="27"/>
      <c r="E1368" s="29"/>
    </row>
    <row r="1369" spans="1:5" x14ac:dyDescent="0.2">
      <c r="A1369" s="29"/>
      <c r="B1369" s="53"/>
      <c r="C1369" s="27"/>
      <c r="D1369" s="27"/>
      <c r="E1369" s="29"/>
    </row>
    <row r="1370" spans="1:5" x14ac:dyDescent="0.2">
      <c r="A1370" s="29"/>
      <c r="B1370" s="53"/>
      <c r="C1370" s="27"/>
      <c r="D1370" s="27"/>
      <c r="E1370" s="29"/>
    </row>
    <row r="1371" spans="1:5" x14ac:dyDescent="0.2">
      <c r="A1371" s="29"/>
      <c r="B1371" s="53"/>
      <c r="C1371" s="27"/>
      <c r="D1371" s="27"/>
      <c r="E1371" s="29"/>
    </row>
    <row r="1372" spans="1:5" x14ac:dyDescent="0.2">
      <c r="A1372" s="29"/>
      <c r="B1372" s="53"/>
      <c r="C1372" s="27"/>
      <c r="D1372" s="27"/>
      <c r="E1372" s="29"/>
    </row>
    <row r="1373" spans="1:5" x14ac:dyDescent="0.2">
      <c r="A1373" s="29"/>
      <c r="B1373" s="53"/>
      <c r="C1373" s="27"/>
      <c r="D1373" s="27"/>
      <c r="E1373" s="29"/>
    </row>
    <row r="1374" spans="1:5" x14ac:dyDescent="0.2">
      <c r="A1374" s="29"/>
      <c r="B1374" s="53"/>
      <c r="C1374" s="27"/>
      <c r="D1374" s="27"/>
      <c r="E1374" s="29"/>
    </row>
    <row r="1375" spans="1:5" x14ac:dyDescent="0.2">
      <c r="A1375" s="29"/>
      <c r="B1375" s="53"/>
      <c r="C1375" s="27"/>
      <c r="D1375" s="27"/>
      <c r="E1375" s="29"/>
    </row>
    <row r="1376" spans="1:5" x14ac:dyDescent="0.2">
      <c r="A1376" s="29"/>
      <c r="B1376" s="53"/>
      <c r="C1376" s="27"/>
      <c r="D1376" s="27"/>
      <c r="E1376" s="29"/>
    </row>
    <row r="1377" spans="1:5" x14ac:dyDescent="0.2">
      <c r="A1377" s="29"/>
      <c r="B1377" s="53"/>
      <c r="C1377" s="27"/>
      <c r="D1377" s="27"/>
      <c r="E1377" s="29"/>
    </row>
    <row r="1378" spans="1:5" x14ac:dyDescent="0.2">
      <c r="A1378" s="29"/>
      <c r="B1378" s="53"/>
      <c r="C1378" s="27"/>
      <c r="D1378" s="27"/>
      <c r="E1378" s="29"/>
    </row>
    <row r="1379" spans="1:5" x14ac:dyDescent="0.2">
      <c r="A1379" s="29"/>
      <c r="B1379" s="53"/>
      <c r="C1379" s="27"/>
      <c r="D1379" s="27"/>
      <c r="E1379" s="29"/>
    </row>
    <row r="1380" spans="1:5" x14ac:dyDescent="0.2">
      <c r="A1380" s="29"/>
      <c r="B1380" s="53"/>
      <c r="C1380" s="27"/>
      <c r="D1380" s="27"/>
      <c r="E1380" s="29"/>
    </row>
    <row r="1381" spans="1:5" x14ac:dyDescent="0.2">
      <c r="A1381" s="29"/>
      <c r="B1381" s="53"/>
      <c r="C1381" s="27"/>
      <c r="D1381" s="27"/>
      <c r="E1381" s="29"/>
    </row>
    <row r="1382" spans="1:5" x14ac:dyDescent="0.2">
      <c r="A1382" s="29"/>
      <c r="B1382" s="53"/>
      <c r="C1382" s="27"/>
      <c r="D1382" s="27"/>
      <c r="E1382" s="29"/>
    </row>
    <row r="1383" spans="1:5" x14ac:dyDescent="0.2">
      <c r="A1383" s="29"/>
      <c r="B1383" s="53"/>
      <c r="C1383" s="27"/>
      <c r="D1383" s="27"/>
      <c r="E1383" s="29"/>
    </row>
    <row r="1384" spans="1:5" x14ac:dyDescent="0.2">
      <c r="A1384" s="29"/>
      <c r="B1384" s="53"/>
      <c r="C1384" s="27"/>
      <c r="D1384" s="27"/>
      <c r="E1384" s="29"/>
    </row>
    <row r="1385" spans="1:5" x14ac:dyDescent="0.2">
      <c r="A1385" s="29"/>
      <c r="B1385" s="53"/>
      <c r="C1385" s="27"/>
      <c r="D1385" s="27"/>
      <c r="E1385" s="29"/>
    </row>
    <row r="1386" spans="1:5" x14ac:dyDescent="0.2">
      <c r="A1386" s="29"/>
      <c r="B1386" s="53"/>
      <c r="C1386" s="27"/>
      <c r="D1386" s="27"/>
      <c r="E1386" s="29"/>
    </row>
    <row r="1387" spans="1:5" x14ac:dyDescent="0.2">
      <c r="A1387" s="29"/>
      <c r="B1387" s="53"/>
      <c r="C1387" s="27"/>
      <c r="D1387" s="27"/>
      <c r="E1387" s="29"/>
    </row>
    <row r="1388" spans="1:5" x14ac:dyDescent="0.2">
      <c r="A1388" s="29"/>
      <c r="B1388" s="53"/>
      <c r="C1388" s="27"/>
      <c r="D1388" s="27"/>
      <c r="E1388" s="29"/>
    </row>
    <row r="1389" spans="1:5" x14ac:dyDescent="0.2">
      <c r="A1389" s="29"/>
      <c r="B1389" s="53"/>
      <c r="C1389" s="27"/>
      <c r="D1389" s="27"/>
      <c r="E1389" s="29"/>
    </row>
    <row r="1390" spans="1:5" x14ac:dyDescent="0.2">
      <c r="A1390" s="29"/>
      <c r="B1390" s="53"/>
      <c r="C1390" s="27"/>
      <c r="D1390" s="27"/>
      <c r="E1390" s="29"/>
    </row>
    <row r="1391" spans="1:5" x14ac:dyDescent="0.2">
      <c r="A1391" s="29"/>
      <c r="B1391" s="53"/>
      <c r="C1391" s="27"/>
      <c r="D1391" s="27"/>
      <c r="E1391" s="29"/>
    </row>
    <row r="1392" spans="1:5" x14ac:dyDescent="0.2">
      <c r="A1392" s="29"/>
      <c r="B1392" s="53"/>
      <c r="C1392" s="27"/>
      <c r="D1392" s="27"/>
      <c r="E1392" s="29"/>
    </row>
    <row r="1393" spans="1:5" x14ac:dyDescent="0.2">
      <c r="A1393" s="29"/>
      <c r="B1393" s="53"/>
      <c r="C1393" s="27"/>
      <c r="D1393" s="27"/>
      <c r="E1393" s="29"/>
    </row>
    <row r="1394" spans="1:5" x14ac:dyDescent="0.2">
      <c r="A1394" s="29"/>
      <c r="B1394" s="53"/>
      <c r="C1394" s="27"/>
      <c r="D1394" s="27"/>
      <c r="E1394" s="29"/>
    </row>
    <row r="1395" spans="1:5" x14ac:dyDescent="0.2">
      <c r="A1395" s="29"/>
      <c r="B1395" s="53"/>
      <c r="C1395" s="27"/>
      <c r="D1395" s="27"/>
      <c r="E1395" s="29"/>
    </row>
    <row r="1396" spans="1:5" x14ac:dyDescent="0.2">
      <c r="A1396" s="29"/>
    </row>
    <row r="1397" spans="1:5" x14ac:dyDescent="0.2">
      <c r="A1397" s="29"/>
    </row>
    <row r="1398" spans="1:5" x14ac:dyDescent="0.2">
      <c r="A1398" s="29"/>
    </row>
    <row r="1399" spans="1:5" x14ac:dyDescent="0.2">
      <c r="A1399" s="29"/>
    </row>
    <row r="1400" spans="1:5" x14ac:dyDescent="0.2">
      <c r="A1400" s="29"/>
    </row>
    <row r="1401" spans="1:5" x14ac:dyDescent="0.2">
      <c r="A1401" s="29"/>
    </row>
    <row r="1402" spans="1:5" x14ac:dyDescent="0.2">
      <c r="A1402" s="29"/>
    </row>
    <row r="1403" spans="1:5" x14ac:dyDescent="0.2">
      <c r="A1403" s="29"/>
    </row>
    <row r="1404" spans="1:5" x14ac:dyDescent="0.2">
      <c r="A1404" s="29"/>
    </row>
    <row r="1405" spans="1:5" x14ac:dyDescent="0.2">
      <c r="A1405" s="29"/>
    </row>
    <row r="1406" spans="1:5" x14ac:dyDescent="0.2">
      <c r="A1406" s="29"/>
    </row>
    <row r="1407" spans="1:5" x14ac:dyDescent="0.2">
      <c r="A1407" s="29"/>
    </row>
    <row r="1408" spans="1:5" x14ac:dyDescent="0.2">
      <c r="A1408" s="29"/>
    </row>
    <row r="1409" spans="1:1" x14ac:dyDescent="0.2">
      <c r="A1409" s="29"/>
    </row>
    <row r="1410" spans="1:1" x14ac:dyDescent="0.2">
      <c r="A1410" s="29"/>
    </row>
    <row r="1411" spans="1:1" x14ac:dyDescent="0.2">
      <c r="A1411" s="29"/>
    </row>
    <row r="1412" spans="1:1" x14ac:dyDescent="0.2">
      <c r="A1412" s="29"/>
    </row>
    <row r="1413" spans="1:1" x14ac:dyDescent="0.2">
      <c r="A1413" s="29"/>
    </row>
    <row r="1414" spans="1:1" x14ac:dyDescent="0.2">
      <c r="A1414" s="29"/>
    </row>
    <row r="1415" spans="1:1" x14ac:dyDescent="0.2">
      <c r="A1415" s="29"/>
    </row>
    <row r="1416" spans="1:1" x14ac:dyDescent="0.2">
      <c r="A1416" s="29"/>
    </row>
    <row r="1417" spans="1:1" x14ac:dyDescent="0.2">
      <c r="A1417" s="29"/>
    </row>
    <row r="1418" spans="1:1" x14ac:dyDescent="0.2">
      <c r="A1418" s="29"/>
    </row>
    <row r="1419" spans="1:1" x14ac:dyDescent="0.2">
      <c r="A1419" s="29"/>
    </row>
    <row r="1420" spans="1:1" x14ac:dyDescent="0.2">
      <c r="A1420" s="29"/>
    </row>
    <row r="1421" spans="1:1" x14ac:dyDescent="0.2">
      <c r="A1421" s="29"/>
    </row>
    <row r="1422" spans="1:1" x14ac:dyDescent="0.2">
      <c r="A1422" s="29"/>
    </row>
    <row r="1423" spans="1:1" x14ac:dyDescent="0.2">
      <c r="A1423" s="29"/>
    </row>
    <row r="1424" spans="1:1" x14ac:dyDescent="0.2">
      <c r="A1424" s="29"/>
    </row>
    <row r="1425" spans="1:1" x14ac:dyDescent="0.2">
      <c r="A1425" s="29"/>
    </row>
    <row r="1426" spans="1:1" x14ac:dyDescent="0.2">
      <c r="A1426" s="29"/>
    </row>
    <row r="1427" spans="1:1" x14ac:dyDescent="0.2">
      <c r="A1427" s="29"/>
    </row>
    <row r="1428" spans="1:1" x14ac:dyDescent="0.2">
      <c r="A1428" s="29"/>
    </row>
    <row r="1429" spans="1:1" x14ac:dyDescent="0.2">
      <c r="A1429" s="29"/>
    </row>
    <row r="1430" spans="1:1" x14ac:dyDescent="0.2">
      <c r="A1430" s="29"/>
    </row>
    <row r="1431" spans="1:1" x14ac:dyDescent="0.2">
      <c r="A1431" s="29"/>
    </row>
    <row r="1432" spans="1:1" x14ac:dyDescent="0.2">
      <c r="A1432" s="29"/>
    </row>
    <row r="1433" spans="1:1" x14ac:dyDescent="0.2">
      <c r="A1433" s="29"/>
    </row>
    <row r="1434" spans="1:1" x14ac:dyDescent="0.2">
      <c r="A1434" s="29"/>
    </row>
    <row r="1435" spans="1:1" x14ac:dyDescent="0.2">
      <c r="A1435" s="29"/>
    </row>
    <row r="1436" spans="1:1" x14ac:dyDescent="0.2">
      <c r="A1436" s="29"/>
    </row>
    <row r="1437" spans="1:1" x14ac:dyDescent="0.2">
      <c r="A1437" s="29"/>
    </row>
    <row r="1438" spans="1:1" x14ac:dyDescent="0.2">
      <c r="A1438" s="29"/>
    </row>
    <row r="1439" spans="1:1" x14ac:dyDescent="0.2">
      <c r="A1439" s="29"/>
    </row>
    <row r="1440" spans="1:1" x14ac:dyDescent="0.2">
      <c r="A1440" s="29"/>
    </row>
    <row r="1441" spans="1:1" x14ac:dyDescent="0.2">
      <c r="A1441" s="29"/>
    </row>
    <row r="1442" spans="1:1" x14ac:dyDescent="0.2">
      <c r="A1442" s="29"/>
    </row>
    <row r="1443" spans="1:1" x14ac:dyDescent="0.2">
      <c r="A1443" s="29"/>
    </row>
    <row r="1444" spans="1:1" x14ac:dyDescent="0.2">
      <c r="A1444" s="29"/>
    </row>
  </sheetData>
  <protectedRanges>
    <protectedRange sqref="A428:D431" name="Range1"/>
  </protectedRanges>
  <sortState xmlns:xlrd2="http://schemas.microsoft.com/office/spreadsheetml/2017/richdata2" ref="A21:AJ445">
    <sortCondition ref="C21:C445"/>
  </sortState>
  <phoneticPr fontId="8" type="noConversion"/>
  <hyperlinks>
    <hyperlink ref="H65263" r:id="rId1" display="http://vsolj.cetus-net.org/bulletin.html" xr:uid="{00000000-0004-0000-0000-000000000000}"/>
    <hyperlink ref="H65256" r:id="rId2" display="https://www.aavso.org/ejaavso" xr:uid="{00000000-0004-0000-0000-000001000000}"/>
    <hyperlink ref="AP1407" r:id="rId3" display="http://cdsbib.u-strasbg.fr/cgi-bin/cdsbib?1990RMxAA..21..381G" xr:uid="{00000000-0004-0000-0000-000002000000}"/>
    <hyperlink ref="AP1411" r:id="rId4" display="http://cdsbib.u-strasbg.fr/cgi-bin/cdsbib?1990RMxAA..21..381G" xr:uid="{00000000-0004-0000-0000-000003000000}"/>
    <hyperlink ref="AP1410" r:id="rId5" display="http://cdsbib.u-strasbg.fr/cgi-bin/cdsbib?1990RMxAA..21..381G" xr:uid="{00000000-0004-0000-0000-000004000000}"/>
    <hyperlink ref="AP1391" r:id="rId6" display="http://cdsbib.u-strasbg.fr/cgi-bin/cdsbib?1990RMxAA..21..381G" xr:uid="{00000000-0004-0000-0000-000005000000}"/>
    <hyperlink ref="I65263" r:id="rId7" display="http://vsolj.cetus-net.org/bulletin.html" xr:uid="{00000000-0004-0000-0000-000006000000}"/>
    <hyperlink ref="AQ1547" r:id="rId8" display="http://cdsbib.u-strasbg.fr/cgi-bin/cdsbib?1990RMxAA..21..381G" xr:uid="{00000000-0004-0000-0000-000007000000}"/>
    <hyperlink ref="AQ56313" r:id="rId9" display="http://cdsbib.u-strasbg.fr/cgi-bin/cdsbib?1990RMxAA..21..381G" xr:uid="{00000000-0004-0000-0000-000008000000}"/>
    <hyperlink ref="AQ1548" r:id="rId10" display="http://cdsbib.u-strasbg.fr/cgi-bin/cdsbib?1990RMxAA..21..381G" xr:uid="{00000000-0004-0000-0000-000009000000}"/>
    <hyperlink ref="H65260" r:id="rId11" display="https://www.aavso.org/ejaavso" xr:uid="{00000000-0004-0000-0000-00000A000000}"/>
    <hyperlink ref="H2433" r:id="rId12" display="http://vsolj.cetus-net.org/bulletin.html" xr:uid="{00000000-0004-0000-0000-00000B000000}"/>
    <hyperlink ref="AP3677" r:id="rId13" display="http://cdsbib.u-strasbg.fr/cgi-bin/cdsbib?1990RMxAA..21..381G" xr:uid="{00000000-0004-0000-0000-00000C000000}"/>
    <hyperlink ref="AP3680" r:id="rId14" display="http://cdsbib.u-strasbg.fr/cgi-bin/cdsbib?1990RMxAA..21..381G" xr:uid="{00000000-0004-0000-0000-00000D000000}"/>
    <hyperlink ref="AP3678" r:id="rId15" display="http://cdsbib.u-strasbg.fr/cgi-bin/cdsbib?1990RMxAA..21..381G" xr:uid="{00000000-0004-0000-0000-00000E000000}"/>
    <hyperlink ref="AP3662" r:id="rId16" display="http://cdsbib.u-strasbg.fr/cgi-bin/cdsbib?1990RMxAA..21..381G" xr:uid="{00000000-0004-0000-0000-00000F000000}"/>
    <hyperlink ref="I2433" r:id="rId17" display="http://vsolj.cetus-net.org/bulletin.html" xr:uid="{00000000-0004-0000-0000-000010000000}"/>
    <hyperlink ref="AQ3891" r:id="rId18" display="http://cdsbib.u-strasbg.fr/cgi-bin/cdsbib?1990RMxAA..21..381G" xr:uid="{00000000-0004-0000-0000-000011000000}"/>
    <hyperlink ref="AQ592" r:id="rId19" display="http://cdsbib.u-strasbg.fr/cgi-bin/cdsbib?1990RMxAA..21..381G" xr:uid="{00000000-0004-0000-0000-000012000000}"/>
    <hyperlink ref="AQ3895" r:id="rId20" display="http://cdsbib.u-strasbg.fr/cgi-bin/cdsbib?1990RMxAA..21..381G" xr:uid="{00000000-0004-0000-0000-000013000000}"/>
    <hyperlink ref="H64993" r:id="rId21" display="http://vsolj.cetus-net.org/bulletin.html" xr:uid="{00000000-0004-0000-0000-000014000000}"/>
    <hyperlink ref="H64986" r:id="rId22" display="https://www.aavso.org/ejaavso" xr:uid="{00000000-0004-0000-0000-000015000000}"/>
    <hyperlink ref="I64993" r:id="rId23" display="http://vsolj.cetus-net.org/bulletin.html" xr:uid="{00000000-0004-0000-0000-000016000000}"/>
    <hyperlink ref="AQ58644" r:id="rId24" display="http://cdsbib.u-strasbg.fr/cgi-bin/cdsbib?1990RMxAA..21..381G" xr:uid="{00000000-0004-0000-0000-000017000000}"/>
    <hyperlink ref="H64990" r:id="rId25" display="https://www.aavso.org/ejaavso" xr:uid="{00000000-0004-0000-0000-000018000000}"/>
    <hyperlink ref="AP6008" r:id="rId26" display="http://cdsbib.u-strasbg.fr/cgi-bin/cdsbib?1990RMxAA..21..381G" xr:uid="{00000000-0004-0000-0000-000019000000}"/>
    <hyperlink ref="AP6011" r:id="rId27" display="http://cdsbib.u-strasbg.fr/cgi-bin/cdsbib?1990RMxAA..21..381G" xr:uid="{00000000-0004-0000-0000-00001A000000}"/>
    <hyperlink ref="AP6009" r:id="rId28" display="http://cdsbib.u-strasbg.fr/cgi-bin/cdsbib?1990RMxAA..21..381G" xr:uid="{00000000-0004-0000-0000-00001B000000}"/>
    <hyperlink ref="AP5993" r:id="rId29" display="http://cdsbib.u-strasbg.fr/cgi-bin/cdsbib?1990RMxAA..21..381G" xr:uid="{00000000-0004-0000-0000-00001C000000}"/>
    <hyperlink ref="AQ6222" r:id="rId30" display="http://cdsbib.u-strasbg.fr/cgi-bin/cdsbib?1990RMxAA..21..381G" xr:uid="{00000000-0004-0000-0000-00001D000000}"/>
    <hyperlink ref="AQ6226" r:id="rId31" display="http://cdsbib.u-strasbg.fr/cgi-bin/cdsbib?1990RMxAA..21..381G" xr:uid="{00000000-0004-0000-0000-00001E000000}"/>
    <hyperlink ref="AQ380" r:id="rId32" display="http://cdsbib.u-strasbg.fr/cgi-bin/cdsbib?1990RMxAA..21..381G" xr:uid="{00000000-0004-0000-0000-00001F000000}"/>
    <hyperlink ref="I3114" r:id="rId33" display="http://vsolj.cetus-net.org/bulletin.html" xr:uid="{00000000-0004-0000-0000-000020000000}"/>
    <hyperlink ref="H3114" r:id="rId34" display="http://vsolj.cetus-net.org/bulletin.html" xr:uid="{00000000-0004-0000-0000-000021000000}"/>
    <hyperlink ref="AQ1031" r:id="rId35" display="http://cdsbib.u-strasbg.fr/cgi-bin/cdsbib?1990RMxAA..21..381G" xr:uid="{00000000-0004-0000-0000-000022000000}"/>
    <hyperlink ref="AQ1030" r:id="rId36" display="http://cdsbib.u-strasbg.fr/cgi-bin/cdsbib?1990RMxAA..21..381G" xr:uid="{00000000-0004-0000-0000-000023000000}"/>
    <hyperlink ref="AP4284" r:id="rId37" display="http://cdsbib.u-strasbg.fr/cgi-bin/cdsbib?1990RMxAA..21..381G" xr:uid="{00000000-0004-0000-0000-000024000000}"/>
    <hyperlink ref="AP4302" r:id="rId38" display="http://cdsbib.u-strasbg.fr/cgi-bin/cdsbib?1990RMxAA..21..381G" xr:uid="{00000000-0004-0000-0000-000025000000}"/>
    <hyperlink ref="AP4303" r:id="rId39" display="http://cdsbib.u-strasbg.fr/cgi-bin/cdsbib?1990RMxAA..21..381G" xr:uid="{00000000-0004-0000-0000-000026000000}"/>
    <hyperlink ref="AP4299" r:id="rId40" display="http://cdsbib.u-strasbg.fr/cgi-bin/cdsbib?1990RMxAA..21..381G" xr:uid="{00000000-0004-0000-0000-000027000000}"/>
  </hyperlinks>
  <pageMargins left="0.75" right="0.75" top="1" bottom="1" header="0.5" footer="0.5"/>
  <pageSetup orientation="portrait" verticalDpi="0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63" workbookViewId="0">
      <selection activeCell="A222" sqref="A222:D401"/>
    </sheetView>
  </sheetViews>
  <sheetFormatPr defaultRowHeight="12.75" x14ac:dyDescent="0.2"/>
  <cols>
    <col min="1" max="1" width="19.7109375" style="120" customWidth="1"/>
    <col min="2" max="2" width="4.42578125" style="13" customWidth="1"/>
    <col min="3" max="3" width="12.7109375" style="120" customWidth="1"/>
    <col min="4" max="4" width="5.42578125" style="13" customWidth="1"/>
    <col min="5" max="5" width="14.85546875" style="13" customWidth="1"/>
    <col min="6" max="6" width="9.140625" style="13"/>
    <col min="7" max="7" width="12" style="13" customWidth="1"/>
    <col min="8" max="8" width="14.140625" style="120" customWidth="1"/>
    <col min="9" max="9" width="22.5703125" style="13" customWidth="1"/>
    <col min="10" max="10" width="25.140625" style="13" customWidth="1"/>
    <col min="11" max="11" width="15.7109375" style="13" customWidth="1"/>
    <col min="12" max="12" width="14.140625" style="13" customWidth="1"/>
    <col min="13" max="13" width="9.5703125" style="13" customWidth="1"/>
    <col min="14" max="14" width="14.140625" style="13" customWidth="1"/>
    <col min="15" max="15" width="23.42578125" style="13" customWidth="1"/>
    <col min="16" max="16" width="16.5703125" style="13" customWidth="1"/>
    <col min="17" max="17" width="41" style="13" customWidth="1"/>
    <col min="18" max="16384" width="9.140625" style="13"/>
  </cols>
  <sheetData>
    <row r="1" spans="1:16" ht="15.75" x14ac:dyDescent="0.25">
      <c r="A1" s="119" t="s">
        <v>188</v>
      </c>
      <c r="I1" s="121" t="s">
        <v>189</v>
      </c>
      <c r="J1" s="91" t="s">
        <v>175</v>
      </c>
    </row>
    <row r="2" spans="1:16" x14ac:dyDescent="0.2">
      <c r="I2" s="122" t="s">
        <v>190</v>
      </c>
      <c r="J2" s="96" t="s">
        <v>160</v>
      </c>
    </row>
    <row r="3" spans="1:16" x14ac:dyDescent="0.2">
      <c r="A3" s="123" t="s">
        <v>191</v>
      </c>
      <c r="I3" s="122" t="s">
        <v>192</v>
      </c>
      <c r="J3" s="96" t="s">
        <v>174</v>
      </c>
    </row>
    <row r="4" spans="1:16" x14ac:dyDescent="0.2">
      <c r="I4" s="122" t="s">
        <v>193</v>
      </c>
      <c r="J4" s="96" t="s">
        <v>174</v>
      </c>
    </row>
    <row r="5" spans="1:16" ht="13.5" thickBot="1" x14ac:dyDescent="0.25">
      <c r="I5" s="124" t="s">
        <v>194</v>
      </c>
      <c r="J5" s="113" t="s">
        <v>146</v>
      </c>
    </row>
    <row r="10" spans="1:16" ht="13.5" thickBot="1" x14ac:dyDescent="0.25"/>
    <row r="11" spans="1:16" ht="12.75" customHeight="1" thickBot="1" x14ac:dyDescent="0.25">
      <c r="A11" s="120" t="str">
        <f t="shared" ref="A11:A74" si="0">P11</f>
        <v>IBVS 111 </v>
      </c>
      <c r="B11" s="17" t="str">
        <f t="shared" ref="B11:B74" si="1">IF(H11=INT(H11),"I","II")</f>
        <v>I</v>
      </c>
      <c r="C11" s="120">
        <f t="shared" ref="C11:C74" si="2">1*G11</f>
        <v>38727.707999999999</v>
      </c>
      <c r="D11" s="13" t="str">
        <f t="shared" ref="D11:D74" si="3">VLOOKUP(F11,I$1:J$5,2,FALSE)</f>
        <v>vis</v>
      </c>
      <c r="E11" s="125">
        <f>VLOOKUP(C11,Active!C$21:E$962,3,FALSE)</f>
        <v>-2614.9936427369626</v>
      </c>
      <c r="F11" s="17" t="s">
        <v>194</v>
      </c>
      <c r="G11" s="13" t="str">
        <f t="shared" ref="G11:G74" si="4">MID(I11,3,LEN(I11)-3)</f>
        <v>38727.708</v>
      </c>
      <c r="H11" s="120">
        <f t="shared" ref="H11:H74" si="5">1*K11</f>
        <v>-2615</v>
      </c>
      <c r="I11" s="126" t="s">
        <v>475</v>
      </c>
      <c r="J11" s="127" t="s">
        <v>476</v>
      </c>
      <c r="K11" s="126">
        <v>-2615</v>
      </c>
      <c r="L11" s="126" t="s">
        <v>477</v>
      </c>
      <c r="M11" s="127" t="s">
        <v>229</v>
      </c>
      <c r="N11" s="127"/>
      <c r="O11" s="128" t="s">
        <v>478</v>
      </c>
      <c r="P11" s="129" t="s">
        <v>479</v>
      </c>
    </row>
    <row r="12" spans="1:16" ht="12.75" customHeight="1" thickBot="1" x14ac:dyDescent="0.25">
      <c r="A12" s="120" t="str">
        <f t="shared" si="0"/>
        <v>IBVS 129 </v>
      </c>
      <c r="B12" s="17" t="str">
        <f t="shared" si="1"/>
        <v>I</v>
      </c>
      <c r="C12" s="120">
        <f t="shared" si="2"/>
        <v>39087.65</v>
      </c>
      <c r="D12" s="13" t="str">
        <f t="shared" si="3"/>
        <v>vis</v>
      </c>
      <c r="E12" s="125">
        <f>VLOOKUP(C12,Active!C$21:E$962,3,FALSE)</f>
        <v>-2460.9963365838548</v>
      </c>
      <c r="F12" s="17" t="s">
        <v>194</v>
      </c>
      <c r="G12" s="13" t="str">
        <f t="shared" si="4"/>
        <v>39087.650</v>
      </c>
      <c r="H12" s="120">
        <f t="shared" si="5"/>
        <v>-2461</v>
      </c>
      <c r="I12" s="126" t="s">
        <v>506</v>
      </c>
      <c r="J12" s="127" t="s">
        <v>507</v>
      </c>
      <c r="K12" s="126">
        <v>-2461</v>
      </c>
      <c r="L12" s="126" t="s">
        <v>491</v>
      </c>
      <c r="M12" s="127" t="s">
        <v>229</v>
      </c>
      <c r="N12" s="127"/>
      <c r="O12" s="128" t="s">
        <v>478</v>
      </c>
      <c r="P12" s="129" t="s">
        <v>508</v>
      </c>
    </row>
    <row r="13" spans="1:16" ht="12.75" customHeight="1" thickBot="1" x14ac:dyDescent="0.25">
      <c r="A13" s="120" t="str">
        <f t="shared" si="0"/>
        <v>IBVS 129 </v>
      </c>
      <c r="B13" s="17" t="str">
        <f t="shared" si="1"/>
        <v>I</v>
      </c>
      <c r="C13" s="120">
        <f t="shared" si="2"/>
        <v>39094.663999999997</v>
      </c>
      <c r="D13" s="13" t="str">
        <f t="shared" si="3"/>
        <v>vis</v>
      </c>
      <c r="E13" s="125">
        <f>VLOOKUP(C13,Active!C$21:E$962,3,FALSE)</f>
        <v>-2457.9954722630555</v>
      </c>
      <c r="F13" s="17" t="s">
        <v>194</v>
      </c>
      <c r="G13" s="13" t="str">
        <f t="shared" si="4"/>
        <v>39094.664</v>
      </c>
      <c r="H13" s="120">
        <f t="shared" si="5"/>
        <v>-2458</v>
      </c>
      <c r="I13" s="126" t="s">
        <v>509</v>
      </c>
      <c r="J13" s="127" t="s">
        <v>510</v>
      </c>
      <c r="K13" s="126">
        <v>-2458</v>
      </c>
      <c r="L13" s="126" t="s">
        <v>511</v>
      </c>
      <c r="M13" s="127" t="s">
        <v>229</v>
      </c>
      <c r="N13" s="127"/>
      <c r="O13" s="128" t="s">
        <v>478</v>
      </c>
      <c r="P13" s="129" t="s">
        <v>508</v>
      </c>
    </row>
    <row r="14" spans="1:16" ht="12.75" customHeight="1" thickBot="1" x14ac:dyDescent="0.25">
      <c r="A14" s="120" t="str">
        <f t="shared" si="0"/>
        <v>IBVS 154 </v>
      </c>
      <c r="B14" s="17" t="str">
        <f t="shared" si="1"/>
        <v>I</v>
      </c>
      <c r="C14" s="120">
        <f t="shared" si="2"/>
        <v>39183.519999999997</v>
      </c>
      <c r="D14" s="13" t="str">
        <f t="shared" si="3"/>
        <v>vis</v>
      </c>
      <c r="E14" s="125">
        <f>VLOOKUP(C14,Active!C$21:E$962,3,FALSE)</f>
        <v>-2419.9793901288772</v>
      </c>
      <c r="F14" s="17" t="s">
        <v>194</v>
      </c>
      <c r="G14" s="13" t="str">
        <f t="shared" si="4"/>
        <v>39183.520</v>
      </c>
      <c r="H14" s="120">
        <f t="shared" si="5"/>
        <v>-2420</v>
      </c>
      <c r="I14" s="126" t="s">
        <v>512</v>
      </c>
      <c r="J14" s="127" t="s">
        <v>513</v>
      </c>
      <c r="K14" s="126">
        <v>-2420</v>
      </c>
      <c r="L14" s="126" t="s">
        <v>312</v>
      </c>
      <c r="M14" s="127" t="s">
        <v>229</v>
      </c>
      <c r="N14" s="127"/>
      <c r="O14" s="128" t="s">
        <v>514</v>
      </c>
      <c r="P14" s="129" t="s">
        <v>515</v>
      </c>
    </row>
    <row r="15" spans="1:16" ht="12.75" customHeight="1" thickBot="1" x14ac:dyDescent="0.25">
      <c r="A15" s="120" t="str">
        <f t="shared" si="0"/>
        <v>IBVS 180 </v>
      </c>
      <c r="B15" s="17" t="str">
        <f t="shared" si="1"/>
        <v>I</v>
      </c>
      <c r="C15" s="120">
        <f t="shared" si="2"/>
        <v>39433.569000000003</v>
      </c>
      <c r="D15" s="13" t="str">
        <f t="shared" si="3"/>
        <v>vis</v>
      </c>
      <c r="E15" s="125">
        <f>VLOOKUP(C15,Active!C$21:E$962,3,FALSE)</f>
        <v>-2312.9986198762276</v>
      </c>
      <c r="F15" s="17" t="s">
        <v>194</v>
      </c>
      <c r="G15" s="13" t="str">
        <f t="shared" si="4"/>
        <v>39433.569</v>
      </c>
      <c r="H15" s="120">
        <f t="shared" si="5"/>
        <v>-2313</v>
      </c>
      <c r="I15" s="126" t="s">
        <v>523</v>
      </c>
      <c r="J15" s="127" t="s">
        <v>524</v>
      </c>
      <c r="K15" s="126">
        <v>-2313</v>
      </c>
      <c r="L15" s="126" t="s">
        <v>525</v>
      </c>
      <c r="M15" s="127" t="s">
        <v>229</v>
      </c>
      <c r="N15" s="127"/>
      <c r="O15" s="128" t="s">
        <v>478</v>
      </c>
      <c r="P15" s="129" t="s">
        <v>526</v>
      </c>
    </row>
    <row r="16" spans="1:16" ht="12.75" customHeight="1" thickBot="1" x14ac:dyDescent="0.25">
      <c r="A16" s="120" t="str">
        <f t="shared" si="0"/>
        <v> ORI 103 </v>
      </c>
      <c r="B16" s="17" t="str">
        <f t="shared" si="1"/>
        <v>I</v>
      </c>
      <c r="C16" s="120">
        <f t="shared" si="2"/>
        <v>39702.379000000001</v>
      </c>
      <c r="D16" s="13" t="str">
        <f t="shared" si="3"/>
        <v>vis</v>
      </c>
      <c r="E16" s="125">
        <f>VLOOKUP(C16,Active!C$21:E$962,3,FALSE)</f>
        <v>-2197.9911579323134</v>
      </c>
      <c r="F16" s="17" t="s">
        <v>194</v>
      </c>
      <c r="G16" s="13" t="str">
        <f t="shared" si="4"/>
        <v>39702.379</v>
      </c>
      <c r="H16" s="120">
        <f t="shared" si="5"/>
        <v>-2198</v>
      </c>
      <c r="I16" s="126" t="s">
        <v>527</v>
      </c>
      <c r="J16" s="127" t="s">
        <v>528</v>
      </c>
      <c r="K16" s="126">
        <v>-2198</v>
      </c>
      <c r="L16" s="126" t="s">
        <v>397</v>
      </c>
      <c r="M16" s="127" t="s">
        <v>229</v>
      </c>
      <c r="N16" s="127"/>
      <c r="O16" s="128" t="s">
        <v>529</v>
      </c>
      <c r="P16" s="128" t="s">
        <v>530</v>
      </c>
    </row>
    <row r="17" spans="1:16" ht="12.75" customHeight="1" thickBot="1" x14ac:dyDescent="0.25">
      <c r="A17" s="120" t="str">
        <f t="shared" si="0"/>
        <v>IBVS 795 </v>
      </c>
      <c r="B17" s="17" t="str">
        <f t="shared" si="1"/>
        <v>I</v>
      </c>
      <c r="C17" s="120">
        <f t="shared" si="2"/>
        <v>39821.582000000002</v>
      </c>
      <c r="D17" s="13" t="str">
        <f t="shared" si="3"/>
        <v>vis</v>
      </c>
      <c r="E17" s="125">
        <f>VLOOKUP(C17,Active!C$21:E$962,3,FALSE)</f>
        <v>-2146.9914388515481</v>
      </c>
      <c r="F17" s="17" t="s">
        <v>194</v>
      </c>
      <c r="G17" s="13" t="str">
        <f t="shared" si="4"/>
        <v>39821.582</v>
      </c>
      <c r="H17" s="120">
        <f t="shared" si="5"/>
        <v>-2147</v>
      </c>
      <c r="I17" s="126" t="s">
        <v>535</v>
      </c>
      <c r="J17" s="127" t="s">
        <v>536</v>
      </c>
      <c r="K17" s="126">
        <v>-2147</v>
      </c>
      <c r="L17" s="126" t="s">
        <v>504</v>
      </c>
      <c r="M17" s="127" t="s">
        <v>229</v>
      </c>
      <c r="N17" s="127"/>
      <c r="O17" s="128" t="s">
        <v>478</v>
      </c>
      <c r="P17" s="129" t="s">
        <v>537</v>
      </c>
    </row>
    <row r="18" spans="1:16" ht="12.75" customHeight="1" thickBot="1" x14ac:dyDescent="0.25">
      <c r="A18" s="120" t="str">
        <f t="shared" si="0"/>
        <v>IBVS 456 </v>
      </c>
      <c r="B18" s="17" t="str">
        <f t="shared" si="1"/>
        <v>I</v>
      </c>
      <c r="C18" s="120">
        <f t="shared" si="2"/>
        <v>40097.373</v>
      </c>
      <c r="D18" s="13" t="str">
        <f t="shared" si="3"/>
        <v>vis</v>
      </c>
      <c r="E18" s="125">
        <f>VLOOKUP(C18,Active!C$21:E$962,3,FALSE)</f>
        <v>-2028.997231281242</v>
      </c>
      <c r="F18" s="17" t="s">
        <v>194</v>
      </c>
      <c r="G18" s="13" t="str">
        <f t="shared" si="4"/>
        <v>40097.373</v>
      </c>
      <c r="H18" s="120">
        <f t="shared" si="5"/>
        <v>-2029</v>
      </c>
      <c r="I18" s="126" t="s">
        <v>541</v>
      </c>
      <c r="J18" s="127" t="s">
        <v>542</v>
      </c>
      <c r="K18" s="126">
        <v>-2029</v>
      </c>
      <c r="L18" s="126" t="s">
        <v>543</v>
      </c>
      <c r="M18" s="127" t="s">
        <v>331</v>
      </c>
      <c r="N18" s="127" t="s">
        <v>332</v>
      </c>
      <c r="O18" s="128" t="s">
        <v>544</v>
      </c>
      <c r="P18" s="129" t="s">
        <v>545</v>
      </c>
    </row>
    <row r="19" spans="1:16" ht="12.75" customHeight="1" thickBot="1" x14ac:dyDescent="0.25">
      <c r="A19" s="120" t="str">
        <f t="shared" si="0"/>
        <v>IBVS 456 </v>
      </c>
      <c r="B19" s="17" t="str">
        <f t="shared" si="1"/>
        <v>I</v>
      </c>
      <c r="C19" s="120">
        <f t="shared" si="2"/>
        <v>40139.442000000003</v>
      </c>
      <c r="D19" s="13" t="str">
        <f t="shared" si="3"/>
        <v>vis</v>
      </c>
      <c r="E19" s="125">
        <f>VLOOKUP(C19,Active!C$21:E$962,3,FALSE)</f>
        <v>-2010.9984629448002</v>
      </c>
      <c r="F19" s="17" t="s">
        <v>194</v>
      </c>
      <c r="G19" s="13" t="str">
        <f t="shared" si="4"/>
        <v>40139.442</v>
      </c>
      <c r="H19" s="120">
        <f t="shared" si="5"/>
        <v>-2011</v>
      </c>
      <c r="I19" s="126" t="s">
        <v>546</v>
      </c>
      <c r="J19" s="127" t="s">
        <v>547</v>
      </c>
      <c r="K19" s="126">
        <v>-2011</v>
      </c>
      <c r="L19" s="126" t="s">
        <v>487</v>
      </c>
      <c r="M19" s="127" t="s">
        <v>331</v>
      </c>
      <c r="N19" s="127" t="s">
        <v>332</v>
      </c>
      <c r="O19" s="128" t="s">
        <v>533</v>
      </c>
      <c r="P19" s="129" t="s">
        <v>545</v>
      </c>
    </row>
    <row r="20" spans="1:16" ht="12.75" customHeight="1" thickBot="1" x14ac:dyDescent="0.25">
      <c r="A20" s="120" t="str">
        <f t="shared" si="0"/>
        <v>IBVS 795 </v>
      </c>
      <c r="B20" s="17" t="str">
        <f t="shared" si="1"/>
        <v>I</v>
      </c>
      <c r="C20" s="120">
        <f t="shared" si="2"/>
        <v>40237.616999999998</v>
      </c>
      <c r="D20" s="13" t="str">
        <f t="shared" si="3"/>
        <v>vis</v>
      </c>
      <c r="E20" s="125">
        <f>VLOOKUP(C20,Active!C$21:E$962,3,FALSE)</f>
        <v>-1968.9953470772975</v>
      </c>
      <c r="F20" s="17" t="s">
        <v>194</v>
      </c>
      <c r="G20" s="13" t="str">
        <f t="shared" si="4"/>
        <v>40237.617</v>
      </c>
      <c r="H20" s="120">
        <f t="shared" si="5"/>
        <v>-1969</v>
      </c>
      <c r="I20" s="126" t="s">
        <v>548</v>
      </c>
      <c r="J20" s="127" t="s">
        <v>549</v>
      </c>
      <c r="K20" s="126">
        <v>-1969</v>
      </c>
      <c r="L20" s="126" t="s">
        <v>511</v>
      </c>
      <c r="M20" s="127" t="s">
        <v>229</v>
      </c>
      <c r="N20" s="127"/>
      <c r="O20" s="128" t="s">
        <v>550</v>
      </c>
      <c r="P20" s="129" t="s">
        <v>537</v>
      </c>
    </row>
    <row r="21" spans="1:16" ht="12.75" customHeight="1" thickBot="1" x14ac:dyDescent="0.25">
      <c r="A21" s="120" t="str">
        <f t="shared" si="0"/>
        <v>IBVS 795 </v>
      </c>
      <c r="B21" s="17" t="str">
        <f t="shared" si="1"/>
        <v>I</v>
      </c>
      <c r="C21" s="120">
        <f t="shared" si="2"/>
        <v>40473.660000000003</v>
      </c>
      <c r="D21" s="13" t="str">
        <f t="shared" si="3"/>
        <v>vis</v>
      </c>
      <c r="E21" s="125">
        <f>VLOOKUP(C21,Active!C$21:E$962,3,FALSE)</f>
        <v>-1868.0068930033119</v>
      </c>
      <c r="F21" s="17" t="s">
        <v>194</v>
      </c>
      <c r="G21" s="13" t="str">
        <f t="shared" si="4"/>
        <v>40473.660</v>
      </c>
      <c r="H21" s="120">
        <f t="shared" si="5"/>
        <v>-1868</v>
      </c>
      <c r="I21" s="126" t="s">
        <v>551</v>
      </c>
      <c r="J21" s="127" t="s">
        <v>552</v>
      </c>
      <c r="K21" s="126">
        <v>-1868</v>
      </c>
      <c r="L21" s="126" t="s">
        <v>553</v>
      </c>
      <c r="M21" s="127" t="s">
        <v>229</v>
      </c>
      <c r="N21" s="127"/>
      <c r="O21" s="128" t="s">
        <v>554</v>
      </c>
      <c r="P21" s="129" t="s">
        <v>537</v>
      </c>
    </row>
    <row r="22" spans="1:16" ht="12.75" customHeight="1" thickBot="1" x14ac:dyDescent="0.25">
      <c r="A22" s="120" t="str">
        <f t="shared" si="0"/>
        <v>IBVS 1325 </v>
      </c>
      <c r="B22" s="17" t="str">
        <f t="shared" si="1"/>
        <v>I</v>
      </c>
      <c r="C22" s="120">
        <f t="shared" si="2"/>
        <v>40506.401899999997</v>
      </c>
      <c r="D22" s="13" t="str">
        <f t="shared" si="3"/>
        <v>vis</v>
      </c>
      <c r="E22" s="125">
        <f>VLOOKUP(C22,Active!C$21:E$962,3,FALSE)</f>
        <v>-1853.9986238979188</v>
      </c>
      <c r="F22" s="17" t="s">
        <v>194</v>
      </c>
      <c r="G22" s="13" t="str">
        <f t="shared" si="4"/>
        <v>40506.4019</v>
      </c>
      <c r="H22" s="120">
        <f t="shared" si="5"/>
        <v>-1854</v>
      </c>
      <c r="I22" s="126" t="s">
        <v>559</v>
      </c>
      <c r="J22" s="127" t="s">
        <v>560</v>
      </c>
      <c r="K22" s="126">
        <v>-1854</v>
      </c>
      <c r="L22" s="126" t="s">
        <v>561</v>
      </c>
      <c r="M22" s="127" t="s">
        <v>331</v>
      </c>
      <c r="N22" s="127" t="s">
        <v>332</v>
      </c>
      <c r="O22" s="128" t="s">
        <v>562</v>
      </c>
      <c r="P22" s="129" t="s">
        <v>563</v>
      </c>
    </row>
    <row r="23" spans="1:16" ht="12.75" customHeight="1" thickBot="1" x14ac:dyDescent="0.25">
      <c r="A23" s="120" t="str">
        <f t="shared" si="0"/>
        <v>IBVS 456 </v>
      </c>
      <c r="B23" s="17" t="str">
        <f t="shared" si="1"/>
        <v>I</v>
      </c>
      <c r="C23" s="120">
        <f t="shared" si="2"/>
        <v>40513.419000000002</v>
      </c>
      <c r="D23" s="13" t="str">
        <f t="shared" si="3"/>
        <v>vis</v>
      </c>
      <c r="E23" s="125">
        <f>VLOOKUP(C23,Active!C$21:E$962,3,FALSE)</f>
        <v>-1850.9964332755194</v>
      </c>
      <c r="F23" s="17" t="s">
        <v>194</v>
      </c>
      <c r="G23" s="13" t="str">
        <f t="shared" si="4"/>
        <v>40513.419</v>
      </c>
      <c r="H23" s="120">
        <f t="shared" si="5"/>
        <v>-1851</v>
      </c>
      <c r="I23" s="126" t="s">
        <v>564</v>
      </c>
      <c r="J23" s="127" t="s">
        <v>565</v>
      </c>
      <c r="K23" s="126">
        <v>-1851</v>
      </c>
      <c r="L23" s="126" t="s">
        <v>566</v>
      </c>
      <c r="M23" s="127" t="s">
        <v>331</v>
      </c>
      <c r="N23" s="127" t="s">
        <v>332</v>
      </c>
      <c r="O23" s="128" t="s">
        <v>567</v>
      </c>
      <c r="P23" s="129" t="s">
        <v>545</v>
      </c>
    </row>
    <row r="24" spans="1:16" ht="12.75" customHeight="1" thickBot="1" x14ac:dyDescent="0.25">
      <c r="A24" s="120" t="str">
        <f t="shared" si="0"/>
        <v>IBVS 530 </v>
      </c>
      <c r="B24" s="17" t="str">
        <f t="shared" si="1"/>
        <v>I</v>
      </c>
      <c r="C24" s="120">
        <f t="shared" si="2"/>
        <v>40520.425999999999</v>
      </c>
      <c r="D24" s="13" t="str">
        <f t="shared" si="3"/>
        <v>vis</v>
      </c>
      <c r="E24" s="125">
        <f>VLOOKUP(C24,Active!C$21:E$962,3,FALSE)</f>
        <v>-1847.9985638292906</v>
      </c>
      <c r="F24" s="17" t="s">
        <v>194</v>
      </c>
      <c r="G24" s="13" t="str">
        <f t="shared" si="4"/>
        <v>40520.426</v>
      </c>
      <c r="H24" s="120">
        <f t="shared" si="5"/>
        <v>-1848</v>
      </c>
      <c r="I24" s="126" t="s">
        <v>568</v>
      </c>
      <c r="J24" s="127" t="s">
        <v>569</v>
      </c>
      <c r="K24" s="126">
        <v>-1848</v>
      </c>
      <c r="L24" s="126" t="s">
        <v>525</v>
      </c>
      <c r="M24" s="127" t="s">
        <v>331</v>
      </c>
      <c r="N24" s="127" t="s">
        <v>332</v>
      </c>
      <c r="O24" s="128" t="s">
        <v>533</v>
      </c>
      <c r="P24" s="129" t="s">
        <v>570</v>
      </c>
    </row>
    <row r="25" spans="1:16" ht="12.75" customHeight="1" thickBot="1" x14ac:dyDescent="0.25">
      <c r="A25" s="120" t="str">
        <f t="shared" si="0"/>
        <v>IBVS 1325 </v>
      </c>
      <c r="B25" s="17" t="str">
        <f t="shared" si="1"/>
        <v>I</v>
      </c>
      <c r="C25" s="120">
        <f t="shared" si="2"/>
        <v>40866.3485</v>
      </c>
      <c r="D25" s="13" t="str">
        <f t="shared" si="3"/>
        <v>vis</v>
      </c>
      <c r="E25" s="125">
        <f>VLOOKUP(C25,Active!C$21:E$962,3,FALSE)</f>
        <v>-1699.9993496843781</v>
      </c>
      <c r="F25" s="17" t="s">
        <v>194</v>
      </c>
      <c r="G25" s="13" t="str">
        <f t="shared" si="4"/>
        <v>40866.3485</v>
      </c>
      <c r="H25" s="120">
        <f t="shared" si="5"/>
        <v>-1700</v>
      </c>
      <c r="I25" s="126" t="s">
        <v>594</v>
      </c>
      <c r="J25" s="127" t="s">
        <v>595</v>
      </c>
      <c r="K25" s="126">
        <v>-1700</v>
      </c>
      <c r="L25" s="126" t="s">
        <v>596</v>
      </c>
      <c r="M25" s="127" t="s">
        <v>331</v>
      </c>
      <c r="N25" s="127" t="s">
        <v>332</v>
      </c>
      <c r="O25" s="128" t="s">
        <v>562</v>
      </c>
      <c r="P25" s="129" t="s">
        <v>563</v>
      </c>
    </row>
    <row r="26" spans="1:16" ht="12.75" customHeight="1" thickBot="1" x14ac:dyDescent="0.25">
      <c r="A26" s="120" t="str">
        <f t="shared" si="0"/>
        <v>IBVS 1325 </v>
      </c>
      <c r="B26" s="17" t="str">
        <f t="shared" si="1"/>
        <v>I</v>
      </c>
      <c r="C26" s="120">
        <f t="shared" si="2"/>
        <v>40887.384100000003</v>
      </c>
      <c r="D26" s="13" t="str">
        <f t="shared" si="3"/>
        <v>vis</v>
      </c>
      <c r="E26" s="125">
        <f>VLOOKUP(C26,Active!C$21:E$962,3,FALSE)</f>
        <v>-1690.9994948930096</v>
      </c>
      <c r="F26" s="17" t="s">
        <v>194</v>
      </c>
      <c r="G26" s="13" t="str">
        <f t="shared" si="4"/>
        <v>40887.3841</v>
      </c>
      <c r="H26" s="120">
        <f t="shared" si="5"/>
        <v>-1691</v>
      </c>
      <c r="I26" s="126" t="s">
        <v>597</v>
      </c>
      <c r="J26" s="127" t="s">
        <v>598</v>
      </c>
      <c r="K26" s="126">
        <v>-1691</v>
      </c>
      <c r="L26" s="126" t="s">
        <v>599</v>
      </c>
      <c r="M26" s="127" t="s">
        <v>331</v>
      </c>
      <c r="N26" s="127" t="s">
        <v>332</v>
      </c>
      <c r="O26" s="128" t="s">
        <v>562</v>
      </c>
      <c r="P26" s="129" t="s">
        <v>563</v>
      </c>
    </row>
    <row r="27" spans="1:16" ht="12.75" customHeight="1" thickBot="1" x14ac:dyDescent="0.25">
      <c r="A27" s="120" t="str">
        <f t="shared" si="0"/>
        <v> ORI 125 </v>
      </c>
      <c r="B27" s="17" t="str">
        <f t="shared" si="1"/>
        <v>I</v>
      </c>
      <c r="C27" s="120">
        <f t="shared" si="2"/>
        <v>41060.351000000002</v>
      </c>
      <c r="D27" s="13" t="str">
        <f t="shared" si="3"/>
        <v>vis</v>
      </c>
      <c r="E27" s="125">
        <f>VLOOKUP(C27,Active!C$21:E$962,3,FALSE)</f>
        <v>-1616.9974705289351</v>
      </c>
      <c r="F27" s="17" t="s">
        <v>194</v>
      </c>
      <c r="G27" s="13" t="str">
        <f t="shared" si="4"/>
        <v>41060.351</v>
      </c>
      <c r="H27" s="120">
        <f t="shared" si="5"/>
        <v>-1617</v>
      </c>
      <c r="I27" s="126" t="s">
        <v>608</v>
      </c>
      <c r="J27" s="127" t="s">
        <v>609</v>
      </c>
      <c r="K27" s="126">
        <v>-1617</v>
      </c>
      <c r="L27" s="126" t="s">
        <v>543</v>
      </c>
      <c r="M27" s="127" t="s">
        <v>229</v>
      </c>
      <c r="N27" s="127"/>
      <c r="O27" s="128" t="s">
        <v>610</v>
      </c>
      <c r="P27" s="128" t="s">
        <v>611</v>
      </c>
    </row>
    <row r="28" spans="1:16" ht="12.75" customHeight="1" thickBot="1" x14ac:dyDescent="0.25">
      <c r="A28" s="120" t="str">
        <f t="shared" si="0"/>
        <v>IBVS 668 </v>
      </c>
      <c r="B28" s="17" t="str">
        <f t="shared" si="1"/>
        <v>I</v>
      </c>
      <c r="C28" s="120">
        <f t="shared" si="2"/>
        <v>41214.61</v>
      </c>
      <c r="D28" s="13" t="str">
        <f t="shared" si="3"/>
        <v>vis</v>
      </c>
      <c r="E28" s="125">
        <f>VLOOKUP(C28,Active!C$21:E$962,3,FALSE)</f>
        <v>-1550.999419593307</v>
      </c>
      <c r="F28" s="17" t="s">
        <v>194</v>
      </c>
      <c r="G28" s="13" t="str">
        <f t="shared" si="4"/>
        <v>41214.610</v>
      </c>
      <c r="H28" s="120">
        <f t="shared" si="5"/>
        <v>-1551</v>
      </c>
      <c r="I28" s="126" t="s">
        <v>612</v>
      </c>
      <c r="J28" s="127" t="s">
        <v>613</v>
      </c>
      <c r="K28" s="126">
        <v>-1551</v>
      </c>
      <c r="L28" s="126" t="s">
        <v>590</v>
      </c>
      <c r="M28" s="127" t="s">
        <v>331</v>
      </c>
      <c r="N28" s="127" t="s">
        <v>332</v>
      </c>
      <c r="O28" s="128" t="s">
        <v>614</v>
      </c>
      <c r="P28" s="129" t="s">
        <v>615</v>
      </c>
    </row>
    <row r="29" spans="1:16" ht="12.75" customHeight="1" thickBot="1" x14ac:dyDescent="0.25">
      <c r="A29" s="120" t="str">
        <f t="shared" si="0"/>
        <v> BBS 3 </v>
      </c>
      <c r="B29" s="17" t="str">
        <f t="shared" si="1"/>
        <v>I</v>
      </c>
      <c r="C29" s="120">
        <f t="shared" si="2"/>
        <v>41490.413999999997</v>
      </c>
      <c r="D29" s="13" t="str">
        <f t="shared" si="3"/>
        <v>vis</v>
      </c>
      <c r="E29" s="125">
        <f>VLOOKUP(C29,Active!C$21:E$962,3,FALSE)</f>
        <v>-1432.9996501130827</v>
      </c>
      <c r="F29" s="17" t="s">
        <v>194</v>
      </c>
      <c r="G29" s="13" t="str">
        <f t="shared" si="4"/>
        <v>41490.414</v>
      </c>
      <c r="H29" s="120">
        <f t="shared" si="5"/>
        <v>-1433</v>
      </c>
      <c r="I29" s="126" t="s">
        <v>634</v>
      </c>
      <c r="J29" s="127" t="s">
        <v>635</v>
      </c>
      <c r="K29" s="126">
        <v>-1433</v>
      </c>
      <c r="L29" s="126" t="s">
        <v>590</v>
      </c>
      <c r="M29" s="127" t="s">
        <v>229</v>
      </c>
      <c r="N29" s="127"/>
      <c r="O29" s="128" t="s">
        <v>610</v>
      </c>
      <c r="P29" s="128" t="s">
        <v>636</v>
      </c>
    </row>
    <row r="30" spans="1:16" ht="12.75" customHeight="1" thickBot="1" x14ac:dyDescent="0.25">
      <c r="A30" s="120" t="str">
        <f t="shared" si="0"/>
        <v>IBVS 1325 </v>
      </c>
      <c r="B30" s="17" t="str">
        <f t="shared" si="1"/>
        <v>I</v>
      </c>
      <c r="C30" s="120">
        <f t="shared" si="2"/>
        <v>41539.497199999998</v>
      </c>
      <c r="D30" s="13" t="str">
        <f t="shared" si="3"/>
        <v>vis</v>
      </c>
      <c r="E30" s="125">
        <f>VLOOKUP(C30,Active!C$21:E$962,3,FALSE)</f>
        <v>-1411.9999318879957</v>
      </c>
      <c r="F30" s="17" t="s">
        <v>194</v>
      </c>
      <c r="G30" s="13" t="str">
        <f t="shared" si="4"/>
        <v>41539.4972</v>
      </c>
      <c r="H30" s="120">
        <f t="shared" si="5"/>
        <v>-1412</v>
      </c>
      <c r="I30" s="126" t="s">
        <v>637</v>
      </c>
      <c r="J30" s="127" t="s">
        <v>638</v>
      </c>
      <c r="K30" s="126">
        <v>-1412</v>
      </c>
      <c r="L30" s="126" t="s">
        <v>639</v>
      </c>
      <c r="M30" s="127" t="s">
        <v>331</v>
      </c>
      <c r="N30" s="127" t="s">
        <v>332</v>
      </c>
      <c r="O30" s="128" t="s">
        <v>562</v>
      </c>
      <c r="P30" s="129" t="s">
        <v>563</v>
      </c>
    </row>
    <row r="31" spans="1:16" ht="12.75" customHeight="1" thickBot="1" x14ac:dyDescent="0.25">
      <c r="A31" s="120" t="str">
        <f t="shared" si="0"/>
        <v>IBVS 1325 </v>
      </c>
      <c r="B31" s="17" t="str">
        <f t="shared" si="1"/>
        <v>II</v>
      </c>
      <c r="C31" s="120">
        <f t="shared" si="2"/>
        <v>41608.442999999999</v>
      </c>
      <c r="D31" s="13" t="str">
        <f t="shared" si="3"/>
        <v>vis</v>
      </c>
      <c r="E31" s="125">
        <f>VLOOKUP(C31,Active!C$21:E$962,3,FALSE)</f>
        <v>-1382.5022142819062</v>
      </c>
      <c r="F31" s="17" t="s">
        <v>194</v>
      </c>
      <c r="G31" s="13" t="str">
        <f t="shared" si="4"/>
        <v>41608.443</v>
      </c>
      <c r="H31" s="120">
        <f t="shared" si="5"/>
        <v>-1382.5</v>
      </c>
      <c r="I31" s="126" t="s">
        <v>642</v>
      </c>
      <c r="J31" s="127" t="s">
        <v>643</v>
      </c>
      <c r="K31" s="126">
        <v>-1382.5</v>
      </c>
      <c r="L31" s="126" t="s">
        <v>573</v>
      </c>
      <c r="M31" s="127" t="s">
        <v>331</v>
      </c>
      <c r="N31" s="127" t="s">
        <v>332</v>
      </c>
      <c r="O31" s="128" t="s">
        <v>562</v>
      </c>
      <c r="P31" s="129" t="s">
        <v>563</v>
      </c>
    </row>
    <row r="32" spans="1:16" ht="12.75" customHeight="1" thickBot="1" x14ac:dyDescent="0.25">
      <c r="A32" s="120" t="str">
        <f t="shared" si="0"/>
        <v>IBVS 1325 </v>
      </c>
      <c r="B32" s="17" t="str">
        <f t="shared" si="1"/>
        <v>II</v>
      </c>
      <c r="C32" s="120">
        <f t="shared" si="2"/>
        <v>41622.476000000002</v>
      </c>
      <c r="D32" s="13" t="str">
        <f t="shared" si="3"/>
        <v>vis</v>
      </c>
      <c r="E32" s="125">
        <f>VLOOKUP(C32,Active!C$21:E$962,3,FALSE)</f>
        <v>-1376.4983464441793</v>
      </c>
      <c r="F32" s="17" t="s">
        <v>194</v>
      </c>
      <c r="G32" s="13" t="str">
        <f t="shared" si="4"/>
        <v>41622.476</v>
      </c>
      <c r="H32" s="120">
        <f t="shared" si="5"/>
        <v>-1376.5</v>
      </c>
      <c r="I32" s="126" t="s">
        <v>644</v>
      </c>
      <c r="J32" s="127" t="s">
        <v>645</v>
      </c>
      <c r="K32" s="126">
        <v>-1376.5</v>
      </c>
      <c r="L32" s="126" t="s">
        <v>487</v>
      </c>
      <c r="M32" s="127" t="s">
        <v>331</v>
      </c>
      <c r="N32" s="127" t="s">
        <v>332</v>
      </c>
      <c r="O32" s="128" t="s">
        <v>562</v>
      </c>
      <c r="P32" s="129" t="s">
        <v>563</v>
      </c>
    </row>
    <row r="33" spans="1:16" ht="12.75" customHeight="1" thickBot="1" x14ac:dyDescent="0.25">
      <c r="A33" s="120" t="str">
        <f t="shared" si="0"/>
        <v> BBS 6 </v>
      </c>
      <c r="B33" s="17" t="str">
        <f t="shared" si="1"/>
        <v>I</v>
      </c>
      <c r="C33" s="120">
        <f t="shared" si="2"/>
        <v>41628.309000000001</v>
      </c>
      <c r="D33" s="13" t="str">
        <f t="shared" si="3"/>
        <v>vis</v>
      </c>
      <c r="E33" s="125">
        <f>VLOOKUP(C33,Active!C$21:E$962,3,FALSE)</f>
        <v>-1374.0027602475398</v>
      </c>
      <c r="F33" s="17" t="s">
        <v>194</v>
      </c>
      <c r="G33" s="13" t="str">
        <f t="shared" si="4"/>
        <v>41628.309</v>
      </c>
      <c r="H33" s="120">
        <f t="shared" si="5"/>
        <v>-1374</v>
      </c>
      <c r="I33" s="126" t="s">
        <v>646</v>
      </c>
      <c r="J33" s="127" t="s">
        <v>647</v>
      </c>
      <c r="K33" s="126">
        <v>-1374</v>
      </c>
      <c r="L33" s="126" t="s">
        <v>648</v>
      </c>
      <c r="M33" s="127" t="s">
        <v>229</v>
      </c>
      <c r="N33" s="127"/>
      <c r="O33" s="128" t="s">
        <v>649</v>
      </c>
      <c r="P33" s="128" t="s">
        <v>650</v>
      </c>
    </row>
    <row r="34" spans="1:16" ht="12.75" customHeight="1" thickBot="1" x14ac:dyDescent="0.25">
      <c r="A34" s="120" t="str">
        <f t="shared" si="0"/>
        <v> BBS 6 </v>
      </c>
      <c r="B34" s="17" t="str">
        <f t="shared" si="1"/>
        <v>I</v>
      </c>
      <c r="C34" s="120">
        <f t="shared" si="2"/>
        <v>41649.358999999997</v>
      </c>
      <c r="D34" s="13" t="str">
        <f t="shared" si="3"/>
        <v>vis</v>
      </c>
      <c r="E34" s="125">
        <f>VLOOKUP(C34,Active!C$21:E$962,3,FALSE)</f>
        <v>-1364.9967445713412</v>
      </c>
      <c r="F34" s="17" t="s">
        <v>194</v>
      </c>
      <c r="G34" s="13" t="str">
        <f t="shared" si="4"/>
        <v>41649.359</v>
      </c>
      <c r="H34" s="120">
        <f t="shared" si="5"/>
        <v>-1365</v>
      </c>
      <c r="I34" s="126" t="s">
        <v>653</v>
      </c>
      <c r="J34" s="127" t="s">
        <v>654</v>
      </c>
      <c r="K34" s="126">
        <v>-1365</v>
      </c>
      <c r="L34" s="126" t="s">
        <v>566</v>
      </c>
      <c r="M34" s="127" t="s">
        <v>229</v>
      </c>
      <c r="N34" s="127"/>
      <c r="O34" s="128" t="s">
        <v>610</v>
      </c>
      <c r="P34" s="128" t="s">
        <v>650</v>
      </c>
    </row>
    <row r="35" spans="1:16" ht="12.75" customHeight="1" thickBot="1" x14ac:dyDescent="0.25">
      <c r="A35" s="120" t="str">
        <f t="shared" si="0"/>
        <v>IBVS 1379 </v>
      </c>
      <c r="B35" s="17" t="str">
        <f t="shared" si="1"/>
        <v>I</v>
      </c>
      <c r="C35" s="120">
        <f t="shared" si="2"/>
        <v>41894.761899999998</v>
      </c>
      <c r="D35" s="13" t="str">
        <f t="shared" si="3"/>
        <v>vis</v>
      </c>
      <c r="E35" s="125">
        <f>VLOOKUP(C35,Active!C$21:E$962,3,FALSE)</f>
        <v>-1260.0037581397485</v>
      </c>
      <c r="F35" s="17" t="s">
        <v>194</v>
      </c>
      <c r="G35" s="13" t="str">
        <f t="shared" si="4"/>
        <v>41894.7619</v>
      </c>
      <c r="H35" s="120">
        <f t="shared" si="5"/>
        <v>-1260</v>
      </c>
      <c r="I35" s="126" t="s">
        <v>662</v>
      </c>
      <c r="J35" s="127" t="s">
        <v>663</v>
      </c>
      <c r="K35" s="126">
        <v>-1260</v>
      </c>
      <c r="L35" s="126" t="s">
        <v>664</v>
      </c>
      <c r="M35" s="127" t="s">
        <v>331</v>
      </c>
      <c r="N35" s="127" t="s">
        <v>332</v>
      </c>
      <c r="O35" s="128" t="s">
        <v>665</v>
      </c>
      <c r="P35" s="129" t="s">
        <v>666</v>
      </c>
    </row>
    <row r="36" spans="1:16" ht="12.75" customHeight="1" thickBot="1" x14ac:dyDescent="0.25">
      <c r="A36" s="120" t="str">
        <f t="shared" si="0"/>
        <v>BAVM 28 </v>
      </c>
      <c r="B36" s="17" t="str">
        <f t="shared" si="1"/>
        <v>I</v>
      </c>
      <c r="C36" s="120">
        <f t="shared" si="2"/>
        <v>42280.444000000003</v>
      </c>
      <c r="D36" s="13" t="str">
        <f t="shared" si="3"/>
        <v>vis</v>
      </c>
      <c r="E36" s="125">
        <f>VLOOKUP(C36,Active!C$21:E$962,3,FALSE)</f>
        <v>-1094.9938275635059</v>
      </c>
      <c r="F36" s="17" t="s">
        <v>194</v>
      </c>
      <c r="G36" s="13" t="str">
        <f t="shared" si="4"/>
        <v>42280.444</v>
      </c>
      <c r="H36" s="120">
        <f t="shared" si="5"/>
        <v>-1095</v>
      </c>
      <c r="I36" s="126" t="s">
        <v>681</v>
      </c>
      <c r="J36" s="127" t="s">
        <v>682</v>
      </c>
      <c r="K36" s="126">
        <v>-1095</v>
      </c>
      <c r="L36" s="126" t="s">
        <v>683</v>
      </c>
      <c r="M36" s="127" t="s">
        <v>229</v>
      </c>
      <c r="N36" s="127"/>
      <c r="O36" s="128" t="s">
        <v>679</v>
      </c>
      <c r="P36" s="129" t="s">
        <v>680</v>
      </c>
    </row>
    <row r="37" spans="1:16" ht="12.75" customHeight="1" thickBot="1" x14ac:dyDescent="0.25">
      <c r="A37" s="120" t="str">
        <f t="shared" si="0"/>
        <v>IBVS 1379 </v>
      </c>
      <c r="B37" s="17" t="str">
        <f t="shared" si="1"/>
        <v>I</v>
      </c>
      <c r="C37" s="120">
        <f t="shared" si="2"/>
        <v>42289.777600000001</v>
      </c>
      <c r="D37" s="13" t="str">
        <f t="shared" si="3"/>
        <v>vis</v>
      </c>
      <c r="E37" s="125">
        <f>VLOOKUP(C37,Active!C$21:E$962,3,FALSE)</f>
        <v>-1091.0005473775027</v>
      </c>
      <c r="F37" s="17" t="s">
        <v>194</v>
      </c>
      <c r="G37" s="13" t="str">
        <f t="shared" si="4"/>
        <v>42289.7776</v>
      </c>
      <c r="H37" s="120">
        <f t="shared" si="5"/>
        <v>-1091</v>
      </c>
      <c r="I37" s="126" t="s">
        <v>684</v>
      </c>
      <c r="J37" s="127" t="s">
        <v>685</v>
      </c>
      <c r="K37" s="126">
        <v>-1091</v>
      </c>
      <c r="L37" s="126" t="s">
        <v>686</v>
      </c>
      <c r="M37" s="127" t="s">
        <v>331</v>
      </c>
      <c r="N37" s="127" t="s">
        <v>332</v>
      </c>
      <c r="O37" s="128" t="s">
        <v>665</v>
      </c>
      <c r="P37" s="129" t="s">
        <v>666</v>
      </c>
    </row>
    <row r="38" spans="1:16" ht="12.75" customHeight="1" thickBot="1" x14ac:dyDescent="0.25">
      <c r="A38" s="120" t="str">
        <f t="shared" si="0"/>
        <v> AVSJ 6.27 </v>
      </c>
      <c r="B38" s="17" t="str">
        <f t="shared" si="1"/>
        <v>I</v>
      </c>
      <c r="C38" s="120">
        <f t="shared" si="2"/>
        <v>42357.57</v>
      </c>
      <c r="D38" s="13" t="str">
        <f t="shared" si="3"/>
        <v>vis</v>
      </c>
      <c r="E38" s="125">
        <f>VLOOKUP(C38,Active!C$21:E$962,3,FALSE)</f>
        <v>-1061.9962995329786</v>
      </c>
      <c r="F38" s="17" t="s">
        <v>194</v>
      </c>
      <c r="G38" s="13" t="str">
        <f t="shared" si="4"/>
        <v>42357.570</v>
      </c>
      <c r="H38" s="120">
        <f t="shared" si="5"/>
        <v>-1062</v>
      </c>
      <c r="I38" s="126" t="s">
        <v>687</v>
      </c>
      <c r="J38" s="127" t="s">
        <v>688</v>
      </c>
      <c r="K38" s="126">
        <v>-1062</v>
      </c>
      <c r="L38" s="126" t="s">
        <v>491</v>
      </c>
      <c r="M38" s="127" t="s">
        <v>229</v>
      </c>
      <c r="N38" s="127"/>
      <c r="O38" s="128" t="s">
        <v>669</v>
      </c>
      <c r="P38" s="128" t="s">
        <v>689</v>
      </c>
    </row>
    <row r="39" spans="1:16" ht="12.75" customHeight="1" thickBot="1" x14ac:dyDescent="0.25">
      <c r="A39" s="120" t="str">
        <f t="shared" si="0"/>
        <v> AVSJ 6.27 </v>
      </c>
      <c r="B39" s="17" t="str">
        <f t="shared" si="1"/>
        <v>I</v>
      </c>
      <c r="C39" s="120">
        <f t="shared" si="2"/>
        <v>42392.627</v>
      </c>
      <c r="D39" s="13" t="str">
        <f t="shared" si="3"/>
        <v>vis</v>
      </c>
      <c r="E39" s="125">
        <f>VLOOKUP(C39,Active!C$21:E$962,3,FALSE)</f>
        <v>-1046.9975398388904</v>
      </c>
      <c r="F39" s="17" t="s">
        <v>194</v>
      </c>
      <c r="G39" s="13" t="str">
        <f t="shared" si="4"/>
        <v>42392.627</v>
      </c>
      <c r="H39" s="120">
        <f t="shared" si="5"/>
        <v>-1047</v>
      </c>
      <c r="I39" s="126" t="s">
        <v>690</v>
      </c>
      <c r="J39" s="127" t="s">
        <v>691</v>
      </c>
      <c r="K39" s="126">
        <v>-1047</v>
      </c>
      <c r="L39" s="126" t="s">
        <v>543</v>
      </c>
      <c r="M39" s="127" t="s">
        <v>229</v>
      </c>
      <c r="N39" s="127"/>
      <c r="O39" s="128" t="s">
        <v>478</v>
      </c>
      <c r="P39" s="128" t="s">
        <v>689</v>
      </c>
    </row>
    <row r="40" spans="1:16" ht="12.75" customHeight="1" thickBot="1" x14ac:dyDescent="0.25">
      <c r="A40" s="120" t="str">
        <f t="shared" si="0"/>
        <v>BAVM 28 </v>
      </c>
      <c r="B40" s="17" t="str">
        <f t="shared" si="1"/>
        <v>I</v>
      </c>
      <c r="C40" s="120">
        <f t="shared" si="2"/>
        <v>42404.296999999999</v>
      </c>
      <c r="D40" s="13" t="str">
        <f t="shared" si="3"/>
        <v>vis</v>
      </c>
      <c r="E40" s="125">
        <f>VLOOKUP(C40,Active!C$21:E$962,3,FALSE)</f>
        <v>-1042.0046560887124</v>
      </c>
      <c r="F40" s="17" t="s">
        <v>194</v>
      </c>
      <c r="G40" s="13" t="str">
        <f t="shared" si="4"/>
        <v>42404.297</v>
      </c>
      <c r="H40" s="120">
        <f t="shared" si="5"/>
        <v>-1042</v>
      </c>
      <c r="I40" s="126" t="s">
        <v>694</v>
      </c>
      <c r="J40" s="127" t="s">
        <v>695</v>
      </c>
      <c r="K40" s="126">
        <v>-1042</v>
      </c>
      <c r="L40" s="126" t="s">
        <v>696</v>
      </c>
      <c r="M40" s="127" t="s">
        <v>229</v>
      </c>
      <c r="N40" s="127"/>
      <c r="O40" s="128" t="s">
        <v>398</v>
      </c>
      <c r="P40" s="129" t="s">
        <v>680</v>
      </c>
    </row>
    <row r="41" spans="1:16" ht="12.75" customHeight="1" thickBot="1" x14ac:dyDescent="0.25">
      <c r="A41" s="120" t="str">
        <f t="shared" si="0"/>
        <v> BBS 20 </v>
      </c>
      <c r="B41" s="17" t="str">
        <f t="shared" si="1"/>
        <v>I</v>
      </c>
      <c r="C41" s="120">
        <f t="shared" si="2"/>
        <v>42439.34</v>
      </c>
      <c r="D41" s="13" t="str">
        <f t="shared" si="3"/>
        <v>vis</v>
      </c>
      <c r="E41" s="125">
        <f>VLOOKUP(C41,Active!C$21:E$962,3,FALSE)</f>
        <v>-1027.0118861437686</v>
      </c>
      <c r="F41" s="17" t="s">
        <v>194</v>
      </c>
      <c r="G41" s="13" t="str">
        <f t="shared" si="4"/>
        <v>42439.340</v>
      </c>
      <c r="H41" s="120">
        <f t="shared" si="5"/>
        <v>-1027</v>
      </c>
      <c r="I41" s="126" t="s">
        <v>697</v>
      </c>
      <c r="J41" s="127" t="s">
        <v>698</v>
      </c>
      <c r="K41" s="126">
        <v>-1027</v>
      </c>
      <c r="L41" s="126" t="s">
        <v>699</v>
      </c>
      <c r="M41" s="127" t="s">
        <v>229</v>
      </c>
      <c r="N41" s="127"/>
      <c r="O41" s="128" t="s">
        <v>529</v>
      </c>
      <c r="P41" s="128" t="s">
        <v>700</v>
      </c>
    </row>
    <row r="42" spans="1:16" ht="12.75" customHeight="1" thickBot="1" x14ac:dyDescent="0.25">
      <c r="A42" s="120" t="str">
        <f t="shared" si="0"/>
        <v> BBS 20 </v>
      </c>
      <c r="B42" s="17" t="str">
        <f t="shared" si="1"/>
        <v>I</v>
      </c>
      <c r="C42" s="120">
        <f t="shared" si="2"/>
        <v>42439.37</v>
      </c>
      <c r="D42" s="13" t="str">
        <f t="shared" si="3"/>
        <v>vis</v>
      </c>
      <c r="E42" s="125">
        <f>VLOOKUP(C42,Active!C$21:E$962,3,FALSE)</f>
        <v>-1026.9990509670304</v>
      </c>
      <c r="F42" s="17" t="s">
        <v>194</v>
      </c>
      <c r="G42" s="13" t="str">
        <f t="shared" si="4"/>
        <v>42439.370</v>
      </c>
      <c r="H42" s="120">
        <f t="shared" si="5"/>
        <v>-1027</v>
      </c>
      <c r="I42" s="126" t="s">
        <v>701</v>
      </c>
      <c r="J42" s="127" t="s">
        <v>702</v>
      </c>
      <c r="K42" s="126">
        <v>-1027</v>
      </c>
      <c r="L42" s="126" t="s">
        <v>577</v>
      </c>
      <c r="M42" s="127" t="s">
        <v>229</v>
      </c>
      <c r="N42" s="127"/>
      <c r="O42" s="128" t="s">
        <v>649</v>
      </c>
      <c r="P42" s="128" t="s">
        <v>700</v>
      </c>
    </row>
    <row r="43" spans="1:16" ht="12.75" customHeight="1" thickBot="1" x14ac:dyDescent="0.25">
      <c r="A43" s="120" t="str">
        <f t="shared" si="0"/>
        <v> BBS 21 </v>
      </c>
      <c r="B43" s="17" t="str">
        <f t="shared" si="1"/>
        <v>I</v>
      </c>
      <c r="C43" s="120">
        <f t="shared" si="2"/>
        <v>42453.383000000002</v>
      </c>
      <c r="D43" s="13" t="str">
        <f t="shared" si="3"/>
        <v>vis</v>
      </c>
      <c r="E43" s="125">
        <f>VLOOKUP(C43,Active!C$21:E$962,3,FALSE)</f>
        <v>-1021.0037399137958</v>
      </c>
      <c r="F43" s="17" t="s">
        <v>194</v>
      </c>
      <c r="G43" s="13" t="str">
        <f t="shared" si="4"/>
        <v>42453.383</v>
      </c>
      <c r="H43" s="120">
        <f t="shared" si="5"/>
        <v>-1021</v>
      </c>
      <c r="I43" s="126" t="s">
        <v>703</v>
      </c>
      <c r="J43" s="127" t="s">
        <v>704</v>
      </c>
      <c r="K43" s="126">
        <v>-1021</v>
      </c>
      <c r="L43" s="126" t="s">
        <v>705</v>
      </c>
      <c r="M43" s="127" t="s">
        <v>229</v>
      </c>
      <c r="N43" s="127"/>
      <c r="O43" s="128" t="s">
        <v>610</v>
      </c>
      <c r="P43" s="128" t="s">
        <v>706</v>
      </c>
    </row>
    <row r="44" spans="1:16" ht="12.75" customHeight="1" thickBot="1" x14ac:dyDescent="0.25">
      <c r="A44" s="120" t="str">
        <f t="shared" si="0"/>
        <v> AVSJ 7.32 </v>
      </c>
      <c r="B44" s="17" t="str">
        <f t="shared" si="1"/>
        <v>I</v>
      </c>
      <c r="C44" s="120">
        <f t="shared" si="2"/>
        <v>42504.809000000001</v>
      </c>
      <c r="D44" s="13" t="str">
        <f t="shared" si="3"/>
        <v>vis</v>
      </c>
      <c r="E44" s="125">
        <f>VLOOKUP(C44,Active!C$21:E$962,3,FALSE)</f>
        <v>-999.00167995349784</v>
      </c>
      <c r="F44" s="17" t="s">
        <v>194</v>
      </c>
      <c r="G44" s="13" t="str">
        <f t="shared" si="4"/>
        <v>42504.809</v>
      </c>
      <c r="H44" s="120">
        <f t="shared" si="5"/>
        <v>-999</v>
      </c>
      <c r="I44" s="126" t="s">
        <v>707</v>
      </c>
      <c r="J44" s="127" t="s">
        <v>708</v>
      </c>
      <c r="K44" s="126">
        <v>-999</v>
      </c>
      <c r="L44" s="126" t="s">
        <v>709</v>
      </c>
      <c r="M44" s="127" t="s">
        <v>229</v>
      </c>
      <c r="N44" s="127"/>
      <c r="O44" s="128" t="s">
        <v>478</v>
      </c>
      <c r="P44" s="128" t="s">
        <v>710</v>
      </c>
    </row>
    <row r="45" spans="1:16" ht="12.75" customHeight="1" thickBot="1" x14ac:dyDescent="0.25">
      <c r="A45" s="120" t="str">
        <f t="shared" si="0"/>
        <v> AVSJ 7.32 </v>
      </c>
      <c r="B45" s="17" t="str">
        <f t="shared" si="1"/>
        <v>I</v>
      </c>
      <c r="C45" s="120">
        <f t="shared" si="2"/>
        <v>42607.661999999997</v>
      </c>
      <c r="D45" s="13" t="str">
        <f t="shared" si="3"/>
        <v>vis</v>
      </c>
      <c r="E45" s="125">
        <f>VLOOKUP(C45,Active!C$21:E$962,3,FALSE)</f>
        <v>-954.99713219367879</v>
      </c>
      <c r="F45" s="17" t="s">
        <v>194</v>
      </c>
      <c r="G45" s="13" t="str">
        <f t="shared" si="4"/>
        <v>42607.662</v>
      </c>
      <c r="H45" s="120">
        <f t="shared" si="5"/>
        <v>-955</v>
      </c>
      <c r="I45" s="126" t="s">
        <v>711</v>
      </c>
      <c r="J45" s="127" t="s">
        <v>712</v>
      </c>
      <c r="K45" s="126">
        <v>-955</v>
      </c>
      <c r="L45" s="126" t="s">
        <v>421</v>
      </c>
      <c r="M45" s="127" t="s">
        <v>229</v>
      </c>
      <c r="N45" s="127"/>
      <c r="O45" s="128" t="s">
        <v>478</v>
      </c>
      <c r="P45" s="128" t="s">
        <v>710</v>
      </c>
    </row>
    <row r="46" spans="1:16" ht="12.75" customHeight="1" thickBot="1" x14ac:dyDescent="0.25">
      <c r="A46" s="120" t="str">
        <f t="shared" si="0"/>
        <v>IBVS 1478 </v>
      </c>
      <c r="B46" s="17" t="str">
        <f t="shared" si="1"/>
        <v>I</v>
      </c>
      <c r="C46" s="120">
        <f t="shared" si="2"/>
        <v>42663.7526</v>
      </c>
      <c r="D46" s="13" t="str">
        <f t="shared" si="3"/>
        <v>vis</v>
      </c>
      <c r="E46" s="125">
        <f>VLOOKUP(C46,Active!C$21:E$962,3,FALSE)</f>
        <v>-930.9993733866711</v>
      </c>
      <c r="F46" s="17" t="s">
        <v>194</v>
      </c>
      <c r="G46" s="13" t="str">
        <f t="shared" si="4"/>
        <v>42663.7526</v>
      </c>
      <c r="H46" s="120">
        <f t="shared" si="5"/>
        <v>-931</v>
      </c>
      <c r="I46" s="126" t="s">
        <v>713</v>
      </c>
      <c r="J46" s="127" t="s">
        <v>714</v>
      </c>
      <c r="K46" s="126">
        <v>-931</v>
      </c>
      <c r="L46" s="126" t="s">
        <v>596</v>
      </c>
      <c r="M46" s="127" t="s">
        <v>331</v>
      </c>
      <c r="N46" s="127" t="s">
        <v>332</v>
      </c>
      <c r="O46" s="128" t="s">
        <v>715</v>
      </c>
      <c r="P46" s="129" t="s">
        <v>716</v>
      </c>
    </row>
    <row r="47" spans="1:16" ht="12.75" customHeight="1" thickBot="1" x14ac:dyDescent="0.25">
      <c r="A47" s="120" t="str">
        <f t="shared" si="0"/>
        <v> AVSJ 7.32 </v>
      </c>
      <c r="B47" s="17" t="str">
        <f t="shared" si="1"/>
        <v>I</v>
      </c>
      <c r="C47" s="120">
        <f t="shared" si="2"/>
        <v>42745.56</v>
      </c>
      <c r="D47" s="13" t="str">
        <f t="shared" si="3"/>
        <v>vis</v>
      </c>
      <c r="E47" s="125">
        <f>VLOOKUP(C47,Active!C$21:E$962,3,FALSE)</f>
        <v>-895.99895881046348</v>
      </c>
      <c r="F47" s="17" t="s">
        <v>194</v>
      </c>
      <c r="G47" s="13" t="str">
        <f t="shared" si="4"/>
        <v>42745.560</v>
      </c>
      <c r="H47" s="120">
        <f t="shared" si="5"/>
        <v>-896</v>
      </c>
      <c r="I47" s="126" t="s">
        <v>717</v>
      </c>
      <c r="J47" s="127" t="s">
        <v>718</v>
      </c>
      <c r="K47" s="126">
        <v>-896</v>
      </c>
      <c r="L47" s="126" t="s">
        <v>577</v>
      </c>
      <c r="M47" s="127" t="s">
        <v>229</v>
      </c>
      <c r="N47" s="127"/>
      <c r="O47" s="128" t="s">
        <v>478</v>
      </c>
      <c r="P47" s="128" t="s">
        <v>710</v>
      </c>
    </row>
    <row r="48" spans="1:16" ht="12.75" customHeight="1" thickBot="1" x14ac:dyDescent="0.25">
      <c r="A48" s="120" t="str">
        <f t="shared" si="0"/>
        <v> AOEB 2 </v>
      </c>
      <c r="B48" s="17" t="str">
        <f t="shared" si="1"/>
        <v>I</v>
      </c>
      <c r="C48" s="120">
        <f t="shared" si="2"/>
        <v>43009.68</v>
      </c>
      <c r="D48" s="13" t="str">
        <f t="shared" si="3"/>
        <v>vis</v>
      </c>
      <c r="E48" s="125">
        <f>VLOOKUP(C48,Active!C$21:E$962,3,FALSE)</f>
        <v>-782.99806282955842</v>
      </c>
      <c r="F48" s="17" t="s">
        <v>194</v>
      </c>
      <c r="G48" s="13" t="str">
        <f t="shared" si="4"/>
        <v>43009.680</v>
      </c>
      <c r="H48" s="120">
        <f t="shared" si="5"/>
        <v>-783</v>
      </c>
      <c r="I48" s="126" t="s">
        <v>719</v>
      </c>
      <c r="J48" s="127" t="s">
        <v>720</v>
      </c>
      <c r="K48" s="126">
        <v>-783</v>
      </c>
      <c r="L48" s="126" t="s">
        <v>540</v>
      </c>
      <c r="M48" s="127" t="s">
        <v>229</v>
      </c>
      <c r="N48" s="127"/>
      <c r="O48" s="128" t="s">
        <v>478</v>
      </c>
      <c r="P48" s="128" t="s">
        <v>721</v>
      </c>
    </row>
    <row r="49" spans="1:16" ht="12.75" customHeight="1" thickBot="1" x14ac:dyDescent="0.25">
      <c r="A49" s="120" t="str">
        <f t="shared" si="0"/>
        <v> BRNO 21 </v>
      </c>
      <c r="B49" s="17" t="str">
        <f t="shared" si="1"/>
        <v>I</v>
      </c>
      <c r="C49" s="120">
        <f t="shared" si="2"/>
        <v>43014.345999999998</v>
      </c>
      <c r="D49" s="13" t="str">
        <f t="shared" si="3"/>
        <v>vis</v>
      </c>
      <c r="E49" s="125">
        <f>VLOOKUP(C49,Active!C$21:E$962,3,FALSE)</f>
        <v>-781.00176500793714</v>
      </c>
      <c r="F49" s="17" t="s">
        <v>194</v>
      </c>
      <c r="G49" s="13" t="str">
        <f t="shared" si="4"/>
        <v>43014.346</v>
      </c>
      <c r="H49" s="120">
        <f t="shared" si="5"/>
        <v>-781</v>
      </c>
      <c r="I49" s="126" t="s">
        <v>722</v>
      </c>
      <c r="J49" s="127" t="s">
        <v>723</v>
      </c>
      <c r="K49" s="126">
        <v>-781</v>
      </c>
      <c r="L49" s="126" t="s">
        <v>709</v>
      </c>
      <c r="M49" s="127" t="s">
        <v>229</v>
      </c>
      <c r="N49" s="127"/>
      <c r="O49" s="128" t="s">
        <v>724</v>
      </c>
      <c r="P49" s="128" t="s">
        <v>725</v>
      </c>
    </row>
    <row r="50" spans="1:16" ht="12.75" customHeight="1" thickBot="1" x14ac:dyDescent="0.25">
      <c r="A50" s="120" t="str">
        <f t="shared" si="0"/>
        <v> BBS 30 </v>
      </c>
      <c r="B50" s="17" t="str">
        <f t="shared" si="1"/>
        <v>I</v>
      </c>
      <c r="C50" s="120">
        <f t="shared" si="2"/>
        <v>43042.398999999998</v>
      </c>
      <c r="D50" s="13" t="str">
        <f t="shared" si="3"/>
        <v>vis</v>
      </c>
      <c r="E50" s="125">
        <f>VLOOKUP(C50,Active!C$21:E$962,3,FALSE)</f>
        <v>-768.99959124240524</v>
      </c>
      <c r="F50" s="17" t="s">
        <v>194</v>
      </c>
      <c r="G50" s="13" t="str">
        <f t="shared" si="4"/>
        <v>43042.399</v>
      </c>
      <c r="H50" s="120">
        <f t="shared" si="5"/>
        <v>-769</v>
      </c>
      <c r="I50" s="126" t="s">
        <v>726</v>
      </c>
      <c r="J50" s="127" t="s">
        <v>727</v>
      </c>
      <c r="K50" s="126">
        <v>-769</v>
      </c>
      <c r="L50" s="126" t="s">
        <v>590</v>
      </c>
      <c r="M50" s="127" t="s">
        <v>229</v>
      </c>
      <c r="N50" s="127"/>
      <c r="O50" s="128" t="s">
        <v>610</v>
      </c>
      <c r="P50" s="128" t="s">
        <v>728</v>
      </c>
    </row>
    <row r="51" spans="1:16" ht="12.75" customHeight="1" thickBot="1" x14ac:dyDescent="0.25">
      <c r="A51" s="120" t="str">
        <f t="shared" si="0"/>
        <v>IBVS 1358 </v>
      </c>
      <c r="B51" s="17" t="str">
        <f t="shared" si="1"/>
        <v>I</v>
      </c>
      <c r="C51" s="120">
        <f t="shared" si="2"/>
        <v>43063.434800000003</v>
      </c>
      <c r="D51" s="13" t="str">
        <f t="shared" si="3"/>
        <v>vis</v>
      </c>
      <c r="E51" s="125">
        <f>VLOOKUP(C51,Active!C$21:E$962,3,FALSE)</f>
        <v>-759.99965088319095</v>
      </c>
      <c r="F51" s="17" t="s">
        <v>194</v>
      </c>
      <c r="G51" s="13" t="str">
        <f t="shared" si="4"/>
        <v>43063.4348</v>
      </c>
      <c r="H51" s="120">
        <f t="shared" si="5"/>
        <v>-760</v>
      </c>
      <c r="I51" s="126" t="s">
        <v>729</v>
      </c>
      <c r="J51" s="127" t="s">
        <v>730</v>
      </c>
      <c r="K51" s="126">
        <v>-760</v>
      </c>
      <c r="L51" s="126" t="s">
        <v>731</v>
      </c>
      <c r="M51" s="127" t="s">
        <v>331</v>
      </c>
      <c r="N51" s="127" t="s">
        <v>332</v>
      </c>
      <c r="O51" s="128" t="s">
        <v>732</v>
      </c>
      <c r="P51" s="129" t="s">
        <v>733</v>
      </c>
    </row>
    <row r="52" spans="1:16" ht="12.75" customHeight="1" thickBot="1" x14ac:dyDescent="0.25">
      <c r="A52" s="120" t="str">
        <f t="shared" si="0"/>
        <v> AOEB 2 </v>
      </c>
      <c r="B52" s="17" t="str">
        <f t="shared" si="1"/>
        <v>I</v>
      </c>
      <c r="C52" s="120">
        <f t="shared" si="2"/>
        <v>43079.805999999997</v>
      </c>
      <c r="D52" s="13" t="str">
        <f t="shared" si="3"/>
        <v>vis</v>
      </c>
      <c r="E52" s="125">
        <f>VLOOKUP(C52,Active!C$21:E$962,3,FALSE)</f>
        <v>-752.99540937068934</v>
      </c>
      <c r="F52" s="17" t="s">
        <v>194</v>
      </c>
      <c r="G52" s="13" t="str">
        <f t="shared" si="4"/>
        <v>43079.806</v>
      </c>
      <c r="H52" s="120">
        <f t="shared" si="5"/>
        <v>-753</v>
      </c>
      <c r="I52" s="126" t="s">
        <v>734</v>
      </c>
      <c r="J52" s="127" t="s">
        <v>735</v>
      </c>
      <c r="K52" s="126">
        <v>-753</v>
      </c>
      <c r="L52" s="126" t="s">
        <v>511</v>
      </c>
      <c r="M52" s="127" t="s">
        <v>229</v>
      </c>
      <c r="N52" s="127"/>
      <c r="O52" s="128" t="s">
        <v>736</v>
      </c>
      <c r="P52" s="128" t="s">
        <v>721</v>
      </c>
    </row>
    <row r="53" spans="1:16" ht="12.75" customHeight="1" thickBot="1" x14ac:dyDescent="0.25">
      <c r="A53" s="120" t="str">
        <f t="shared" si="0"/>
        <v> AOEB 2 </v>
      </c>
      <c r="B53" s="17" t="str">
        <f t="shared" si="1"/>
        <v>I</v>
      </c>
      <c r="C53" s="120">
        <f t="shared" si="2"/>
        <v>43175.627</v>
      </c>
      <c r="D53" s="13" t="str">
        <f t="shared" si="3"/>
        <v>vis</v>
      </c>
      <c r="E53" s="125">
        <f>VLOOKUP(C53,Active!C$21:E$962,3,FALSE)</f>
        <v>-711.99942703770967</v>
      </c>
      <c r="F53" s="17" t="s">
        <v>194</v>
      </c>
      <c r="G53" s="13" t="str">
        <f t="shared" si="4"/>
        <v>43175.627</v>
      </c>
      <c r="H53" s="120">
        <f t="shared" si="5"/>
        <v>-712</v>
      </c>
      <c r="I53" s="126" t="s">
        <v>737</v>
      </c>
      <c r="J53" s="127" t="s">
        <v>738</v>
      </c>
      <c r="K53" s="126">
        <v>-712</v>
      </c>
      <c r="L53" s="126" t="s">
        <v>590</v>
      </c>
      <c r="M53" s="127" t="s">
        <v>229</v>
      </c>
      <c r="N53" s="127"/>
      <c r="O53" s="128" t="s">
        <v>736</v>
      </c>
      <c r="P53" s="128" t="s">
        <v>721</v>
      </c>
    </row>
    <row r="54" spans="1:16" ht="12.75" customHeight="1" thickBot="1" x14ac:dyDescent="0.25">
      <c r="A54" s="120" t="str">
        <f t="shared" si="0"/>
        <v> AOEB 2 </v>
      </c>
      <c r="B54" s="17" t="str">
        <f t="shared" si="1"/>
        <v>I</v>
      </c>
      <c r="C54" s="120">
        <f t="shared" si="2"/>
        <v>43175.635000000002</v>
      </c>
      <c r="D54" s="13" t="str">
        <f t="shared" si="3"/>
        <v>vis</v>
      </c>
      <c r="E54" s="125">
        <f>VLOOKUP(C54,Active!C$21:E$962,3,FALSE)</f>
        <v>-711.99600432391276</v>
      </c>
      <c r="F54" s="17" t="s">
        <v>194</v>
      </c>
      <c r="G54" s="13" t="str">
        <f t="shared" si="4"/>
        <v>43175.635</v>
      </c>
      <c r="H54" s="120">
        <f t="shared" si="5"/>
        <v>-712</v>
      </c>
      <c r="I54" s="126" t="s">
        <v>739</v>
      </c>
      <c r="J54" s="127" t="s">
        <v>740</v>
      </c>
      <c r="K54" s="126">
        <v>-712</v>
      </c>
      <c r="L54" s="126" t="s">
        <v>491</v>
      </c>
      <c r="M54" s="127" t="s">
        <v>229</v>
      </c>
      <c r="N54" s="127"/>
      <c r="O54" s="128" t="s">
        <v>741</v>
      </c>
      <c r="P54" s="128" t="s">
        <v>721</v>
      </c>
    </row>
    <row r="55" spans="1:16" ht="12.75" customHeight="1" thickBot="1" x14ac:dyDescent="0.25">
      <c r="A55" s="120" t="str">
        <f t="shared" si="0"/>
        <v> AOEB 2 </v>
      </c>
      <c r="B55" s="17" t="str">
        <f t="shared" si="1"/>
        <v>I</v>
      </c>
      <c r="C55" s="120">
        <f t="shared" si="2"/>
        <v>43390.661</v>
      </c>
      <c r="D55" s="13" t="str">
        <f t="shared" si="3"/>
        <v>vis</v>
      </c>
      <c r="E55" s="125">
        <f>VLOOKUP(C55,Active!C$21:E$962,3,FALSE)</f>
        <v>-619.99944723172121</v>
      </c>
      <c r="F55" s="17" t="s">
        <v>194</v>
      </c>
      <c r="G55" s="13" t="str">
        <f t="shared" si="4"/>
        <v>43390.661</v>
      </c>
      <c r="H55" s="120">
        <f t="shared" si="5"/>
        <v>-620</v>
      </c>
      <c r="I55" s="126" t="s">
        <v>742</v>
      </c>
      <c r="J55" s="127" t="s">
        <v>743</v>
      </c>
      <c r="K55" s="126">
        <v>-620</v>
      </c>
      <c r="L55" s="126" t="s">
        <v>590</v>
      </c>
      <c r="M55" s="127" t="s">
        <v>229</v>
      </c>
      <c r="N55" s="127"/>
      <c r="O55" s="128" t="s">
        <v>478</v>
      </c>
      <c r="P55" s="128" t="s">
        <v>721</v>
      </c>
    </row>
    <row r="56" spans="1:16" ht="12.75" customHeight="1" thickBot="1" x14ac:dyDescent="0.25">
      <c r="A56" s="120" t="str">
        <f t="shared" si="0"/>
        <v> AOEB 2 </v>
      </c>
      <c r="B56" s="17" t="str">
        <f t="shared" si="1"/>
        <v>I</v>
      </c>
      <c r="C56" s="120">
        <f t="shared" si="2"/>
        <v>43397.669000000002</v>
      </c>
      <c r="D56" s="13" t="str">
        <f t="shared" si="3"/>
        <v>vis</v>
      </c>
      <c r="E56" s="125">
        <f>VLOOKUP(C56,Active!C$21:E$962,3,FALSE)</f>
        <v>-617.0011499462662</v>
      </c>
      <c r="F56" s="17" t="s">
        <v>194</v>
      </c>
      <c r="G56" s="13" t="str">
        <f t="shared" si="4"/>
        <v>43397.669</v>
      </c>
      <c r="H56" s="120">
        <f t="shared" si="5"/>
        <v>-617</v>
      </c>
      <c r="I56" s="126" t="s">
        <v>744</v>
      </c>
      <c r="J56" s="127" t="s">
        <v>745</v>
      </c>
      <c r="K56" s="126">
        <v>-617</v>
      </c>
      <c r="L56" s="126" t="s">
        <v>195</v>
      </c>
      <c r="M56" s="127" t="s">
        <v>229</v>
      </c>
      <c r="N56" s="127"/>
      <c r="O56" s="128" t="s">
        <v>478</v>
      </c>
      <c r="P56" s="128" t="s">
        <v>721</v>
      </c>
    </row>
    <row r="57" spans="1:16" ht="12.75" customHeight="1" thickBot="1" x14ac:dyDescent="0.25">
      <c r="A57" s="120" t="str">
        <f t="shared" si="0"/>
        <v> AOEB 2 </v>
      </c>
      <c r="B57" s="17" t="str">
        <f t="shared" si="1"/>
        <v>I</v>
      </c>
      <c r="C57" s="120">
        <f t="shared" si="2"/>
        <v>43404.686999999998</v>
      </c>
      <c r="D57" s="13" t="str">
        <f t="shared" si="3"/>
        <v>vis</v>
      </c>
      <c r="E57" s="125">
        <f>VLOOKUP(C57,Active!C$21:E$962,3,FALSE)</f>
        <v>-613.99857426856829</v>
      </c>
      <c r="F57" s="17" t="s">
        <v>194</v>
      </c>
      <c r="G57" s="13" t="str">
        <f t="shared" si="4"/>
        <v>43404.687</v>
      </c>
      <c r="H57" s="120">
        <f t="shared" si="5"/>
        <v>-614</v>
      </c>
      <c r="I57" s="126" t="s">
        <v>746</v>
      </c>
      <c r="J57" s="127" t="s">
        <v>747</v>
      </c>
      <c r="K57" s="126">
        <v>-614</v>
      </c>
      <c r="L57" s="126" t="s">
        <v>525</v>
      </c>
      <c r="M57" s="127" t="s">
        <v>229</v>
      </c>
      <c r="N57" s="127"/>
      <c r="O57" s="128" t="s">
        <v>478</v>
      </c>
      <c r="P57" s="128" t="s">
        <v>721</v>
      </c>
    </row>
    <row r="58" spans="1:16" ht="12.75" customHeight="1" thickBot="1" x14ac:dyDescent="0.25">
      <c r="A58" s="120" t="str">
        <f t="shared" si="0"/>
        <v> BBS 35 </v>
      </c>
      <c r="B58" s="17" t="str">
        <f t="shared" si="1"/>
        <v>I</v>
      </c>
      <c r="C58" s="120">
        <f t="shared" si="2"/>
        <v>43409.337</v>
      </c>
      <c r="D58" s="13" t="str">
        <f t="shared" si="3"/>
        <v>vis</v>
      </c>
      <c r="E58" s="125">
        <f>VLOOKUP(C58,Active!C$21:E$962,3,FALSE)</f>
        <v>-612.00912187453764</v>
      </c>
      <c r="F58" s="17" t="s">
        <v>194</v>
      </c>
      <c r="G58" s="13" t="str">
        <f t="shared" si="4"/>
        <v>43409.337</v>
      </c>
      <c r="H58" s="120">
        <f t="shared" si="5"/>
        <v>-612</v>
      </c>
      <c r="I58" s="126" t="s">
        <v>748</v>
      </c>
      <c r="J58" s="127" t="s">
        <v>749</v>
      </c>
      <c r="K58" s="126">
        <v>-612</v>
      </c>
      <c r="L58" s="126" t="s">
        <v>750</v>
      </c>
      <c r="M58" s="127" t="s">
        <v>229</v>
      </c>
      <c r="N58" s="127"/>
      <c r="O58" s="128" t="s">
        <v>751</v>
      </c>
      <c r="P58" s="128" t="s">
        <v>752</v>
      </c>
    </row>
    <row r="59" spans="1:16" ht="12.75" customHeight="1" thickBot="1" x14ac:dyDescent="0.25">
      <c r="A59" s="120" t="str">
        <f t="shared" si="0"/>
        <v> BBS 35 </v>
      </c>
      <c r="B59" s="17" t="str">
        <f t="shared" si="1"/>
        <v>I</v>
      </c>
      <c r="C59" s="120">
        <f t="shared" si="2"/>
        <v>43409.36</v>
      </c>
      <c r="D59" s="13" t="str">
        <f t="shared" si="3"/>
        <v>vis</v>
      </c>
      <c r="E59" s="125">
        <f>VLOOKUP(C59,Active!C$21:E$962,3,FALSE)</f>
        <v>-611.99928157237321</v>
      </c>
      <c r="F59" s="17" t="s">
        <v>194</v>
      </c>
      <c r="G59" s="13" t="str">
        <f t="shared" si="4"/>
        <v>43409.360</v>
      </c>
      <c r="H59" s="120">
        <f t="shared" si="5"/>
        <v>-612</v>
      </c>
      <c r="I59" s="126" t="s">
        <v>753</v>
      </c>
      <c r="J59" s="127" t="s">
        <v>754</v>
      </c>
      <c r="K59" s="126">
        <v>-612</v>
      </c>
      <c r="L59" s="126" t="s">
        <v>577</v>
      </c>
      <c r="M59" s="127" t="s">
        <v>229</v>
      </c>
      <c r="N59" s="127"/>
      <c r="O59" s="128" t="s">
        <v>529</v>
      </c>
      <c r="P59" s="128" t="s">
        <v>752</v>
      </c>
    </row>
    <row r="60" spans="1:16" ht="12.75" customHeight="1" thickBot="1" x14ac:dyDescent="0.25">
      <c r="A60" s="120" t="str">
        <f t="shared" si="0"/>
        <v> BRNO 21 </v>
      </c>
      <c r="B60" s="17" t="str">
        <f t="shared" si="1"/>
        <v>I</v>
      </c>
      <c r="C60" s="120">
        <f t="shared" si="2"/>
        <v>43423.377999999997</v>
      </c>
      <c r="D60" s="13" t="str">
        <f t="shared" si="3"/>
        <v>vis</v>
      </c>
      <c r="E60" s="125">
        <f>VLOOKUP(C60,Active!C$21:E$962,3,FALSE)</f>
        <v>-606.0018313230172</v>
      </c>
      <c r="F60" s="17" t="s">
        <v>194</v>
      </c>
      <c r="G60" s="13" t="str">
        <f t="shared" si="4"/>
        <v>43423.378</v>
      </c>
      <c r="H60" s="120">
        <f t="shared" si="5"/>
        <v>-606</v>
      </c>
      <c r="I60" s="126" t="s">
        <v>755</v>
      </c>
      <c r="J60" s="127" t="s">
        <v>756</v>
      </c>
      <c r="K60" s="126">
        <v>-606</v>
      </c>
      <c r="L60" s="126" t="s">
        <v>709</v>
      </c>
      <c r="M60" s="127" t="s">
        <v>229</v>
      </c>
      <c r="N60" s="127"/>
      <c r="O60" s="128" t="s">
        <v>757</v>
      </c>
      <c r="P60" s="128" t="s">
        <v>725</v>
      </c>
    </row>
    <row r="61" spans="1:16" ht="12.75" customHeight="1" thickBot="1" x14ac:dyDescent="0.25">
      <c r="A61" s="120" t="str">
        <f t="shared" si="0"/>
        <v> BBS 37 </v>
      </c>
      <c r="B61" s="17" t="str">
        <f t="shared" si="1"/>
        <v>I</v>
      </c>
      <c r="C61" s="120">
        <f t="shared" si="2"/>
        <v>43577.635999999999</v>
      </c>
      <c r="D61" s="13" t="str">
        <f t="shared" si="3"/>
        <v>vis</v>
      </c>
      <c r="E61" s="125">
        <f>VLOOKUP(C61,Active!C$21:E$962,3,FALSE)</f>
        <v>-540.00420822661226</v>
      </c>
      <c r="F61" s="17" t="s">
        <v>194</v>
      </c>
      <c r="G61" s="13" t="str">
        <f t="shared" si="4"/>
        <v>43577.636</v>
      </c>
      <c r="H61" s="120">
        <f t="shared" si="5"/>
        <v>-540</v>
      </c>
      <c r="I61" s="126" t="s">
        <v>760</v>
      </c>
      <c r="J61" s="127" t="s">
        <v>761</v>
      </c>
      <c r="K61" s="126">
        <v>-540</v>
      </c>
      <c r="L61" s="126" t="s">
        <v>762</v>
      </c>
      <c r="M61" s="127" t="s">
        <v>229</v>
      </c>
      <c r="N61" s="127"/>
      <c r="O61" s="128" t="s">
        <v>763</v>
      </c>
      <c r="P61" s="128" t="s">
        <v>764</v>
      </c>
    </row>
    <row r="62" spans="1:16" ht="12.75" customHeight="1" thickBot="1" x14ac:dyDescent="0.25">
      <c r="A62" s="120" t="str">
        <f t="shared" si="0"/>
        <v> BBS 39 </v>
      </c>
      <c r="B62" s="17" t="str">
        <f t="shared" si="1"/>
        <v>I</v>
      </c>
      <c r="C62" s="120">
        <f t="shared" si="2"/>
        <v>43769.303999999996</v>
      </c>
      <c r="D62" s="13" t="str">
        <f t="shared" si="3"/>
        <v>vis</v>
      </c>
      <c r="E62" s="125">
        <f>VLOOKUP(C62,Active!C$21:E$962,3,FALSE)</f>
        <v>-458.00111974081921</v>
      </c>
      <c r="F62" s="17" t="s">
        <v>194</v>
      </c>
      <c r="G62" s="13" t="str">
        <f t="shared" si="4"/>
        <v>43769.304</v>
      </c>
      <c r="H62" s="120">
        <f t="shared" si="5"/>
        <v>-458</v>
      </c>
      <c r="I62" s="126" t="s">
        <v>765</v>
      </c>
      <c r="J62" s="127" t="s">
        <v>766</v>
      </c>
      <c r="K62" s="126">
        <v>-458</v>
      </c>
      <c r="L62" s="126" t="s">
        <v>195</v>
      </c>
      <c r="M62" s="127" t="s">
        <v>229</v>
      </c>
      <c r="N62" s="127"/>
      <c r="O62" s="128" t="s">
        <v>751</v>
      </c>
      <c r="P62" s="128" t="s">
        <v>767</v>
      </c>
    </row>
    <row r="63" spans="1:16" ht="12.75" customHeight="1" thickBot="1" x14ac:dyDescent="0.25">
      <c r="A63" s="120" t="str">
        <f t="shared" si="0"/>
        <v> AOEB 2 </v>
      </c>
      <c r="B63" s="17" t="str">
        <f t="shared" si="1"/>
        <v>I</v>
      </c>
      <c r="C63" s="120">
        <f t="shared" si="2"/>
        <v>43771.641000000003</v>
      </c>
      <c r="D63" s="13" t="str">
        <f t="shared" si="3"/>
        <v>vis</v>
      </c>
      <c r="E63" s="125">
        <f>VLOOKUP(C63,Active!C$21:E$962,3,FALSE)</f>
        <v>-457.00125947310704</v>
      </c>
      <c r="F63" s="17" t="s">
        <v>194</v>
      </c>
      <c r="G63" s="13" t="str">
        <f t="shared" si="4"/>
        <v>43771.641</v>
      </c>
      <c r="H63" s="120">
        <f t="shared" si="5"/>
        <v>-457</v>
      </c>
      <c r="I63" s="126" t="s">
        <v>768</v>
      </c>
      <c r="J63" s="127" t="s">
        <v>769</v>
      </c>
      <c r="K63" s="126">
        <v>-457</v>
      </c>
      <c r="L63" s="126" t="s">
        <v>195</v>
      </c>
      <c r="M63" s="127" t="s">
        <v>229</v>
      </c>
      <c r="N63" s="127"/>
      <c r="O63" s="128" t="s">
        <v>478</v>
      </c>
      <c r="P63" s="128" t="s">
        <v>721</v>
      </c>
    </row>
    <row r="64" spans="1:16" ht="12.75" customHeight="1" thickBot="1" x14ac:dyDescent="0.25">
      <c r="A64" s="120" t="str">
        <f t="shared" si="0"/>
        <v> AOEB 2 </v>
      </c>
      <c r="B64" s="17" t="str">
        <f t="shared" si="1"/>
        <v>I</v>
      </c>
      <c r="C64" s="120">
        <f t="shared" si="2"/>
        <v>43778.654000000002</v>
      </c>
      <c r="D64" s="13" t="str">
        <f t="shared" si="3"/>
        <v>vis</v>
      </c>
      <c r="E64" s="125">
        <f>VLOOKUP(C64,Active!C$21:E$962,3,FALSE)</f>
        <v>-454.00082299153058</v>
      </c>
      <c r="F64" s="17" t="s">
        <v>194</v>
      </c>
      <c r="G64" s="13" t="str">
        <f t="shared" si="4"/>
        <v>43778.654</v>
      </c>
      <c r="H64" s="120">
        <f t="shared" si="5"/>
        <v>-454</v>
      </c>
      <c r="I64" s="126" t="s">
        <v>770</v>
      </c>
      <c r="J64" s="127" t="s">
        <v>771</v>
      </c>
      <c r="K64" s="126">
        <v>-454</v>
      </c>
      <c r="L64" s="126" t="s">
        <v>772</v>
      </c>
      <c r="M64" s="127" t="s">
        <v>229</v>
      </c>
      <c r="N64" s="127"/>
      <c r="O64" s="128" t="s">
        <v>478</v>
      </c>
      <c r="P64" s="128" t="s">
        <v>721</v>
      </c>
    </row>
    <row r="65" spans="1:16" ht="13.5" thickBot="1" x14ac:dyDescent="0.25">
      <c r="A65" s="120" t="str">
        <f t="shared" si="0"/>
        <v> AOEB 2 </v>
      </c>
      <c r="B65" s="17" t="str">
        <f t="shared" si="1"/>
        <v>I</v>
      </c>
      <c r="C65" s="120">
        <f t="shared" si="2"/>
        <v>43778.66</v>
      </c>
      <c r="D65" s="13" t="str">
        <f t="shared" si="3"/>
        <v>vis</v>
      </c>
      <c r="E65" s="125">
        <f>VLOOKUP(C65,Active!C$21:E$962,3,FALSE)</f>
        <v>-453.99825595618296</v>
      </c>
      <c r="F65" s="17" t="s">
        <v>194</v>
      </c>
      <c r="G65" s="13" t="str">
        <f t="shared" si="4"/>
        <v>43778.660</v>
      </c>
      <c r="H65" s="120">
        <f t="shared" si="5"/>
        <v>-454</v>
      </c>
      <c r="I65" s="126" t="s">
        <v>773</v>
      </c>
      <c r="J65" s="127" t="s">
        <v>774</v>
      </c>
      <c r="K65" s="126">
        <v>-454</v>
      </c>
      <c r="L65" s="126" t="s">
        <v>487</v>
      </c>
      <c r="M65" s="127" t="s">
        <v>229</v>
      </c>
      <c r="N65" s="127"/>
      <c r="O65" s="128" t="s">
        <v>736</v>
      </c>
      <c r="P65" s="128" t="s">
        <v>721</v>
      </c>
    </row>
    <row r="66" spans="1:16" ht="13.5" thickBot="1" x14ac:dyDescent="0.25">
      <c r="A66" s="120" t="str">
        <f t="shared" si="0"/>
        <v>BAVM 31 </v>
      </c>
      <c r="B66" s="17" t="str">
        <f t="shared" si="1"/>
        <v>I</v>
      </c>
      <c r="C66" s="120">
        <f t="shared" si="2"/>
        <v>43790.343000000001</v>
      </c>
      <c r="D66" s="13" t="str">
        <f t="shared" si="3"/>
        <v>vis</v>
      </c>
      <c r="E66" s="125">
        <f>VLOOKUP(C66,Active!C$21:E$962,3,FALSE)</f>
        <v>-448.99981029608682</v>
      </c>
      <c r="F66" s="17" t="s">
        <v>194</v>
      </c>
      <c r="G66" s="13" t="str">
        <f t="shared" si="4"/>
        <v>43790.343</v>
      </c>
      <c r="H66" s="120">
        <f t="shared" si="5"/>
        <v>-449</v>
      </c>
      <c r="I66" s="126" t="s">
        <v>775</v>
      </c>
      <c r="J66" s="127" t="s">
        <v>776</v>
      </c>
      <c r="K66" s="126">
        <v>-449</v>
      </c>
      <c r="L66" s="126" t="s">
        <v>777</v>
      </c>
      <c r="M66" s="127" t="s">
        <v>229</v>
      </c>
      <c r="N66" s="127"/>
      <c r="O66" s="128" t="s">
        <v>398</v>
      </c>
      <c r="P66" s="129" t="s">
        <v>778</v>
      </c>
    </row>
    <row r="67" spans="1:16" ht="13.5" thickBot="1" x14ac:dyDescent="0.25">
      <c r="A67" s="120" t="str">
        <f t="shared" si="0"/>
        <v> BBS 43 </v>
      </c>
      <c r="B67" s="17" t="str">
        <f t="shared" si="1"/>
        <v>I</v>
      </c>
      <c r="C67" s="120">
        <f t="shared" si="2"/>
        <v>43972.631999999998</v>
      </c>
      <c r="D67" s="13" t="str">
        <f t="shared" si="3"/>
        <v>vis</v>
      </c>
      <c r="E67" s="125">
        <f>VLOOKUP(C67,Active!C$21:E$962,3,FALSE)</f>
        <v>-371.00942589709138</v>
      </c>
      <c r="F67" s="17" t="s">
        <v>194</v>
      </c>
      <c r="G67" s="13" t="str">
        <f t="shared" si="4"/>
        <v>43972.632</v>
      </c>
      <c r="H67" s="120">
        <f t="shared" si="5"/>
        <v>-371</v>
      </c>
      <c r="I67" s="126" t="s">
        <v>779</v>
      </c>
      <c r="J67" s="127" t="s">
        <v>780</v>
      </c>
      <c r="K67" s="126">
        <v>-371</v>
      </c>
      <c r="L67" s="126" t="s">
        <v>583</v>
      </c>
      <c r="M67" s="127" t="s">
        <v>229</v>
      </c>
      <c r="N67" s="127"/>
      <c r="O67" s="128" t="s">
        <v>529</v>
      </c>
      <c r="P67" s="128" t="s">
        <v>781</v>
      </c>
    </row>
    <row r="68" spans="1:16" ht="13.5" thickBot="1" x14ac:dyDescent="0.25">
      <c r="A68" s="120" t="str">
        <f t="shared" si="0"/>
        <v>IBVS 1694 </v>
      </c>
      <c r="B68" s="17" t="str">
        <f t="shared" si="1"/>
        <v>I</v>
      </c>
      <c r="C68" s="120">
        <f t="shared" si="2"/>
        <v>44133.931100000002</v>
      </c>
      <c r="D68" s="13" t="str">
        <f t="shared" si="3"/>
        <v>vis</v>
      </c>
      <c r="E68" s="125">
        <f>VLOOKUP(C68,Active!C$21:E$962,3,FALSE)</f>
        <v>-301.99934403689952</v>
      </c>
      <c r="F68" s="17" t="s">
        <v>194</v>
      </c>
      <c r="G68" s="13" t="str">
        <f t="shared" si="4"/>
        <v>44133.9311</v>
      </c>
      <c r="H68" s="120">
        <f t="shared" si="5"/>
        <v>-302</v>
      </c>
      <c r="I68" s="126" t="s">
        <v>782</v>
      </c>
      <c r="J68" s="127" t="s">
        <v>783</v>
      </c>
      <c r="K68" s="126">
        <v>-302</v>
      </c>
      <c r="L68" s="126" t="s">
        <v>596</v>
      </c>
      <c r="M68" s="127" t="s">
        <v>331</v>
      </c>
      <c r="N68" s="127" t="s">
        <v>332</v>
      </c>
      <c r="O68" s="128" t="s">
        <v>715</v>
      </c>
      <c r="P68" s="129" t="s">
        <v>784</v>
      </c>
    </row>
    <row r="69" spans="1:16" ht="13.5" thickBot="1" x14ac:dyDescent="0.25">
      <c r="A69" s="120" t="str">
        <f t="shared" si="0"/>
        <v> BBS 45 </v>
      </c>
      <c r="B69" s="17" t="str">
        <f t="shared" si="1"/>
        <v>I</v>
      </c>
      <c r="C69" s="120">
        <f t="shared" si="2"/>
        <v>44157.281000000003</v>
      </c>
      <c r="D69" s="13" t="str">
        <f t="shared" si="3"/>
        <v>vis</v>
      </c>
      <c r="E69" s="125">
        <f>VLOOKUP(C69,Active!C$21:E$962,3,FALSE)</f>
        <v>-292.00934092821927</v>
      </c>
      <c r="F69" s="17" t="s">
        <v>194</v>
      </c>
      <c r="G69" s="13" t="str">
        <f t="shared" si="4"/>
        <v>44157.281</v>
      </c>
      <c r="H69" s="120">
        <f t="shared" si="5"/>
        <v>-292</v>
      </c>
      <c r="I69" s="126" t="s">
        <v>785</v>
      </c>
      <c r="J69" s="127" t="s">
        <v>786</v>
      </c>
      <c r="K69" s="126">
        <v>-292</v>
      </c>
      <c r="L69" s="126" t="s">
        <v>583</v>
      </c>
      <c r="M69" s="127" t="s">
        <v>229</v>
      </c>
      <c r="N69" s="127"/>
      <c r="O69" s="128" t="s">
        <v>751</v>
      </c>
      <c r="P69" s="128" t="s">
        <v>787</v>
      </c>
    </row>
    <row r="70" spans="1:16" ht="13.5" thickBot="1" x14ac:dyDescent="0.25">
      <c r="A70" s="120" t="str">
        <f t="shared" si="0"/>
        <v> BBS 45 </v>
      </c>
      <c r="B70" s="17" t="str">
        <f t="shared" si="1"/>
        <v>I</v>
      </c>
      <c r="C70" s="120">
        <f t="shared" si="2"/>
        <v>44178.322</v>
      </c>
      <c r="D70" s="13" t="str">
        <f t="shared" si="3"/>
        <v>vis</v>
      </c>
      <c r="E70" s="125">
        <f>VLOOKUP(C70,Active!C$21:E$962,3,FALSE)</f>
        <v>-283.00717580504073</v>
      </c>
      <c r="F70" s="17" t="s">
        <v>194</v>
      </c>
      <c r="G70" s="13" t="str">
        <f t="shared" si="4"/>
        <v>44178.322</v>
      </c>
      <c r="H70" s="120">
        <f t="shared" si="5"/>
        <v>-283</v>
      </c>
      <c r="I70" s="126" t="s">
        <v>788</v>
      </c>
      <c r="J70" s="127" t="s">
        <v>789</v>
      </c>
      <c r="K70" s="126">
        <v>-283</v>
      </c>
      <c r="L70" s="126" t="s">
        <v>618</v>
      </c>
      <c r="M70" s="127" t="s">
        <v>229</v>
      </c>
      <c r="N70" s="127"/>
      <c r="O70" s="128" t="s">
        <v>529</v>
      </c>
      <c r="P70" s="128" t="s">
        <v>787</v>
      </c>
    </row>
    <row r="71" spans="1:16" ht="13.5" thickBot="1" x14ac:dyDescent="0.25">
      <c r="A71" s="120" t="str">
        <f t="shared" si="0"/>
        <v> AOEB 2 </v>
      </c>
      <c r="B71" s="17" t="str">
        <f t="shared" si="1"/>
        <v>I</v>
      </c>
      <c r="C71" s="120">
        <f t="shared" si="2"/>
        <v>44271.834000000003</v>
      </c>
      <c r="D71" s="13" t="str">
        <f t="shared" si="3"/>
        <v>vis</v>
      </c>
      <c r="E71" s="125">
        <f>VLOOKUP(C71,Active!C$21:E$962,3,FALSE)</f>
        <v>-242.99907424148415</v>
      </c>
      <c r="F71" s="17" t="s">
        <v>194</v>
      </c>
      <c r="G71" s="13" t="str">
        <f t="shared" si="4"/>
        <v>44271.834</v>
      </c>
      <c r="H71" s="120">
        <f t="shared" si="5"/>
        <v>-243</v>
      </c>
      <c r="I71" s="126" t="s">
        <v>790</v>
      </c>
      <c r="J71" s="127" t="s">
        <v>791</v>
      </c>
      <c r="K71" s="126">
        <v>-243</v>
      </c>
      <c r="L71" s="126" t="s">
        <v>577</v>
      </c>
      <c r="M71" s="127" t="s">
        <v>229</v>
      </c>
      <c r="N71" s="127"/>
      <c r="O71" s="128" t="s">
        <v>792</v>
      </c>
      <c r="P71" s="128" t="s">
        <v>721</v>
      </c>
    </row>
    <row r="72" spans="1:16" ht="13.5" thickBot="1" x14ac:dyDescent="0.25">
      <c r="A72" s="120" t="str">
        <f t="shared" si="0"/>
        <v> BBS 48 </v>
      </c>
      <c r="B72" s="17" t="str">
        <f t="shared" si="1"/>
        <v>I</v>
      </c>
      <c r="C72" s="120">
        <f t="shared" si="2"/>
        <v>44421.415000000001</v>
      </c>
      <c r="D72" s="13" t="str">
        <f t="shared" si="3"/>
        <v>vis</v>
      </c>
      <c r="E72" s="125">
        <f>VLOOKUP(C72,Active!C$21:E$962,3,FALSE)</f>
        <v>-179.00245519817273</v>
      </c>
      <c r="F72" s="17" t="s">
        <v>194</v>
      </c>
      <c r="G72" s="13" t="str">
        <f t="shared" si="4"/>
        <v>44421.415</v>
      </c>
      <c r="H72" s="120">
        <f t="shared" si="5"/>
        <v>-179</v>
      </c>
      <c r="I72" s="126" t="s">
        <v>793</v>
      </c>
      <c r="J72" s="127" t="s">
        <v>794</v>
      </c>
      <c r="K72" s="126">
        <v>-179</v>
      </c>
      <c r="L72" s="126" t="s">
        <v>648</v>
      </c>
      <c r="M72" s="127" t="s">
        <v>229</v>
      </c>
      <c r="N72" s="127"/>
      <c r="O72" s="128" t="s">
        <v>529</v>
      </c>
      <c r="P72" s="128" t="s">
        <v>795</v>
      </c>
    </row>
    <row r="73" spans="1:16" ht="13.5" thickBot="1" x14ac:dyDescent="0.25">
      <c r="A73" s="120" t="str">
        <f t="shared" si="0"/>
        <v> BBS 49 </v>
      </c>
      <c r="B73" s="17" t="str">
        <f t="shared" si="1"/>
        <v>I</v>
      </c>
      <c r="C73" s="120">
        <f t="shared" si="2"/>
        <v>44442.447999999997</v>
      </c>
      <c r="D73" s="13" t="str">
        <f t="shared" si="3"/>
        <v>vis</v>
      </c>
      <c r="E73" s="125">
        <f>VLOOKUP(C73,Active!C$21:E$962,3,FALSE)</f>
        <v>-170.00371278879109</v>
      </c>
      <c r="F73" s="17" t="s">
        <v>194</v>
      </c>
      <c r="G73" s="13" t="str">
        <f t="shared" si="4"/>
        <v>44442.448</v>
      </c>
      <c r="H73" s="120">
        <f t="shared" si="5"/>
        <v>-170</v>
      </c>
      <c r="I73" s="126" t="s">
        <v>796</v>
      </c>
      <c r="J73" s="127" t="s">
        <v>797</v>
      </c>
      <c r="K73" s="126">
        <v>-170</v>
      </c>
      <c r="L73" s="126" t="s">
        <v>705</v>
      </c>
      <c r="M73" s="127" t="s">
        <v>229</v>
      </c>
      <c r="N73" s="127"/>
      <c r="O73" s="128" t="s">
        <v>529</v>
      </c>
      <c r="P73" s="128" t="s">
        <v>798</v>
      </c>
    </row>
    <row r="74" spans="1:16" ht="13.5" thickBot="1" x14ac:dyDescent="0.25">
      <c r="A74" s="120" t="str">
        <f t="shared" si="0"/>
        <v> BRNO 23 </v>
      </c>
      <c r="B74" s="17" t="str">
        <f t="shared" si="1"/>
        <v>I</v>
      </c>
      <c r="C74" s="120">
        <f t="shared" si="2"/>
        <v>44456.493000000002</v>
      </c>
      <c r="D74" s="13" t="str">
        <f t="shared" si="3"/>
        <v>vis</v>
      </c>
      <c r="E74" s="125">
        <f>VLOOKUP(C74,Active!C$21:E$962,3,FALSE)</f>
        <v>-163.99471088036907</v>
      </c>
      <c r="F74" s="17" t="s">
        <v>194</v>
      </c>
      <c r="G74" s="13" t="str">
        <f t="shared" si="4"/>
        <v>44456.493</v>
      </c>
      <c r="H74" s="120">
        <f t="shared" si="5"/>
        <v>-164</v>
      </c>
      <c r="I74" s="126" t="s">
        <v>799</v>
      </c>
      <c r="J74" s="127" t="s">
        <v>800</v>
      </c>
      <c r="K74" s="126">
        <v>-164</v>
      </c>
      <c r="L74" s="126" t="s">
        <v>482</v>
      </c>
      <c r="M74" s="127" t="s">
        <v>229</v>
      </c>
      <c r="N74" s="127"/>
      <c r="O74" s="128" t="s">
        <v>801</v>
      </c>
      <c r="P74" s="128" t="s">
        <v>802</v>
      </c>
    </row>
    <row r="75" spans="1:16" ht="13.5" thickBot="1" x14ac:dyDescent="0.25">
      <c r="A75" s="120" t="str">
        <f t="shared" ref="A75:A138" si="6">P75</f>
        <v> BRNO 23 </v>
      </c>
      <c r="B75" s="17" t="str">
        <f t="shared" ref="B75:B138" si="7">IF(H75=INT(H75),"I","II")</f>
        <v>I</v>
      </c>
      <c r="C75" s="120">
        <f t="shared" ref="C75:C138" si="8">1*G75</f>
        <v>44491.544000000002</v>
      </c>
      <c r="D75" s="13" t="str">
        <f t="shared" ref="D75:D138" si="9">VLOOKUP(F75,I$1:J$5,2,FALSE)</f>
        <v>vis</v>
      </c>
      <c r="E75" s="125">
        <f>VLOOKUP(C75,Active!C$21:E$962,3,FALSE)</f>
        <v>-148.99851822162833</v>
      </c>
      <c r="F75" s="17" t="s">
        <v>194</v>
      </c>
      <c r="G75" s="13" t="str">
        <f t="shared" ref="G75:G138" si="10">MID(I75,3,LEN(I75)-3)</f>
        <v>44491.544</v>
      </c>
      <c r="H75" s="120">
        <f t="shared" ref="H75:H138" si="11">1*K75</f>
        <v>-149</v>
      </c>
      <c r="I75" s="126" t="s">
        <v>803</v>
      </c>
      <c r="J75" s="127" t="s">
        <v>804</v>
      </c>
      <c r="K75" s="126">
        <v>-149</v>
      </c>
      <c r="L75" s="126" t="s">
        <v>525</v>
      </c>
      <c r="M75" s="127" t="s">
        <v>229</v>
      </c>
      <c r="N75" s="127"/>
      <c r="O75" s="128" t="s">
        <v>805</v>
      </c>
      <c r="P75" s="128" t="s">
        <v>802</v>
      </c>
    </row>
    <row r="76" spans="1:16" ht="13.5" thickBot="1" x14ac:dyDescent="0.25">
      <c r="A76" s="120" t="str">
        <f t="shared" si="6"/>
        <v> BRNO 26 </v>
      </c>
      <c r="B76" s="17" t="str">
        <f t="shared" si="7"/>
        <v>I</v>
      </c>
      <c r="C76" s="120">
        <f t="shared" si="8"/>
        <v>44809.411</v>
      </c>
      <c r="D76" s="13" t="str">
        <f t="shared" si="9"/>
        <v>vis</v>
      </c>
      <c r="E76" s="125">
        <f>VLOOKUP(C76,Active!C$21:E$962,3,FALSE)</f>
        <v>-13.002547440309886</v>
      </c>
      <c r="F76" s="17" t="s">
        <v>194</v>
      </c>
      <c r="G76" s="13" t="str">
        <f t="shared" si="10"/>
        <v>44809.411</v>
      </c>
      <c r="H76" s="120">
        <f t="shared" si="11"/>
        <v>-13</v>
      </c>
      <c r="I76" s="126" t="s">
        <v>806</v>
      </c>
      <c r="J76" s="127" t="s">
        <v>807</v>
      </c>
      <c r="K76" s="126">
        <v>-13</v>
      </c>
      <c r="L76" s="126" t="s">
        <v>648</v>
      </c>
      <c r="M76" s="127" t="s">
        <v>196</v>
      </c>
      <c r="N76" s="127"/>
      <c r="O76" s="128" t="s">
        <v>465</v>
      </c>
      <c r="P76" s="128" t="s">
        <v>808</v>
      </c>
    </row>
    <row r="77" spans="1:16" ht="13.5" thickBot="1" x14ac:dyDescent="0.25">
      <c r="A77" s="120" t="str">
        <f t="shared" si="6"/>
        <v> BBS 56 </v>
      </c>
      <c r="B77" s="17" t="str">
        <f t="shared" si="7"/>
        <v>I</v>
      </c>
      <c r="C77" s="120">
        <f t="shared" si="8"/>
        <v>44816.402000000002</v>
      </c>
      <c r="D77" s="13" t="str">
        <f t="shared" si="9"/>
        <v>vis</v>
      </c>
      <c r="E77" s="125">
        <f>VLOOKUP(C77,Active!C$21:E$962,3,FALSE)</f>
        <v>-10.011523421671752</v>
      </c>
      <c r="F77" s="17" t="s">
        <v>194</v>
      </c>
      <c r="G77" s="13" t="str">
        <f t="shared" si="10"/>
        <v>44816.402</v>
      </c>
      <c r="H77" s="120">
        <f t="shared" si="11"/>
        <v>-10</v>
      </c>
      <c r="I77" s="126" t="s">
        <v>809</v>
      </c>
      <c r="J77" s="127" t="s">
        <v>810</v>
      </c>
      <c r="K77" s="126">
        <v>-10</v>
      </c>
      <c r="L77" s="126" t="s">
        <v>811</v>
      </c>
      <c r="M77" s="127" t="s">
        <v>229</v>
      </c>
      <c r="N77" s="127"/>
      <c r="O77" s="128" t="s">
        <v>812</v>
      </c>
      <c r="P77" s="128" t="s">
        <v>813</v>
      </c>
    </row>
    <row r="78" spans="1:16" ht="13.5" thickBot="1" x14ac:dyDescent="0.25">
      <c r="A78" s="120" t="str">
        <f t="shared" si="6"/>
        <v> BBS 56 </v>
      </c>
      <c r="B78" s="17" t="str">
        <f t="shared" si="7"/>
        <v>I</v>
      </c>
      <c r="C78" s="120">
        <f t="shared" si="8"/>
        <v>44816.408000000003</v>
      </c>
      <c r="D78" s="13" t="str">
        <f t="shared" si="9"/>
        <v>vis</v>
      </c>
      <c r="E78" s="125">
        <f>VLOOKUP(C78,Active!C$21:E$962,3,FALSE)</f>
        <v>-10.008956386324094</v>
      </c>
      <c r="F78" s="17" t="s">
        <v>194</v>
      </c>
      <c r="G78" s="13" t="str">
        <f t="shared" si="10"/>
        <v>44816.408</v>
      </c>
      <c r="H78" s="120">
        <f t="shared" si="11"/>
        <v>-10</v>
      </c>
      <c r="I78" s="126" t="s">
        <v>814</v>
      </c>
      <c r="J78" s="127" t="s">
        <v>815</v>
      </c>
      <c r="K78" s="126">
        <v>-10</v>
      </c>
      <c r="L78" s="126" t="s">
        <v>750</v>
      </c>
      <c r="M78" s="127" t="s">
        <v>229</v>
      </c>
      <c r="N78" s="127"/>
      <c r="O78" s="128" t="s">
        <v>529</v>
      </c>
      <c r="P78" s="128" t="s">
        <v>813</v>
      </c>
    </row>
    <row r="79" spans="1:16" ht="13.5" thickBot="1" x14ac:dyDescent="0.25">
      <c r="A79" s="120" t="str">
        <f t="shared" si="6"/>
        <v> BBS 56 </v>
      </c>
      <c r="B79" s="17" t="str">
        <f t="shared" si="7"/>
        <v>I</v>
      </c>
      <c r="C79" s="120">
        <f t="shared" si="8"/>
        <v>44816.41</v>
      </c>
      <c r="D79" s="13" t="str">
        <f t="shared" si="9"/>
        <v>vis</v>
      </c>
      <c r="E79" s="125">
        <f>VLOOKUP(C79,Active!C$21:E$962,3,FALSE)</f>
        <v>-10.008100707874874</v>
      </c>
      <c r="F79" s="17" t="s">
        <v>194</v>
      </c>
      <c r="G79" s="13" t="str">
        <f t="shared" si="10"/>
        <v>44816.410</v>
      </c>
      <c r="H79" s="120">
        <f t="shared" si="11"/>
        <v>-10</v>
      </c>
      <c r="I79" s="126" t="s">
        <v>816</v>
      </c>
      <c r="J79" s="127" t="s">
        <v>817</v>
      </c>
      <c r="K79" s="126">
        <v>-10</v>
      </c>
      <c r="L79" s="126" t="s">
        <v>818</v>
      </c>
      <c r="M79" s="127" t="s">
        <v>229</v>
      </c>
      <c r="N79" s="127"/>
      <c r="O79" s="128" t="s">
        <v>751</v>
      </c>
      <c r="P79" s="128" t="s">
        <v>813</v>
      </c>
    </row>
    <row r="80" spans="1:16" ht="13.5" thickBot="1" x14ac:dyDescent="0.25">
      <c r="A80" s="120" t="str">
        <f t="shared" si="6"/>
        <v> BBS 56 </v>
      </c>
      <c r="B80" s="17" t="str">
        <f t="shared" si="7"/>
        <v>I</v>
      </c>
      <c r="C80" s="120">
        <f t="shared" si="8"/>
        <v>44816.41</v>
      </c>
      <c r="D80" s="13" t="str">
        <f t="shared" si="9"/>
        <v>vis</v>
      </c>
      <c r="E80" s="125">
        <f>VLOOKUP(C80,Active!C$21:E$962,3,FALSE)</f>
        <v>-10.008100707874874</v>
      </c>
      <c r="F80" s="17" t="s">
        <v>194</v>
      </c>
      <c r="G80" s="13" t="str">
        <f t="shared" si="10"/>
        <v>44816.410</v>
      </c>
      <c r="H80" s="120">
        <f t="shared" si="11"/>
        <v>-10</v>
      </c>
      <c r="I80" s="126" t="s">
        <v>816</v>
      </c>
      <c r="J80" s="127" t="s">
        <v>817</v>
      </c>
      <c r="K80" s="126">
        <v>-10</v>
      </c>
      <c r="L80" s="126" t="s">
        <v>818</v>
      </c>
      <c r="M80" s="127" t="s">
        <v>229</v>
      </c>
      <c r="N80" s="127"/>
      <c r="O80" s="128" t="s">
        <v>819</v>
      </c>
      <c r="P80" s="128" t="s">
        <v>813</v>
      </c>
    </row>
    <row r="81" spans="1:16" ht="13.5" thickBot="1" x14ac:dyDescent="0.25">
      <c r="A81" s="120" t="str">
        <f t="shared" si="6"/>
        <v> BRNO 26 </v>
      </c>
      <c r="B81" s="17" t="str">
        <f t="shared" si="7"/>
        <v>I</v>
      </c>
      <c r="C81" s="120">
        <f t="shared" si="8"/>
        <v>44823.440999999999</v>
      </c>
      <c r="D81" s="13" t="str">
        <f t="shared" si="9"/>
        <v>vis</v>
      </c>
      <c r="E81" s="125">
        <f>VLOOKUP(C81,Active!C$21:E$962,3,FALSE)</f>
        <v>-6.9999631202585775</v>
      </c>
      <c r="F81" s="17" t="s">
        <v>194</v>
      </c>
      <c r="G81" s="13" t="str">
        <f t="shared" si="10"/>
        <v>44823.441</v>
      </c>
      <c r="H81" s="120">
        <f t="shared" si="11"/>
        <v>-7</v>
      </c>
      <c r="I81" s="126" t="s">
        <v>820</v>
      </c>
      <c r="J81" s="127" t="s">
        <v>821</v>
      </c>
      <c r="K81" s="126">
        <v>-7</v>
      </c>
      <c r="L81" s="126" t="s">
        <v>777</v>
      </c>
      <c r="M81" s="127" t="s">
        <v>229</v>
      </c>
      <c r="N81" s="127"/>
      <c r="O81" s="128" t="s">
        <v>822</v>
      </c>
      <c r="P81" s="128" t="s">
        <v>808</v>
      </c>
    </row>
    <row r="82" spans="1:16" ht="13.5" thickBot="1" x14ac:dyDescent="0.25">
      <c r="A82" s="120" t="str">
        <f t="shared" si="6"/>
        <v> BRNO 26 </v>
      </c>
      <c r="B82" s="17" t="str">
        <f t="shared" si="7"/>
        <v>I</v>
      </c>
      <c r="C82" s="120">
        <f t="shared" si="8"/>
        <v>44823.447</v>
      </c>
      <c r="D82" s="13" t="str">
        <f t="shared" si="9"/>
        <v>vis</v>
      </c>
      <c r="E82" s="125">
        <f>VLOOKUP(C82,Active!C$21:E$962,3,FALSE)</f>
        <v>-6.9973960849109194</v>
      </c>
      <c r="F82" s="17" t="s">
        <v>194</v>
      </c>
      <c r="G82" s="13" t="str">
        <f t="shared" si="10"/>
        <v>44823.447</v>
      </c>
      <c r="H82" s="120">
        <f t="shared" si="11"/>
        <v>-7</v>
      </c>
      <c r="I82" s="126" t="s">
        <v>826</v>
      </c>
      <c r="J82" s="127" t="s">
        <v>827</v>
      </c>
      <c r="K82" s="126">
        <v>-7</v>
      </c>
      <c r="L82" s="126" t="s">
        <v>543</v>
      </c>
      <c r="M82" s="127" t="s">
        <v>229</v>
      </c>
      <c r="N82" s="127"/>
      <c r="O82" s="128" t="s">
        <v>828</v>
      </c>
      <c r="P82" s="128" t="s">
        <v>808</v>
      </c>
    </row>
    <row r="83" spans="1:16" ht="13.5" thickBot="1" x14ac:dyDescent="0.25">
      <c r="A83" s="120" t="str">
        <f t="shared" si="6"/>
        <v> BRNO 26 </v>
      </c>
      <c r="B83" s="17" t="str">
        <f t="shared" si="7"/>
        <v>I</v>
      </c>
      <c r="C83" s="120">
        <f t="shared" si="8"/>
        <v>44823.447999999997</v>
      </c>
      <c r="D83" s="13" t="str">
        <f t="shared" si="9"/>
        <v>vis</v>
      </c>
      <c r="E83" s="125">
        <f>VLOOKUP(C83,Active!C$21:E$962,3,FALSE)</f>
        <v>-6.9969682456878655</v>
      </c>
      <c r="F83" s="17" t="s">
        <v>194</v>
      </c>
      <c r="G83" s="13" t="str">
        <f t="shared" si="10"/>
        <v>44823.448</v>
      </c>
      <c r="H83" s="120">
        <f t="shared" si="11"/>
        <v>-7</v>
      </c>
      <c r="I83" s="126" t="s">
        <v>829</v>
      </c>
      <c r="J83" s="127" t="s">
        <v>830</v>
      </c>
      <c r="K83" s="126">
        <v>-7</v>
      </c>
      <c r="L83" s="126" t="s">
        <v>421</v>
      </c>
      <c r="M83" s="127" t="s">
        <v>229</v>
      </c>
      <c r="N83" s="127"/>
      <c r="O83" s="128" t="s">
        <v>831</v>
      </c>
      <c r="P83" s="128" t="s">
        <v>808</v>
      </c>
    </row>
    <row r="84" spans="1:16" ht="13.5" thickBot="1" x14ac:dyDescent="0.25">
      <c r="A84" s="120" t="str">
        <f t="shared" si="6"/>
        <v> BRNO 26 </v>
      </c>
      <c r="B84" s="17" t="str">
        <f t="shared" si="7"/>
        <v>I</v>
      </c>
      <c r="C84" s="120">
        <f t="shared" si="8"/>
        <v>44823.453000000001</v>
      </c>
      <c r="D84" s="13" t="str">
        <f t="shared" si="9"/>
        <v>vis</v>
      </c>
      <c r="E84" s="125">
        <f>VLOOKUP(C84,Active!C$21:E$962,3,FALSE)</f>
        <v>-6.9948290495632603</v>
      </c>
      <c r="F84" s="17" t="s">
        <v>194</v>
      </c>
      <c r="G84" s="13" t="str">
        <f t="shared" si="10"/>
        <v>44823.453</v>
      </c>
      <c r="H84" s="120">
        <f t="shared" si="11"/>
        <v>-7</v>
      </c>
      <c r="I84" s="126" t="s">
        <v>832</v>
      </c>
      <c r="J84" s="127" t="s">
        <v>833</v>
      </c>
      <c r="K84" s="126">
        <v>-7</v>
      </c>
      <c r="L84" s="126" t="s">
        <v>482</v>
      </c>
      <c r="M84" s="127" t="s">
        <v>229</v>
      </c>
      <c r="N84" s="127"/>
      <c r="O84" s="128" t="s">
        <v>834</v>
      </c>
      <c r="P84" s="128" t="s">
        <v>808</v>
      </c>
    </row>
    <row r="85" spans="1:16" ht="13.5" thickBot="1" x14ac:dyDescent="0.25">
      <c r="A85" s="120" t="str">
        <f t="shared" si="6"/>
        <v> BRNO 26 </v>
      </c>
      <c r="B85" s="17" t="str">
        <f t="shared" si="7"/>
        <v>I</v>
      </c>
      <c r="C85" s="120">
        <f t="shared" si="8"/>
        <v>44823.455000000002</v>
      </c>
      <c r="D85" s="13" t="str">
        <f t="shared" si="9"/>
        <v>vis</v>
      </c>
      <c r="E85" s="125">
        <f>VLOOKUP(C85,Active!C$21:E$962,3,FALSE)</f>
        <v>-6.9939733711140413</v>
      </c>
      <c r="F85" s="17" t="s">
        <v>194</v>
      </c>
      <c r="G85" s="13" t="str">
        <f t="shared" si="10"/>
        <v>44823.455</v>
      </c>
      <c r="H85" s="120">
        <f t="shared" si="11"/>
        <v>-7</v>
      </c>
      <c r="I85" s="126" t="s">
        <v>835</v>
      </c>
      <c r="J85" s="127" t="s">
        <v>836</v>
      </c>
      <c r="K85" s="126">
        <v>-7</v>
      </c>
      <c r="L85" s="126" t="s">
        <v>683</v>
      </c>
      <c r="M85" s="127" t="s">
        <v>229</v>
      </c>
      <c r="N85" s="127"/>
      <c r="O85" s="128" t="s">
        <v>837</v>
      </c>
      <c r="P85" s="128" t="s">
        <v>808</v>
      </c>
    </row>
    <row r="86" spans="1:16" ht="13.5" thickBot="1" x14ac:dyDescent="0.25">
      <c r="A86" s="120" t="str">
        <f t="shared" si="6"/>
        <v> BRNO 26 </v>
      </c>
      <c r="B86" s="17" t="str">
        <f t="shared" si="7"/>
        <v>I</v>
      </c>
      <c r="C86" s="120">
        <f t="shared" si="8"/>
        <v>44823.455000000002</v>
      </c>
      <c r="D86" s="13" t="str">
        <f t="shared" si="9"/>
        <v>vis</v>
      </c>
      <c r="E86" s="125">
        <f>VLOOKUP(C86,Active!C$21:E$962,3,FALSE)</f>
        <v>-6.9939733711140413</v>
      </c>
      <c r="F86" s="17" t="s">
        <v>194</v>
      </c>
      <c r="G86" s="13" t="str">
        <f t="shared" si="10"/>
        <v>44823.455</v>
      </c>
      <c r="H86" s="120">
        <f t="shared" si="11"/>
        <v>-7</v>
      </c>
      <c r="I86" s="126" t="s">
        <v>835</v>
      </c>
      <c r="J86" s="127" t="s">
        <v>836</v>
      </c>
      <c r="K86" s="126">
        <v>-7</v>
      </c>
      <c r="L86" s="126" t="s">
        <v>683</v>
      </c>
      <c r="M86" s="127" t="s">
        <v>229</v>
      </c>
      <c r="N86" s="127"/>
      <c r="O86" s="128" t="s">
        <v>838</v>
      </c>
      <c r="P86" s="128" t="s">
        <v>808</v>
      </c>
    </row>
    <row r="87" spans="1:16" ht="13.5" thickBot="1" x14ac:dyDescent="0.25">
      <c r="A87" s="120" t="str">
        <f t="shared" si="6"/>
        <v> BRNO 26 </v>
      </c>
      <c r="B87" s="17" t="str">
        <f t="shared" si="7"/>
        <v>I</v>
      </c>
      <c r="C87" s="120">
        <f t="shared" si="8"/>
        <v>44823.455999999998</v>
      </c>
      <c r="D87" s="13" t="str">
        <f t="shared" si="9"/>
        <v>vis</v>
      </c>
      <c r="E87" s="125">
        <f>VLOOKUP(C87,Active!C$21:E$962,3,FALSE)</f>
        <v>-6.9935455318909874</v>
      </c>
      <c r="F87" s="17" t="s">
        <v>194</v>
      </c>
      <c r="G87" s="13" t="str">
        <f t="shared" si="10"/>
        <v>44823.456</v>
      </c>
      <c r="H87" s="120">
        <f t="shared" si="11"/>
        <v>-7</v>
      </c>
      <c r="I87" s="126" t="s">
        <v>839</v>
      </c>
      <c r="J87" s="127" t="s">
        <v>840</v>
      </c>
      <c r="K87" s="126">
        <v>-7</v>
      </c>
      <c r="L87" s="126" t="s">
        <v>477</v>
      </c>
      <c r="M87" s="127" t="s">
        <v>229</v>
      </c>
      <c r="N87" s="127"/>
      <c r="O87" s="128" t="s">
        <v>841</v>
      </c>
      <c r="P87" s="128" t="s">
        <v>808</v>
      </c>
    </row>
    <row r="88" spans="1:16" ht="13.5" thickBot="1" x14ac:dyDescent="0.25">
      <c r="A88" s="120" t="str">
        <f t="shared" si="6"/>
        <v>IBVS 2086 </v>
      </c>
      <c r="B88" s="17" t="str">
        <f t="shared" si="7"/>
        <v>I</v>
      </c>
      <c r="C88" s="120">
        <f t="shared" si="8"/>
        <v>44839.802199999998</v>
      </c>
      <c r="D88" s="13" t="str">
        <f t="shared" si="9"/>
        <v>vis</v>
      </c>
      <c r="E88" s="125">
        <f>VLOOKUP(C88,Active!C$21:E$962,3,FALSE)</f>
        <v>0</v>
      </c>
      <c r="F88" s="17" t="s">
        <v>194</v>
      </c>
      <c r="G88" s="13" t="str">
        <f t="shared" si="10"/>
        <v>44839.8022</v>
      </c>
      <c r="H88" s="120">
        <f t="shared" si="11"/>
        <v>0</v>
      </c>
      <c r="I88" s="126" t="s">
        <v>842</v>
      </c>
      <c r="J88" s="127" t="s">
        <v>843</v>
      </c>
      <c r="K88" s="126">
        <v>0</v>
      </c>
      <c r="L88" s="126" t="s">
        <v>844</v>
      </c>
      <c r="M88" s="127" t="s">
        <v>331</v>
      </c>
      <c r="N88" s="127" t="s">
        <v>332</v>
      </c>
      <c r="O88" s="128" t="s">
        <v>715</v>
      </c>
      <c r="P88" s="129" t="s">
        <v>845</v>
      </c>
    </row>
    <row r="89" spans="1:16" ht="13.5" thickBot="1" x14ac:dyDescent="0.25">
      <c r="A89" s="120" t="str">
        <f t="shared" si="6"/>
        <v>IBVS 2086 </v>
      </c>
      <c r="B89" s="17" t="str">
        <f t="shared" si="7"/>
        <v>I</v>
      </c>
      <c r="C89" s="120">
        <f t="shared" si="8"/>
        <v>44860.837299999999</v>
      </c>
      <c r="D89" s="13" t="str">
        <f t="shared" si="9"/>
        <v>vis</v>
      </c>
      <c r="E89" s="125">
        <f>VLOOKUP(C89,Active!C$21:E$962,3,FALSE)</f>
        <v>8.99964087175535</v>
      </c>
      <c r="F89" s="17" t="s">
        <v>194</v>
      </c>
      <c r="G89" s="13" t="str">
        <f t="shared" si="10"/>
        <v>44860.8373</v>
      </c>
      <c r="H89" s="120">
        <f t="shared" si="11"/>
        <v>9</v>
      </c>
      <c r="I89" s="126" t="s">
        <v>846</v>
      </c>
      <c r="J89" s="127" t="s">
        <v>847</v>
      </c>
      <c r="K89" s="126">
        <v>9</v>
      </c>
      <c r="L89" s="126" t="s">
        <v>848</v>
      </c>
      <c r="M89" s="127" t="s">
        <v>331</v>
      </c>
      <c r="N89" s="127" t="s">
        <v>332</v>
      </c>
      <c r="O89" s="128" t="s">
        <v>715</v>
      </c>
      <c r="P89" s="129" t="s">
        <v>845</v>
      </c>
    </row>
    <row r="90" spans="1:16" ht="13.5" thickBot="1" x14ac:dyDescent="0.25">
      <c r="A90" s="120" t="str">
        <f t="shared" si="6"/>
        <v> AOEB 2 </v>
      </c>
      <c r="B90" s="17" t="str">
        <f t="shared" si="7"/>
        <v>I</v>
      </c>
      <c r="C90" s="120">
        <f t="shared" si="8"/>
        <v>44907.587</v>
      </c>
      <c r="D90" s="13" t="str">
        <f t="shared" si="9"/>
        <v>vis</v>
      </c>
      <c r="E90" s="125">
        <f>VLOOKUP(C90,Active!C$21:E$962,3,FALSE)</f>
        <v>29.000996266418767</v>
      </c>
      <c r="F90" s="17" t="s">
        <v>194</v>
      </c>
      <c r="G90" s="13" t="str">
        <f t="shared" si="10"/>
        <v>44907.587</v>
      </c>
      <c r="H90" s="120">
        <f t="shared" si="11"/>
        <v>29</v>
      </c>
      <c r="I90" s="126" t="s">
        <v>849</v>
      </c>
      <c r="J90" s="127" t="s">
        <v>850</v>
      </c>
      <c r="K90" s="126">
        <v>29</v>
      </c>
      <c r="L90" s="126" t="s">
        <v>577</v>
      </c>
      <c r="M90" s="127" t="s">
        <v>229</v>
      </c>
      <c r="N90" s="127"/>
      <c r="O90" s="128" t="s">
        <v>478</v>
      </c>
      <c r="P90" s="128" t="s">
        <v>721</v>
      </c>
    </row>
    <row r="91" spans="1:16" ht="13.5" thickBot="1" x14ac:dyDescent="0.25">
      <c r="A91" s="120" t="str">
        <f t="shared" si="6"/>
        <v> BBS 57 </v>
      </c>
      <c r="B91" s="17" t="str">
        <f t="shared" si="7"/>
        <v>I</v>
      </c>
      <c r="C91" s="120">
        <f t="shared" si="8"/>
        <v>44919.241999999998</v>
      </c>
      <c r="D91" s="13" t="str">
        <f t="shared" si="9"/>
        <v>vis</v>
      </c>
      <c r="E91" s="125">
        <f>VLOOKUP(C91,Active!C$21:E$962,3,FALSE)</f>
        <v>33.987462428228945</v>
      </c>
      <c r="F91" s="17" t="s">
        <v>194</v>
      </c>
      <c r="G91" s="13" t="str">
        <f t="shared" si="10"/>
        <v>44919.242</v>
      </c>
      <c r="H91" s="120">
        <f t="shared" si="11"/>
        <v>34</v>
      </c>
      <c r="I91" s="126" t="s">
        <v>851</v>
      </c>
      <c r="J91" s="127" t="s">
        <v>852</v>
      </c>
      <c r="K91" s="126">
        <v>34</v>
      </c>
      <c r="L91" s="126" t="s">
        <v>853</v>
      </c>
      <c r="M91" s="127" t="s">
        <v>229</v>
      </c>
      <c r="N91" s="127"/>
      <c r="O91" s="128" t="s">
        <v>751</v>
      </c>
      <c r="P91" s="128" t="s">
        <v>854</v>
      </c>
    </row>
    <row r="92" spans="1:16" ht="13.5" thickBot="1" x14ac:dyDescent="0.25">
      <c r="A92" s="120" t="str">
        <f t="shared" si="6"/>
        <v> BBS 57 </v>
      </c>
      <c r="B92" s="17" t="str">
        <f t="shared" si="7"/>
        <v>I</v>
      </c>
      <c r="C92" s="120">
        <f t="shared" si="8"/>
        <v>44919.260999999999</v>
      </c>
      <c r="D92" s="13" t="str">
        <f t="shared" si="9"/>
        <v>vis</v>
      </c>
      <c r="E92" s="125">
        <f>VLOOKUP(C92,Active!C$21:E$962,3,FALSE)</f>
        <v>33.995591373494975</v>
      </c>
      <c r="F92" s="17" t="s">
        <v>194</v>
      </c>
      <c r="G92" s="13" t="str">
        <f t="shared" si="10"/>
        <v>44919.261</v>
      </c>
      <c r="H92" s="120">
        <f t="shared" si="11"/>
        <v>34</v>
      </c>
      <c r="I92" s="126" t="s">
        <v>855</v>
      </c>
      <c r="J92" s="127" t="s">
        <v>856</v>
      </c>
      <c r="K92" s="126">
        <v>34</v>
      </c>
      <c r="L92" s="126" t="s">
        <v>762</v>
      </c>
      <c r="M92" s="127" t="s">
        <v>229</v>
      </c>
      <c r="N92" s="127"/>
      <c r="O92" s="128" t="s">
        <v>529</v>
      </c>
      <c r="P92" s="128" t="s">
        <v>854</v>
      </c>
    </row>
    <row r="93" spans="1:16" ht="13.5" thickBot="1" x14ac:dyDescent="0.25">
      <c r="A93" s="120" t="str">
        <f t="shared" si="6"/>
        <v> AOEB 2 </v>
      </c>
      <c r="B93" s="17" t="str">
        <f t="shared" si="7"/>
        <v>I</v>
      </c>
      <c r="C93" s="120">
        <f t="shared" si="8"/>
        <v>44921.603000000003</v>
      </c>
      <c r="D93" s="13" t="str">
        <f t="shared" si="9"/>
        <v>vis</v>
      </c>
      <c r="E93" s="125">
        <f>VLOOKUP(C93,Active!C$21:E$962,3,FALSE)</f>
        <v>34.997590837328652</v>
      </c>
      <c r="F93" s="17" t="s">
        <v>194</v>
      </c>
      <c r="G93" s="13" t="str">
        <f t="shared" si="10"/>
        <v>44921.603</v>
      </c>
      <c r="H93" s="120">
        <f t="shared" si="11"/>
        <v>35</v>
      </c>
      <c r="I93" s="126" t="s">
        <v>857</v>
      </c>
      <c r="J93" s="127" t="s">
        <v>858</v>
      </c>
      <c r="K93" s="126">
        <v>35</v>
      </c>
      <c r="L93" s="126" t="s">
        <v>648</v>
      </c>
      <c r="M93" s="127" t="s">
        <v>229</v>
      </c>
      <c r="N93" s="127"/>
      <c r="O93" s="128" t="s">
        <v>736</v>
      </c>
      <c r="P93" s="128" t="s">
        <v>721</v>
      </c>
    </row>
    <row r="94" spans="1:16" ht="13.5" thickBot="1" x14ac:dyDescent="0.25">
      <c r="A94" s="120" t="str">
        <f t="shared" si="6"/>
        <v> BRNO 26 </v>
      </c>
      <c r="B94" s="17" t="str">
        <f t="shared" si="7"/>
        <v>I</v>
      </c>
      <c r="C94" s="120">
        <f t="shared" si="8"/>
        <v>45015.116999999998</v>
      </c>
      <c r="D94" s="13" t="str">
        <f t="shared" si="9"/>
        <v>vis</v>
      </c>
      <c r="E94" s="125">
        <f>VLOOKUP(C94,Active!C$21:E$962,3,FALSE)</f>
        <v>75.006548079331367</v>
      </c>
      <c r="F94" s="17" t="s">
        <v>194</v>
      </c>
      <c r="G94" s="13" t="str">
        <f t="shared" si="10"/>
        <v>45015.117</v>
      </c>
      <c r="H94" s="120">
        <f t="shared" si="11"/>
        <v>75</v>
      </c>
      <c r="I94" s="126" t="s">
        <v>859</v>
      </c>
      <c r="J94" s="127" t="s">
        <v>860</v>
      </c>
      <c r="K94" s="126">
        <v>75</v>
      </c>
      <c r="L94" s="126" t="s">
        <v>477</v>
      </c>
      <c r="M94" s="127" t="s">
        <v>229</v>
      </c>
      <c r="N94" s="127"/>
      <c r="O94" s="128" t="s">
        <v>838</v>
      </c>
      <c r="P94" s="128" t="s">
        <v>808</v>
      </c>
    </row>
    <row r="95" spans="1:16" ht="13.5" thickBot="1" x14ac:dyDescent="0.25">
      <c r="A95" s="120" t="str">
        <f t="shared" si="6"/>
        <v> BRNO 26 </v>
      </c>
      <c r="B95" s="17" t="str">
        <f t="shared" si="7"/>
        <v>I</v>
      </c>
      <c r="C95" s="120">
        <f t="shared" si="8"/>
        <v>45197.402000000002</v>
      </c>
      <c r="D95" s="13" t="str">
        <f t="shared" si="9"/>
        <v>vis</v>
      </c>
      <c r="E95" s="125">
        <f>VLOOKUP(C95,Active!C$21:E$962,3,FALSE)</f>
        <v>152.99522112143148</v>
      </c>
      <c r="F95" s="17" t="s">
        <v>194</v>
      </c>
      <c r="G95" s="13" t="str">
        <f t="shared" si="10"/>
        <v>45197.402</v>
      </c>
      <c r="H95" s="120">
        <f t="shared" si="11"/>
        <v>153</v>
      </c>
      <c r="I95" s="126" t="s">
        <v>861</v>
      </c>
      <c r="J95" s="127" t="s">
        <v>862</v>
      </c>
      <c r="K95" s="126">
        <v>153</v>
      </c>
      <c r="L95" s="126" t="s">
        <v>696</v>
      </c>
      <c r="M95" s="127" t="s">
        <v>229</v>
      </c>
      <c r="N95" s="127"/>
      <c r="O95" s="128" t="s">
        <v>863</v>
      </c>
      <c r="P95" s="128" t="s">
        <v>808</v>
      </c>
    </row>
    <row r="96" spans="1:16" ht="13.5" thickBot="1" x14ac:dyDescent="0.25">
      <c r="A96" s="120" t="str">
        <f t="shared" si="6"/>
        <v> BRNO 26 </v>
      </c>
      <c r="B96" s="17" t="str">
        <f t="shared" si="7"/>
        <v>I</v>
      </c>
      <c r="C96" s="120">
        <f t="shared" si="8"/>
        <v>45197.406999999999</v>
      </c>
      <c r="D96" s="13" t="str">
        <f t="shared" si="9"/>
        <v>vis</v>
      </c>
      <c r="E96" s="125">
        <f>VLOOKUP(C96,Active!C$21:E$962,3,FALSE)</f>
        <v>152.99736031755296</v>
      </c>
      <c r="F96" s="17" t="s">
        <v>194</v>
      </c>
      <c r="G96" s="13" t="str">
        <f t="shared" si="10"/>
        <v>45197.407</v>
      </c>
      <c r="H96" s="120">
        <f t="shared" si="11"/>
        <v>153</v>
      </c>
      <c r="I96" s="126" t="s">
        <v>864</v>
      </c>
      <c r="J96" s="127" t="s">
        <v>865</v>
      </c>
      <c r="K96" s="126">
        <v>153</v>
      </c>
      <c r="L96" s="126" t="s">
        <v>648</v>
      </c>
      <c r="M96" s="127" t="s">
        <v>229</v>
      </c>
      <c r="N96" s="127"/>
      <c r="O96" s="128" t="s">
        <v>866</v>
      </c>
      <c r="P96" s="128" t="s">
        <v>808</v>
      </c>
    </row>
    <row r="97" spans="1:16" ht="13.5" thickBot="1" x14ac:dyDescent="0.25">
      <c r="A97" s="120" t="str">
        <f t="shared" si="6"/>
        <v> BRNO 26 </v>
      </c>
      <c r="B97" s="17" t="str">
        <f t="shared" si="7"/>
        <v>I</v>
      </c>
      <c r="C97" s="120">
        <f t="shared" si="8"/>
        <v>45197.417000000001</v>
      </c>
      <c r="D97" s="13" t="str">
        <f t="shared" si="9"/>
        <v>vis</v>
      </c>
      <c r="E97" s="125">
        <f>VLOOKUP(C97,Active!C$21:E$962,3,FALSE)</f>
        <v>153.00163870979907</v>
      </c>
      <c r="F97" s="17" t="s">
        <v>194</v>
      </c>
      <c r="G97" s="13" t="str">
        <f t="shared" si="10"/>
        <v>45197.417</v>
      </c>
      <c r="H97" s="120">
        <f t="shared" si="11"/>
        <v>153</v>
      </c>
      <c r="I97" s="126" t="s">
        <v>867</v>
      </c>
      <c r="J97" s="127" t="s">
        <v>868</v>
      </c>
      <c r="K97" s="126">
        <v>153</v>
      </c>
      <c r="L97" s="126" t="s">
        <v>487</v>
      </c>
      <c r="M97" s="127" t="s">
        <v>229</v>
      </c>
      <c r="N97" s="127"/>
      <c r="O97" s="128" t="s">
        <v>801</v>
      </c>
      <c r="P97" s="128" t="s">
        <v>808</v>
      </c>
    </row>
    <row r="98" spans="1:16" ht="13.5" thickBot="1" x14ac:dyDescent="0.25">
      <c r="A98" s="120" t="str">
        <f t="shared" si="6"/>
        <v> BRNO 26 </v>
      </c>
      <c r="B98" s="17" t="str">
        <f t="shared" si="7"/>
        <v>I</v>
      </c>
      <c r="C98" s="120">
        <f t="shared" si="8"/>
        <v>45197.419000000002</v>
      </c>
      <c r="D98" s="13" t="str">
        <f t="shared" si="9"/>
        <v>vis</v>
      </c>
      <c r="E98" s="125">
        <f>VLOOKUP(C98,Active!C$21:E$962,3,FALSE)</f>
        <v>153.00249438824829</v>
      </c>
      <c r="F98" s="17" t="s">
        <v>194</v>
      </c>
      <c r="G98" s="13" t="str">
        <f t="shared" si="10"/>
        <v>45197.419</v>
      </c>
      <c r="H98" s="120">
        <f t="shared" si="11"/>
        <v>153</v>
      </c>
      <c r="I98" s="126" t="s">
        <v>869</v>
      </c>
      <c r="J98" s="127" t="s">
        <v>870</v>
      </c>
      <c r="K98" s="126">
        <v>153</v>
      </c>
      <c r="L98" s="126" t="s">
        <v>543</v>
      </c>
      <c r="M98" s="127" t="s">
        <v>229</v>
      </c>
      <c r="N98" s="127"/>
      <c r="O98" s="128" t="s">
        <v>871</v>
      </c>
      <c r="P98" s="128" t="s">
        <v>808</v>
      </c>
    </row>
    <row r="99" spans="1:16" ht="13.5" thickBot="1" x14ac:dyDescent="0.25">
      <c r="A99" s="120" t="str">
        <f t="shared" si="6"/>
        <v> AOEB 2 </v>
      </c>
      <c r="B99" s="17" t="str">
        <f t="shared" si="7"/>
        <v>I</v>
      </c>
      <c r="C99" s="120">
        <f t="shared" si="8"/>
        <v>45199.748</v>
      </c>
      <c r="D99" s="13" t="str">
        <f t="shared" si="9"/>
        <v>vis</v>
      </c>
      <c r="E99" s="125">
        <f>VLOOKUP(C99,Active!C$21:E$962,3,FALSE)</f>
        <v>153.99893194216048</v>
      </c>
      <c r="F99" s="17" t="s">
        <v>194</v>
      </c>
      <c r="G99" s="13" t="str">
        <f t="shared" si="10"/>
        <v>45199.748</v>
      </c>
      <c r="H99" s="120">
        <f t="shared" si="11"/>
        <v>154</v>
      </c>
      <c r="I99" s="126" t="s">
        <v>872</v>
      </c>
      <c r="J99" s="127" t="s">
        <v>873</v>
      </c>
      <c r="K99" s="126">
        <v>154</v>
      </c>
      <c r="L99" s="126" t="s">
        <v>772</v>
      </c>
      <c r="M99" s="127" t="s">
        <v>229</v>
      </c>
      <c r="N99" s="127"/>
      <c r="O99" s="128" t="s">
        <v>874</v>
      </c>
      <c r="P99" s="128" t="s">
        <v>721</v>
      </c>
    </row>
    <row r="100" spans="1:16" ht="13.5" thickBot="1" x14ac:dyDescent="0.25">
      <c r="A100" s="120" t="str">
        <f t="shared" si="6"/>
        <v> BRNO 26 </v>
      </c>
      <c r="B100" s="17" t="str">
        <f t="shared" si="7"/>
        <v>I</v>
      </c>
      <c r="C100" s="120">
        <f t="shared" si="8"/>
        <v>45204.408000000003</v>
      </c>
      <c r="D100" s="13" t="str">
        <f t="shared" si="9"/>
        <v>vis</v>
      </c>
      <c r="E100" s="125">
        <f>VLOOKUP(C100,Active!C$21:E$962,3,FALSE)</f>
        <v>155.99266272843718</v>
      </c>
      <c r="F100" s="17" t="s">
        <v>194</v>
      </c>
      <c r="G100" s="13" t="str">
        <f t="shared" si="10"/>
        <v>45204.408</v>
      </c>
      <c r="H100" s="120">
        <f t="shared" si="11"/>
        <v>156</v>
      </c>
      <c r="I100" s="126" t="s">
        <v>875</v>
      </c>
      <c r="J100" s="127" t="s">
        <v>876</v>
      </c>
      <c r="K100" s="126">
        <v>156</v>
      </c>
      <c r="L100" s="126" t="s">
        <v>618</v>
      </c>
      <c r="M100" s="127" t="s">
        <v>229</v>
      </c>
      <c r="N100" s="127"/>
      <c r="O100" s="128" t="s">
        <v>877</v>
      </c>
      <c r="P100" s="128" t="s">
        <v>808</v>
      </c>
    </row>
    <row r="101" spans="1:16" ht="13.5" thickBot="1" x14ac:dyDescent="0.25">
      <c r="A101" s="120" t="str">
        <f t="shared" si="6"/>
        <v> BRNO 26 </v>
      </c>
      <c r="B101" s="17" t="str">
        <f t="shared" si="7"/>
        <v>I</v>
      </c>
      <c r="C101" s="120">
        <f t="shared" si="8"/>
        <v>45204.417000000001</v>
      </c>
      <c r="D101" s="13" t="str">
        <f t="shared" si="9"/>
        <v>vis</v>
      </c>
      <c r="E101" s="125">
        <f>VLOOKUP(C101,Active!C$21:E$962,3,FALSE)</f>
        <v>155.99651328145711</v>
      </c>
      <c r="F101" s="17" t="s">
        <v>194</v>
      </c>
      <c r="G101" s="13" t="str">
        <f t="shared" si="10"/>
        <v>45204.417</v>
      </c>
      <c r="H101" s="120">
        <f t="shared" si="11"/>
        <v>156</v>
      </c>
      <c r="I101" s="126" t="s">
        <v>878</v>
      </c>
      <c r="J101" s="127" t="s">
        <v>879</v>
      </c>
      <c r="K101" s="126">
        <v>156</v>
      </c>
      <c r="L101" s="126" t="s">
        <v>880</v>
      </c>
      <c r="M101" s="127" t="s">
        <v>229</v>
      </c>
      <c r="N101" s="127"/>
      <c r="O101" s="128" t="s">
        <v>881</v>
      </c>
      <c r="P101" s="128" t="s">
        <v>808</v>
      </c>
    </row>
    <row r="102" spans="1:16" ht="13.5" thickBot="1" x14ac:dyDescent="0.25">
      <c r="A102" s="120" t="str">
        <f t="shared" si="6"/>
        <v> BRNO 26 </v>
      </c>
      <c r="B102" s="17" t="str">
        <f t="shared" si="7"/>
        <v>I</v>
      </c>
      <c r="C102" s="120">
        <f t="shared" si="8"/>
        <v>45204.417999999998</v>
      </c>
      <c r="D102" s="13" t="str">
        <f t="shared" si="9"/>
        <v>vis</v>
      </c>
      <c r="E102" s="125">
        <f>VLOOKUP(C102,Active!C$21:E$962,3,FALSE)</f>
        <v>155.99694112068019</v>
      </c>
      <c r="F102" s="17" t="s">
        <v>194</v>
      </c>
      <c r="G102" s="13" t="str">
        <f t="shared" si="10"/>
        <v>45204.418</v>
      </c>
      <c r="H102" s="120">
        <f t="shared" si="11"/>
        <v>156</v>
      </c>
      <c r="I102" s="126" t="s">
        <v>882</v>
      </c>
      <c r="J102" s="127" t="s">
        <v>883</v>
      </c>
      <c r="K102" s="126">
        <v>156</v>
      </c>
      <c r="L102" s="126" t="s">
        <v>884</v>
      </c>
      <c r="M102" s="127" t="s">
        <v>229</v>
      </c>
      <c r="N102" s="127"/>
      <c r="O102" s="128" t="s">
        <v>825</v>
      </c>
      <c r="P102" s="128" t="s">
        <v>808</v>
      </c>
    </row>
    <row r="103" spans="1:16" ht="13.5" thickBot="1" x14ac:dyDescent="0.25">
      <c r="A103" s="120" t="str">
        <f t="shared" si="6"/>
        <v> BRNO 26 </v>
      </c>
      <c r="B103" s="17" t="str">
        <f t="shared" si="7"/>
        <v>I</v>
      </c>
      <c r="C103" s="120">
        <f t="shared" si="8"/>
        <v>45204.42</v>
      </c>
      <c r="D103" s="13" t="str">
        <f t="shared" si="9"/>
        <v>vis</v>
      </c>
      <c r="E103" s="125">
        <f>VLOOKUP(C103,Active!C$21:E$962,3,FALSE)</f>
        <v>155.99779679912939</v>
      </c>
      <c r="F103" s="17" t="s">
        <v>194</v>
      </c>
      <c r="G103" s="13" t="str">
        <f t="shared" si="10"/>
        <v>45204.420</v>
      </c>
      <c r="H103" s="120">
        <f t="shared" si="11"/>
        <v>156</v>
      </c>
      <c r="I103" s="126" t="s">
        <v>885</v>
      </c>
      <c r="J103" s="127" t="s">
        <v>886</v>
      </c>
      <c r="K103" s="126">
        <v>156</v>
      </c>
      <c r="L103" s="126" t="s">
        <v>573</v>
      </c>
      <c r="M103" s="127" t="s">
        <v>229</v>
      </c>
      <c r="N103" s="127"/>
      <c r="O103" s="128" t="s">
        <v>887</v>
      </c>
      <c r="P103" s="128" t="s">
        <v>808</v>
      </c>
    </row>
    <row r="104" spans="1:16" ht="13.5" thickBot="1" x14ac:dyDescent="0.25">
      <c r="A104" s="120" t="str">
        <f t="shared" si="6"/>
        <v> BRNO 26 </v>
      </c>
      <c r="B104" s="17" t="str">
        <f t="shared" si="7"/>
        <v>I</v>
      </c>
      <c r="C104" s="120">
        <f t="shared" si="8"/>
        <v>45204.42</v>
      </c>
      <c r="D104" s="13" t="str">
        <f t="shared" si="9"/>
        <v>vis</v>
      </c>
      <c r="E104" s="125">
        <f>VLOOKUP(C104,Active!C$21:E$962,3,FALSE)</f>
        <v>155.99779679912939</v>
      </c>
      <c r="F104" s="17" t="s">
        <v>194</v>
      </c>
      <c r="G104" s="13" t="str">
        <f t="shared" si="10"/>
        <v>45204.420</v>
      </c>
      <c r="H104" s="120">
        <f t="shared" si="11"/>
        <v>156</v>
      </c>
      <c r="I104" s="126" t="s">
        <v>885</v>
      </c>
      <c r="J104" s="127" t="s">
        <v>886</v>
      </c>
      <c r="K104" s="126">
        <v>156</v>
      </c>
      <c r="L104" s="126" t="s">
        <v>573</v>
      </c>
      <c r="M104" s="127" t="s">
        <v>229</v>
      </c>
      <c r="N104" s="127"/>
      <c r="O104" s="128" t="s">
        <v>841</v>
      </c>
      <c r="P104" s="128" t="s">
        <v>808</v>
      </c>
    </row>
    <row r="105" spans="1:16" ht="13.5" thickBot="1" x14ac:dyDescent="0.25">
      <c r="A105" s="120" t="str">
        <f t="shared" si="6"/>
        <v> BRNO 26 </v>
      </c>
      <c r="B105" s="17" t="str">
        <f t="shared" si="7"/>
        <v>I</v>
      </c>
      <c r="C105" s="120">
        <f t="shared" si="8"/>
        <v>45204.42</v>
      </c>
      <c r="D105" s="13" t="str">
        <f t="shared" si="9"/>
        <v>vis</v>
      </c>
      <c r="E105" s="125">
        <f>VLOOKUP(C105,Active!C$21:E$962,3,FALSE)</f>
        <v>155.99779679912939</v>
      </c>
      <c r="F105" s="17" t="s">
        <v>194</v>
      </c>
      <c r="G105" s="13" t="str">
        <f t="shared" si="10"/>
        <v>45204.420</v>
      </c>
      <c r="H105" s="120">
        <f t="shared" si="11"/>
        <v>156</v>
      </c>
      <c r="I105" s="126" t="s">
        <v>885</v>
      </c>
      <c r="J105" s="127" t="s">
        <v>886</v>
      </c>
      <c r="K105" s="126">
        <v>156</v>
      </c>
      <c r="L105" s="126" t="s">
        <v>573</v>
      </c>
      <c r="M105" s="127" t="s">
        <v>229</v>
      </c>
      <c r="N105" s="127"/>
      <c r="O105" s="128" t="s">
        <v>888</v>
      </c>
      <c r="P105" s="128" t="s">
        <v>808</v>
      </c>
    </row>
    <row r="106" spans="1:16" ht="13.5" thickBot="1" x14ac:dyDescent="0.25">
      <c r="A106" s="120" t="str">
        <f t="shared" si="6"/>
        <v> BRNO 26 </v>
      </c>
      <c r="B106" s="17" t="str">
        <f t="shared" si="7"/>
        <v>I</v>
      </c>
      <c r="C106" s="120">
        <f t="shared" si="8"/>
        <v>45204.428</v>
      </c>
      <c r="D106" s="13" t="str">
        <f t="shared" si="9"/>
        <v>vis</v>
      </c>
      <c r="E106" s="125">
        <f>VLOOKUP(C106,Active!C$21:E$962,3,FALSE)</f>
        <v>156.00121951292627</v>
      </c>
      <c r="F106" s="17" t="s">
        <v>194</v>
      </c>
      <c r="G106" s="13" t="str">
        <f t="shared" si="10"/>
        <v>45204.428</v>
      </c>
      <c r="H106" s="120">
        <f t="shared" si="11"/>
        <v>156</v>
      </c>
      <c r="I106" s="126" t="s">
        <v>889</v>
      </c>
      <c r="J106" s="127" t="s">
        <v>890</v>
      </c>
      <c r="K106" s="126">
        <v>156</v>
      </c>
      <c r="L106" s="126" t="s">
        <v>525</v>
      </c>
      <c r="M106" s="127" t="s">
        <v>229</v>
      </c>
      <c r="N106" s="127"/>
      <c r="O106" s="128" t="s">
        <v>891</v>
      </c>
      <c r="P106" s="128" t="s">
        <v>808</v>
      </c>
    </row>
    <row r="107" spans="1:16" ht="13.5" thickBot="1" x14ac:dyDescent="0.25">
      <c r="A107" s="120" t="str">
        <f t="shared" si="6"/>
        <v> BRNO 26 </v>
      </c>
      <c r="B107" s="17" t="str">
        <f t="shared" si="7"/>
        <v>I</v>
      </c>
      <c r="C107" s="120">
        <f t="shared" si="8"/>
        <v>45204.428999999996</v>
      </c>
      <c r="D107" s="13" t="str">
        <f t="shared" si="9"/>
        <v>vis</v>
      </c>
      <c r="E107" s="125">
        <f>VLOOKUP(C107,Active!C$21:E$962,3,FALSE)</f>
        <v>156.00164735214932</v>
      </c>
      <c r="F107" s="17" t="s">
        <v>194</v>
      </c>
      <c r="G107" s="13" t="str">
        <f t="shared" si="10"/>
        <v>45204.429</v>
      </c>
      <c r="H107" s="120">
        <f t="shared" si="11"/>
        <v>156</v>
      </c>
      <c r="I107" s="126" t="s">
        <v>892</v>
      </c>
      <c r="J107" s="127" t="s">
        <v>893</v>
      </c>
      <c r="K107" s="126">
        <v>156</v>
      </c>
      <c r="L107" s="126" t="s">
        <v>487</v>
      </c>
      <c r="M107" s="127" t="s">
        <v>229</v>
      </c>
      <c r="N107" s="127"/>
      <c r="O107" s="128" t="s">
        <v>894</v>
      </c>
      <c r="P107" s="128" t="s">
        <v>808</v>
      </c>
    </row>
    <row r="108" spans="1:16" ht="13.5" thickBot="1" x14ac:dyDescent="0.25">
      <c r="A108" s="120" t="str">
        <f t="shared" si="6"/>
        <v> BRNO 26 </v>
      </c>
      <c r="B108" s="17" t="str">
        <f t="shared" si="7"/>
        <v>I</v>
      </c>
      <c r="C108" s="120">
        <f t="shared" si="8"/>
        <v>45204.432000000001</v>
      </c>
      <c r="D108" s="13" t="str">
        <f t="shared" si="9"/>
        <v>vis</v>
      </c>
      <c r="E108" s="125">
        <f>VLOOKUP(C108,Active!C$21:E$962,3,FALSE)</f>
        <v>156.00293086982472</v>
      </c>
      <c r="F108" s="17" t="s">
        <v>194</v>
      </c>
      <c r="G108" s="13" t="str">
        <f t="shared" si="10"/>
        <v>45204.432</v>
      </c>
      <c r="H108" s="120">
        <f t="shared" si="11"/>
        <v>156</v>
      </c>
      <c r="I108" s="126" t="s">
        <v>895</v>
      </c>
      <c r="J108" s="127" t="s">
        <v>896</v>
      </c>
      <c r="K108" s="126">
        <v>156</v>
      </c>
      <c r="L108" s="126" t="s">
        <v>421</v>
      </c>
      <c r="M108" s="127" t="s">
        <v>229</v>
      </c>
      <c r="N108" s="127"/>
      <c r="O108" s="128" t="s">
        <v>897</v>
      </c>
      <c r="P108" s="128" t="s">
        <v>808</v>
      </c>
    </row>
    <row r="109" spans="1:16" ht="13.5" thickBot="1" x14ac:dyDescent="0.25">
      <c r="A109" s="120" t="str">
        <f t="shared" si="6"/>
        <v> BRNO 26 </v>
      </c>
      <c r="B109" s="17" t="str">
        <f t="shared" si="7"/>
        <v>I</v>
      </c>
      <c r="C109" s="120">
        <f t="shared" si="8"/>
        <v>45204.432999999997</v>
      </c>
      <c r="D109" s="13" t="str">
        <f t="shared" si="9"/>
        <v>vis</v>
      </c>
      <c r="E109" s="125">
        <f>VLOOKUP(C109,Active!C$21:E$962,3,FALSE)</f>
        <v>156.00335870904777</v>
      </c>
      <c r="F109" s="17" t="s">
        <v>194</v>
      </c>
      <c r="G109" s="13" t="str">
        <f t="shared" si="10"/>
        <v>45204.433</v>
      </c>
      <c r="H109" s="120">
        <f t="shared" si="11"/>
        <v>156</v>
      </c>
      <c r="I109" s="126" t="s">
        <v>898</v>
      </c>
      <c r="J109" s="127" t="s">
        <v>899</v>
      </c>
      <c r="K109" s="126">
        <v>156</v>
      </c>
      <c r="L109" s="126" t="s">
        <v>566</v>
      </c>
      <c r="M109" s="127" t="s">
        <v>229</v>
      </c>
      <c r="N109" s="127"/>
      <c r="O109" s="128" t="s">
        <v>900</v>
      </c>
      <c r="P109" s="128" t="s">
        <v>808</v>
      </c>
    </row>
    <row r="110" spans="1:16" ht="13.5" thickBot="1" x14ac:dyDescent="0.25">
      <c r="A110" s="120" t="str">
        <f t="shared" si="6"/>
        <v>IBVS 2292 </v>
      </c>
      <c r="B110" s="17" t="str">
        <f t="shared" si="7"/>
        <v>I</v>
      </c>
      <c r="C110" s="120">
        <f t="shared" si="8"/>
        <v>45206.762499999997</v>
      </c>
      <c r="D110" s="13" t="str">
        <f t="shared" si="9"/>
        <v>vis</v>
      </c>
      <c r="E110" s="125">
        <f>VLOOKUP(C110,Active!C$21:E$962,3,FALSE)</f>
        <v>157.00001018257305</v>
      </c>
      <c r="F110" s="17" t="s">
        <v>194</v>
      </c>
      <c r="G110" s="13" t="str">
        <f t="shared" si="10"/>
        <v>45206.7625</v>
      </c>
      <c r="H110" s="120">
        <f t="shared" si="11"/>
        <v>157</v>
      </c>
      <c r="I110" s="126" t="s">
        <v>901</v>
      </c>
      <c r="J110" s="127" t="s">
        <v>902</v>
      </c>
      <c r="K110" s="126">
        <v>157</v>
      </c>
      <c r="L110" s="126" t="s">
        <v>844</v>
      </c>
      <c r="M110" s="127" t="s">
        <v>331</v>
      </c>
      <c r="N110" s="127" t="s">
        <v>332</v>
      </c>
      <c r="O110" s="128" t="s">
        <v>715</v>
      </c>
      <c r="P110" s="129" t="s">
        <v>903</v>
      </c>
    </row>
    <row r="111" spans="1:16" ht="13.5" thickBot="1" x14ac:dyDescent="0.25">
      <c r="A111" s="120" t="str">
        <f t="shared" si="6"/>
        <v>BAVM 36 </v>
      </c>
      <c r="B111" s="17" t="str">
        <f t="shared" si="7"/>
        <v>I</v>
      </c>
      <c r="C111" s="120">
        <f t="shared" si="8"/>
        <v>45211.439200000001</v>
      </c>
      <c r="D111" s="13" t="str">
        <f t="shared" si="9"/>
        <v>vis</v>
      </c>
      <c r="E111" s="125">
        <f>VLOOKUP(C111,Active!C$21:E$962,3,FALSE)</f>
        <v>159.00088588389934</v>
      </c>
      <c r="F111" s="17" t="s">
        <v>194</v>
      </c>
      <c r="G111" s="13" t="str">
        <f t="shared" si="10"/>
        <v>45211.4392</v>
      </c>
      <c r="H111" s="120">
        <f t="shared" si="11"/>
        <v>159</v>
      </c>
      <c r="I111" s="126" t="s">
        <v>904</v>
      </c>
      <c r="J111" s="127" t="s">
        <v>905</v>
      </c>
      <c r="K111" s="126">
        <v>159</v>
      </c>
      <c r="L111" s="126" t="s">
        <v>906</v>
      </c>
      <c r="M111" s="127" t="s">
        <v>331</v>
      </c>
      <c r="N111" s="127" t="s">
        <v>194</v>
      </c>
      <c r="O111" s="128" t="s">
        <v>907</v>
      </c>
      <c r="P111" s="129" t="s">
        <v>908</v>
      </c>
    </row>
    <row r="112" spans="1:16" ht="13.5" thickBot="1" x14ac:dyDescent="0.25">
      <c r="A112" s="120" t="str">
        <f t="shared" si="6"/>
        <v>IBVS 2292 </v>
      </c>
      <c r="B112" s="17" t="str">
        <f t="shared" si="7"/>
        <v>I</v>
      </c>
      <c r="C112" s="120">
        <f t="shared" si="8"/>
        <v>45220.787600000003</v>
      </c>
      <c r="D112" s="13" t="str">
        <f t="shared" si="9"/>
        <v>vis</v>
      </c>
      <c r="E112" s="125">
        <f>VLOOKUP(C112,Active!C$21:E$962,3,FALSE)</f>
        <v>163.00049809042736</v>
      </c>
      <c r="F112" s="17" t="s">
        <v>194</v>
      </c>
      <c r="G112" s="13" t="str">
        <f t="shared" si="10"/>
        <v>45220.7876</v>
      </c>
      <c r="H112" s="120">
        <f t="shared" si="11"/>
        <v>163</v>
      </c>
      <c r="I112" s="126" t="s">
        <v>909</v>
      </c>
      <c r="J112" s="127" t="s">
        <v>910</v>
      </c>
      <c r="K112" s="126">
        <v>163</v>
      </c>
      <c r="L112" s="126" t="s">
        <v>599</v>
      </c>
      <c r="M112" s="127" t="s">
        <v>331</v>
      </c>
      <c r="N112" s="127" t="s">
        <v>332</v>
      </c>
      <c r="O112" s="128" t="s">
        <v>715</v>
      </c>
      <c r="P112" s="129" t="s">
        <v>903</v>
      </c>
    </row>
    <row r="113" spans="1:16" ht="13.5" thickBot="1" x14ac:dyDescent="0.25">
      <c r="A113" s="120" t="str">
        <f t="shared" si="6"/>
        <v> BAC 35.180 </v>
      </c>
      <c r="B113" s="17" t="str">
        <f t="shared" si="7"/>
        <v>I</v>
      </c>
      <c r="C113" s="120">
        <f t="shared" si="8"/>
        <v>45246.497100000001</v>
      </c>
      <c r="D113" s="13" t="str">
        <f t="shared" si="9"/>
        <v>vis</v>
      </c>
      <c r="E113" s="125">
        <f>VLOOKUP(C113,Active!C$21:E$962,3,FALSE)</f>
        <v>174.00003063328944</v>
      </c>
      <c r="F113" s="17" t="s">
        <v>194</v>
      </c>
      <c r="G113" s="13" t="str">
        <f t="shared" si="10"/>
        <v>45246.4971</v>
      </c>
      <c r="H113" s="120">
        <f t="shared" si="11"/>
        <v>174</v>
      </c>
      <c r="I113" s="126" t="s">
        <v>911</v>
      </c>
      <c r="J113" s="127" t="s">
        <v>912</v>
      </c>
      <c r="K113" s="126">
        <v>174</v>
      </c>
      <c r="L113" s="126" t="s">
        <v>913</v>
      </c>
      <c r="M113" s="127" t="s">
        <v>331</v>
      </c>
      <c r="N113" s="127" t="s">
        <v>332</v>
      </c>
      <c r="O113" s="128" t="s">
        <v>914</v>
      </c>
      <c r="P113" s="128" t="s">
        <v>915</v>
      </c>
    </row>
    <row r="114" spans="1:16" ht="13.5" thickBot="1" x14ac:dyDescent="0.25">
      <c r="A114" s="120" t="str">
        <f t="shared" si="6"/>
        <v> BBS 64 </v>
      </c>
      <c r="B114" s="17" t="str">
        <f t="shared" si="7"/>
        <v>I</v>
      </c>
      <c r="C114" s="120">
        <f t="shared" si="8"/>
        <v>45342.315999999999</v>
      </c>
      <c r="D114" s="13" t="str">
        <f t="shared" si="9"/>
        <v>vis</v>
      </c>
      <c r="E114" s="125">
        <f>VLOOKUP(C114,Active!C$21:E$962,3,FALSE)</f>
        <v>214.99511450389545</v>
      </c>
      <c r="F114" s="17" t="s">
        <v>194</v>
      </c>
      <c r="G114" s="13" t="str">
        <f t="shared" si="10"/>
        <v>45342.316</v>
      </c>
      <c r="H114" s="120">
        <f t="shared" si="11"/>
        <v>215</v>
      </c>
      <c r="I114" s="126" t="s">
        <v>916</v>
      </c>
      <c r="J114" s="127" t="s">
        <v>917</v>
      </c>
      <c r="K114" s="126">
        <v>215</v>
      </c>
      <c r="L114" s="126" t="s">
        <v>696</v>
      </c>
      <c r="M114" s="127" t="s">
        <v>229</v>
      </c>
      <c r="N114" s="127"/>
      <c r="O114" s="128" t="s">
        <v>918</v>
      </c>
      <c r="P114" s="128" t="s">
        <v>919</v>
      </c>
    </row>
    <row r="115" spans="1:16" ht="13.5" thickBot="1" x14ac:dyDescent="0.25">
      <c r="A115" s="120" t="str">
        <f t="shared" si="6"/>
        <v> BBS 65 </v>
      </c>
      <c r="B115" s="17" t="str">
        <f t="shared" si="7"/>
        <v>I</v>
      </c>
      <c r="C115" s="120">
        <f t="shared" si="8"/>
        <v>45342.326000000001</v>
      </c>
      <c r="D115" s="13" t="str">
        <f t="shared" si="9"/>
        <v>vis</v>
      </c>
      <c r="E115" s="125">
        <f>VLOOKUP(C115,Active!C$21:E$962,3,FALSE)</f>
        <v>214.99939289614156</v>
      </c>
      <c r="F115" s="17" t="s">
        <v>194</v>
      </c>
      <c r="G115" s="13" t="str">
        <f t="shared" si="10"/>
        <v>45342.326</v>
      </c>
      <c r="H115" s="120">
        <f t="shared" si="11"/>
        <v>215</v>
      </c>
      <c r="I115" s="126" t="s">
        <v>920</v>
      </c>
      <c r="J115" s="127" t="s">
        <v>921</v>
      </c>
      <c r="K115" s="126">
        <v>215</v>
      </c>
      <c r="L115" s="126" t="s">
        <v>607</v>
      </c>
      <c r="M115" s="127" t="s">
        <v>229</v>
      </c>
      <c r="N115" s="127"/>
      <c r="O115" s="128" t="s">
        <v>922</v>
      </c>
      <c r="P115" s="128" t="s">
        <v>923</v>
      </c>
    </row>
    <row r="116" spans="1:16" ht="13.5" thickBot="1" x14ac:dyDescent="0.25">
      <c r="A116" s="120" t="str">
        <f t="shared" si="6"/>
        <v> BBS 64 </v>
      </c>
      <c r="B116" s="17" t="str">
        <f t="shared" si="7"/>
        <v>I</v>
      </c>
      <c r="C116" s="120">
        <f t="shared" si="8"/>
        <v>45349.31</v>
      </c>
      <c r="D116" s="13" t="str">
        <f t="shared" si="9"/>
        <v>vis</v>
      </c>
      <c r="E116" s="125">
        <f>VLOOKUP(C116,Active!C$21:E$962,3,FALSE)</f>
        <v>217.98742204020587</v>
      </c>
      <c r="F116" s="17" t="s">
        <v>194</v>
      </c>
      <c r="G116" s="13" t="str">
        <f t="shared" si="10"/>
        <v>45349.310</v>
      </c>
      <c r="H116" s="120">
        <f t="shared" si="11"/>
        <v>218</v>
      </c>
      <c r="I116" s="126" t="s">
        <v>924</v>
      </c>
      <c r="J116" s="127" t="s">
        <v>925</v>
      </c>
      <c r="K116" s="126">
        <v>218</v>
      </c>
      <c r="L116" s="126" t="s">
        <v>853</v>
      </c>
      <c r="M116" s="127" t="s">
        <v>229</v>
      </c>
      <c r="N116" s="127"/>
      <c r="O116" s="128" t="s">
        <v>918</v>
      </c>
      <c r="P116" s="128" t="s">
        <v>919</v>
      </c>
    </row>
    <row r="117" spans="1:16" ht="13.5" thickBot="1" x14ac:dyDescent="0.25">
      <c r="A117" s="120" t="str">
        <f t="shared" si="6"/>
        <v> BBS 65 </v>
      </c>
      <c r="B117" s="17" t="str">
        <f t="shared" si="7"/>
        <v>I</v>
      </c>
      <c r="C117" s="120">
        <f t="shared" si="8"/>
        <v>45349.338000000003</v>
      </c>
      <c r="D117" s="13" t="str">
        <f t="shared" si="9"/>
        <v>vis</v>
      </c>
      <c r="E117" s="125">
        <f>VLOOKUP(C117,Active!C$21:E$962,3,FALSE)</f>
        <v>217.99940153849494</v>
      </c>
      <c r="F117" s="17" t="s">
        <v>194</v>
      </c>
      <c r="G117" s="13" t="str">
        <f t="shared" si="10"/>
        <v>45349.338</v>
      </c>
      <c r="H117" s="120">
        <f t="shared" si="11"/>
        <v>218</v>
      </c>
      <c r="I117" s="126" t="s">
        <v>926</v>
      </c>
      <c r="J117" s="127" t="s">
        <v>927</v>
      </c>
      <c r="K117" s="126">
        <v>218</v>
      </c>
      <c r="L117" s="126" t="s">
        <v>607</v>
      </c>
      <c r="M117" s="127" t="s">
        <v>229</v>
      </c>
      <c r="N117" s="127"/>
      <c r="O117" s="128" t="s">
        <v>922</v>
      </c>
      <c r="P117" s="128" t="s">
        <v>923</v>
      </c>
    </row>
    <row r="118" spans="1:16" ht="13.5" thickBot="1" x14ac:dyDescent="0.25">
      <c r="A118" s="120" t="str">
        <f t="shared" si="6"/>
        <v> BBS 68 </v>
      </c>
      <c r="B118" s="17" t="str">
        <f t="shared" si="7"/>
        <v>I</v>
      </c>
      <c r="C118" s="120">
        <f t="shared" si="8"/>
        <v>45370.368000000002</v>
      </c>
      <c r="D118" s="13" t="str">
        <f t="shared" si="9"/>
        <v>vis</v>
      </c>
      <c r="E118" s="125">
        <f>VLOOKUP(C118,Active!C$21:E$962,3,FALSE)</f>
        <v>226.99686043020429</v>
      </c>
      <c r="F118" s="17" t="s">
        <v>194</v>
      </c>
      <c r="G118" s="13" t="str">
        <f t="shared" si="10"/>
        <v>45370.368</v>
      </c>
      <c r="H118" s="120">
        <f t="shared" si="11"/>
        <v>227</v>
      </c>
      <c r="I118" s="126" t="s">
        <v>928</v>
      </c>
      <c r="J118" s="127" t="s">
        <v>929</v>
      </c>
      <c r="K118" s="126">
        <v>227</v>
      </c>
      <c r="L118" s="126" t="s">
        <v>884</v>
      </c>
      <c r="M118" s="127" t="s">
        <v>229</v>
      </c>
      <c r="N118" s="127"/>
      <c r="O118" s="128" t="s">
        <v>918</v>
      </c>
      <c r="P118" s="128" t="s">
        <v>930</v>
      </c>
    </row>
    <row r="119" spans="1:16" ht="13.5" thickBot="1" x14ac:dyDescent="0.25">
      <c r="A119" s="120" t="str">
        <f t="shared" si="6"/>
        <v> VSSC 60.20 </v>
      </c>
      <c r="B119" s="17" t="str">
        <f t="shared" si="7"/>
        <v>I</v>
      </c>
      <c r="C119" s="120">
        <f t="shared" si="8"/>
        <v>45440.481</v>
      </c>
      <c r="D119" s="13" t="str">
        <f t="shared" si="9"/>
        <v>vis</v>
      </c>
      <c r="E119" s="125">
        <f>VLOOKUP(C119,Active!C$21:E$962,3,FALSE)</f>
        <v>256.99395197915493</v>
      </c>
      <c r="F119" s="17" t="s">
        <v>194</v>
      </c>
      <c r="G119" s="13" t="str">
        <f t="shared" si="10"/>
        <v>45440.481</v>
      </c>
      <c r="H119" s="120">
        <f t="shared" si="11"/>
        <v>257</v>
      </c>
      <c r="I119" s="126" t="s">
        <v>931</v>
      </c>
      <c r="J119" s="127" t="s">
        <v>932</v>
      </c>
      <c r="K119" s="126">
        <v>257</v>
      </c>
      <c r="L119" s="126" t="s">
        <v>933</v>
      </c>
      <c r="M119" s="127" t="s">
        <v>229</v>
      </c>
      <c r="N119" s="127"/>
      <c r="O119" s="128" t="s">
        <v>934</v>
      </c>
      <c r="P119" s="128" t="s">
        <v>935</v>
      </c>
    </row>
    <row r="120" spans="1:16" ht="13.5" thickBot="1" x14ac:dyDescent="0.25">
      <c r="A120" s="120" t="str">
        <f t="shared" si="6"/>
        <v> BBS 68 </v>
      </c>
      <c r="B120" s="17" t="str">
        <f t="shared" si="7"/>
        <v>I</v>
      </c>
      <c r="C120" s="120">
        <f t="shared" si="8"/>
        <v>45559.697999999997</v>
      </c>
      <c r="D120" s="13" t="str">
        <f t="shared" si="9"/>
        <v>vis</v>
      </c>
      <c r="E120" s="125">
        <f>VLOOKUP(C120,Active!C$21:E$962,3,FALSE)</f>
        <v>307.99966080906211</v>
      </c>
      <c r="F120" s="17" t="s">
        <v>194</v>
      </c>
      <c r="G120" s="13" t="str">
        <f t="shared" si="10"/>
        <v>45559.698</v>
      </c>
      <c r="H120" s="120">
        <f t="shared" si="11"/>
        <v>308</v>
      </c>
      <c r="I120" s="126" t="s">
        <v>936</v>
      </c>
      <c r="J120" s="127" t="s">
        <v>937</v>
      </c>
      <c r="K120" s="126">
        <v>308</v>
      </c>
      <c r="L120" s="126" t="s">
        <v>607</v>
      </c>
      <c r="M120" s="127" t="s">
        <v>229</v>
      </c>
      <c r="N120" s="127"/>
      <c r="O120" s="128" t="s">
        <v>938</v>
      </c>
      <c r="P120" s="128" t="s">
        <v>930</v>
      </c>
    </row>
    <row r="121" spans="1:16" ht="13.5" thickBot="1" x14ac:dyDescent="0.25">
      <c r="A121" s="120" t="str">
        <f t="shared" si="6"/>
        <v> BBS 68 </v>
      </c>
      <c r="B121" s="17" t="str">
        <f t="shared" si="7"/>
        <v>I</v>
      </c>
      <c r="C121" s="120">
        <f t="shared" si="8"/>
        <v>45578.394</v>
      </c>
      <c r="D121" s="13" t="str">
        <f t="shared" si="9"/>
        <v>vis</v>
      </c>
      <c r="E121" s="125">
        <f>VLOOKUP(C121,Active!C$21:E$962,3,FALSE)</f>
        <v>315.99854295073783</v>
      </c>
      <c r="F121" s="17" t="s">
        <v>194</v>
      </c>
      <c r="G121" s="13" t="str">
        <f t="shared" si="10"/>
        <v>45578.394</v>
      </c>
      <c r="H121" s="120">
        <f t="shared" si="11"/>
        <v>316</v>
      </c>
      <c r="I121" s="126" t="s">
        <v>939</v>
      </c>
      <c r="J121" s="127" t="s">
        <v>940</v>
      </c>
      <c r="K121" s="126">
        <v>316</v>
      </c>
      <c r="L121" s="126" t="s">
        <v>195</v>
      </c>
      <c r="M121" s="127" t="s">
        <v>229</v>
      </c>
      <c r="N121" s="127"/>
      <c r="O121" s="128" t="s">
        <v>941</v>
      </c>
      <c r="P121" s="128" t="s">
        <v>930</v>
      </c>
    </row>
    <row r="122" spans="1:16" ht="13.5" thickBot="1" x14ac:dyDescent="0.25">
      <c r="A122" s="120" t="str">
        <f t="shared" si="6"/>
        <v> BRNO 27 </v>
      </c>
      <c r="B122" s="17" t="str">
        <f t="shared" si="7"/>
        <v>I</v>
      </c>
      <c r="C122" s="120">
        <f t="shared" si="8"/>
        <v>45945.360999999997</v>
      </c>
      <c r="D122" s="13" t="str">
        <f t="shared" si="9"/>
        <v>vis</v>
      </c>
      <c r="E122" s="125">
        <f>VLOOKUP(C122,Active!C$21:E$962,3,FALSE)</f>
        <v>473.00141965611436</v>
      </c>
      <c r="F122" s="17" t="s">
        <v>194</v>
      </c>
      <c r="G122" s="13" t="str">
        <f t="shared" si="10"/>
        <v>45945.361</v>
      </c>
      <c r="H122" s="120">
        <f t="shared" si="11"/>
        <v>473</v>
      </c>
      <c r="I122" s="126" t="s">
        <v>946</v>
      </c>
      <c r="J122" s="127" t="s">
        <v>947</v>
      </c>
      <c r="K122" s="126">
        <v>473</v>
      </c>
      <c r="L122" s="126" t="s">
        <v>525</v>
      </c>
      <c r="M122" s="127" t="s">
        <v>229</v>
      </c>
      <c r="N122" s="127"/>
      <c r="O122" s="128" t="s">
        <v>948</v>
      </c>
      <c r="P122" s="128" t="s">
        <v>949</v>
      </c>
    </row>
    <row r="123" spans="1:16" ht="13.5" thickBot="1" x14ac:dyDescent="0.25">
      <c r="A123" s="120" t="str">
        <f t="shared" si="6"/>
        <v> AOEB 2 </v>
      </c>
      <c r="B123" s="17" t="str">
        <f t="shared" si="7"/>
        <v>I</v>
      </c>
      <c r="C123" s="120">
        <f t="shared" si="8"/>
        <v>45989.769</v>
      </c>
      <c r="D123" s="13" t="str">
        <f t="shared" si="9"/>
        <v>vis</v>
      </c>
      <c r="E123" s="125">
        <f>VLOOKUP(C123,Active!C$21:E$962,3,FALSE)</f>
        <v>492.00090393871443</v>
      </c>
      <c r="F123" s="17" t="s">
        <v>194</v>
      </c>
      <c r="G123" s="13" t="str">
        <f t="shared" si="10"/>
        <v>45989.769</v>
      </c>
      <c r="H123" s="120">
        <f t="shared" si="11"/>
        <v>492</v>
      </c>
      <c r="I123" s="126" t="s">
        <v>950</v>
      </c>
      <c r="J123" s="127" t="s">
        <v>951</v>
      </c>
      <c r="K123" s="126">
        <v>492</v>
      </c>
      <c r="L123" s="126" t="s">
        <v>577</v>
      </c>
      <c r="M123" s="127" t="s">
        <v>229</v>
      </c>
      <c r="N123" s="127"/>
      <c r="O123" s="128" t="s">
        <v>478</v>
      </c>
      <c r="P123" s="128" t="s">
        <v>721</v>
      </c>
    </row>
    <row r="124" spans="1:16" ht="13.5" thickBot="1" x14ac:dyDescent="0.25">
      <c r="A124" s="120" t="str">
        <f t="shared" si="6"/>
        <v> BRNO 27 </v>
      </c>
      <c r="B124" s="17" t="str">
        <f t="shared" si="7"/>
        <v>I</v>
      </c>
      <c r="C124" s="120">
        <f t="shared" si="8"/>
        <v>45994.451000000001</v>
      </c>
      <c r="D124" s="13" t="str">
        <f t="shared" si="9"/>
        <v>vis</v>
      </c>
      <c r="E124" s="125">
        <f>VLOOKUP(C124,Active!C$21:E$962,3,FALSE)</f>
        <v>494.00404718792947</v>
      </c>
      <c r="F124" s="17" t="s">
        <v>194</v>
      </c>
      <c r="G124" s="13" t="str">
        <f t="shared" si="10"/>
        <v>45994.451</v>
      </c>
      <c r="H124" s="120">
        <f t="shared" si="11"/>
        <v>494</v>
      </c>
      <c r="I124" s="126" t="s">
        <v>952</v>
      </c>
      <c r="J124" s="127" t="s">
        <v>953</v>
      </c>
      <c r="K124" s="126">
        <v>494</v>
      </c>
      <c r="L124" s="126" t="s">
        <v>491</v>
      </c>
      <c r="M124" s="127" t="s">
        <v>229</v>
      </c>
      <c r="N124" s="127"/>
      <c r="O124" s="128" t="s">
        <v>948</v>
      </c>
      <c r="P124" s="128" t="s">
        <v>949</v>
      </c>
    </row>
    <row r="125" spans="1:16" ht="13.5" thickBot="1" x14ac:dyDescent="0.25">
      <c r="A125" s="120" t="str">
        <f t="shared" si="6"/>
        <v> BRNO 27 </v>
      </c>
      <c r="B125" s="17" t="str">
        <f t="shared" si="7"/>
        <v>I</v>
      </c>
      <c r="C125" s="120">
        <f t="shared" si="8"/>
        <v>46036.502</v>
      </c>
      <c r="D125" s="13" t="str">
        <f t="shared" si="9"/>
        <v>vis</v>
      </c>
      <c r="E125" s="125">
        <f>VLOOKUP(C125,Active!C$21:E$962,3,FALSE)</f>
        <v>511.99511441832828</v>
      </c>
      <c r="F125" s="17" t="s">
        <v>194</v>
      </c>
      <c r="G125" s="13" t="str">
        <f t="shared" si="10"/>
        <v>46036.502</v>
      </c>
      <c r="H125" s="120">
        <f t="shared" si="11"/>
        <v>512</v>
      </c>
      <c r="I125" s="126" t="s">
        <v>954</v>
      </c>
      <c r="J125" s="127" t="s">
        <v>955</v>
      </c>
      <c r="K125" s="126">
        <v>512</v>
      </c>
      <c r="L125" s="126" t="s">
        <v>696</v>
      </c>
      <c r="M125" s="127" t="s">
        <v>229</v>
      </c>
      <c r="N125" s="127"/>
      <c r="O125" s="128" t="s">
        <v>956</v>
      </c>
      <c r="P125" s="128" t="s">
        <v>949</v>
      </c>
    </row>
    <row r="126" spans="1:16" ht="13.5" thickBot="1" x14ac:dyDescent="0.25">
      <c r="A126" s="120" t="str">
        <f t="shared" si="6"/>
        <v> BRNO 27 </v>
      </c>
      <c r="B126" s="17" t="str">
        <f t="shared" si="7"/>
        <v>I</v>
      </c>
      <c r="C126" s="120">
        <f t="shared" si="8"/>
        <v>46036.512000000002</v>
      </c>
      <c r="D126" s="13" t="str">
        <f t="shared" si="9"/>
        <v>vis</v>
      </c>
      <c r="E126" s="125">
        <f>VLOOKUP(C126,Active!C$21:E$962,3,FALSE)</f>
        <v>511.99939281057436</v>
      </c>
      <c r="F126" s="17" t="s">
        <v>194</v>
      </c>
      <c r="G126" s="13" t="str">
        <f t="shared" si="10"/>
        <v>46036.512</v>
      </c>
      <c r="H126" s="120">
        <f t="shared" si="11"/>
        <v>512</v>
      </c>
      <c r="I126" s="126" t="s">
        <v>957</v>
      </c>
      <c r="J126" s="127" t="s">
        <v>958</v>
      </c>
      <c r="K126" s="126">
        <v>512</v>
      </c>
      <c r="L126" s="126" t="s">
        <v>607</v>
      </c>
      <c r="M126" s="127" t="s">
        <v>229</v>
      </c>
      <c r="N126" s="127"/>
      <c r="O126" s="128" t="s">
        <v>948</v>
      </c>
      <c r="P126" s="128" t="s">
        <v>949</v>
      </c>
    </row>
    <row r="127" spans="1:16" ht="13.5" thickBot="1" x14ac:dyDescent="0.25">
      <c r="A127" s="120" t="str">
        <f t="shared" si="6"/>
        <v> AOEB 2 </v>
      </c>
      <c r="B127" s="17" t="str">
        <f t="shared" si="7"/>
        <v>I</v>
      </c>
      <c r="C127" s="120">
        <f t="shared" si="8"/>
        <v>46057.553</v>
      </c>
      <c r="D127" s="13" t="str">
        <f t="shared" si="9"/>
        <v>vis</v>
      </c>
      <c r="E127" s="125">
        <f>VLOOKUP(C127,Active!C$21:E$962,3,FALSE)</f>
        <v>521.00155793375291</v>
      </c>
      <c r="F127" s="17" t="s">
        <v>194</v>
      </c>
      <c r="G127" s="13" t="str">
        <f t="shared" si="10"/>
        <v>46057.553</v>
      </c>
      <c r="H127" s="120">
        <f t="shared" si="11"/>
        <v>521</v>
      </c>
      <c r="I127" s="126" t="s">
        <v>959</v>
      </c>
      <c r="J127" s="127" t="s">
        <v>960</v>
      </c>
      <c r="K127" s="126">
        <v>521</v>
      </c>
      <c r="L127" s="126" t="s">
        <v>487</v>
      </c>
      <c r="M127" s="127" t="s">
        <v>229</v>
      </c>
      <c r="N127" s="127"/>
      <c r="O127" s="128" t="s">
        <v>874</v>
      </c>
      <c r="P127" s="128" t="s">
        <v>721</v>
      </c>
    </row>
    <row r="128" spans="1:16" ht="13.5" thickBot="1" x14ac:dyDescent="0.25">
      <c r="A128" s="120" t="str">
        <f t="shared" si="6"/>
        <v> AOEB 2 </v>
      </c>
      <c r="B128" s="17" t="str">
        <f t="shared" si="7"/>
        <v>I</v>
      </c>
      <c r="C128" s="120">
        <f t="shared" si="8"/>
        <v>46071.572</v>
      </c>
      <c r="D128" s="13" t="str">
        <f t="shared" si="9"/>
        <v>vis</v>
      </c>
      <c r="E128" s="125">
        <f>VLOOKUP(C128,Active!C$21:E$962,3,FALSE)</f>
        <v>526.99943602233509</v>
      </c>
      <c r="F128" s="17" t="s">
        <v>194</v>
      </c>
      <c r="G128" s="13" t="str">
        <f t="shared" si="10"/>
        <v>46071.572</v>
      </c>
      <c r="H128" s="120">
        <f t="shared" si="11"/>
        <v>527</v>
      </c>
      <c r="I128" s="126" t="s">
        <v>961</v>
      </c>
      <c r="J128" s="127" t="s">
        <v>962</v>
      </c>
      <c r="K128" s="126">
        <v>527</v>
      </c>
      <c r="L128" s="126" t="s">
        <v>607</v>
      </c>
      <c r="M128" s="127" t="s">
        <v>229</v>
      </c>
      <c r="N128" s="127"/>
      <c r="O128" s="128" t="s">
        <v>874</v>
      </c>
      <c r="P128" s="128" t="s">
        <v>721</v>
      </c>
    </row>
    <row r="129" spans="1:16" ht="13.5" thickBot="1" x14ac:dyDescent="0.25">
      <c r="A129" s="120" t="str">
        <f t="shared" si="6"/>
        <v> AOEB 2 </v>
      </c>
      <c r="B129" s="17" t="str">
        <f t="shared" si="7"/>
        <v>I</v>
      </c>
      <c r="C129" s="120">
        <f t="shared" si="8"/>
        <v>46078.591999999997</v>
      </c>
      <c r="D129" s="13" t="str">
        <f t="shared" si="9"/>
        <v>vis</v>
      </c>
      <c r="E129" s="125">
        <f>VLOOKUP(C129,Active!C$21:E$962,3,FALSE)</f>
        <v>530.00286737848216</v>
      </c>
      <c r="F129" s="17" t="s">
        <v>194</v>
      </c>
      <c r="G129" s="13" t="str">
        <f t="shared" si="10"/>
        <v>46078.592</v>
      </c>
      <c r="H129" s="120">
        <f t="shared" si="11"/>
        <v>530</v>
      </c>
      <c r="I129" s="126" t="s">
        <v>963</v>
      </c>
      <c r="J129" s="127" t="s">
        <v>964</v>
      </c>
      <c r="K129" s="126">
        <v>530</v>
      </c>
      <c r="L129" s="126" t="s">
        <v>421</v>
      </c>
      <c r="M129" s="127" t="s">
        <v>229</v>
      </c>
      <c r="N129" s="127"/>
      <c r="O129" s="128" t="s">
        <v>874</v>
      </c>
      <c r="P129" s="128" t="s">
        <v>721</v>
      </c>
    </row>
    <row r="130" spans="1:16" ht="13.5" thickBot="1" x14ac:dyDescent="0.25">
      <c r="A130" s="120" t="str">
        <f t="shared" si="6"/>
        <v> BRNO 27 </v>
      </c>
      <c r="B130" s="17" t="str">
        <f t="shared" si="7"/>
        <v>I</v>
      </c>
      <c r="C130" s="120">
        <f t="shared" si="8"/>
        <v>46104.284</v>
      </c>
      <c r="D130" s="13" t="str">
        <f t="shared" si="9"/>
        <v>vis</v>
      </c>
      <c r="E130" s="125">
        <f>VLOOKUP(C130,Active!C$21:E$962,3,FALSE)</f>
        <v>540.99491273491753</v>
      </c>
      <c r="F130" s="17" t="s">
        <v>194</v>
      </c>
      <c r="G130" s="13" t="str">
        <f t="shared" si="10"/>
        <v>46104.284</v>
      </c>
      <c r="H130" s="120">
        <f t="shared" si="11"/>
        <v>541</v>
      </c>
      <c r="I130" s="126" t="s">
        <v>965</v>
      </c>
      <c r="J130" s="127" t="s">
        <v>966</v>
      </c>
      <c r="K130" s="126">
        <v>541</v>
      </c>
      <c r="L130" s="126" t="s">
        <v>967</v>
      </c>
      <c r="M130" s="127" t="s">
        <v>229</v>
      </c>
      <c r="N130" s="127"/>
      <c r="O130" s="128" t="s">
        <v>968</v>
      </c>
      <c r="P130" s="128" t="s">
        <v>949</v>
      </c>
    </row>
    <row r="131" spans="1:16" ht="13.5" thickBot="1" x14ac:dyDescent="0.25">
      <c r="A131" s="120" t="str">
        <f t="shared" si="6"/>
        <v> AOEB 2 </v>
      </c>
      <c r="B131" s="17" t="str">
        <f t="shared" si="7"/>
        <v>I</v>
      </c>
      <c r="C131" s="120">
        <f t="shared" si="8"/>
        <v>46211.824000000001</v>
      </c>
      <c r="D131" s="13" t="str">
        <f t="shared" si="9"/>
        <v>vis</v>
      </c>
      <c r="E131" s="125">
        <f>VLOOKUP(C131,Active!C$21:E$962,3,FALSE)</f>
        <v>587.0047429400762</v>
      </c>
      <c r="F131" s="17" t="s">
        <v>194</v>
      </c>
      <c r="G131" s="13" t="str">
        <f t="shared" si="10"/>
        <v>46211.824</v>
      </c>
      <c r="H131" s="120">
        <f t="shared" si="11"/>
        <v>587</v>
      </c>
      <c r="I131" s="126" t="s">
        <v>969</v>
      </c>
      <c r="J131" s="127" t="s">
        <v>970</v>
      </c>
      <c r="K131" s="126">
        <v>587</v>
      </c>
      <c r="L131" s="126" t="s">
        <v>511</v>
      </c>
      <c r="M131" s="127" t="s">
        <v>229</v>
      </c>
      <c r="N131" s="127"/>
      <c r="O131" s="128" t="s">
        <v>478</v>
      </c>
      <c r="P131" s="128" t="s">
        <v>721</v>
      </c>
    </row>
    <row r="132" spans="1:16" ht="13.5" thickBot="1" x14ac:dyDescent="0.25">
      <c r="A132" s="120" t="str">
        <f t="shared" si="6"/>
        <v> AOEB 2 </v>
      </c>
      <c r="B132" s="17" t="str">
        <f t="shared" si="7"/>
        <v>I</v>
      </c>
      <c r="C132" s="120">
        <f t="shared" si="8"/>
        <v>46260.889000000003</v>
      </c>
      <c r="D132" s="13" t="str">
        <f t="shared" si="9"/>
        <v>vis</v>
      </c>
      <c r="E132" s="125">
        <f>VLOOKUP(C132,Active!C$21:E$962,3,FALSE)</f>
        <v>607.99667449127764</v>
      </c>
      <c r="F132" s="17" t="s">
        <v>194</v>
      </c>
      <c r="G132" s="13" t="str">
        <f t="shared" si="10"/>
        <v>46260.889</v>
      </c>
      <c r="H132" s="120">
        <f t="shared" si="11"/>
        <v>608</v>
      </c>
      <c r="I132" s="126" t="s">
        <v>971</v>
      </c>
      <c r="J132" s="127" t="s">
        <v>972</v>
      </c>
      <c r="K132" s="126">
        <v>608</v>
      </c>
      <c r="L132" s="126" t="s">
        <v>880</v>
      </c>
      <c r="M132" s="127" t="s">
        <v>229</v>
      </c>
      <c r="N132" s="127"/>
      <c r="O132" s="128" t="s">
        <v>973</v>
      </c>
      <c r="P132" s="128" t="s">
        <v>721</v>
      </c>
    </row>
    <row r="133" spans="1:16" ht="13.5" thickBot="1" x14ac:dyDescent="0.25">
      <c r="A133" s="120" t="str">
        <f t="shared" si="6"/>
        <v> BBS 81 </v>
      </c>
      <c r="B133" s="17" t="str">
        <f t="shared" si="7"/>
        <v>I</v>
      </c>
      <c r="C133" s="120">
        <f t="shared" si="8"/>
        <v>46326.36</v>
      </c>
      <c r="D133" s="13" t="str">
        <f t="shared" si="9"/>
        <v>vis</v>
      </c>
      <c r="E133" s="125">
        <f>VLOOKUP(C133,Active!C$21:E$962,3,FALSE)</f>
        <v>636.00773635999451</v>
      </c>
      <c r="F133" s="17" t="s">
        <v>194</v>
      </c>
      <c r="G133" s="13" t="str">
        <f t="shared" si="10"/>
        <v>46326.360</v>
      </c>
      <c r="H133" s="120">
        <f t="shared" si="11"/>
        <v>636</v>
      </c>
      <c r="I133" s="126" t="s">
        <v>974</v>
      </c>
      <c r="J133" s="127" t="s">
        <v>975</v>
      </c>
      <c r="K133" s="126">
        <v>636</v>
      </c>
      <c r="L133" s="126" t="s">
        <v>220</v>
      </c>
      <c r="M133" s="127" t="s">
        <v>229</v>
      </c>
      <c r="N133" s="127"/>
      <c r="O133" s="128" t="s">
        <v>976</v>
      </c>
      <c r="P133" s="128" t="s">
        <v>977</v>
      </c>
    </row>
    <row r="134" spans="1:16" ht="13.5" thickBot="1" x14ac:dyDescent="0.25">
      <c r="A134" s="120" t="str">
        <f t="shared" si="6"/>
        <v> AOEB 2 </v>
      </c>
      <c r="B134" s="17" t="str">
        <f t="shared" si="7"/>
        <v>I</v>
      </c>
      <c r="C134" s="120">
        <f t="shared" si="8"/>
        <v>46328.692999999999</v>
      </c>
      <c r="D134" s="13" t="str">
        <f t="shared" si="9"/>
        <v>vis</v>
      </c>
      <c r="E134" s="125">
        <f>VLOOKUP(C134,Active!C$21:E$962,3,FALSE)</f>
        <v>637.00588527080515</v>
      </c>
      <c r="F134" s="17" t="s">
        <v>194</v>
      </c>
      <c r="G134" s="13" t="str">
        <f t="shared" si="10"/>
        <v>46328.693</v>
      </c>
      <c r="H134" s="120">
        <f t="shared" si="11"/>
        <v>637</v>
      </c>
      <c r="I134" s="126" t="s">
        <v>978</v>
      </c>
      <c r="J134" s="127" t="s">
        <v>979</v>
      </c>
      <c r="K134" s="126">
        <v>637</v>
      </c>
      <c r="L134" s="126" t="s">
        <v>683</v>
      </c>
      <c r="M134" s="127" t="s">
        <v>229</v>
      </c>
      <c r="N134" s="127"/>
      <c r="O134" s="128" t="s">
        <v>478</v>
      </c>
      <c r="P134" s="128" t="s">
        <v>721</v>
      </c>
    </row>
    <row r="135" spans="1:16" ht="13.5" thickBot="1" x14ac:dyDescent="0.25">
      <c r="A135" s="120" t="str">
        <f t="shared" si="6"/>
        <v> BBS 81 </v>
      </c>
      <c r="B135" s="17" t="str">
        <f t="shared" si="7"/>
        <v>I</v>
      </c>
      <c r="C135" s="120">
        <f t="shared" si="8"/>
        <v>46340.356</v>
      </c>
      <c r="D135" s="13" t="str">
        <f t="shared" si="9"/>
        <v>vis</v>
      </c>
      <c r="E135" s="125">
        <f>VLOOKUP(C135,Active!C$21:E$962,3,FALSE)</f>
        <v>641.99577414641226</v>
      </c>
      <c r="F135" s="17" t="s">
        <v>194</v>
      </c>
      <c r="G135" s="13" t="str">
        <f t="shared" si="10"/>
        <v>46340.356</v>
      </c>
      <c r="H135" s="120">
        <f t="shared" si="11"/>
        <v>642</v>
      </c>
      <c r="I135" s="126" t="s">
        <v>980</v>
      </c>
      <c r="J135" s="127" t="s">
        <v>981</v>
      </c>
      <c r="K135" s="126">
        <v>642</v>
      </c>
      <c r="L135" s="126" t="s">
        <v>762</v>
      </c>
      <c r="M135" s="127" t="s">
        <v>229</v>
      </c>
      <c r="N135" s="127"/>
      <c r="O135" s="128" t="s">
        <v>976</v>
      </c>
      <c r="P135" s="128" t="s">
        <v>977</v>
      </c>
    </row>
    <row r="136" spans="1:16" ht="13.5" thickBot="1" x14ac:dyDescent="0.25">
      <c r="A136" s="120" t="str">
        <f t="shared" si="6"/>
        <v> AOEB 2 </v>
      </c>
      <c r="B136" s="17" t="str">
        <f t="shared" si="7"/>
        <v>I</v>
      </c>
      <c r="C136" s="120">
        <f t="shared" si="8"/>
        <v>46384.773000000001</v>
      </c>
      <c r="D136" s="13" t="str">
        <f t="shared" si="9"/>
        <v>vis</v>
      </c>
      <c r="E136" s="125">
        <f>VLOOKUP(C136,Active!C$21:E$962,3,FALSE)</f>
        <v>660.99910898203223</v>
      </c>
      <c r="F136" s="17" t="s">
        <v>194</v>
      </c>
      <c r="G136" s="13" t="str">
        <f t="shared" si="10"/>
        <v>46384.773</v>
      </c>
      <c r="H136" s="120">
        <f t="shared" si="11"/>
        <v>661</v>
      </c>
      <c r="I136" s="126" t="s">
        <v>982</v>
      </c>
      <c r="J136" s="127" t="s">
        <v>983</v>
      </c>
      <c r="K136" s="126">
        <v>661</v>
      </c>
      <c r="L136" s="126" t="s">
        <v>772</v>
      </c>
      <c r="M136" s="127" t="s">
        <v>229</v>
      </c>
      <c r="N136" s="127"/>
      <c r="O136" s="128" t="s">
        <v>973</v>
      </c>
      <c r="P136" s="128" t="s">
        <v>721</v>
      </c>
    </row>
    <row r="137" spans="1:16" ht="13.5" thickBot="1" x14ac:dyDescent="0.25">
      <c r="A137" s="120" t="str">
        <f t="shared" si="6"/>
        <v> AOEB 2 </v>
      </c>
      <c r="B137" s="17" t="str">
        <f t="shared" si="7"/>
        <v>I</v>
      </c>
      <c r="C137" s="120">
        <f t="shared" si="8"/>
        <v>46398.788999999997</v>
      </c>
      <c r="D137" s="13" t="str">
        <f t="shared" si="9"/>
        <v>vis</v>
      </c>
      <c r="E137" s="125">
        <f>VLOOKUP(C137,Active!C$21:E$962,3,FALSE)</f>
        <v>666.99570355293895</v>
      </c>
      <c r="F137" s="17" t="s">
        <v>194</v>
      </c>
      <c r="G137" s="13" t="str">
        <f t="shared" si="10"/>
        <v>46398.789</v>
      </c>
      <c r="H137" s="120">
        <f t="shared" si="11"/>
        <v>667</v>
      </c>
      <c r="I137" s="126" t="s">
        <v>984</v>
      </c>
      <c r="J137" s="127" t="s">
        <v>985</v>
      </c>
      <c r="K137" s="126">
        <v>667</v>
      </c>
      <c r="L137" s="126" t="s">
        <v>762</v>
      </c>
      <c r="M137" s="127" t="s">
        <v>229</v>
      </c>
      <c r="N137" s="127"/>
      <c r="O137" s="128" t="s">
        <v>736</v>
      </c>
      <c r="P137" s="128" t="s">
        <v>721</v>
      </c>
    </row>
    <row r="138" spans="1:16" ht="13.5" thickBot="1" x14ac:dyDescent="0.25">
      <c r="A138" s="120" t="str">
        <f t="shared" si="6"/>
        <v> AOEB 2 </v>
      </c>
      <c r="B138" s="17" t="str">
        <f t="shared" si="7"/>
        <v>I</v>
      </c>
      <c r="C138" s="120">
        <f t="shared" si="8"/>
        <v>46431.54</v>
      </c>
      <c r="D138" s="13" t="str">
        <f t="shared" si="9"/>
        <v>vis</v>
      </c>
      <c r="E138" s="125">
        <f>VLOOKUP(C138,Active!C$21:E$962,3,FALSE)</f>
        <v>681.00786599527964</v>
      </c>
      <c r="F138" s="17" t="s">
        <v>194</v>
      </c>
      <c r="G138" s="13" t="str">
        <f t="shared" si="10"/>
        <v>46431.540</v>
      </c>
      <c r="H138" s="120">
        <f t="shared" si="11"/>
        <v>681</v>
      </c>
      <c r="I138" s="126" t="s">
        <v>986</v>
      </c>
      <c r="J138" s="127" t="s">
        <v>987</v>
      </c>
      <c r="K138" s="126">
        <v>681</v>
      </c>
      <c r="L138" s="126" t="s">
        <v>220</v>
      </c>
      <c r="M138" s="127" t="s">
        <v>229</v>
      </c>
      <c r="N138" s="127"/>
      <c r="O138" s="128" t="s">
        <v>874</v>
      </c>
      <c r="P138" s="128" t="s">
        <v>721</v>
      </c>
    </row>
    <row r="139" spans="1:16" ht="13.5" thickBot="1" x14ac:dyDescent="0.25">
      <c r="A139" s="120" t="str">
        <f t="shared" ref="A139:A202" si="12">P139</f>
        <v> BRNO 28 </v>
      </c>
      <c r="B139" s="17" t="str">
        <f t="shared" ref="B139:B202" si="13">IF(H139=INT(H139),"I","II")</f>
        <v>I</v>
      </c>
      <c r="C139" s="120">
        <f t="shared" ref="C139:C202" si="14">1*G139</f>
        <v>46695.635999999999</v>
      </c>
      <c r="D139" s="13" t="str">
        <f t="shared" ref="D139:D202" si="15">VLOOKUP(F139,I$1:J$5,2,FALSE)</f>
        <v>vis</v>
      </c>
      <c r="E139" s="125">
        <f>VLOOKUP(C139,Active!C$21:E$962,3,FALSE)</f>
        <v>793.9984938347942</v>
      </c>
      <c r="F139" s="17" t="s">
        <v>194</v>
      </c>
      <c r="G139" s="13" t="str">
        <f t="shared" ref="G139:G202" si="16">MID(I139,3,LEN(I139)-3)</f>
        <v>46695.636</v>
      </c>
      <c r="H139" s="120">
        <f t="shared" ref="H139:H202" si="17">1*K139</f>
        <v>794</v>
      </c>
      <c r="I139" s="126" t="s">
        <v>988</v>
      </c>
      <c r="J139" s="127" t="s">
        <v>989</v>
      </c>
      <c r="K139" s="126">
        <v>794</v>
      </c>
      <c r="L139" s="126" t="s">
        <v>709</v>
      </c>
      <c r="M139" s="127" t="s">
        <v>229</v>
      </c>
      <c r="N139" s="127"/>
      <c r="O139" s="128" t="s">
        <v>990</v>
      </c>
      <c r="P139" s="128" t="s">
        <v>991</v>
      </c>
    </row>
    <row r="140" spans="1:16" ht="13.5" thickBot="1" x14ac:dyDescent="0.25">
      <c r="A140" s="120" t="str">
        <f t="shared" si="12"/>
        <v> BBS 81 </v>
      </c>
      <c r="B140" s="17" t="str">
        <f t="shared" si="13"/>
        <v>I</v>
      </c>
      <c r="C140" s="120">
        <f t="shared" si="14"/>
        <v>46700.317000000003</v>
      </c>
      <c r="D140" s="13" t="str">
        <f t="shared" si="15"/>
        <v>vis</v>
      </c>
      <c r="E140" s="125">
        <f>VLOOKUP(C140,Active!C$21:E$962,3,FALSE)</f>
        <v>796.00120924478608</v>
      </c>
      <c r="F140" s="17" t="s">
        <v>194</v>
      </c>
      <c r="G140" s="13" t="str">
        <f t="shared" si="16"/>
        <v>46700.317</v>
      </c>
      <c r="H140" s="120">
        <f t="shared" si="17"/>
        <v>796</v>
      </c>
      <c r="I140" s="126" t="s">
        <v>992</v>
      </c>
      <c r="J140" s="127" t="s">
        <v>993</v>
      </c>
      <c r="K140" s="126">
        <v>796</v>
      </c>
      <c r="L140" s="126" t="s">
        <v>525</v>
      </c>
      <c r="M140" s="127" t="s">
        <v>229</v>
      </c>
      <c r="N140" s="127"/>
      <c r="O140" s="128" t="s">
        <v>918</v>
      </c>
      <c r="P140" s="128" t="s">
        <v>977</v>
      </c>
    </row>
    <row r="141" spans="1:16" ht="13.5" thickBot="1" x14ac:dyDescent="0.25">
      <c r="A141" s="120" t="str">
        <f t="shared" si="12"/>
        <v> BBS 81 </v>
      </c>
      <c r="B141" s="17" t="str">
        <f t="shared" si="13"/>
        <v>I</v>
      </c>
      <c r="C141" s="120">
        <f t="shared" si="14"/>
        <v>46707.328999999998</v>
      </c>
      <c r="D141" s="13" t="str">
        <f t="shared" si="15"/>
        <v>vis</v>
      </c>
      <c r="E141" s="125">
        <f>VLOOKUP(C141,Active!C$21:E$962,3,FALSE)</f>
        <v>799.00121788713636</v>
      </c>
      <c r="F141" s="17" t="s">
        <v>194</v>
      </c>
      <c r="G141" s="13" t="str">
        <f t="shared" si="16"/>
        <v>46707.329</v>
      </c>
      <c r="H141" s="120">
        <f t="shared" si="17"/>
        <v>799</v>
      </c>
      <c r="I141" s="126" t="s">
        <v>994</v>
      </c>
      <c r="J141" s="127" t="s">
        <v>995</v>
      </c>
      <c r="K141" s="126">
        <v>799</v>
      </c>
      <c r="L141" s="126" t="s">
        <v>525</v>
      </c>
      <c r="M141" s="127" t="s">
        <v>229</v>
      </c>
      <c r="N141" s="127"/>
      <c r="O141" s="128" t="s">
        <v>918</v>
      </c>
      <c r="P141" s="128" t="s">
        <v>977</v>
      </c>
    </row>
    <row r="142" spans="1:16" ht="13.5" thickBot="1" x14ac:dyDescent="0.25">
      <c r="A142" s="120" t="str">
        <f t="shared" si="12"/>
        <v> AOEB 2 </v>
      </c>
      <c r="B142" s="17" t="str">
        <f t="shared" si="13"/>
        <v>I</v>
      </c>
      <c r="C142" s="120">
        <f t="shared" si="14"/>
        <v>46709.656999999999</v>
      </c>
      <c r="D142" s="13" t="str">
        <f t="shared" si="15"/>
        <v>vis</v>
      </c>
      <c r="E142" s="125">
        <f>VLOOKUP(C142,Active!C$21:E$962,3,FALSE)</f>
        <v>799.99722760182556</v>
      </c>
      <c r="F142" s="17" t="s">
        <v>194</v>
      </c>
      <c r="G142" s="13" t="str">
        <f t="shared" si="16"/>
        <v>46709.657</v>
      </c>
      <c r="H142" s="120">
        <f t="shared" si="17"/>
        <v>800</v>
      </c>
      <c r="I142" s="126" t="s">
        <v>996</v>
      </c>
      <c r="J142" s="127" t="s">
        <v>997</v>
      </c>
      <c r="K142" s="126">
        <v>800</v>
      </c>
      <c r="L142" s="126" t="s">
        <v>648</v>
      </c>
      <c r="M142" s="127" t="s">
        <v>229</v>
      </c>
      <c r="N142" s="127"/>
      <c r="O142" s="128" t="s">
        <v>736</v>
      </c>
      <c r="P142" s="128" t="s">
        <v>721</v>
      </c>
    </row>
    <row r="143" spans="1:16" ht="13.5" thickBot="1" x14ac:dyDescent="0.25">
      <c r="A143" s="120" t="str">
        <f t="shared" si="12"/>
        <v>BAVM 46 </v>
      </c>
      <c r="B143" s="17" t="str">
        <f t="shared" si="13"/>
        <v>I</v>
      </c>
      <c r="C143" s="120">
        <f t="shared" si="14"/>
        <v>46763.42</v>
      </c>
      <c r="D143" s="13" t="str">
        <f t="shared" si="15"/>
        <v>vis</v>
      </c>
      <c r="E143" s="125">
        <f>VLOOKUP(C143,Active!C$21:E$962,3,FALSE)</f>
        <v>822.99914782983262</v>
      </c>
      <c r="F143" s="17" t="s">
        <v>194</v>
      </c>
      <c r="G143" s="13" t="str">
        <f t="shared" si="16"/>
        <v>46763.420</v>
      </c>
      <c r="H143" s="120">
        <f t="shared" si="17"/>
        <v>823</v>
      </c>
      <c r="I143" s="126" t="s">
        <v>998</v>
      </c>
      <c r="J143" s="127" t="s">
        <v>999</v>
      </c>
      <c r="K143" s="126">
        <v>823</v>
      </c>
      <c r="L143" s="126" t="s">
        <v>772</v>
      </c>
      <c r="M143" s="127" t="s">
        <v>229</v>
      </c>
      <c r="N143" s="127"/>
      <c r="O143" s="128" t="s">
        <v>1000</v>
      </c>
      <c r="P143" s="129" t="s">
        <v>1001</v>
      </c>
    </row>
    <row r="144" spans="1:16" ht="13.5" thickBot="1" x14ac:dyDescent="0.25">
      <c r="A144" s="120" t="str">
        <f t="shared" si="12"/>
        <v> AOEB 2 </v>
      </c>
      <c r="B144" s="17" t="str">
        <f t="shared" si="13"/>
        <v>I</v>
      </c>
      <c r="C144" s="120">
        <f t="shared" si="14"/>
        <v>46819.514000000003</v>
      </c>
      <c r="D144" s="13" t="str">
        <f t="shared" si="15"/>
        <v>vis</v>
      </c>
      <c r="E144" s="125">
        <f>VLOOKUP(C144,Active!C$21:E$962,3,FALSE)</f>
        <v>846.99836129020423</v>
      </c>
      <c r="F144" s="17" t="s">
        <v>194</v>
      </c>
      <c r="G144" s="13" t="str">
        <f t="shared" si="16"/>
        <v>46819.514</v>
      </c>
      <c r="H144" s="120">
        <f t="shared" si="17"/>
        <v>847</v>
      </c>
      <c r="I144" s="126" t="s">
        <v>1002</v>
      </c>
      <c r="J144" s="127" t="s">
        <v>1003</v>
      </c>
      <c r="K144" s="126">
        <v>847</v>
      </c>
      <c r="L144" s="126" t="s">
        <v>709</v>
      </c>
      <c r="M144" s="127" t="s">
        <v>229</v>
      </c>
      <c r="N144" s="127"/>
      <c r="O144" s="128" t="s">
        <v>478</v>
      </c>
      <c r="P144" s="128" t="s">
        <v>721</v>
      </c>
    </row>
    <row r="145" spans="1:16" ht="13.5" thickBot="1" x14ac:dyDescent="0.25">
      <c r="A145" s="120" t="str">
        <f t="shared" si="12"/>
        <v> AOEB 2 </v>
      </c>
      <c r="B145" s="17" t="str">
        <f t="shared" si="13"/>
        <v>I</v>
      </c>
      <c r="C145" s="120">
        <f t="shared" si="14"/>
        <v>46973.785000000003</v>
      </c>
      <c r="D145" s="13" t="str">
        <f t="shared" si="15"/>
        <v>vis</v>
      </c>
      <c r="E145" s="125">
        <f>VLOOKUP(C145,Active!C$21:E$962,3,FALSE)</f>
        <v>913.00154629652752</v>
      </c>
      <c r="F145" s="17" t="s">
        <v>194</v>
      </c>
      <c r="G145" s="13" t="str">
        <f t="shared" si="16"/>
        <v>46973.785</v>
      </c>
      <c r="H145" s="120">
        <f t="shared" si="17"/>
        <v>913</v>
      </c>
      <c r="I145" s="126" t="s">
        <v>1004</v>
      </c>
      <c r="J145" s="127" t="s">
        <v>1005</v>
      </c>
      <c r="K145" s="126">
        <v>913</v>
      </c>
      <c r="L145" s="126" t="s">
        <v>487</v>
      </c>
      <c r="M145" s="127" t="s">
        <v>229</v>
      </c>
      <c r="N145" s="127"/>
      <c r="O145" s="128" t="s">
        <v>478</v>
      </c>
      <c r="P145" s="128" t="s">
        <v>721</v>
      </c>
    </row>
    <row r="146" spans="1:16" ht="13.5" thickBot="1" x14ac:dyDescent="0.25">
      <c r="A146" s="120" t="str">
        <f t="shared" si="12"/>
        <v> BRNO 30 </v>
      </c>
      <c r="B146" s="17" t="str">
        <f t="shared" si="13"/>
        <v>I</v>
      </c>
      <c r="C146" s="120">
        <f t="shared" si="14"/>
        <v>46999.468000000001</v>
      </c>
      <c r="D146" s="13" t="str">
        <f t="shared" si="15"/>
        <v>vis</v>
      </c>
      <c r="E146" s="125">
        <f>VLOOKUP(C146,Active!C$21:E$962,3,FALSE)</f>
        <v>923.98974109993981</v>
      </c>
      <c r="F146" s="17" t="s">
        <v>194</v>
      </c>
      <c r="G146" s="13" t="str">
        <f t="shared" si="16"/>
        <v>46999.468</v>
      </c>
      <c r="H146" s="120">
        <f t="shared" si="17"/>
        <v>924</v>
      </c>
      <c r="I146" s="126" t="s">
        <v>1006</v>
      </c>
      <c r="J146" s="127" t="s">
        <v>1007</v>
      </c>
      <c r="K146" s="126">
        <v>924</v>
      </c>
      <c r="L146" s="126" t="s">
        <v>1008</v>
      </c>
      <c r="M146" s="127" t="s">
        <v>229</v>
      </c>
      <c r="N146" s="127"/>
      <c r="O146" s="128" t="s">
        <v>1009</v>
      </c>
      <c r="P146" s="128" t="s">
        <v>1010</v>
      </c>
    </row>
    <row r="147" spans="1:16" ht="13.5" thickBot="1" x14ac:dyDescent="0.25">
      <c r="A147" s="120" t="str">
        <f t="shared" si="12"/>
        <v> BBS 86 </v>
      </c>
      <c r="B147" s="17" t="str">
        <f t="shared" si="13"/>
        <v>I</v>
      </c>
      <c r="C147" s="120">
        <f t="shared" si="14"/>
        <v>46999.48</v>
      </c>
      <c r="D147" s="13" t="str">
        <f t="shared" si="15"/>
        <v>vis</v>
      </c>
      <c r="E147" s="125">
        <f>VLOOKUP(C147,Active!C$21:E$962,3,FALSE)</f>
        <v>923.99487517063517</v>
      </c>
      <c r="F147" s="17" t="s">
        <v>194</v>
      </c>
      <c r="G147" s="13" t="str">
        <f t="shared" si="16"/>
        <v>46999.480</v>
      </c>
      <c r="H147" s="120">
        <f t="shared" si="17"/>
        <v>924</v>
      </c>
      <c r="I147" s="126" t="s">
        <v>1011</v>
      </c>
      <c r="J147" s="127" t="s">
        <v>1012</v>
      </c>
      <c r="K147" s="126">
        <v>924</v>
      </c>
      <c r="L147" s="126" t="s">
        <v>967</v>
      </c>
      <c r="M147" s="127" t="s">
        <v>229</v>
      </c>
      <c r="N147" s="127"/>
      <c r="O147" s="128" t="s">
        <v>918</v>
      </c>
      <c r="P147" s="128" t="s">
        <v>1013</v>
      </c>
    </row>
    <row r="148" spans="1:16" ht="13.5" thickBot="1" x14ac:dyDescent="0.25">
      <c r="A148" s="120" t="str">
        <f t="shared" si="12"/>
        <v> BRNO 30 </v>
      </c>
      <c r="B148" s="17" t="str">
        <f t="shared" si="13"/>
        <v>I</v>
      </c>
      <c r="C148" s="120">
        <f t="shared" si="14"/>
        <v>46999.487000000001</v>
      </c>
      <c r="D148" s="13" t="str">
        <f t="shared" si="15"/>
        <v>vis</v>
      </c>
      <c r="E148" s="125">
        <f>VLOOKUP(C148,Active!C$21:E$962,3,FALSE)</f>
        <v>923.99787004520579</v>
      </c>
      <c r="F148" s="17" t="s">
        <v>194</v>
      </c>
      <c r="G148" s="13" t="str">
        <f t="shared" si="16"/>
        <v>46999.487</v>
      </c>
      <c r="H148" s="120">
        <f t="shared" si="17"/>
        <v>924</v>
      </c>
      <c r="I148" s="126" t="s">
        <v>1014</v>
      </c>
      <c r="J148" s="127" t="s">
        <v>1015</v>
      </c>
      <c r="K148" s="126">
        <v>924</v>
      </c>
      <c r="L148" s="126" t="s">
        <v>573</v>
      </c>
      <c r="M148" s="127" t="s">
        <v>229</v>
      </c>
      <c r="N148" s="127"/>
      <c r="O148" s="128" t="s">
        <v>1016</v>
      </c>
      <c r="P148" s="128" t="s">
        <v>1010</v>
      </c>
    </row>
    <row r="149" spans="1:16" ht="13.5" thickBot="1" x14ac:dyDescent="0.25">
      <c r="A149" s="120" t="str">
        <f t="shared" si="12"/>
        <v> BRNO 30 </v>
      </c>
      <c r="B149" s="17" t="str">
        <f t="shared" si="13"/>
        <v>I</v>
      </c>
      <c r="C149" s="120">
        <f t="shared" si="14"/>
        <v>46999.493000000002</v>
      </c>
      <c r="D149" s="13" t="str">
        <f t="shared" si="15"/>
        <v>vis</v>
      </c>
      <c r="E149" s="125">
        <f>VLOOKUP(C149,Active!C$21:E$962,3,FALSE)</f>
        <v>924.00043708055352</v>
      </c>
      <c r="F149" s="17" t="s">
        <v>194</v>
      </c>
      <c r="G149" s="13" t="str">
        <f t="shared" si="16"/>
        <v>46999.493</v>
      </c>
      <c r="H149" s="120">
        <f t="shared" si="17"/>
        <v>924</v>
      </c>
      <c r="I149" s="126" t="s">
        <v>1017</v>
      </c>
      <c r="J149" s="127" t="s">
        <v>1018</v>
      </c>
      <c r="K149" s="126">
        <v>924</v>
      </c>
      <c r="L149" s="126" t="s">
        <v>590</v>
      </c>
      <c r="M149" s="127" t="s">
        <v>229</v>
      </c>
      <c r="N149" s="127"/>
      <c r="O149" s="128" t="s">
        <v>1019</v>
      </c>
      <c r="P149" s="128" t="s">
        <v>1010</v>
      </c>
    </row>
    <row r="150" spans="1:16" ht="13.5" thickBot="1" x14ac:dyDescent="0.25">
      <c r="A150" s="120" t="str">
        <f t="shared" si="12"/>
        <v> AOEB 2 </v>
      </c>
      <c r="B150" s="17" t="str">
        <f t="shared" si="13"/>
        <v>I</v>
      </c>
      <c r="C150" s="120">
        <f t="shared" si="14"/>
        <v>47001.822999999997</v>
      </c>
      <c r="D150" s="13" t="str">
        <f t="shared" si="15"/>
        <v>vis</v>
      </c>
      <c r="E150" s="125">
        <f>VLOOKUP(C150,Active!C$21:E$962,3,FALSE)</f>
        <v>924.99730247368871</v>
      </c>
      <c r="F150" s="17" t="s">
        <v>194</v>
      </c>
      <c r="G150" s="13" t="str">
        <f t="shared" si="16"/>
        <v>47001.823</v>
      </c>
      <c r="H150" s="120">
        <f t="shared" si="17"/>
        <v>925</v>
      </c>
      <c r="I150" s="126" t="s">
        <v>1020</v>
      </c>
      <c r="J150" s="127" t="s">
        <v>1021</v>
      </c>
      <c r="K150" s="126">
        <v>925</v>
      </c>
      <c r="L150" s="126" t="s">
        <v>648</v>
      </c>
      <c r="M150" s="127" t="s">
        <v>229</v>
      </c>
      <c r="N150" s="127"/>
      <c r="O150" s="128" t="s">
        <v>478</v>
      </c>
      <c r="P150" s="128" t="s">
        <v>721</v>
      </c>
    </row>
    <row r="151" spans="1:16" ht="13.5" thickBot="1" x14ac:dyDescent="0.25">
      <c r="A151" s="120" t="str">
        <f t="shared" si="12"/>
        <v> BRNO 30 </v>
      </c>
      <c r="B151" s="17" t="str">
        <f t="shared" si="13"/>
        <v>I</v>
      </c>
      <c r="C151" s="120">
        <f t="shared" si="14"/>
        <v>47006.491999999998</v>
      </c>
      <c r="D151" s="13" t="str">
        <f t="shared" si="15"/>
        <v>vis</v>
      </c>
      <c r="E151" s="125">
        <f>VLOOKUP(C151,Active!C$21:E$962,3,FALSE)</f>
        <v>926.99488381298534</v>
      </c>
      <c r="F151" s="17" t="s">
        <v>194</v>
      </c>
      <c r="G151" s="13" t="str">
        <f t="shared" si="16"/>
        <v>47006.492</v>
      </c>
      <c r="H151" s="120">
        <f t="shared" si="17"/>
        <v>927</v>
      </c>
      <c r="I151" s="126" t="s">
        <v>1022</v>
      </c>
      <c r="J151" s="127" t="s">
        <v>1023</v>
      </c>
      <c r="K151" s="126">
        <v>927</v>
      </c>
      <c r="L151" s="126" t="s">
        <v>967</v>
      </c>
      <c r="M151" s="127" t="s">
        <v>229</v>
      </c>
      <c r="N151" s="127"/>
      <c r="O151" s="128" t="s">
        <v>1024</v>
      </c>
      <c r="P151" s="128" t="s">
        <v>1010</v>
      </c>
    </row>
    <row r="152" spans="1:16" ht="13.5" thickBot="1" x14ac:dyDescent="0.25">
      <c r="A152" s="120" t="str">
        <f t="shared" si="12"/>
        <v> BRNO 30 </v>
      </c>
      <c r="B152" s="17" t="str">
        <f t="shared" si="13"/>
        <v>I</v>
      </c>
      <c r="C152" s="120">
        <f t="shared" si="14"/>
        <v>47006.502999999997</v>
      </c>
      <c r="D152" s="13" t="str">
        <f t="shared" si="15"/>
        <v>vis</v>
      </c>
      <c r="E152" s="125">
        <f>VLOOKUP(C152,Active!C$21:E$962,3,FALSE)</f>
        <v>926.99959004445452</v>
      </c>
      <c r="F152" s="17" t="s">
        <v>194</v>
      </c>
      <c r="G152" s="13" t="str">
        <f t="shared" si="16"/>
        <v>47006.503</v>
      </c>
      <c r="H152" s="120">
        <f t="shared" si="17"/>
        <v>927</v>
      </c>
      <c r="I152" s="126" t="s">
        <v>1028</v>
      </c>
      <c r="J152" s="127" t="s">
        <v>1029</v>
      </c>
      <c r="K152" s="126">
        <v>927</v>
      </c>
      <c r="L152" s="126" t="s">
        <v>607</v>
      </c>
      <c r="M152" s="127" t="s">
        <v>229</v>
      </c>
      <c r="N152" s="127"/>
      <c r="O152" s="128" t="s">
        <v>990</v>
      </c>
      <c r="P152" s="128" t="s">
        <v>1010</v>
      </c>
    </row>
    <row r="153" spans="1:16" ht="13.5" thickBot="1" x14ac:dyDescent="0.25">
      <c r="A153" s="120" t="str">
        <f t="shared" si="12"/>
        <v> AOEB 2 </v>
      </c>
      <c r="B153" s="17" t="str">
        <f t="shared" si="13"/>
        <v>I</v>
      </c>
      <c r="C153" s="120">
        <f t="shared" si="14"/>
        <v>47062.595999999998</v>
      </c>
      <c r="D153" s="13" t="str">
        <f t="shared" si="15"/>
        <v>vis</v>
      </c>
      <c r="E153" s="125">
        <f>VLOOKUP(C153,Active!C$21:E$962,3,FALSE)</f>
        <v>950.99837566559995</v>
      </c>
      <c r="F153" s="17" t="s">
        <v>194</v>
      </c>
      <c r="G153" s="13" t="str">
        <f t="shared" si="16"/>
        <v>47062.596</v>
      </c>
      <c r="H153" s="120">
        <f t="shared" si="17"/>
        <v>951</v>
      </c>
      <c r="I153" s="126" t="s">
        <v>1030</v>
      </c>
      <c r="J153" s="127" t="s">
        <v>1031</v>
      </c>
      <c r="K153" s="126">
        <v>951</v>
      </c>
      <c r="L153" s="126" t="s">
        <v>709</v>
      </c>
      <c r="M153" s="127" t="s">
        <v>229</v>
      </c>
      <c r="N153" s="127"/>
      <c r="O153" s="128" t="s">
        <v>478</v>
      </c>
      <c r="P153" s="128" t="s">
        <v>721</v>
      </c>
    </row>
    <row r="154" spans="1:16" ht="13.5" thickBot="1" x14ac:dyDescent="0.25">
      <c r="A154" s="120" t="str">
        <f t="shared" si="12"/>
        <v> AOEB 2 </v>
      </c>
      <c r="B154" s="17" t="str">
        <f t="shared" si="13"/>
        <v>I</v>
      </c>
      <c r="C154" s="120">
        <f t="shared" si="14"/>
        <v>47083.633999999998</v>
      </c>
      <c r="D154" s="13" t="str">
        <f t="shared" si="15"/>
        <v>vis</v>
      </c>
      <c r="E154" s="125">
        <f>VLOOKUP(C154,Active!C$21:E$962,3,FALSE)</f>
        <v>959.99925727110622</v>
      </c>
      <c r="F154" s="17" t="s">
        <v>194</v>
      </c>
      <c r="G154" s="13" t="str">
        <f t="shared" si="16"/>
        <v>47083.634</v>
      </c>
      <c r="H154" s="120">
        <f t="shared" si="17"/>
        <v>960</v>
      </c>
      <c r="I154" s="126" t="s">
        <v>1032</v>
      </c>
      <c r="J154" s="127" t="s">
        <v>1033</v>
      </c>
      <c r="K154" s="126">
        <v>960</v>
      </c>
      <c r="L154" s="126" t="s">
        <v>772</v>
      </c>
      <c r="M154" s="127" t="s">
        <v>229</v>
      </c>
      <c r="N154" s="127"/>
      <c r="O154" s="128" t="s">
        <v>478</v>
      </c>
      <c r="P154" s="128" t="s">
        <v>721</v>
      </c>
    </row>
    <row r="155" spans="1:16" ht="13.5" thickBot="1" x14ac:dyDescent="0.25">
      <c r="A155" s="120" t="str">
        <f t="shared" si="12"/>
        <v> AOEB 2 </v>
      </c>
      <c r="B155" s="17" t="str">
        <f t="shared" si="13"/>
        <v>I</v>
      </c>
      <c r="C155" s="120">
        <f t="shared" si="14"/>
        <v>47111.67</v>
      </c>
      <c r="D155" s="13" t="str">
        <f t="shared" si="15"/>
        <v>vis</v>
      </c>
      <c r="E155" s="125">
        <f>VLOOKUP(C155,Active!C$21:E$962,3,FALSE)</f>
        <v>971.9941577698213</v>
      </c>
      <c r="F155" s="17" t="s">
        <v>194</v>
      </c>
      <c r="G155" s="13" t="str">
        <f t="shared" si="16"/>
        <v>47111.670</v>
      </c>
      <c r="H155" s="120">
        <f t="shared" si="17"/>
        <v>972</v>
      </c>
      <c r="I155" s="126" t="s">
        <v>1034</v>
      </c>
      <c r="J155" s="127" t="s">
        <v>1035</v>
      </c>
      <c r="K155" s="126">
        <v>972</v>
      </c>
      <c r="L155" s="126" t="s">
        <v>933</v>
      </c>
      <c r="M155" s="127" t="s">
        <v>229</v>
      </c>
      <c r="N155" s="127"/>
      <c r="O155" s="128" t="s">
        <v>478</v>
      </c>
      <c r="P155" s="128" t="s">
        <v>721</v>
      </c>
    </row>
    <row r="156" spans="1:16" ht="13.5" thickBot="1" x14ac:dyDescent="0.25">
      <c r="A156" s="120" t="str">
        <f t="shared" si="12"/>
        <v> AOEB 2 </v>
      </c>
      <c r="B156" s="17" t="str">
        <f t="shared" si="13"/>
        <v>I</v>
      </c>
      <c r="C156" s="120">
        <f t="shared" si="14"/>
        <v>47111.678999999996</v>
      </c>
      <c r="D156" s="13" t="str">
        <f t="shared" si="15"/>
        <v>vis</v>
      </c>
      <c r="E156" s="125">
        <f>VLOOKUP(C156,Active!C$21:E$962,3,FALSE)</f>
        <v>971.99800832284132</v>
      </c>
      <c r="F156" s="17" t="s">
        <v>194</v>
      </c>
      <c r="G156" s="13" t="str">
        <f t="shared" si="16"/>
        <v>47111.679</v>
      </c>
      <c r="H156" s="120">
        <f t="shared" si="17"/>
        <v>972</v>
      </c>
      <c r="I156" s="126" t="s">
        <v>1036</v>
      </c>
      <c r="J156" s="127" t="s">
        <v>1037</v>
      </c>
      <c r="K156" s="126">
        <v>972</v>
      </c>
      <c r="L156" s="126" t="s">
        <v>573</v>
      </c>
      <c r="M156" s="127" t="s">
        <v>229</v>
      </c>
      <c r="N156" s="127"/>
      <c r="O156" s="128" t="s">
        <v>973</v>
      </c>
      <c r="P156" s="128" t="s">
        <v>721</v>
      </c>
    </row>
    <row r="157" spans="1:16" ht="13.5" thickBot="1" x14ac:dyDescent="0.25">
      <c r="A157" s="120" t="str">
        <f t="shared" si="12"/>
        <v> BRNO 30 </v>
      </c>
      <c r="B157" s="17" t="str">
        <f t="shared" si="13"/>
        <v>I</v>
      </c>
      <c r="C157" s="120">
        <f t="shared" si="14"/>
        <v>47373.457000000002</v>
      </c>
      <c r="D157" s="13" t="str">
        <f t="shared" si="15"/>
        <v>vis</v>
      </c>
      <c r="E157" s="125">
        <f>VLOOKUP(C157,Active!C$21:E$962,3,FALSE)</f>
        <v>1083.9969048399157</v>
      </c>
      <c r="F157" s="17" t="s">
        <v>194</v>
      </c>
      <c r="G157" s="13" t="str">
        <f t="shared" si="16"/>
        <v>47373.457</v>
      </c>
      <c r="H157" s="120">
        <f t="shared" si="17"/>
        <v>1084</v>
      </c>
      <c r="I157" s="126" t="s">
        <v>1038</v>
      </c>
      <c r="J157" s="127" t="s">
        <v>1039</v>
      </c>
      <c r="K157" s="126">
        <v>1084</v>
      </c>
      <c r="L157" s="126" t="s">
        <v>884</v>
      </c>
      <c r="M157" s="127" t="s">
        <v>229</v>
      </c>
      <c r="N157" s="127"/>
      <c r="O157" s="128" t="s">
        <v>1040</v>
      </c>
      <c r="P157" s="128" t="s">
        <v>1010</v>
      </c>
    </row>
    <row r="158" spans="1:16" ht="13.5" thickBot="1" x14ac:dyDescent="0.25">
      <c r="A158" s="120" t="str">
        <f t="shared" si="12"/>
        <v> BRNO 30 </v>
      </c>
      <c r="B158" s="17" t="str">
        <f t="shared" si="13"/>
        <v>I</v>
      </c>
      <c r="C158" s="120">
        <f t="shared" si="14"/>
        <v>47380.466999999997</v>
      </c>
      <c r="D158" s="13" t="str">
        <f t="shared" si="15"/>
        <v>vis</v>
      </c>
      <c r="E158" s="125">
        <f>VLOOKUP(C158,Active!C$21:E$962,3,FALSE)</f>
        <v>1086.9960578038169</v>
      </c>
      <c r="F158" s="17" t="s">
        <v>194</v>
      </c>
      <c r="G158" s="13" t="str">
        <f t="shared" si="16"/>
        <v>47380.467</v>
      </c>
      <c r="H158" s="120">
        <f t="shared" si="17"/>
        <v>1087</v>
      </c>
      <c r="I158" s="126" t="s">
        <v>1041</v>
      </c>
      <c r="J158" s="127" t="s">
        <v>1042</v>
      </c>
      <c r="K158" s="126">
        <v>1087</v>
      </c>
      <c r="L158" s="126" t="s">
        <v>705</v>
      </c>
      <c r="M158" s="127" t="s">
        <v>229</v>
      </c>
      <c r="N158" s="127"/>
      <c r="O158" s="128" t="s">
        <v>1043</v>
      </c>
      <c r="P158" s="128" t="s">
        <v>1010</v>
      </c>
    </row>
    <row r="159" spans="1:16" ht="13.5" thickBot="1" x14ac:dyDescent="0.25">
      <c r="A159" s="120" t="str">
        <f t="shared" si="12"/>
        <v> BRNO 30 </v>
      </c>
      <c r="B159" s="17" t="str">
        <f t="shared" si="13"/>
        <v>I</v>
      </c>
      <c r="C159" s="120">
        <f t="shared" si="14"/>
        <v>47380.472999999998</v>
      </c>
      <c r="D159" s="13" t="str">
        <f t="shared" si="15"/>
        <v>vis</v>
      </c>
      <c r="E159" s="125">
        <f>VLOOKUP(C159,Active!C$21:E$962,3,FALSE)</f>
        <v>1086.9986248391644</v>
      </c>
      <c r="F159" s="17" t="s">
        <v>194</v>
      </c>
      <c r="G159" s="13" t="str">
        <f t="shared" si="16"/>
        <v>47380.473</v>
      </c>
      <c r="H159" s="120">
        <f t="shared" si="17"/>
        <v>1087</v>
      </c>
      <c r="I159" s="126" t="s">
        <v>1044</v>
      </c>
      <c r="J159" s="127" t="s">
        <v>1045</v>
      </c>
      <c r="K159" s="126">
        <v>1087</v>
      </c>
      <c r="L159" s="126" t="s">
        <v>195</v>
      </c>
      <c r="M159" s="127" t="s">
        <v>229</v>
      </c>
      <c r="N159" s="127"/>
      <c r="O159" s="128" t="s">
        <v>805</v>
      </c>
      <c r="P159" s="128" t="s">
        <v>1010</v>
      </c>
    </row>
    <row r="160" spans="1:16" ht="13.5" thickBot="1" x14ac:dyDescent="0.25">
      <c r="A160" s="120" t="str">
        <f t="shared" si="12"/>
        <v>BAVM 52 </v>
      </c>
      <c r="B160" s="17" t="str">
        <f t="shared" si="13"/>
        <v>I</v>
      </c>
      <c r="C160" s="120">
        <f t="shared" si="14"/>
        <v>47380.481</v>
      </c>
      <c r="D160" s="13" t="str">
        <f t="shared" si="15"/>
        <v>vis</v>
      </c>
      <c r="E160" s="125">
        <f>VLOOKUP(C160,Active!C$21:E$962,3,FALSE)</f>
        <v>1087.0020475529614</v>
      </c>
      <c r="F160" s="17" t="s">
        <v>194</v>
      </c>
      <c r="G160" s="13" t="str">
        <f t="shared" si="16"/>
        <v>47380.481</v>
      </c>
      <c r="H160" s="120">
        <f t="shared" si="17"/>
        <v>1087</v>
      </c>
      <c r="I160" s="126" t="s">
        <v>1046</v>
      </c>
      <c r="J160" s="127" t="s">
        <v>1047</v>
      </c>
      <c r="K160" s="126">
        <v>1087</v>
      </c>
      <c r="L160" s="126" t="s">
        <v>540</v>
      </c>
      <c r="M160" s="127" t="s">
        <v>229</v>
      </c>
      <c r="N160" s="127"/>
      <c r="O160" s="128" t="s">
        <v>1048</v>
      </c>
      <c r="P160" s="129" t="s">
        <v>1049</v>
      </c>
    </row>
    <row r="161" spans="1:16" ht="13.5" thickBot="1" x14ac:dyDescent="0.25">
      <c r="A161" s="120" t="str">
        <f t="shared" si="12"/>
        <v> BRNO 30 </v>
      </c>
      <c r="B161" s="17" t="str">
        <f t="shared" si="13"/>
        <v>I</v>
      </c>
      <c r="C161" s="120">
        <f t="shared" si="14"/>
        <v>47380.491000000002</v>
      </c>
      <c r="D161" s="13" t="str">
        <f t="shared" si="15"/>
        <v>vis</v>
      </c>
      <c r="E161" s="125">
        <f>VLOOKUP(C161,Active!C$21:E$962,3,FALSE)</f>
        <v>1087.0063259452074</v>
      </c>
      <c r="F161" s="17" t="s">
        <v>194</v>
      </c>
      <c r="G161" s="13" t="str">
        <f t="shared" si="16"/>
        <v>47380.491</v>
      </c>
      <c r="H161" s="120">
        <f t="shared" si="17"/>
        <v>1087</v>
      </c>
      <c r="I161" s="126" t="s">
        <v>1050</v>
      </c>
      <c r="J161" s="127" t="s">
        <v>1051</v>
      </c>
      <c r="K161" s="126">
        <v>1087</v>
      </c>
      <c r="L161" s="126" t="s">
        <v>477</v>
      </c>
      <c r="M161" s="127" t="s">
        <v>229</v>
      </c>
      <c r="N161" s="127"/>
      <c r="O161" s="128" t="s">
        <v>1040</v>
      </c>
      <c r="P161" s="128" t="s">
        <v>1010</v>
      </c>
    </row>
    <row r="162" spans="1:16" ht="13.5" thickBot="1" x14ac:dyDescent="0.25">
      <c r="A162" s="120" t="str">
        <f t="shared" si="12"/>
        <v> BRNO 30 </v>
      </c>
      <c r="B162" s="17" t="str">
        <f t="shared" si="13"/>
        <v>I</v>
      </c>
      <c r="C162" s="120">
        <f t="shared" si="14"/>
        <v>47387.472000000002</v>
      </c>
      <c r="D162" s="13" t="str">
        <f t="shared" si="15"/>
        <v>vis</v>
      </c>
      <c r="E162" s="125">
        <f>VLOOKUP(C162,Active!C$21:E$962,3,FALSE)</f>
        <v>1089.9930715715996</v>
      </c>
      <c r="F162" s="17" t="s">
        <v>194</v>
      </c>
      <c r="G162" s="13" t="str">
        <f t="shared" si="16"/>
        <v>47387.472</v>
      </c>
      <c r="H162" s="120">
        <f t="shared" si="17"/>
        <v>1090</v>
      </c>
      <c r="I162" s="126" t="s">
        <v>1052</v>
      </c>
      <c r="J162" s="127" t="s">
        <v>1053</v>
      </c>
      <c r="K162" s="126">
        <v>1090</v>
      </c>
      <c r="L162" s="126" t="s">
        <v>553</v>
      </c>
      <c r="M162" s="127" t="s">
        <v>229</v>
      </c>
      <c r="N162" s="127"/>
      <c r="O162" s="128" t="s">
        <v>1054</v>
      </c>
      <c r="P162" s="128" t="s">
        <v>1010</v>
      </c>
    </row>
    <row r="163" spans="1:16" ht="13.5" thickBot="1" x14ac:dyDescent="0.25">
      <c r="A163" s="120" t="str">
        <f t="shared" si="12"/>
        <v> BRNO 30 </v>
      </c>
      <c r="B163" s="17" t="str">
        <f t="shared" si="13"/>
        <v>I</v>
      </c>
      <c r="C163" s="120">
        <f t="shared" si="14"/>
        <v>47387.48</v>
      </c>
      <c r="D163" s="13" t="str">
        <f t="shared" si="15"/>
        <v>vis</v>
      </c>
      <c r="E163" s="125">
        <f>VLOOKUP(C163,Active!C$21:E$962,3,FALSE)</f>
        <v>1089.9964942853965</v>
      </c>
      <c r="F163" s="17" t="s">
        <v>194</v>
      </c>
      <c r="G163" s="13" t="str">
        <f t="shared" si="16"/>
        <v>47387.480</v>
      </c>
      <c r="H163" s="120">
        <f t="shared" si="17"/>
        <v>1090</v>
      </c>
      <c r="I163" s="126" t="s">
        <v>1055</v>
      </c>
      <c r="J163" s="127" t="s">
        <v>1056</v>
      </c>
      <c r="K163" s="126">
        <v>1090</v>
      </c>
      <c r="L163" s="126" t="s">
        <v>880</v>
      </c>
      <c r="M163" s="127" t="s">
        <v>229</v>
      </c>
      <c r="N163" s="127"/>
      <c r="O163" s="128" t="s">
        <v>1057</v>
      </c>
      <c r="P163" s="128" t="s">
        <v>1010</v>
      </c>
    </row>
    <row r="164" spans="1:16" ht="13.5" thickBot="1" x14ac:dyDescent="0.25">
      <c r="A164" s="120" t="str">
        <f t="shared" si="12"/>
        <v> BRNO 30 </v>
      </c>
      <c r="B164" s="17" t="str">
        <f t="shared" si="13"/>
        <v>I</v>
      </c>
      <c r="C164" s="120">
        <f t="shared" si="14"/>
        <v>47387.493000000002</v>
      </c>
      <c r="D164" s="13" t="str">
        <f t="shared" si="15"/>
        <v>vis</v>
      </c>
      <c r="E164" s="125">
        <f>VLOOKUP(C164,Active!C$21:E$962,3,FALSE)</f>
        <v>1090.0020561953147</v>
      </c>
      <c r="F164" s="17" t="s">
        <v>194</v>
      </c>
      <c r="G164" s="13" t="str">
        <f t="shared" si="16"/>
        <v>47387.493</v>
      </c>
      <c r="H164" s="120">
        <f t="shared" si="17"/>
        <v>1090</v>
      </c>
      <c r="I164" s="126" t="s">
        <v>1058</v>
      </c>
      <c r="J164" s="127" t="s">
        <v>1059</v>
      </c>
      <c r="K164" s="126">
        <v>1090</v>
      </c>
      <c r="L164" s="126" t="s">
        <v>540</v>
      </c>
      <c r="M164" s="127" t="s">
        <v>229</v>
      </c>
      <c r="N164" s="127"/>
      <c r="O164" s="128" t="s">
        <v>1060</v>
      </c>
      <c r="P164" s="128" t="s">
        <v>1010</v>
      </c>
    </row>
    <row r="165" spans="1:16" ht="13.5" thickBot="1" x14ac:dyDescent="0.25">
      <c r="A165" s="120" t="str">
        <f t="shared" si="12"/>
        <v> BRNO 30 </v>
      </c>
      <c r="B165" s="17" t="str">
        <f t="shared" si="13"/>
        <v>I</v>
      </c>
      <c r="C165" s="120">
        <f t="shared" si="14"/>
        <v>47387.495000000003</v>
      </c>
      <c r="D165" s="13" t="str">
        <f t="shared" si="15"/>
        <v>vis</v>
      </c>
      <c r="E165" s="125">
        <f>VLOOKUP(C165,Active!C$21:E$962,3,FALSE)</f>
        <v>1090.0029118737641</v>
      </c>
      <c r="F165" s="17" t="s">
        <v>194</v>
      </c>
      <c r="G165" s="13" t="str">
        <f t="shared" si="16"/>
        <v>47387.495</v>
      </c>
      <c r="H165" s="120">
        <f t="shared" si="17"/>
        <v>1090</v>
      </c>
      <c r="I165" s="126" t="s">
        <v>1061</v>
      </c>
      <c r="J165" s="127" t="s">
        <v>1062</v>
      </c>
      <c r="K165" s="126">
        <v>1090</v>
      </c>
      <c r="L165" s="126" t="s">
        <v>421</v>
      </c>
      <c r="M165" s="127" t="s">
        <v>229</v>
      </c>
      <c r="N165" s="127"/>
      <c r="O165" s="128" t="s">
        <v>1063</v>
      </c>
      <c r="P165" s="128" t="s">
        <v>1010</v>
      </c>
    </row>
    <row r="166" spans="1:16" ht="13.5" thickBot="1" x14ac:dyDescent="0.25">
      <c r="A166" s="120" t="str">
        <f t="shared" si="12"/>
        <v> BRNO 30 </v>
      </c>
      <c r="B166" s="17" t="str">
        <f t="shared" si="13"/>
        <v>I</v>
      </c>
      <c r="C166" s="120">
        <f t="shared" si="14"/>
        <v>47387.499000000003</v>
      </c>
      <c r="D166" s="13" t="str">
        <f t="shared" si="15"/>
        <v>vis</v>
      </c>
      <c r="E166" s="125">
        <f>VLOOKUP(C166,Active!C$21:E$962,3,FALSE)</f>
        <v>1090.0046232306624</v>
      </c>
      <c r="F166" s="17" t="s">
        <v>194</v>
      </c>
      <c r="G166" s="13" t="str">
        <f t="shared" si="16"/>
        <v>47387.499</v>
      </c>
      <c r="H166" s="120">
        <f t="shared" si="17"/>
        <v>1090</v>
      </c>
      <c r="I166" s="126" t="s">
        <v>1064</v>
      </c>
      <c r="J166" s="127" t="s">
        <v>1065</v>
      </c>
      <c r="K166" s="126">
        <v>1090</v>
      </c>
      <c r="L166" s="126" t="s">
        <v>511</v>
      </c>
      <c r="M166" s="127" t="s">
        <v>229</v>
      </c>
      <c r="N166" s="127"/>
      <c r="O166" s="128" t="s">
        <v>1066</v>
      </c>
      <c r="P166" s="128" t="s">
        <v>1010</v>
      </c>
    </row>
    <row r="167" spans="1:16" ht="13.5" thickBot="1" x14ac:dyDescent="0.25">
      <c r="A167" s="120" t="str">
        <f t="shared" si="12"/>
        <v>BAVM 52 </v>
      </c>
      <c r="B167" s="17" t="str">
        <f t="shared" si="13"/>
        <v>I</v>
      </c>
      <c r="C167" s="120">
        <f t="shared" si="14"/>
        <v>47415.523000000001</v>
      </c>
      <c r="D167" s="13" t="str">
        <f t="shared" si="15"/>
        <v>vis</v>
      </c>
      <c r="E167" s="125">
        <f>VLOOKUP(C167,Active!C$21:E$962,3,FALSE)</f>
        <v>1101.9943896586822</v>
      </c>
      <c r="F167" s="17" t="s">
        <v>194</v>
      </c>
      <c r="G167" s="13" t="str">
        <f t="shared" si="16"/>
        <v>47415.523</v>
      </c>
      <c r="H167" s="120">
        <f t="shared" si="17"/>
        <v>1102</v>
      </c>
      <c r="I167" s="126" t="s">
        <v>1067</v>
      </c>
      <c r="J167" s="127" t="s">
        <v>1068</v>
      </c>
      <c r="K167" s="126">
        <v>1102</v>
      </c>
      <c r="L167" s="126" t="s">
        <v>1069</v>
      </c>
      <c r="M167" s="127" t="s">
        <v>229</v>
      </c>
      <c r="N167" s="127"/>
      <c r="O167" s="128" t="s">
        <v>1070</v>
      </c>
      <c r="P167" s="129" t="s">
        <v>1049</v>
      </c>
    </row>
    <row r="168" spans="1:16" ht="13.5" thickBot="1" x14ac:dyDescent="0.25">
      <c r="A168" s="120" t="str">
        <f t="shared" si="12"/>
        <v> BBS 90 </v>
      </c>
      <c r="B168" s="17" t="str">
        <f t="shared" si="13"/>
        <v>I</v>
      </c>
      <c r="C168" s="120">
        <f t="shared" si="14"/>
        <v>47483.317999999999</v>
      </c>
      <c r="D168" s="13" t="str">
        <f t="shared" si="15"/>
        <v>vis</v>
      </c>
      <c r="E168" s="125">
        <f>VLOOKUP(C168,Active!C$21:E$962,3,FALSE)</f>
        <v>1130.9997498851899</v>
      </c>
      <c r="F168" s="17" t="s">
        <v>194</v>
      </c>
      <c r="G168" s="13" t="str">
        <f t="shared" si="16"/>
        <v>47483.318</v>
      </c>
      <c r="H168" s="120">
        <f t="shared" si="17"/>
        <v>1131</v>
      </c>
      <c r="I168" s="126" t="s">
        <v>1071</v>
      </c>
      <c r="J168" s="127" t="s">
        <v>1072</v>
      </c>
      <c r="K168" s="126">
        <v>1131</v>
      </c>
      <c r="L168" s="126" t="s">
        <v>607</v>
      </c>
      <c r="M168" s="127" t="s">
        <v>229</v>
      </c>
      <c r="N168" s="127"/>
      <c r="O168" s="128" t="s">
        <v>610</v>
      </c>
      <c r="P168" s="128" t="s">
        <v>1073</v>
      </c>
    </row>
    <row r="169" spans="1:16" ht="13.5" thickBot="1" x14ac:dyDescent="0.25">
      <c r="A169" s="120" t="str">
        <f t="shared" si="12"/>
        <v> AOEB 2 </v>
      </c>
      <c r="B169" s="17" t="str">
        <f t="shared" si="13"/>
        <v>I</v>
      </c>
      <c r="C169" s="120">
        <f t="shared" si="14"/>
        <v>47721.724999999999</v>
      </c>
      <c r="D169" s="13" t="str">
        <f t="shared" si="15"/>
        <v>vis</v>
      </c>
      <c r="E169" s="125">
        <f>VLOOKUP(C169,Active!C$21:E$962,3,FALSE)</f>
        <v>1232.9996158859444</v>
      </c>
      <c r="F169" s="17" t="s">
        <v>194</v>
      </c>
      <c r="G169" s="13" t="str">
        <f t="shared" si="16"/>
        <v>47721.725</v>
      </c>
      <c r="H169" s="120">
        <f t="shared" si="17"/>
        <v>1233</v>
      </c>
      <c r="I169" s="126" t="s">
        <v>1074</v>
      </c>
      <c r="J169" s="127" t="s">
        <v>1075</v>
      </c>
      <c r="K169" s="126">
        <v>1233</v>
      </c>
      <c r="L169" s="126" t="s">
        <v>607</v>
      </c>
      <c r="M169" s="127" t="s">
        <v>229</v>
      </c>
      <c r="N169" s="127"/>
      <c r="O169" s="128" t="s">
        <v>478</v>
      </c>
      <c r="P169" s="128" t="s">
        <v>721</v>
      </c>
    </row>
    <row r="170" spans="1:16" ht="13.5" thickBot="1" x14ac:dyDescent="0.25">
      <c r="A170" s="120" t="str">
        <f t="shared" si="12"/>
        <v> AOEB 2 </v>
      </c>
      <c r="B170" s="17" t="str">
        <f t="shared" si="13"/>
        <v>I</v>
      </c>
      <c r="C170" s="120">
        <f t="shared" si="14"/>
        <v>47735.749000000003</v>
      </c>
      <c r="D170" s="13" t="str">
        <f t="shared" si="15"/>
        <v>vis</v>
      </c>
      <c r="E170" s="125">
        <f>VLOOKUP(C170,Active!C$21:E$962,3,FALSE)</f>
        <v>1238.9996331706511</v>
      </c>
      <c r="F170" s="17" t="s">
        <v>194</v>
      </c>
      <c r="G170" s="13" t="str">
        <f t="shared" si="16"/>
        <v>47735.749</v>
      </c>
      <c r="H170" s="120">
        <f t="shared" si="17"/>
        <v>1239</v>
      </c>
      <c r="I170" s="126" t="s">
        <v>1076</v>
      </c>
      <c r="J170" s="127" t="s">
        <v>1077</v>
      </c>
      <c r="K170" s="126">
        <v>1239</v>
      </c>
      <c r="L170" s="126" t="s">
        <v>607</v>
      </c>
      <c r="M170" s="127" t="s">
        <v>229</v>
      </c>
      <c r="N170" s="127"/>
      <c r="O170" s="128" t="s">
        <v>478</v>
      </c>
      <c r="P170" s="128" t="s">
        <v>721</v>
      </c>
    </row>
    <row r="171" spans="1:16" ht="13.5" thickBot="1" x14ac:dyDescent="0.25">
      <c r="A171" s="120" t="str">
        <f t="shared" si="12"/>
        <v> BBS 92 </v>
      </c>
      <c r="B171" s="17" t="str">
        <f t="shared" si="13"/>
        <v>I</v>
      </c>
      <c r="C171" s="120">
        <f t="shared" si="14"/>
        <v>47754.442000000003</v>
      </c>
      <c r="D171" s="13" t="str">
        <f t="shared" si="15"/>
        <v>vis</v>
      </c>
      <c r="E171" s="125">
        <f>VLOOKUP(C171,Active!C$21:E$962,3,FALSE)</f>
        <v>1246.9972317946515</v>
      </c>
      <c r="F171" s="17" t="s">
        <v>194</v>
      </c>
      <c r="G171" s="13" t="str">
        <f t="shared" si="16"/>
        <v>47754.442</v>
      </c>
      <c r="H171" s="120">
        <f t="shared" si="17"/>
        <v>1247</v>
      </c>
      <c r="I171" s="126" t="s">
        <v>1078</v>
      </c>
      <c r="J171" s="127" t="s">
        <v>1079</v>
      </c>
      <c r="K171" s="126">
        <v>1247</v>
      </c>
      <c r="L171" s="126" t="s">
        <v>648</v>
      </c>
      <c r="M171" s="127" t="s">
        <v>229</v>
      </c>
      <c r="N171" s="127"/>
      <c r="O171" s="128" t="s">
        <v>610</v>
      </c>
      <c r="P171" s="128" t="s">
        <v>1080</v>
      </c>
    </row>
    <row r="172" spans="1:16" ht="13.5" thickBot="1" x14ac:dyDescent="0.25">
      <c r="A172" s="120" t="str">
        <f t="shared" si="12"/>
        <v>BAVM 56 </v>
      </c>
      <c r="B172" s="17" t="str">
        <f t="shared" si="13"/>
        <v>I</v>
      </c>
      <c r="C172" s="120">
        <f t="shared" si="14"/>
        <v>47754.453999999998</v>
      </c>
      <c r="D172" s="13" t="str">
        <f t="shared" si="15"/>
        <v>vis</v>
      </c>
      <c r="E172" s="125">
        <f>VLOOKUP(C172,Active!C$21:E$962,3,FALSE)</f>
        <v>1247.0023658653436</v>
      </c>
      <c r="F172" s="17" t="s">
        <v>194</v>
      </c>
      <c r="G172" s="13" t="str">
        <f t="shared" si="16"/>
        <v>47754.454</v>
      </c>
      <c r="H172" s="120">
        <f t="shared" si="17"/>
        <v>1247</v>
      </c>
      <c r="I172" s="126" t="s">
        <v>1081</v>
      </c>
      <c r="J172" s="127" t="s">
        <v>1082</v>
      </c>
      <c r="K172" s="126">
        <v>1247</v>
      </c>
      <c r="L172" s="126" t="s">
        <v>543</v>
      </c>
      <c r="M172" s="127" t="s">
        <v>229</v>
      </c>
      <c r="N172" s="127"/>
      <c r="O172" s="128" t="s">
        <v>1083</v>
      </c>
      <c r="P172" s="129" t="s">
        <v>1084</v>
      </c>
    </row>
    <row r="173" spans="1:16" ht="13.5" thickBot="1" x14ac:dyDescent="0.25">
      <c r="A173" s="120" t="str">
        <f t="shared" si="12"/>
        <v> AOEB 2 </v>
      </c>
      <c r="B173" s="17" t="str">
        <f t="shared" si="13"/>
        <v>I</v>
      </c>
      <c r="C173" s="120">
        <f t="shared" si="14"/>
        <v>47859.644999999997</v>
      </c>
      <c r="D173" s="13" t="str">
        <f t="shared" si="15"/>
        <v>vis</v>
      </c>
      <c r="E173" s="125">
        <f>VLOOKUP(C173,Active!C$21:E$962,3,FALSE)</f>
        <v>1292.0072017320979</v>
      </c>
      <c r="F173" s="17" t="s">
        <v>194</v>
      </c>
      <c r="G173" s="13" t="str">
        <f t="shared" si="16"/>
        <v>47859.645</v>
      </c>
      <c r="H173" s="120">
        <f t="shared" si="17"/>
        <v>1292</v>
      </c>
      <c r="I173" s="126" t="s">
        <v>1087</v>
      </c>
      <c r="J173" s="127" t="s">
        <v>1088</v>
      </c>
      <c r="K173" s="126">
        <v>1292</v>
      </c>
      <c r="L173" s="126" t="s">
        <v>1089</v>
      </c>
      <c r="M173" s="127" t="s">
        <v>229</v>
      </c>
      <c r="N173" s="127"/>
      <c r="O173" s="128" t="s">
        <v>736</v>
      </c>
      <c r="P173" s="128" t="s">
        <v>721</v>
      </c>
    </row>
    <row r="174" spans="1:16" ht="13.5" thickBot="1" x14ac:dyDescent="0.25">
      <c r="A174" s="120" t="str">
        <f t="shared" si="12"/>
        <v> BBS 96 </v>
      </c>
      <c r="B174" s="17" t="str">
        <f t="shared" si="13"/>
        <v>I</v>
      </c>
      <c r="C174" s="120">
        <f t="shared" si="14"/>
        <v>48114.398000000001</v>
      </c>
      <c r="D174" s="13" t="str">
        <f t="shared" si="15"/>
        <v>vis</v>
      </c>
      <c r="E174" s="125">
        <f>VLOOKUP(C174,Active!C$21:E$962,3,FALSE)</f>
        <v>1401.0005276969007</v>
      </c>
      <c r="F174" s="17" t="s">
        <v>194</v>
      </c>
      <c r="G174" s="13" t="str">
        <f t="shared" si="16"/>
        <v>48114.398</v>
      </c>
      <c r="H174" s="120">
        <f t="shared" si="17"/>
        <v>1401</v>
      </c>
      <c r="I174" s="126" t="s">
        <v>1090</v>
      </c>
      <c r="J174" s="127" t="s">
        <v>1091</v>
      </c>
      <c r="K174" s="126">
        <v>1401</v>
      </c>
      <c r="L174" s="126" t="s">
        <v>590</v>
      </c>
      <c r="M174" s="127" t="s">
        <v>229</v>
      </c>
      <c r="N174" s="127"/>
      <c r="O174" s="128" t="s">
        <v>610</v>
      </c>
      <c r="P174" s="128" t="s">
        <v>1092</v>
      </c>
    </row>
    <row r="175" spans="1:16" ht="13.5" thickBot="1" x14ac:dyDescent="0.25">
      <c r="A175" s="120" t="str">
        <f t="shared" si="12"/>
        <v> BRNO 31 </v>
      </c>
      <c r="B175" s="17" t="str">
        <f t="shared" si="13"/>
        <v>I</v>
      </c>
      <c r="C175" s="120">
        <f t="shared" si="14"/>
        <v>48128.427000000003</v>
      </c>
      <c r="D175" s="13" t="str">
        <f t="shared" si="15"/>
        <v>vis</v>
      </c>
      <c r="E175" s="125">
        <f>VLOOKUP(C175,Active!C$21:E$962,3,FALSE)</f>
        <v>1407.002684177729</v>
      </c>
      <c r="F175" s="17" t="s">
        <v>194</v>
      </c>
      <c r="G175" s="13" t="str">
        <f t="shared" si="16"/>
        <v>48128.427</v>
      </c>
      <c r="H175" s="120">
        <f t="shared" si="17"/>
        <v>1407</v>
      </c>
      <c r="I175" s="126" t="s">
        <v>1093</v>
      </c>
      <c r="J175" s="127" t="s">
        <v>1094</v>
      </c>
      <c r="K175" s="126">
        <v>1407</v>
      </c>
      <c r="L175" s="126" t="s">
        <v>543</v>
      </c>
      <c r="M175" s="127" t="s">
        <v>229</v>
      </c>
      <c r="N175" s="127"/>
      <c r="O175" s="128" t="s">
        <v>1095</v>
      </c>
      <c r="P175" s="128" t="s">
        <v>1096</v>
      </c>
    </row>
    <row r="176" spans="1:16" ht="13.5" thickBot="1" x14ac:dyDescent="0.25">
      <c r="A176" s="120" t="str">
        <f t="shared" si="12"/>
        <v> AOEB 2 </v>
      </c>
      <c r="B176" s="17" t="str">
        <f t="shared" si="13"/>
        <v>I</v>
      </c>
      <c r="C176" s="120">
        <f t="shared" si="14"/>
        <v>48219.580999999998</v>
      </c>
      <c r="D176" s="13" t="str">
        <f t="shared" si="15"/>
        <v>vis</v>
      </c>
      <c r="E176" s="125">
        <f>VLOOKUP(C176,Active!C$21:E$962,3,FALSE)</f>
        <v>1446.0019408498581</v>
      </c>
      <c r="F176" s="17" t="s">
        <v>194</v>
      </c>
      <c r="G176" s="13" t="str">
        <f t="shared" si="16"/>
        <v>48219.581</v>
      </c>
      <c r="H176" s="120">
        <f t="shared" si="17"/>
        <v>1446</v>
      </c>
      <c r="I176" s="126" t="s">
        <v>1097</v>
      </c>
      <c r="J176" s="127" t="s">
        <v>1098</v>
      </c>
      <c r="K176" s="126">
        <v>1446</v>
      </c>
      <c r="L176" s="126" t="s">
        <v>540</v>
      </c>
      <c r="M176" s="127" t="s">
        <v>229</v>
      </c>
      <c r="N176" s="127"/>
      <c r="O176" s="128" t="s">
        <v>478</v>
      </c>
      <c r="P176" s="128" t="s">
        <v>721</v>
      </c>
    </row>
    <row r="177" spans="1:16" ht="13.5" thickBot="1" x14ac:dyDescent="0.25">
      <c r="A177" s="120" t="str">
        <f t="shared" si="12"/>
        <v> AOEB 2 </v>
      </c>
      <c r="B177" s="17" t="str">
        <f t="shared" si="13"/>
        <v>I</v>
      </c>
      <c r="C177" s="120">
        <f t="shared" si="14"/>
        <v>48219.582000000002</v>
      </c>
      <c r="D177" s="13" t="str">
        <f t="shared" si="15"/>
        <v>vis</v>
      </c>
      <c r="E177" s="125">
        <f>VLOOKUP(C177,Active!C$21:E$962,3,FALSE)</f>
        <v>1446.0023686890843</v>
      </c>
      <c r="F177" s="17" t="s">
        <v>194</v>
      </c>
      <c r="G177" s="13" t="str">
        <f t="shared" si="16"/>
        <v>48219.582</v>
      </c>
      <c r="H177" s="120">
        <f t="shared" si="17"/>
        <v>1446</v>
      </c>
      <c r="I177" s="126" t="s">
        <v>1099</v>
      </c>
      <c r="J177" s="127" t="s">
        <v>1100</v>
      </c>
      <c r="K177" s="126">
        <v>1446</v>
      </c>
      <c r="L177" s="126" t="s">
        <v>543</v>
      </c>
      <c r="M177" s="127" t="s">
        <v>229</v>
      </c>
      <c r="N177" s="127"/>
      <c r="O177" s="128" t="s">
        <v>736</v>
      </c>
      <c r="P177" s="128" t="s">
        <v>721</v>
      </c>
    </row>
    <row r="178" spans="1:16" ht="13.5" thickBot="1" x14ac:dyDescent="0.25">
      <c r="A178" s="120" t="str">
        <f t="shared" si="12"/>
        <v> AOEB 2 </v>
      </c>
      <c r="B178" s="17" t="str">
        <f t="shared" si="13"/>
        <v>I</v>
      </c>
      <c r="C178" s="120">
        <f t="shared" si="14"/>
        <v>48233.603000000003</v>
      </c>
      <c r="D178" s="13" t="str">
        <f t="shared" si="15"/>
        <v>vis</v>
      </c>
      <c r="E178" s="125">
        <f>VLOOKUP(C178,Active!C$21:E$962,3,FALSE)</f>
        <v>1452.0011024561156</v>
      </c>
      <c r="F178" s="17" t="s">
        <v>194</v>
      </c>
      <c r="G178" s="13" t="str">
        <f t="shared" si="16"/>
        <v>48233.603</v>
      </c>
      <c r="H178" s="120">
        <f t="shared" si="17"/>
        <v>1452</v>
      </c>
      <c r="I178" s="126" t="s">
        <v>1101</v>
      </c>
      <c r="J178" s="127" t="s">
        <v>1102</v>
      </c>
      <c r="K178" s="126">
        <v>1452</v>
      </c>
      <c r="L178" s="126" t="s">
        <v>525</v>
      </c>
      <c r="M178" s="127" t="s">
        <v>229</v>
      </c>
      <c r="N178" s="127"/>
      <c r="O178" s="128" t="s">
        <v>478</v>
      </c>
      <c r="P178" s="128" t="s">
        <v>721</v>
      </c>
    </row>
    <row r="179" spans="1:16" ht="13.5" thickBot="1" x14ac:dyDescent="0.25">
      <c r="A179" s="120" t="str">
        <f t="shared" si="12"/>
        <v>BAVM 60 </v>
      </c>
      <c r="B179" s="17" t="str">
        <f t="shared" si="13"/>
        <v>I</v>
      </c>
      <c r="C179" s="120">
        <f t="shared" si="14"/>
        <v>48509.385000000002</v>
      </c>
      <c r="D179" s="13" t="str">
        <f t="shared" si="15"/>
        <v>vis</v>
      </c>
      <c r="E179" s="125">
        <f>VLOOKUP(C179,Active!C$21:E$962,3,FALSE)</f>
        <v>1569.9914594734018</v>
      </c>
      <c r="F179" s="17" t="s">
        <v>194</v>
      </c>
      <c r="G179" s="13" t="str">
        <f t="shared" si="16"/>
        <v>48509.385</v>
      </c>
      <c r="H179" s="120">
        <f t="shared" si="17"/>
        <v>1570</v>
      </c>
      <c r="I179" s="126" t="s">
        <v>1103</v>
      </c>
      <c r="J179" s="127" t="s">
        <v>1104</v>
      </c>
      <c r="K179" s="126">
        <v>1570</v>
      </c>
      <c r="L179" s="126" t="s">
        <v>1105</v>
      </c>
      <c r="M179" s="127" t="s">
        <v>229</v>
      </c>
      <c r="N179" s="127"/>
      <c r="O179" s="128" t="s">
        <v>1106</v>
      </c>
      <c r="P179" s="129" t="s">
        <v>1107</v>
      </c>
    </row>
    <row r="180" spans="1:16" ht="13.5" thickBot="1" x14ac:dyDescent="0.25">
      <c r="A180" s="120" t="str">
        <f t="shared" si="12"/>
        <v> AOEB 2 </v>
      </c>
      <c r="B180" s="17" t="str">
        <f t="shared" si="13"/>
        <v>I</v>
      </c>
      <c r="C180" s="120">
        <f t="shared" si="14"/>
        <v>48864.686999999998</v>
      </c>
      <c r="D180" s="13" t="str">
        <f t="shared" si="15"/>
        <v>vis</v>
      </c>
      <c r="E180" s="125">
        <f>VLOOKUP(C180,Active!C$21:E$962,3,FALSE)</f>
        <v>1722.003591624722</v>
      </c>
      <c r="F180" s="17" t="s">
        <v>194</v>
      </c>
      <c r="G180" s="13" t="str">
        <f t="shared" si="16"/>
        <v>48864.687</v>
      </c>
      <c r="H180" s="120">
        <f t="shared" si="17"/>
        <v>1722</v>
      </c>
      <c r="I180" s="126" t="s">
        <v>1108</v>
      </c>
      <c r="J180" s="127" t="s">
        <v>1109</v>
      </c>
      <c r="K180" s="126">
        <v>1722</v>
      </c>
      <c r="L180" s="126" t="s">
        <v>566</v>
      </c>
      <c r="M180" s="127" t="s">
        <v>229</v>
      </c>
      <c r="N180" s="127"/>
      <c r="O180" s="128" t="s">
        <v>874</v>
      </c>
      <c r="P180" s="128" t="s">
        <v>721</v>
      </c>
    </row>
    <row r="181" spans="1:16" ht="13.5" thickBot="1" x14ac:dyDescent="0.25">
      <c r="A181" s="120" t="str">
        <f t="shared" si="12"/>
        <v> AOEB 2 </v>
      </c>
      <c r="B181" s="17" t="str">
        <f t="shared" si="13"/>
        <v>I</v>
      </c>
      <c r="C181" s="120">
        <f t="shared" si="14"/>
        <v>48864.690999999999</v>
      </c>
      <c r="D181" s="13" t="str">
        <f t="shared" si="15"/>
        <v>vis</v>
      </c>
      <c r="E181" s="125">
        <f>VLOOKUP(C181,Active!C$21:E$962,3,FALSE)</f>
        <v>1722.0053029816204</v>
      </c>
      <c r="F181" s="17" t="s">
        <v>194</v>
      </c>
      <c r="G181" s="13" t="str">
        <f t="shared" si="16"/>
        <v>48864.691</v>
      </c>
      <c r="H181" s="120">
        <f t="shared" si="17"/>
        <v>1722</v>
      </c>
      <c r="I181" s="126" t="s">
        <v>1110</v>
      </c>
      <c r="J181" s="127" t="s">
        <v>1111</v>
      </c>
      <c r="K181" s="126">
        <v>1722</v>
      </c>
      <c r="L181" s="126" t="s">
        <v>482</v>
      </c>
      <c r="M181" s="127" t="s">
        <v>229</v>
      </c>
      <c r="N181" s="127"/>
      <c r="O181" s="128" t="s">
        <v>1112</v>
      </c>
      <c r="P181" s="128" t="s">
        <v>721</v>
      </c>
    </row>
    <row r="182" spans="1:16" ht="13.5" thickBot="1" x14ac:dyDescent="0.25">
      <c r="A182" s="120" t="str">
        <f t="shared" si="12"/>
        <v> BBS 102 </v>
      </c>
      <c r="B182" s="17" t="str">
        <f t="shared" si="13"/>
        <v>I</v>
      </c>
      <c r="C182" s="120">
        <f t="shared" si="14"/>
        <v>48883.364000000001</v>
      </c>
      <c r="D182" s="13" t="str">
        <f t="shared" si="15"/>
        <v>vis</v>
      </c>
      <c r="E182" s="125">
        <f>VLOOKUP(C182,Active!C$21:E$962,3,FALSE)</f>
        <v>1729.9943448211316</v>
      </c>
      <c r="F182" s="17" t="s">
        <v>194</v>
      </c>
      <c r="G182" s="13" t="str">
        <f t="shared" si="16"/>
        <v>48883.364</v>
      </c>
      <c r="H182" s="120">
        <f t="shared" si="17"/>
        <v>1730</v>
      </c>
      <c r="I182" s="126" t="s">
        <v>1113</v>
      </c>
      <c r="J182" s="127" t="s">
        <v>1114</v>
      </c>
      <c r="K182" s="126">
        <v>1730</v>
      </c>
      <c r="L182" s="126" t="s">
        <v>1069</v>
      </c>
      <c r="M182" s="127" t="s">
        <v>229</v>
      </c>
      <c r="N182" s="127"/>
      <c r="O182" s="128" t="s">
        <v>610</v>
      </c>
      <c r="P182" s="128" t="s">
        <v>1115</v>
      </c>
    </row>
    <row r="183" spans="1:16" ht="13.5" thickBot="1" x14ac:dyDescent="0.25">
      <c r="A183" s="120" t="str">
        <f t="shared" si="12"/>
        <v> AOEB 2 </v>
      </c>
      <c r="B183" s="17" t="str">
        <f t="shared" si="13"/>
        <v>I</v>
      </c>
      <c r="C183" s="120">
        <f t="shared" si="14"/>
        <v>48885.733</v>
      </c>
      <c r="D183" s="13" t="str">
        <f t="shared" si="15"/>
        <v>vis</v>
      </c>
      <c r="E183" s="125">
        <f>VLOOKUP(C183,Active!C$21:E$962,3,FALSE)</f>
        <v>1731.0078959440252</v>
      </c>
      <c r="F183" s="17" t="s">
        <v>194</v>
      </c>
      <c r="G183" s="13" t="str">
        <f t="shared" si="16"/>
        <v>48885.733</v>
      </c>
      <c r="H183" s="120">
        <f t="shared" si="17"/>
        <v>1731</v>
      </c>
      <c r="I183" s="126" t="s">
        <v>1116</v>
      </c>
      <c r="J183" s="127" t="s">
        <v>1117</v>
      </c>
      <c r="K183" s="126">
        <v>1731</v>
      </c>
      <c r="L183" s="126" t="s">
        <v>220</v>
      </c>
      <c r="M183" s="127" t="s">
        <v>229</v>
      </c>
      <c r="N183" s="127"/>
      <c r="O183" s="128" t="s">
        <v>736</v>
      </c>
      <c r="P183" s="128" t="s">
        <v>721</v>
      </c>
    </row>
    <row r="184" spans="1:16" ht="13.5" thickBot="1" x14ac:dyDescent="0.25">
      <c r="A184" s="120" t="str">
        <f t="shared" si="12"/>
        <v> AOEB 2 </v>
      </c>
      <c r="B184" s="17" t="str">
        <f t="shared" si="13"/>
        <v>I</v>
      </c>
      <c r="C184" s="120">
        <f t="shared" si="14"/>
        <v>49238.648000000001</v>
      </c>
      <c r="D184" s="13" t="str">
        <f t="shared" si="15"/>
        <v>vis</v>
      </c>
      <c r="E184" s="125">
        <f>VLOOKUP(C184,Active!C$21:E$962,3,FALSE)</f>
        <v>1881.998775866412</v>
      </c>
      <c r="F184" s="17" t="s">
        <v>194</v>
      </c>
      <c r="G184" s="13" t="str">
        <f t="shared" si="16"/>
        <v>49238.648</v>
      </c>
      <c r="H184" s="120">
        <f t="shared" si="17"/>
        <v>1882</v>
      </c>
      <c r="I184" s="126" t="s">
        <v>1118</v>
      </c>
      <c r="J184" s="127" t="s">
        <v>1119</v>
      </c>
      <c r="K184" s="126">
        <v>1882</v>
      </c>
      <c r="L184" s="126" t="s">
        <v>195</v>
      </c>
      <c r="M184" s="127" t="s">
        <v>229</v>
      </c>
      <c r="N184" s="127"/>
      <c r="O184" s="128" t="s">
        <v>478</v>
      </c>
      <c r="P184" s="128" t="s">
        <v>721</v>
      </c>
    </row>
    <row r="185" spans="1:16" ht="13.5" thickBot="1" x14ac:dyDescent="0.25">
      <c r="A185" s="120" t="str">
        <f t="shared" si="12"/>
        <v> AOEB 2 </v>
      </c>
      <c r="B185" s="17" t="str">
        <f t="shared" si="13"/>
        <v>I</v>
      </c>
      <c r="C185" s="120">
        <f t="shared" si="14"/>
        <v>49397.597000000002</v>
      </c>
      <c r="D185" s="13" t="str">
        <f t="shared" si="15"/>
        <v>vis</v>
      </c>
      <c r="E185" s="125">
        <f>VLOOKUP(C185,Active!C$21:E$962,3,FALSE)</f>
        <v>1950.003392765052</v>
      </c>
      <c r="F185" s="17" t="s">
        <v>194</v>
      </c>
      <c r="G185" s="13" t="str">
        <f t="shared" si="16"/>
        <v>49397.597</v>
      </c>
      <c r="H185" s="120">
        <f t="shared" si="17"/>
        <v>1950</v>
      </c>
      <c r="I185" s="126" t="s">
        <v>1120</v>
      </c>
      <c r="J185" s="127" t="s">
        <v>1121</v>
      </c>
      <c r="K185" s="126">
        <v>1950</v>
      </c>
      <c r="L185" s="126" t="s">
        <v>566</v>
      </c>
      <c r="M185" s="127" t="s">
        <v>229</v>
      </c>
      <c r="N185" s="127"/>
      <c r="O185" s="128" t="s">
        <v>736</v>
      </c>
      <c r="P185" s="128" t="s">
        <v>721</v>
      </c>
    </row>
    <row r="186" spans="1:16" ht="13.5" thickBot="1" x14ac:dyDescent="0.25">
      <c r="A186" s="120" t="str">
        <f t="shared" si="12"/>
        <v>OEJV 0060 </v>
      </c>
      <c r="B186" s="17" t="str">
        <f t="shared" si="13"/>
        <v>I</v>
      </c>
      <c r="C186" s="120">
        <f t="shared" si="14"/>
        <v>49923.481</v>
      </c>
      <c r="D186" s="13" t="str">
        <f t="shared" si="15"/>
        <v>vis</v>
      </c>
      <c r="E186" s="125">
        <f>VLOOKUP(C186,Active!C$21:E$962,3,FALSE)</f>
        <v>2174.997195513884</v>
      </c>
      <c r="F186" s="17" t="s">
        <v>194</v>
      </c>
      <c r="G186" s="13" t="str">
        <f t="shared" si="16"/>
        <v>49923.481</v>
      </c>
      <c r="H186" s="120">
        <f t="shared" si="17"/>
        <v>2175</v>
      </c>
      <c r="I186" s="126" t="s">
        <v>1127</v>
      </c>
      <c r="J186" s="127" t="s">
        <v>1128</v>
      </c>
      <c r="K186" s="126">
        <v>2175</v>
      </c>
      <c r="L186" s="126" t="s">
        <v>884</v>
      </c>
      <c r="M186" s="127" t="s">
        <v>229</v>
      </c>
      <c r="N186" s="127"/>
      <c r="O186" s="128" t="s">
        <v>1129</v>
      </c>
      <c r="P186" s="129" t="s">
        <v>1130</v>
      </c>
    </row>
    <row r="187" spans="1:16" ht="13.5" thickBot="1" x14ac:dyDescent="0.25">
      <c r="A187" s="120" t="str">
        <f t="shared" si="12"/>
        <v> BRNO 32 </v>
      </c>
      <c r="B187" s="17" t="str">
        <f t="shared" si="13"/>
        <v>I</v>
      </c>
      <c r="C187" s="120">
        <f t="shared" si="14"/>
        <v>49923.481</v>
      </c>
      <c r="D187" s="13" t="str">
        <f t="shared" si="15"/>
        <v>vis</v>
      </c>
      <c r="E187" s="125">
        <f>VLOOKUP(C187,Active!C$21:E$962,3,FALSE)</f>
        <v>2174.997195513884</v>
      </c>
      <c r="F187" s="17" t="s">
        <v>194</v>
      </c>
      <c r="G187" s="13" t="str">
        <f t="shared" si="16"/>
        <v>49923.4810</v>
      </c>
      <c r="H187" s="120">
        <f t="shared" si="17"/>
        <v>2175</v>
      </c>
      <c r="I187" s="126" t="s">
        <v>1131</v>
      </c>
      <c r="J187" s="127" t="s">
        <v>1128</v>
      </c>
      <c r="K187" s="126">
        <v>2175</v>
      </c>
      <c r="L187" s="126" t="s">
        <v>1132</v>
      </c>
      <c r="M187" s="127" t="s">
        <v>229</v>
      </c>
      <c r="N187" s="127"/>
      <c r="O187" s="128" t="s">
        <v>1133</v>
      </c>
      <c r="P187" s="128" t="s">
        <v>1134</v>
      </c>
    </row>
    <row r="188" spans="1:16" ht="13.5" thickBot="1" x14ac:dyDescent="0.25">
      <c r="A188" s="120" t="str">
        <f t="shared" si="12"/>
        <v>IBVS 4340 </v>
      </c>
      <c r="B188" s="17" t="str">
        <f t="shared" si="13"/>
        <v>I</v>
      </c>
      <c r="C188" s="120">
        <f t="shared" si="14"/>
        <v>50047.355900000002</v>
      </c>
      <c r="D188" s="13" t="str">
        <f t="shared" si="15"/>
        <v>vis</v>
      </c>
      <c r="E188" s="125">
        <f>VLOOKUP(C188,Active!C$21:E$962,3,FALSE)</f>
        <v>2227.9957366676972</v>
      </c>
      <c r="F188" s="17" t="s">
        <v>194</v>
      </c>
      <c r="G188" s="13" t="str">
        <f t="shared" si="16"/>
        <v>50047.3559</v>
      </c>
      <c r="H188" s="120">
        <f t="shared" si="17"/>
        <v>2228</v>
      </c>
      <c r="I188" s="126" t="s">
        <v>1150</v>
      </c>
      <c r="J188" s="127" t="s">
        <v>1151</v>
      </c>
      <c r="K188" s="126">
        <v>2228</v>
      </c>
      <c r="L188" s="126" t="s">
        <v>1152</v>
      </c>
      <c r="M188" s="127" t="s">
        <v>331</v>
      </c>
      <c r="N188" s="127" t="s">
        <v>1153</v>
      </c>
      <c r="O188" s="128" t="s">
        <v>1154</v>
      </c>
      <c r="P188" s="129" t="s">
        <v>1155</v>
      </c>
    </row>
    <row r="189" spans="1:16" ht="13.5" thickBot="1" x14ac:dyDescent="0.25">
      <c r="A189" s="120" t="str">
        <f t="shared" si="12"/>
        <v>IBVS 4340 </v>
      </c>
      <c r="B189" s="17" t="str">
        <f t="shared" si="13"/>
        <v>I</v>
      </c>
      <c r="C189" s="120">
        <f t="shared" si="14"/>
        <v>50047.357100000001</v>
      </c>
      <c r="D189" s="13" t="str">
        <f t="shared" si="15"/>
        <v>vis</v>
      </c>
      <c r="E189" s="125">
        <f>VLOOKUP(C189,Active!C$21:E$962,3,FALSE)</f>
        <v>2227.9962500747661</v>
      </c>
      <c r="F189" s="17" t="s">
        <v>194</v>
      </c>
      <c r="G189" s="13" t="str">
        <f t="shared" si="16"/>
        <v>50047.3571</v>
      </c>
      <c r="H189" s="120">
        <f t="shared" si="17"/>
        <v>2228</v>
      </c>
      <c r="I189" s="126" t="s">
        <v>1156</v>
      </c>
      <c r="J189" s="127" t="s">
        <v>1157</v>
      </c>
      <c r="K189" s="126">
        <v>2228</v>
      </c>
      <c r="L189" s="126" t="s">
        <v>664</v>
      </c>
      <c r="M189" s="127" t="s">
        <v>331</v>
      </c>
      <c r="N189" s="127" t="s">
        <v>1158</v>
      </c>
      <c r="O189" s="128" t="s">
        <v>1154</v>
      </c>
      <c r="P189" s="129" t="s">
        <v>1155</v>
      </c>
    </row>
    <row r="190" spans="1:16" ht="13.5" thickBot="1" x14ac:dyDescent="0.25">
      <c r="A190" s="120" t="str">
        <f t="shared" si="12"/>
        <v>IBVS 4555 </v>
      </c>
      <c r="B190" s="17" t="str">
        <f t="shared" si="13"/>
        <v>I</v>
      </c>
      <c r="C190" s="120">
        <f t="shared" si="14"/>
        <v>50297.445</v>
      </c>
      <c r="D190" s="13" t="str">
        <f t="shared" si="15"/>
        <v>vis</v>
      </c>
      <c r="E190" s="125">
        <f>VLOOKUP(C190,Active!C$21:E$962,3,FALSE)</f>
        <v>2334.9936632732465</v>
      </c>
      <c r="F190" s="17" t="s">
        <v>194</v>
      </c>
      <c r="G190" s="13" t="str">
        <f t="shared" si="16"/>
        <v>50297.445</v>
      </c>
      <c r="H190" s="120">
        <f t="shared" si="17"/>
        <v>2335</v>
      </c>
      <c r="I190" s="126" t="s">
        <v>1163</v>
      </c>
      <c r="J190" s="127" t="s">
        <v>1164</v>
      </c>
      <c r="K190" s="126">
        <v>2335</v>
      </c>
      <c r="L190" s="126" t="s">
        <v>602</v>
      </c>
      <c r="M190" s="127" t="s">
        <v>331</v>
      </c>
      <c r="N190" s="127" t="s">
        <v>1158</v>
      </c>
      <c r="O190" s="128" t="s">
        <v>1154</v>
      </c>
      <c r="P190" s="129" t="s">
        <v>1165</v>
      </c>
    </row>
    <row r="191" spans="1:16" ht="13.5" thickBot="1" x14ac:dyDescent="0.25">
      <c r="A191" s="120" t="str">
        <f t="shared" si="12"/>
        <v>IBVS 4555 </v>
      </c>
      <c r="B191" s="17" t="str">
        <f t="shared" si="13"/>
        <v>I</v>
      </c>
      <c r="C191" s="120">
        <f t="shared" si="14"/>
        <v>50297.446000000004</v>
      </c>
      <c r="D191" s="13" t="str">
        <f t="shared" si="15"/>
        <v>vis</v>
      </c>
      <c r="E191" s="125">
        <f>VLOOKUP(C191,Active!C$21:E$962,3,FALSE)</f>
        <v>2334.9940911124722</v>
      </c>
      <c r="F191" s="17" t="s">
        <v>194</v>
      </c>
      <c r="G191" s="13" t="str">
        <f t="shared" si="16"/>
        <v>50297.446</v>
      </c>
      <c r="H191" s="120">
        <f t="shared" si="17"/>
        <v>2335</v>
      </c>
      <c r="I191" s="126" t="s">
        <v>1166</v>
      </c>
      <c r="J191" s="127" t="s">
        <v>1167</v>
      </c>
      <c r="K191" s="126">
        <v>2335</v>
      </c>
      <c r="L191" s="126" t="s">
        <v>933</v>
      </c>
      <c r="M191" s="127" t="s">
        <v>331</v>
      </c>
      <c r="N191" s="127" t="s">
        <v>1153</v>
      </c>
      <c r="O191" s="128" t="s">
        <v>1154</v>
      </c>
      <c r="P191" s="129" t="s">
        <v>1165</v>
      </c>
    </row>
    <row r="192" spans="1:16" ht="13.5" thickBot="1" x14ac:dyDescent="0.25">
      <c r="A192" s="120" t="str">
        <f t="shared" si="12"/>
        <v>BAVM 111 </v>
      </c>
      <c r="B192" s="17" t="str">
        <f t="shared" si="13"/>
        <v>I</v>
      </c>
      <c r="C192" s="120">
        <f t="shared" si="14"/>
        <v>50671.415800000002</v>
      </c>
      <c r="D192" s="13" t="str">
        <f t="shared" si="15"/>
        <v>vis</v>
      </c>
      <c r="E192" s="125">
        <f>VLOOKUP(C192,Active!C$21:E$962,3,FALSE)</f>
        <v>2494.9930403393364</v>
      </c>
      <c r="F192" s="17" t="s">
        <v>194</v>
      </c>
      <c r="G192" s="13" t="str">
        <f t="shared" si="16"/>
        <v>50671.4158</v>
      </c>
      <c r="H192" s="120">
        <f t="shared" si="17"/>
        <v>2495</v>
      </c>
      <c r="I192" s="126" t="s">
        <v>1174</v>
      </c>
      <c r="J192" s="127" t="s">
        <v>1175</v>
      </c>
      <c r="K192" s="126">
        <v>2495</v>
      </c>
      <c r="L192" s="126" t="s">
        <v>1176</v>
      </c>
      <c r="M192" s="127" t="s">
        <v>331</v>
      </c>
      <c r="N192" s="127" t="s">
        <v>1177</v>
      </c>
      <c r="O192" s="128" t="s">
        <v>1178</v>
      </c>
      <c r="P192" s="129" t="s">
        <v>1179</v>
      </c>
    </row>
    <row r="193" spans="1:16" ht="13.5" thickBot="1" x14ac:dyDescent="0.25">
      <c r="A193" s="120" t="str">
        <f t="shared" si="12"/>
        <v>BAVM 113 </v>
      </c>
      <c r="B193" s="17" t="str">
        <f t="shared" si="13"/>
        <v>I</v>
      </c>
      <c r="C193" s="120">
        <f t="shared" si="14"/>
        <v>50692.438999999998</v>
      </c>
      <c r="D193" s="13" t="str">
        <f t="shared" si="15"/>
        <v>vis</v>
      </c>
      <c r="E193" s="125">
        <f>VLOOKUP(C193,Active!C$21:E$962,3,FALSE)</f>
        <v>2503.9875899243179</v>
      </c>
      <c r="F193" s="17" t="s">
        <v>194</v>
      </c>
      <c r="G193" s="13" t="str">
        <f t="shared" si="16"/>
        <v>50692.439</v>
      </c>
      <c r="H193" s="120">
        <f t="shared" si="17"/>
        <v>2504</v>
      </c>
      <c r="I193" s="126" t="s">
        <v>1180</v>
      </c>
      <c r="J193" s="127" t="s">
        <v>1181</v>
      </c>
      <c r="K193" s="126" t="s">
        <v>1182</v>
      </c>
      <c r="L193" s="126" t="s">
        <v>853</v>
      </c>
      <c r="M193" s="127" t="s">
        <v>229</v>
      </c>
      <c r="N193" s="127"/>
      <c r="O193" s="128" t="s">
        <v>1183</v>
      </c>
      <c r="P193" s="129" t="s">
        <v>1184</v>
      </c>
    </row>
    <row r="194" spans="1:16" ht="13.5" thickBot="1" x14ac:dyDescent="0.25">
      <c r="A194" s="120" t="str">
        <f t="shared" si="12"/>
        <v>IBVS 4840 </v>
      </c>
      <c r="B194" s="17" t="str">
        <f t="shared" si="13"/>
        <v>I</v>
      </c>
      <c r="C194" s="120">
        <f t="shared" si="14"/>
        <v>51435.713199999998</v>
      </c>
      <c r="D194" s="13" t="str">
        <f t="shared" si="15"/>
        <v>vis</v>
      </c>
      <c r="E194" s="125">
        <f>VLOOKUP(C194,Active!C$21:E$962,3,FALSE)</f>
        <v>2821.9894472599594</v>
      </c>
      <c r="F194" s="17" t="s">
        <v>194</v>
      </c>
      <c r="G194" s="13" t="str">
        <f t="shared" si="16"/>
        <v>51435.7132</v>
      </c>
      <c r="H194" s="120">
        <f t="shared" si="17"/>
        <v>2822</v>
      </c>
      <c r="I194" s="126" t="s">
        <v>1226</v>
      </c>
      <c r="J194" s="127" t="s">
        <v>1227</v>
      </c>
      <c r="K194" s="126" t="s">
        <v>1228</v>
      </c>
      <c r="L194" s="126" t="s">
        <v>1229</v>
      </c>
      <c r="M194" s="127" t="s">
        <v>331</v>
      </c>
      <c r="N194" s="127" t="s">
        <v>332</v>
      </c>
      <c r="O194" s="128" t="s">
        <v>1230</v>
      </c>
      <c r="P194" s="129" t="s">
        <v>1231</v>
      </c>
    </row>
    <row r="195" spans="1:16" ht="13.5" thickBot="1" x14ac:dyDescent="0.25">
      <c r="A195" s="120" t="str">
        <f t="shared" si="12"/>
        <v>IBVS 4840 </v>
      </c>
      <c r="B195" s="17" t="str">
        <f t="shared" si="13"/>
        <v>I</v>
      </c>
      <c r="C195" s="120">
        <f t="shared" si="14"/>
        <v>51449.737099999998</v>
      </c>
      <c r="D195" s="13" t="str">
        <f t="shared" si="15"/>
        <v>vis</v>
      </c>
      <c r="E195" s="125">
        <f>VLOOKUP(C195,Active!C$21:E$962,3,FALSE)</f>
        <v>2827.9894217607416</v>
      </c>
      <c r="F195" s="17" t="s">
        <v>194</v>
      </c>
      <c r="G195" s="13" t="str">
        <f t="shared" si="16"/>
        <v>51449.7371</v>
      </c>
      <c r="H195" s="120">
        <f t="shared" si="17"/>
        <v>2828</v>
      </c>
      <c r="I195" s="126" t="s">
        <v>1232</v>
      </c>
      <c r="J195" s="127" t="s">
        <v>1233</v>
      </c>
      <c r="K195" s="126" t="s">
        <v>1234</v>
      </c>
      <c r="L195" s="126" t="s">
        <v>1229</v>
      </c>
      <c r="M195" s="127" t="s">
        <v>331</v>
      </c>
      <c r="N195" s="127" t="s">
        <v>332</v>
      </c>
      <c r="O195" s="128" t="s">
        <v>1230</v>
      </c>
      <c r="P195" s="129" t="s">
        <v>1231</v>
      </c>
    </row>
    <row r="196" spans="1:16" ht="13.5" thickBot="1" x14ac:dyDescent="0.25">
      <c r="A196" s="120" t="str">
        <f t="shared" si="12"/>
        <v>IBVS 4967 </v>
      </c>
      <c r="B196" s="17" t="str">
        <f t="shared" si="13"/>
        <v>I</v>
      </c>
      <c r="C196" s="120">
        <f t="shared" si="14"/>
        <v>51454.411899999999</v>
      </c>
      <c r="D196" s="13" t="str">
        <f t="shared" si="15"/>
        <v>vis</v>
      </c>
      <c r="E196" s="125">
        <f>VLOOKUP(C196,Active!C$21:E$962,3,FALSE)</f>
        <v>2829.9894845675403</v>
      </c>
      <c r="F196" s="17" t="s">
        <v>194</v>
      </c>
      <c r="G196" s="13" t="str">
        <f t="shared" si="16"/>
        <v>51454.4119</v>
      </c>
      <c r="H196" s="120">
        <f t="shared" si="17"/>
        <v>2830</v>
      </c>
      <c r="I196" s="126" t="s">
        <v>1235</v>
      </c>
      <c r="J196" s="127" t="s">
        <v>1236</v>
      </c>
      <c r="K196" s="126" t="s">
        <v>1237</v>
      </c>
      <c r="L196" s="126" t="s">
        <v>1238</v>
      </c>
      <c r="M196" s="127" t="s">
        <v>331</v>
      </c>
      <c r="N196" s="127" t="s">
        <v>332</v>
      </c>
      <c r="O196" s="128" t="s">
        <v>1196</v>
      </c>
      <c r="P196" s="129" t="s">
        <v>1239</v>
      </c>
    </row>
    <row r="197" spans="1:16" ht="13.5" thickBot="1" x14ac:dyDescent="0.25">
      <c r="A197" s="120" t="str">
        <f t="shared" si="12"/>
        <v>IBVS 5224 </v>
      </c>
      <c r="B197" s="17" t="str">
        <f t="shared" si="13"/>
        <v>I</v>
      </c>
      <c r="C197" s="120">
        <f t="shared" si="14"/>
        <v>52136.9064</v>
      </c>
      <c r="D197" s="13" t="str">
        <f t="shared" si="15"/>
        <v>vis</v>
      </c>
      <c r="E197" s="125">
        <f>VLOOKUP(C197,Active!C$21:E$962,3,FALSE)</f>
        <v>3121.9874021884671</v>
      </c>
      <c r="F197" s="17" t="s">
        <v>194</v>
      </c>
      <c r="G197" s="13" t="str">
        <f t="shared" si="16"/>
        <v>52136.9064</v>
      </c>
      <c r="H197" s="120">
        <f t="shared" si="17"/>
        <v>3122</v>
      </c>
      <c r="I197" s="126" t="s">
        <v>1261</v>
      </c>
      <c r="J197" s="127" t="s">
        <v>1262</v>
      </c>
      <c r="K197" s="126" t="s">
        <v>1263</v>
      </c>
      <c r="L197" s="126" t="s">
        <v>1264</v>
      </c>
      <c r="M197" s="127" t="s">
        <v>331</v>
      </c>
      <c r="N197" s="127" t="s">
        <v>332</v>
      </c>
      <c r="O197" s="128" t="s">
        <v>1265</v>
      </c>
      <c r="P197" s="129" t="s">
        <v>1266</v>
      </c>
    </row>
    <row r="198" spans="1:16" ht="13.5" thickBot="1" x14ac:dyDescent="0.25">
      <c r="A198" s="120" t="str">
        <f t="shared" si="12"/>
        <v>IBVS 5313 </v>
      </c>
      <c r="B198" s="17" t="str">
        <f t="shared" si="13"/>
        <v>I</v>
      </c>
      <c r="C198" s="120">
        <f t="shared" si="14"/>
        <v>52466.467299999997</v>
      </c>
      <c r="D198" s="13" t="str">
        <f t="shared" si="15"/>
        <v>vis</v>
      </c>
      <c r="E198" s="125">
        <f>VLOOKUP(C198,Active!C$21:E$962,3,FALSE)</f>
        <v>3262.9864820774292</v>
      </c>
      <c r="F198" s="17" t="s">
        <v>194</v>
      </c>
      <c r="G198" s="13" t="str">
        <f t="shared" si="16"/>
        <v>52466.4673</v>
      </c>
      <c r="H198" s="120">
        <f t="shared" si="17"/>
        <v>3263</v>
      </c>
      <c r="I198" s="126" t="s">
        <v>1275</v>
      </c>
      <c r="J198" s="127" t="s">
        <v>1276</v>
      </c>
      <c r="K198" s="126" t="s">
        <v>1277</v>
      </c>
      <c r="L198" s="126" t="s">
        <v>1278</v>
      </c>
      <c r="M198" s="127" t="s">
        <v>331</v>
      </c>
      <c r="N198" s="127" t="s">
        <v>1158</v>
      </c>
      <c r="O198" s="128" t="s">
        <v>1196</v>
      </c>
      <c r="P198" s="129" t="s">
        <v>1279</v>
      </c>
    </row>
    <row r="199" spans="1:16" ht="13.5" thickBot="1" x14ac:dyDescent="0.25">
      <c r="A199" s="120" t="str">
        <f t="shared" si="12"/>
        <v>IBVS 5364 </v>
      </c>
      <c r="B199" s="17" t="str">
        <f t="shared" si="13"/>
        <v>I</v>
      </c>
      <c r="C199" s="120">
        <f t="shared" si="14"/>
        <v>52515.555899999999</v>
      </c>
      <c r="D199" s="13" t="str">
        <f t="shared" si="15"/>
        <v>vis</v>
      </c>
      <c r="E199" s="125">
        <f>VLOOKUP(C199,Active!C$21:E$962,3,FALSE)</f>
        <v>3283.9885106343295</v>
      </c>
      <c r="F199" s="17" t="s">
        <v>194</v>
      </c>
      <c r="G199" s="13" t="str">
        <f t="shared" si="16"/>
        <v>52515.5559</v>
      </c>
      <c r="H199" s="120">
        <f t="shared" si="17"/>
        <v>3284</v>
      </c>
      <c r="I199" s="126" t="s">
        <v>1280</v>
      </c>
      <c r="J199" s="127" t="s">
        <v>1281</v>
      </c>
      <c r="K199" s="126" t="s">
        <v>1282</v>
      </c>
      <c r="L199" s="126" t="s">
        <v>1283</v>
      </c>
      <c r="M199" s="127" t="s">
        <v>331</v>
      </c>
      <c r="N199" s="127" t="s">
        <v>332</v>
      </c>
      <c r="O199" s="128" t="s">
        <v>1284</v>
      </c>
      <c r="P199" s="129" t="s">
        <v>1285</v>
      </c>
    </row>
    <row r="200" spans="1:16" ht="13.5" thickBot="1" x14ac:dyDescent="0.25">
      <c r="A200" s="120" t="str">
        <f t="shared" si="12"/>
        <v>IBVS 5583 </v>
      </c>
      <c r="B200" s="17" t="str">
        <f t="shared" si="13"/>
        <v>I</v>
      </c>
      <c r="C200" s="120">
        <f t="shared" si="14"/>
        <v>52861.476300000002</v>
      </c>
      <c r="D200" s="13" t="str">
        <f t="shared" si="15"/>
        <v>vis</v>
      </c>
      <c r="E200" s="125">
        <f>VLOOKUP(C200,Active!C$21:E$962,3,FALSE)</f>
        <v>3431.9868263168714</v>
      </c>
      <c r="F200" s="17" t="s">
        <v>194</v>
      </c>
      <c r="G200" s="13" t="str">
        <f t="shared" si="16"/>
        <v>52861.4763</v>
      </c>
      <c r="H200" s="120">
        <f t="shared" si="17"/>
        <v>3432</v>
      </c>
      <c r="I200" s="126" t="s">
        <v>1304</v>
      </c>
      <c r="J200" s="127" t="s">
        <v>1305</v>
      </c>
      <c r="K200" s="126" t="s">
        <v>1306</v>
      </c>
      <c r="L200" s="126" t="s">
        <v>1297</v>
      </c>
      <c r="M200" s="127" t="s">
        <v>331</v>
      </c>
      <c r="N200" s="127" t="s">
        <v>332</v>
      </c>
      <c r="O200" s="128" t="s">
        <v>1138</v>
      </c>
      <c r="P200" s="129" t="s">
        <v>1307</v>
      </c>
    </row>
    <row r="201" spans="1:16" ht="13.5" thickBot="1" x14ac:dyDescent="0.25">
      <c r="A201" s="120" t="str">
        <f t="shared" si="12"/>
        <v>BAVM 173 </v>
      </c>
      <c r="B201" s="17" t="str">
        <f t="shared" si="13"/>
        <v>I</v>
      </c>
      <c r="C201" s="120">
        <f t="shared" si="14"/>
        <v>53214.411899999999</v>
      </c>
      <c r="D201" s="13" t="str">
        <f t="shared" si="15"/>
        <v>vis</v>
      </c>
      <c r="E201" s="125">
        <f>VLOOKUP(C201,Active!C$21:E$962,3,FALSE)</f>
        <v>3582.986519727282</v>
      </c>
      <c r="F201" s="17" t="s">
        <v>194</v>
      </c>
      <c r="G201" s="13" t="str">
        <f t="shared" si="16"/>
        <v>53214.4119</v>
      </c>
      <c r="H201" s="120">
        <f t="shared" si="17"/>
        <v>3583</v>
      </c>
      <c r="I201" s="126" t="s">
        <v>1334</v>
      </c>
      <c r="J201" s="127" t="s">
        <v>1335</v>
      </c>
      <c r="K201" s="126" t="s">
        <v>1336</v>
      </c>
      <c r="L201" s="126" t="s">
        <v>1337</v>
      </c>
      <c r="M201" s="127" t="s">
        <v>331</v>
      </c>
      <c r="N201" s="127" t="s">
        <v>1338</v>
      </c>
      <c r="O201" s="128" t="s">
        <v>1339</v>
      </c>
      <c r="P201" s="129" t="s">
        <v>1340</v>
      </c>
    </row>
    <row r="202" spans="1:16" ht="26.25" thickBot="1" x14ac:dyDescent="0.25">
      <c r="A202" s="120" t="str">
        <f t="shared" si="12"/>
        <v>IBVS 5809 </v>
      </c>
      <c r="B202" s="17" t="str">
        <f t="shared" si="13"/>
        <v>I</v>
      </c>
      <c r="C202" s="120">
        <f t="shared" si="14"/>
        <v>53352.315000000002</v>
      </c>
      <c r="D202" s="13" t="str">
        <f t="shared" si="15"/>
        <v>vis</v>
      </c>
      <c r="E202" s="125">
        <f>VLOOKUP(C202,Active!C$21:E$962,3,FALSE)</f>
        <v>3641.9868750905434</v>
      </c>
      <c r="F202" s="17" t="s">
        <v>194</v>
      </c>
      <c r="G202" s="13" t="str">
        <f t="shared" si="16"/>
        <v>53352.315</v>
      </c>
      <c r="H202" s="120">
        <f t="shared" si="17"/>
        <v>3642</v>
      </c>
      <c r="I202" s="126" t="s">
        <v>1349</v>
      </c>
      <c r="J202" s="127" t="s">
        <v>1350</v>
      </c>
      <c r="K202" s="126" t="s">
        <v>1351</v>
      </c>
      <c r="L202" s="126" t="s">
        <v>1352</v>
      </c>
      <c r="M202" s="127" t="s">
        <v>1124</v>
      </c>
      <c r="N202" s="127" t="s">
        <v>194</v>
      </c>
      <c r="O202" s="128" t="s">
        <v>1353</v>
      </c>
      <c r="P202" s="129" t="s">
        <v>1354</v>
      </c>
    </row>
    <row r="203" spans="1:16" ht="13.5" thickBot="1" x14ac:dyDescent="0.25">
      <c r="A203" s="120" t="str">
        <f t="shared" ref="A203:A266" si="18">P203</f>
        <v>IBVS 5662 </v>
      </c>
      <c r="B203" s="17" t="str">
        <f t="shared" ref="B203:B266" si="19">IF(H203=INT(H203),"I","II")</f>
        <v>I</v>
      </c>
      <c r="C203" s="120">
        <f t="shared" ref="C203:C266" si="20">1*G203</f>
        <v>53630.459300000002</v>
      </c>
      <c r="D203" s="13" t="str">
        <f t="shared" ref="D203:D266" si="21">VLOOKUP(F203,I$1:J$5,2,FALSE)</f>
        <v>vis</v>
      </c>
      <c r="E203" s="125">
        <f>VLOOKUP(C203,Active!C$21:E$962,3,FALSE)</f>
        <v>3760.9879167079193</v>
      </c>
      <c r="F203" s="17" t="s">
        <v>194</v>
      </c>
      <c r="G203" s="13" t="str">
        <f t="shared" ref="G203:G266" si="22">MID(I203,3,LEN(I203)-3)</f>
        <v>53630.4593</v>
      </c>
      <c r="H203" s="120">
        <f t="shared" ref="H203:H266" si="23">1*K203</f>
        <v>3761</v>
      </c>
      <c r="I203" s="126" t="s">
        <v>1363</v>
      </c>
      <c r="J203" s="127" t="s">
        <v>1364</v>
      </c>
      <c r="K203" s="126" t="s">
        <v>1365</v>
      </c>
      <c r="L203" s="126" t="s">
        <v>1366</v>
      </c>
      <c r="M203" s="127" t="s">
        <v>331</v>
      </c>
      <c r="N203" s="127" t="s">
        <v>332</v>
      </c>
      <c r="O203" s="128" t="s">
        <v>1367</v>
      </c>
      <c r="P203" s="129" t="s">
        <v>1368</v>
      </c>
    </row>
    <row r="204" spans="1:16" ht="13.5" thickBot="1" x14ac:dyDescent="0.25">
      <c r="A204" s="120" t="str">
        <f t="shared" si="18"/>
        <v>IBVS 5753 </v>
      </c>
      <c r="B204" s="17" t="str">
        <f t="shared" si="19"/>
        <v>I</v>
      </c>
      <c r="C204" s="120">
        <f t="shared" si="20"/>
        <v>54004.433799999999</v>
      </c>
      <c r="D204" s="13" t="str">
        <f t="shared" si="21"/>
        <v>vis</v>
      </c>
      <c r="E204" s="125">
        <f>VLOOKUP(C204,Active!C$21:E$962,3,FALSE)</f>
        <v>3920.9888767791376</v>
      </c>
      <c r="F204" s="17" t="s">
        <v>194</v>
      </c>
      <c r="G204" s="13" t="str">
        <f t="shared" si="22"/>
        <v>54004.4338</v>
      </c>
      <c r="H204" s="120">
        <f t="shared" si="23"/>
        <v>3921</v>
      </c>
      <c r="I204" s="126" t="s">
        <v>1376</v>
      </c>
      <c r="J204" s="127" t="s">
        <v>1377</v>
      </c>
      <c r="K204" s="126" t="s">
        <v>1378</v>
      </c>
      <c r="L204" s="126" t="s">
        <v>1379</v>
      </c>
      <c r="M204" s="127" t="s">
        <v>331</v>
      </c>
      <c r="N204" s="127" t="s">
        <v>332</v>
      </c>
      <c r="O204" s="128" t="s">
        <v>1380</v>
      </c>
      <c r="P204" s="129" t="s">
        <v>1381</v>
      </c>
    </row>
    <row r="205" spans="1:16" ht="13.5" thickBot="1" x14ac:dyDescent="0.25">
      <c r="A205" s="120" t="str">
        <f t="shared" si="18"/>
        <v>IBVS 5753 </v>
      </c>
      <c r="B205" s="17" t="str">
        <f t="shared" si="19"/>
        <v>I</v>
      </c>
      <c r="C205" s="120">
        <f t="shared" si="20"/>
        <v>54018.457600000002</v>
      </c>
      <c r="D205" s="13" t="str">
        <f t="shared" si="21"/>
        <v>vis</v>
      </c>
      <c r="E205" s="125">
        <f>VLOOKUP(C205,Active!C$21:E$962,3,FALSE)</f>
        <v>3926.9888084959985</v>
      </c>
      <c r="F205" s="17" t="s">
        <v>194</v>
      </c>
      <c r="G205" s="13" t="str">
        <f t="shared" si="22"/>
        <v>54018.4576</v>
      </c>
      <c r="H205" s="120">
        <f t="shared" si="23"/>
        <v>3927</v>
      </c>
      <c r="I205" s="126" t="s">
        <v>1382</v>
      </c>
      <c r="J205" s="127" t="s">
        <v>1383</v>
      </c>
      <c r="K205" s="126" t="s">
        <v>1384</v>
      </c>
      <c r="L205" s="126" t="s">
        <v>1385</v>
      </c>
      <c r="M205" s="127" t="s">
        <v>331</v>
      </c>
      <c r="N205" s="127" t="s">
        <v>332</v>
      </c>
      <c r="O205" s="128" t="s">
        <v>1380</v>
      </c>
      <c r="P205" s="129" t="s">
        <v>1381</v>
      </c>
    </row>
    <row r="206" spans="1:16" ht="26.25" thickBot="1" x14ac:dyDescent="0.25">
      <c r="A206" s="120" t="str">
        <f t="shared" si="18"/>
        <v>JAAVSO 36(2);171 </v>
      </c>
      <c r="B206" s="17" t="str">
        <f t="shared" si="19"/>
        <v>I</v>
      </c>
      <c r="C206" s="120">
        <f t="shared" si="20"/>
        <v>54380.745699999999</v>
      </c>
      <c r="D206" s="13" t="str">
        <f t="shared" si="21"/>
        <v>vis</v>
      </c>
      <c r="E206" s="125">
        <f>VLOOKUP(C206,Active!C$21:E$962,3,FALSE)</f>
        <v>4081.9898682537569</v>
      </c>
      <c r="F206" s="17" t="s">
        <v>194</v>
      </c>
      <c r="G206" s="13" t="str">
        <f t="shared" si="22"/>
        <v>54380.7457</v>
      </c>
      <c r="H206" s="120">
        <f t="shared" si="23"/>
        <v>4082</v>
      </c>
      <c r="I206" s="126" t="s">
        <v>1395</v>
      </c>
      <c r="J206" s="127" t="s">
        <v>1396</v>
      </c>
      <c r="K206" s="126" t="s">
        <v>1397</v>
      </c>
      <c r="L206" s="126" t="s">
        <v>1398</v>
      </c>
      <c r="M206" s="127" t="s">
        <v>1124</v>
      </c>
      <c r="N206" s="127" t="s">
        <v>1125</v>
      </c>
      <c r="O206" s="128" t="s">
        <v>1362</v>
      </c>
      <c r="P206" s="129" t="s">
        <v>1399</v>
      </c>
    </row>
    <row r="207" spans="1:16" ht="26.25" thickBot="1" x14ac:dyDescent="0.25">
      <c r="A207" s="120" t="str">
        <f t="shared" si="18"/>
        <v>JAAVSO 36(2);186 </v>
      </c>
      <c r="B207" s="17" t="str">
        <f t="shared" si="19"/>
        <v>I</v>
      </c>
      <c r="C207" s="120">
        <f t="shared" si="20"/>
        <v>54623.830300000001</v>
      </c>
      <c r="D207" s="13" t="str">
        <f t="shared" si="21"/>
        <v>vis</v>
      </c>
      <c r="E207" s="125">
        <f>VLOOKUP(C207,Active!C$21:E$962,3,FALSE)</f>
        <v>4185.9909950111396</v>
      </c>
      <c r="F207" s="17" t="s">
        <v>194</v>
      </c>
      <c r="G207" s="13" t="str">
        <f t="shared" si="22"/>
        <v>54623.8303</v>
      </c>
      <c r="H207" s="120">
        <f t="shared" si="23"/>
        <v>4186</v>
      </c>
      <c r="I207" s="126" t="s">
        <v>1400</v>
      </c>
      <c r="J207" s="127" t="s">
        <v>1401</v>
      </c>
      <c r="K207" s="126" t="s">
        <v>1402</v>
      </c>
      <c r="L207" s="126" t="s">
        <v>1403</v>
      </c>
      <c r="M207" s="127" t="s">
        <v>1124</v>
      </c>
      <c r="N207" s="127" t="s">
        <v>1338</v>
      </c>
      <c r="O207" s="128" t="s">
        <v>1362</v>
      </c>
      <c r="P207" s="129" t="s">
        <v>1404</v>
      </c>
    </row>
    <row r="208" spans="1:16" ht="26.25" thickBot="1" x14ac:dyDescent="0.25">
      <c r="A208" s="120" t="str">
        <f t="shared" si="18"/>
        <v>JAAVSO 36(2);186 </v>
      </c>
      <c r="B208" s="17" t="str">
        <f t="shared" si="19"/>
        <v>I</v>
      </c>
      <c r="C208" s="120">
        <f t="shared" si="20"/>
        <v>54705.637900000002</v>
      </c>
      <c r="D208" s="13" t="str">
        <f t="shared" si="21"/>
        <v>vis</v>
      </c>
      <c r="E208" s="125">
        <f>VLOOKUP(C208,Active!C$21:E$962,3,FALSE)</f>
        <v>4220.9914951551928</v>
      </c>
      <c r="F208" s="17" t="s">
        <v>194</v>
      </c>
      <c r="G208" s="13" t="str">
        <f t="shared" si="22"/>
        <v>54705.6379</v>
      </c>
      <c r="H208" s="120">
        <f t="shared" si="23"/>
        <v>4221</v>
      </c>
      <c r="I208" s="126" t="s">
        <v>1405</v>
      </c>
      <c r="J208" s="127" t="s">
        <v>1406</v>
      </c>
      <c r="K208" s="126" t="s">
        <v>1407</v>
      </c>
      <c r="L208" s="126" t="s">
        <v>1408</v>
      </c>
      <c r="M208" s="127" t="s">
        <v>1124</v>
      </c>
      <c r="N208" s="127" t="s">
        <v>1338</v>
      </c>
      <c r="O208" s="128" t="s">
        <v>736</v>
      </c>
      <c r="P208" s="129" t="s">
        <v>1404</v>
      </c>
    </row>
    <row r="209" spans="1:16" ht="13.5" thickBot="1" x14ac:dyDescent="0.25">
      <c r="A209" s="120" t="str">
        <f t="shared" si="18"/>
        <v>OEJV 0116 </v>
      </c>
      <c r="B209" s="17" t="str">
        <f t="shared" si="19"/>
        <v>II</v>
      </c>
      <c r="C209" s="120">
        <f t="shared" si="20"/>
        <v>54718.498</v>
      </c>
      <c r="D209" s="13" t="str">
        <f t="shared" si="21"/>
        <v>vis</v>
      </c>
      <c r="E209" s="125">
        <f>VLOOKUP(C209,Active!C$21:E$962,3,FALSE)</f>
        <v>4226.4935503664747</v>
      </c>
      <c r="F209" s="17" t="s">
        <v>194</v>
      </c>
      <c r="G209" s="13" t="str">
        <f t="shared" si="22"/>
        <v>54718.498</v>
      </c>
      <c r="H209" s="120">
        <f t="shared" si="23"/>
        <v>4226.5</v>
      </c>
      <c r="I209" s="126" t="s">
        <v>1409</v>
      </c>
      <c r="J209" s="127" t="s">
        <v>1410</v>
      </c>
      <c r="K209" s="126" t="s">
        <v>1411</v>
      </c>
      <c r="L209" s="126" t="s">
        <v>602</v>
      </c>
      <c r="M209" s="127" t="s">
        <v>1124</v>
      </c>
      <c r="N209" s="127" t="s">
        <v>1338</v>
      </c>
      <c r="O209" s="128" t="s">
        <v>976</v>
      </c>
      <c r="P209" s="129" t="s">
        <v>1412</v>
      </c>
    </row>
    <row r="210" spans="1:16" ht="13.5" thickBot="1" x14ac:dyDescent="0.25">
      <c r="A210" s="120" t="str">
        <f t="shared" si="18"/>
        <v> JAAVSO 37;44 </v>
      </c>
      <c r="B210" s="17" t="str">
        <f t="shared" si="19"/>
        <v>I</v>
      </c>
      <c r="C210" s="120">
        <f t="shared" si="20"/>
        <v>54752.383800000003</v>
      </c>
      <c r="D210" s="13" t="str">
        <f t="shared" si="21"/>
        <v>vis</v>
      </c>
      <c r="E210" s="125">
        <f>VLOOKUP(C210,Active!C$21:E$962,3,FALSE)</f>
        <v>4240.9912247608036</v>
      </c>
      <c r="F210" s="17" t="s">
        <v>194</v>
      </c>
      <c r="G210" s="13" t="str">
        <f t="shared" si="22"/>
        <v>54752.3838</v>
      </c>
      <c r="H210" s="120">
        <f t="shared" si="23"/>
        <v>4241</v>
      </c>
      <c r="I210" s="126" t="s">
        <v>1418</v>
      </c>
      <c r="J210" s="127" t="s">
        <v>1414</v>
      </c>
      <c r="K210" s="126" t="s">
        <v>1415</v>
      </c>
      <c r="L210" s="126" t="s">
        <v>1419</v>
      </c>
      <c r="M210" s="127" t="s">
        <v>1124</v>
      </c>
      <c r="N210" s="127" t="s">
        <v>1125</v>
      </c>
      <c r="O210" s="128" t="s">
        <v>1420</v>
      </c>
      <c r="P210" s="128" t="s">
        <v>1421</v>
      </c>
    </row>
    <row r="211" spans="1:16" ht="13.5" thickBot="1" x14ac:dyDescent="0.25">
      <c r="A211" s="120" t="str">
        <f t="shared" si="18"/>
        <v>BAVM 228 </v>
      </c>
      <c r="B211" s="17" t="str">
        <f t="shared" si="19"/>
        <v>I</v>
      </c>
      <c r="C211" s="120">
        <f t="shared" si="20"/>
        <v>54995.469499999999</v>
      </c>
      <c r="D211" s="13" t="str">
        <f t="shared" si="21"/>
        <v>vis</v>
      </c>
      <c r="E211" s="125">
        <f>VLOOKUP(C211,Active!C$21:E$962,3,FALSE)</f>
        <v>4344.9928221413311</v>
      </c>
      <c r="F211" s="17" t="s">
        <v>194</v>
      </c>
      <c r="G211" s="13" t="str">
        <f t="shared" si="22"/>
        <v>54995.4695</v>
      </c>
      <c r="H211" s="120">
        <f t="shared" si="23"/>
        <v>4345</v>
      </c>
      <c r="I211" s="126" t="s">
        <v>1426</v>
      </c>
      <c r="J211" s="127" t="s">
        <v>1427</v>
      </c>
      <c r="K211" s="126" t="s">
        <v>1428</v>
      </c>
      <c r="L211" s="126" t="s">
        <v>1429</v>
      </c>
      <c r="M211" s="127" t="s">
        <v>1124</v>
      </c>
      <c r="N211" s="127" t="s">
        <v>194</v>
      </c>
      <c r="O211" s="128" t="s">
        <v>1430</v>
      </c>
      <c r="P211" s="129" t="s">
        <v>1431</v>
      </c>
    </row>
    <row r="212" spans="1:16" ht="13.5" thickBot="1" x14ac:dyDescent="0.25">
      <c r="A212" s="120" t="str">
        <f t="shared" si="18"/>
        <v>BAVM 228 </v>
      </c>
      <c r="B212" s="17" t="str">
        <f t="shared" si="19"/>
        <v>I</v>
      </c>
      <c r="C212" s="120">
        <f t="shared" si="20"/>
        <v>54995.469899999996</v>
      </c>
      <c r="D212" s="13" t="str">
        <f t="shared" si="21"/>
        <v>vis</v>
      </c>
      <c r="E212" s="125">
        <f>VLOOKUP(C212,Active!C$21:E$962,3,FALSE)</f>
        <v>4344.9929932770192</v>
      </c>
      <c r="F212" s="17" t="s">
        <v>194</v>
      </c>
      <c r="G212" s="13" t="str">
        <f t="shared" si="22"/>
        <v>54995.4699</v>
      </c>
      <c r="H212" s="120">
        <f t="shared" si="23"/>
        <v>4345</v>
      </c>
      <c r="I212" s="126" t="s">
        <v>1432</v>
      </c>
      <c r="J212" s="127" t="s">
        <v>1427</v>
      </c>
      <c r="K212" s="126" t="s">
        <v>1428</v>
      </c>
      <c r="L212" s="126" t="s">
        <v>1433</v>
      </c>
      <c r="M212" s="127" t="s">
        <v>1124</v>
      </c>
      <c r="N212" s="127" t="s">
        <v>194</v>
      </c>
      <c r="O212" s="128" t="s">
        <v>1430</v>
      </c>
      <c r="P212" s="129" t="s">
        <v>1431</v>
      </c>
    </row>
    <row r="213" spans="1:16" ht="13.5" thickBot="1" x14ac:dyDescent="0.25">
      <c r="A213" s="120" t="str">
        <f t="shared" si="18"/>
        <v> JAAVSO 38;120 </v>
      </c>
      <c r="B213" s="17" t="str">
        <f t="shared" si="19"/>
        <v>I</v>
      </c>
      <c r="C213" s="120">
        <f t="shared" si="20"/>
        <v>55079.613700000002</v>
      </c>
      <c r="D213" s="13" t="str">
        <f t="shared" si="21"/>
        <v>vis</v>
      </c>
      <c r="E213" s="125">
        <f>VLOOKUP(C213,Active!C$21:E$962,3,FALSE)</f>
        <v>4380.9930114174049</v>
      </c>
      <c r="F213" s="17" t="s">
        <v>194</v>
      </c>
      <c r="G213" s="13" t="str">
        <f t="shared" si="22"/>
        <v>55079.6137</v>
      </c>
      <c r="H213" s="120">
        <f t="shared" si="23"/>
        <v>4381</v>
      </c>
      <c r="I213" s="126" t="s">
        <v>1434</v>
      </c>
      <c r="J213" s="127" t="s">
        <v>1435</v>
      </c>
      <c r="K213" s="126" t="s">
        <v>1436</v>
      </c>
      <c r="L213" s="126" t="s">
        <v>1176</v>
      </c>
      <c r="M213" s="127" t="s">
        <v>1124</v>
      </c>
      <c r="N213" s="127" t="s">
        <v>1125</v>
      </c>
      <c r="O213" s="128" t="s">
        <v>736</v>
      </c>
      <c r="P213" s="128" t="s">
        <v>1437</v>
      </c>
    </row>
    <row r="214" spans="1:16" ht="13.5" thickBot="1" x14ac:dyDescent="0.25">
      <c r="A214" s="120" t="str">
        <f t="shared" si="18"/>
        <v> JAAVSO 38;120 </v>
      </c>
      <c r="B214" s="17" t="str">
        <f t="shared" si="19"/>
        <v>I</v>
      </c>
      <c r="C214" s="120">
        <f t="shared" si="20"/>
        <v>55238.554799999998</v>
      </c>
      <c r="D214" s="13" t="str">
        <f t="shared" si="21"/>
        <v>vis</v>
      </c>
      <c r="E214" s="125">
        <f>VLOOKUP(C214,Active!C$21:E$962,3,FALSE)</f>
        <v>4448.9942483861687</v>
      </c>
      <c r="F214" s="17" t="s">
        <v>194</v>
      </c>
      <c r="G214" s="13" t="str">
        <f t="shared" si="22"/>
        <v>55238.5548</v>
      </c>
      <c r="H214" s="120">
        <f t="shared" si="23"/>
        <v>4449</v>
      </c>
      <c r="I214" s="126" t="s">
        <v>1438</v>
      </c>
      <c r="J214" s="127" t="s">
        <v>1439</v>
      </c>
      <c r="K214" s="126" t="s">
        <v>1440</v>
      </c>
      <c r="L214" s="126" t="s">
        <v>1441</v>
      </c>
      <c r="M214" s="127" t="s">
        <v>1124</v>
      </c>
      <c r="N214" s="127" t="s">
        <v>1125</v>
      </c>
      <c r="O214" s="128" t="s">
        <v>736</v>
      </c>
      <c r="P214" s="128" t="s">
        <v>1437</v>
      </c>
    </row>
    <row r="215" spans="1:16" ht="13.5" thickBot="1" x14ac:dyDescent="0.25">
      <c r="A215" s="120" t="str">
        <f t="shared" si="18"/>
        <v>BAVM 214 </v>
      </c>
      <c r="B215" s="17" t="str">
        <f t="shared" si="19"/>
        <v>I</v>
      </c>
      <c r="C215" s="120">
        <f t="shared" si="20"/>
        <v>55376.458299999998</v>
      </c>
      <c r="D215" s="13" t="str">
        <f t="shared" si="21"/>
        <v>vis</v>
      </c>
      <c r="E215" s="125">
        <f>VLOOKUP(C215,Active!C$21:E$962,3,FALSE)</f>
        <v>4507.9947748851191</v>
      </c>
      <c r="F215" s="17" t="s">
        <v>194</v>
      </c>
      <c r="G215" s="13" t="str">
        <f t="shared" si="22"/>
        <v>55376.4583</v>
      </c>
      <c r="H215" s="120">
        <f t="shared" si="23"/>
        <v>4508</v>
      </c>
      <c r="I215" s="126" t="s">
        <v>1442</v>
      </c>
      <c r="J215" s="127" t="s">
        <v>1443</v>
      </c>
      <c r="K215" s="126" t="s">
        <v>1444</v>
      </c>
      <c r="L215" s="126" t="s">
        <v>1445</v>
      </c>
      <c r="M215" s="127" t="s">
        <v>1124</v>
      </c>
      <c r="N215" s="127" t="s">
        <v>1338</v>
      </c>
      <c r="O215" s="128" t="s">
        <v>1339</v>
      </c>
      <c r="P215" s="129" t="s">
        <v>1446</v>
      </c>
    </row>
    <row r="216" spans="1:16" ht="13.5" thickBot="1" x14ac:dyDescent="0.25">
      <c r="A216" s="120" t="str">
        <f t="shared" si="18"/>
        <v>BAVM 215 </v>
      </c>
      <c r="B216" s="17" t="str">
        <f t="shared" si="19"/>
        <v>II</v>
      </c>
      <c r="C216" s="120">
        <f t="shared" si="20"/>
        <v>55480.485999999997</v>
      </c>
      <c r="D216" s="13" t="str">
        <f t="shared" si="21"/>
        <v>vis</v>
      </c>
      <c r="E216" s="125">
        <f>VLOOKUP(C216,Active!C$21:E$962,3,FALSE)</f>
        <v>4552.501905381986</v>
      </c>
      <c r="F216" s="17" t="s">
        <v>194</v>
      </c>
      <c r="G216" s="13" t="str">
        <f t="shared" si="22"/>
        <v>55480.4860</v>
      </c>
      <c r="H216" s="120">
        <f t="shared" si="23"/>
        <v>4552.5</v>
      </c>
      <c r="I216" s="126" t="s">
        <v>1447</v>
      </c>
      <c r="J216" s="127" t="s">
        <v>1448</v>
      </c>
      <c r="K216" s="126" t="s">
        <v>1449</v>
      </c>
      <c r="L216" s="126" t="s">
        <v>1450</v>
      </c>
      <c r="M216" s="127" t="s">
        <v>1124</v>
      </c>
      <c r="N216" s="127" t="s">
        <v>1177</v>
      </c>
      <c r="O216" s="128" t="s">
        <v>907</v>
      </c>
      <c r="P216" s="129" t="s">
        <v>1451</v>
      </c>
    </row>
    <row r="217" spans="1:16" ht="13.5" thickBot="1" x14ac:dyDescent="0.25">
      <c r="A217" s="120" t="str">
        <f t="shared" si="18"/>
        <v>IBVS 6011 </v>
      </c>
      <c r="B217" s="17" t="str">
        <f t="shared" si="19"/>
        <v>I</v>
      </c>
      <c r="C217" s="120">
        <f t="shared" si="20"/>
        <v>55883.662900000003</v>
      </c>
      <c r="D217" s="13" t="str">
        <f t="shared" si="21"/>
        <v>vis</v>
      </c>
      <c r="E217" s="125">
        <f>VLOOKUP(C217,Active!C$21:E$962,3,FALSE)</f>
        <v>4724.9967976234066</v>
      </c>
      <c r="F217" s="17" t="s">
        <v>194</v>
      </c>
      <c r="G217" s="13" t="str">
        <f t="shared" si="22"/>
        <v>55883.6629</v>
      </c>
      <c r="H217" s="120">
        <f t="shared" si="23"/>
        <v>4725</v>
      </c>
      <c r="I217" s="126" t="s">
        <v>1456</v>
      </c>
      <c r="J217" s="127" t="s">
        <v>1457</v>
      </c>
      <c r="K217" s="126" t="s">
        <v>1458</v>
      </c>
      <c r="L217" s="126" t="s">
        <v>1459</v>
      </c>
      <c r="M217" s="127" t="s">
        <v>1124</v>
      </c>
      <c r="N217" s="127" t="s">
        <v>194</v>
      </c>
      <c r="O217" s="128" t="s">
        <v>649</v>
      </c>
      <c r="P217" s="129" t="s">
        <v>1460</v>
      </c>
    </row>
    <row r="218" spans="1:16" ht="13.5" thickBot="1" x14ac:dyDescent="0.25">
      <c r="A218" s="120" t="str">
        <f t="shared" si="18"/>
        <v> JAAVSO 41;328 </v>
      </c>
      <c r="B218" s="17" t="str">
        <f t="shared" si="19"/>
        <v>I</v>
      </c>
      <c r="C218" s="120">
        <f t="shared" si="20"/>
        <v>56222.580499999996</v>
      </c>
      <c r="D218" s="13" t="str">
        <f t="shared" si="21"/>
        <v>vis</v>
      </c>
      <c r="E218" s="125">
        <f>VLOOKUP(C218,Active!C$21:E$962,3,FALSE)</f>
        <v>4869.999040784458</v>
      </c>
      <c r="F218" s="17" t="s">
        <v>194</v>
      </c>
      <c r="G218" s="13" t="str">
        <f t="shared" si="22"/>
        <v>56222.5805</v>
      </c>
      <c r="H218" s="120">
        <f t="shared" si="23"/>
        <v>4870</v>
      </c>
      <c r="I218" s="126" t="s">
        <v>1461</v>
      </c>
      <c r="J218" s="127" t="s">
        <v>1462</v>
      </c>
      <c r="K218" s="126" t="s">
        <v>1463</v>
      </c>
      <c r="L218" s="126" t="s">
        <v>1464</v>
      </c>
      <c r="M218" s="127" t="s">
        <v>1124</v>
      </c>
      <c r="N218" s="127" t="s">
        <v>194</v>
      </c>
      <c r="O218" s="128" t="s">
        <v>1465</v>
      </c>
      <c r="P218" s="128" t="s">
        <v>1466</v>
      </c>
    </row>
    <row r="219" spans="1:16" ht="13.5" thickBot="1" x14ac:dyDescent="0.25">
      <c r="A219" s="120" t="str">
        <f t="shared" si="18"/>
        <v>BAVM 232 </v>
      </c>
      <c r="B219" s="17" t="str">
        <f t="shared" si="19"/>
        <v>I</v>
      </c>
      <c r="C219" s="120">
        <f t="shared" si="20"/>
        <v>56533.446199999998</v>
      </c>
      <c r="D219" s="13" t="str">
        <f t="shared" si="21"/>
        <v>vis</v>
      </c>
      <c r="E219" s="125">
        <f>VLOOKUP(C219,Active!C$21:E$962,3,FALSE)</f>
        <v>5002.9995808031281</v>
      </c>
      <c r="F219" s="17" t="s">
        <v>194</v>
      </c>
      <c r="G219" s="13" t="str">
        <f t="shared" si="22"/>
        <v>56533.4462</v>
      </c>
      <c r="H219" s="120">
        <f t="shared" si="23"/>
        <v>5003</v>
      </c>
      <c r="I219" s="126" t="s">
        <v>1467</v>
      </c>
      <c r="J219" s="127" t="s">
        <v>1468</v>
      </c>
      <c r="K219" s="126" t="s">
        <v>1469</v>
      </c>
      <c r="L219" s="126" t="s">
        <v>1470</v>
      </c>
      <c r="M219" s="127" t="s">
        <v>1124</v>
      </c>
      <c r="N219" s="127" t="s">
        <v>1338</v>
      </c>
      <c r="O219" s="128" t="s">
        <v>1339</v>
      </c>
      <c r="P219" s="129" t="s">
        <v>1471</v>
      </c>
    </row>
    <row r="220" spans="1:16" ht="13.5" thickBot="1" x14ac:dyDescent="0.25">
      <c r="A220" s="120" t="str">
        <f t="shared" si="18"/>
        <v>BAVM 234 </v>
      </c>
      <c r="B220" s="17" t="str">
        <f t="shared" si="19"/>
        <v>I</v>
      </c>
      <c r="C220" s="120">
        <f t="shared" si="20"/>
        <v>56540.460700000003</v>
      </c>
      <c r="D220" s="13" t="str">
        <f t="shared" si="21"/>
        <v>vis</v>
      </c>
      <c r="E220" s="125">
        <f>VLOOKUP(C220,Active!C$21:E$962,3,FALSE)</f>
        <v>5006.0006590435441</v>
      </c>
      <c r="F220" s="17" t="s">
        <v>194</v>
      </c>
      <c r="G220" s="13" t="str">
        <f t="shared" si="22"/>
        <v>56540.4607</v>
      </c>
      <c r="H220" s="120">
        <f t="shared" si="23"/>
        <v>5006</v>
      </c>
      <c r="I220" s="126" t="s">
        <v>1472</v>
      </c>
      <c r="J220" s="127" t="s">
        <v>1473</v>
      </c>
      <c r="K220" s="126" t="s">
        <v>1474</v>
      </c>
      <c r="L220" s="126" t="s">
        <v>596</v>
      </c>
      <c r="M220" s="127" t="s">
        <v>1124</v>
      </c>
      <c r="N220" s="127" t="s">
        <v>1177</v>
      </c>
      <c r="O220" s="128" t="s">
        <v>907</v>
      </c>
      <c r="P220" s="129" t="s">
        <v>1475</v>
      </c>
    </row>
    <row r="221" spans="1:16" ht="13.5" thickBot="1" x14ac:dyDescent="0.25">
      <c r="A221" s="120" t="str">
        <f t="shared" si="18"/>
        <v>BAVM 239 </v>
      </c>
      <c r="B221" s="17" t="str">
        <f t="shared" si="19"/>
        <v>I</v>
      </c>
      <c r="C221" s="120">
        <f t="shared" si="20"/>
        <v>56907.426700000004</v>
      </c>
      <c r="D221" s="13" t="str">
        <f t="shared" si="21"/>
        <v>vis</v>
      </c>
      <c r="E221" s="125">
        <f>VLOOKUP(C221,Active!C$21:E$962,3,FALSE)</f>
        <v>5163.0031079096971</v>
      </c>
      <c r="F221" s="17" t="s">
        <v>194</v>
      </c>
      <c r="G221" s="13" t="str">
        <f t="shared" si="22"/>
        <v>56907.4267</v>
      </c>
      <c r="H221" s="120">
        <f t="shared" si="23"/>
        <v>5163</v>
      </c>
      <c r="I221" s="126" t="s">
        <v>1476</v>
      </c>
      <c r="J221" s="127" t="s">
        <v>1477</v>
      </c>
      <c r="K221" s="126" t="s">
        <v>1478</v>
      </c>
      <c r="L221" s="126" t="s">
        <v>1479</v>
      </c>
      <c r="M221" s="127" t="s">
        <v>1124</v>
      </c>
      <c r="N221" s="127" t="s">
        <v>1177</v>
      </c>
      <c r="O221" s="128" t="s">
        <v>907</v>
      </c>
      <c r="P221" s="129" t="s">
        <v>1480</v>
      </c>
    </row>
    <row r="222" spans="1:16" ht="13.5" thickBot="1" x14ac:dyDescent="0.25">
      <c r="A222" s="120" t="str">
        <f t="shared" si="18"/>
        <v> PZ 4.352 </v>
      </c>
      <c r="B222" s="17" t="str">
        <f t="shared" si="19"/>
        <v>I</v>
      </c>
      <c r="C222" s="120">
        <f t="shared" si="20"/>
        <v>14931.4</v>
      </c>
      <c r="D222" s="13" t="str">
        <f t="shared" si="21"/>
        <v>vis</v>
      </c>
      <c r="E222" s="125">
        <f>VLOOKUP(C222,Active!C$21:E$962,3,FALSE)</f>
        <v>-12795.987603957443</v>
      </c>
      <c r="F222" s="17" t="s">
        <v>194</v>
      </c>
      <c r="G222" s="13" t="str">
        <f t="shared" si="22"/>
        <v>14931.40</v>
      </c>
      <c r="H222" s="120">
        <f t="shared" si="23"/>
        <v>-12796</v>
      </c>
      <c r="I222" s="126" t="s">
        <v>199</v>
      </c>
      <c r="J222" s="127" t="s">
        <v>200</v>
      </c>
      <c r="K222" s="126">
        <v>-12796</v>
      </c>
      <c r="L222" s="126" t="s">
        <v>201</v>
      </c>
      <c r="M222" s="127" t="s">
        <v>202</v>
      </c>
      <c r="N222" s="127"/>
      <c r="O222" s="128" t="s">
        <v>203</v>
      </c>
      <c r="P222" s="128" t="s">
        <v>204</v>
      </c>
    </row>
    <row r="223" spans="1:16" ht="13.5" thickBot="1" x14ac:dyDescent="0.25">
      <c r="A223" s="120" t="str">
        <f t="shared" si="18"/>
        <v> PZ 4.352 </v>
      </c>
      <c r="B223" s="17" t="str">
        <f t="shared" si="19"/>
        <v>I</v>
      </c>
      <c r="C223" s="120">
        <f t="shared" si="20"/>
        <v>15291.35</v>
      </c>
      <c r="D223" s="13" t="str">
        <f t="shared" si="21"/>
        <v>vis</v>
      </c>
      <c r="E223" s="125">
        <f>VLOOKUP(C223,Active!C$21:E$962,3,FALSE)</f>
        <v>-12641.986875090543</v>
      </c>
      <c r="F223" s="17" t="s">
        <v>194</v>
      </c>
      <c r="G223" s="13" t="str">
        <f t="shared" si="22"/>
        <v>15291.35</v>
      </c>
      <c r="H223" s="120">
        <f t="shared" si="23"/>
        <v>-12642</v>
      </c>
      <c r="I223" s="126" t="s">
        <v>205</v>
      </c>
      <c r="J223" s="127" t="s">
        <v>206</v>
      </c>
      <c r="K223" s="126">
        <v>-12642</v>
      </c>
      <c r="L223" s="126" t="s">
        <v>201</v>
      </c>
      <c r="M223" s="127" t="s">
        <v>202</v>
      </c>
      <c r="N223" s="127"/>
      <c r="O223" s="128" t="s">
        <v>203</v>
      </c>
      <c r="P223" s="128" t="s">
        <v>204</v>
      </c>
    </row>
    <row r="224" spans="1:16" ht="13.5" thickBot="1" x14ac:dyDescent="0.25">
      <c r="A224" s="120" t="str">
        <f t="shared" si="18"/>
        <v> PZ 4.352 </v>
      </c>
      <c r="B224" s="17" t="str">
        <f t="shared" si="19"/>
        <v>I</v>
      </c>
      <c r="C224" s="120">
        <f t="shared" si="20"/>
        <v>17196.189999999999</v>
      </c>
      <c r="D224" s="13" t="str">
        <f t="shared" si="21"/>
        <v>vis</v>
      </c>
      <c r="E224" s="125">
        <f>VLOOKUP(C224,Active!C$21:E$962,3,FALSE)</f>
        <v>-11827.021606650949</v>
      </c>
      <c r="F224" s="17" t="s">
        <v>194</v>
      </c>
      <c r="G224" s="13" t="str">
        <f t="shared" si="22"/>
        <v>17196.19</v>
      </c>
      <c r="H224" s="120">
        <f t="shared" si="23"/>
        <v>-11827</v>
      </c>
      <c r="I224" s="126" t="s">
        <v>207</v>
      </c>
      <c r="J224" s="127" t="s">
        <v>208</v>
      </c>
      <c r="K224" s="126">
        <v>-11827</v>
      </c>
      <c r="L224" s="126" t="s">
        <v>209</v>
      </c>
      <c r="M224" s="127" t="s">
        <v>202</v>
      </c>
      <c r="N224" s="127"/>
      <c r="O224" s="128" t="s">
        <v>203</v>
      </c>
      <c r="P224" s="128" t="s">
        <v>204</v>
      </c>
    </row>
    <row r="225" spans="1:16" ht="13.5" thickBot="1" x14ac:dyDescent="0.25">
      <c r="A225" s="120" t="str">
        <f t="shared" si="18"/>
        <v> PZ 4.352 </v>
      </c>
      <c r="B225" s="17" t="str">
        <f t="shared" si="19"/>
        <v>I</v>
      </c>
      <c r="C225" s="120">
        <f t="shared" si="20"/>
        <v>19255.41</v>
      </c>
      <c r="D225" s="13" t="str">
        <f t="shared" si="21"/>
        <v>vis</v>
      </c>
      <c r="E225" s="125">
        <f>VLOOKUP(C225,Active!C$21:E$962,3,FALSE)</f>
        <v>-10946.00651872956</v>
      </c>
      <c r="F225" s="17" t="s">
        <v>194</v>
      </c>
      <c r="G225" s="13" t="str">
        <f t="shared" si="22"/>
        <v>19255.41</v>
      </c>
      <c r="H225" s="120">
        <f t="shared" si="23"/>
        <v>-10946</v>
      </c>
      <c r="I225" s="126" t="s">
        <v>210</v>
      </c>
      <c r="J225" s="127" t="s">
        <v>211</v>
      </c>
      <c r="K225" s="126">
        <v>-10946</v>
      </c>
      <c r="L225" s="126" t="s">
        <v>212</v>
      </c>
      <c r="M225" s="127" t="s">
        <v>202</v>
      </c>
      <c r="N225" s="127"/>
      <c r="O225" s="128" t="s">
        <v>203</v>
      </c>
      <c r="P225" s="128" t="s">
        <v>204</v>
      </c>
    </row>
    <row r="226" spans="1:16" ht="13.5" thickBot="1" x14ac:dyDescent="0.25">
      <c r="A226" s="120" t="str">
        <f t="shared" si="18"/>
        <v> VBB 8.6.42 </v>
      </c>
      <c r="B226" s="17" t="str">
        <f t="shared" si="19"/>
        <v>I</v>
      </c>
      <c r="C226" s="120">
        <f t="shared" si="20"/>
        <v>25096.43</v>
      </c>
      <c r="D226" s="13" t="str">
        <f t="shared" si="21"/>
        <v>vis</v>
      </c>
      <c r="E226" s="125">
        <f>VLOOKUP(C226,Active!C$21:E$962,3,FALSE)</f>
        <v>-8446.9890515086754</v>
      </c>
      <c r="F226" s="17" t="s">
        <v>194</v>
      </c>
      <c r="G226" s="13" t="str">
        <f t="shared" si="22"/>
        <v>25096.430</v>
      </c>
      <c r="H226" s="120">
        <f t="shared" si="23"/>
        <v>-8447</v>
      </c>
      <c r="I226" s="126" t="s">
        <v>213</v>
      </c>
      <c r="J226" s="127" t="s">
        <v>214</v>
      </c>
      <c r="K226" s="126">
        <v>-8447</v>
      </c>
      <c r="L226" s="126" t="s">
        <v>215</v>
      </c>
      <c r="M226" s="127" t="s">
        <v>202</v>
      </c>
      <c r="N226" s="127"/>
      <c r="O226" s="128" t="s">
        <v>216</v>
      </c>
      <c r="P226" s="128" t="s">
        <v>217</v>
      </c>
    </row>
    <row r="227" spans="1:16" ht="13.5" thickBot="1" x14ac:dyDescent="0.25">
      <c r="A227" s="120" t="str">
        <f t="shared" si="18"/>
        <v> VBB 8.6.42 </v>
      </c>
      <c r="B227" s="17" t="str">
        <f t="shared" si="19"/>
        <v>I</v>
      </c>
      <c r="C227" s="120">
        <f t="shared" si="20"/>
        <v>25124.47</v>
      </c>
      <c r="D227" s="13" t="str">
        <f t="shared" si="21"/>
        <v>vis</v>
      </c>
      <c r="E227" s="125">
        <f>VLOOKUP(C227,Active!C$21:E$962,3,FALSE)</f>
        <v>-8434.9924396530623</v>
      </c>
      <c r="F227" s="17" t="s">
        <v>194</v>
      </c>
      <c r="G227" s="13" t="str">
        <f t="shared" si="22"/>
        <v>25124.470</v>
      </c>
      <c r="H227" s="120">
        <f t="shared" si="23"/>
        <v>-8435</v>
      </c>
      <c r="I227" s="126" t="s">
        <v>218</v>
      </c>
      <c r="J227" s="127" t="s">
        <v>219</v>
      </c>
      <c r="K227" s="126">
        <v>-8435</v>
      </c>
      <c r="L227" s="126" t="s">
        <v>220</v>
      </c>
      <c r="M227" s="127" t="s">
        <v>202</v>
      </c>
      <c r="N227" s="127"/>
      <c r="O227" s="128" t="s">
        <v>216</v>
      </c>
      <c r="P227" s="128" t="s">
        <v>217</v>
      </c>
    </row>
    <row r="228" spans="1:16" ht="13.5" thickBot="1" x14ac:dyDescent="0.25">
      <c r="A228" s="120" t="str">
        <f t="shared" si="18"/>
        <v> VBB 8.6.42 </v>
      </c>
      <c r="B228" s="17" t="str">
        <f t="shared" si="19"/>
        <v>I</v>
      </c>
      <c r="C228" s="120">
        <f t="shared" si="20"/>
        <v>25131.5</v>
      </c>
      <c r="D228" s="13" t="str">
        <f t="shared" si="21"/>
        <v>vis</v>
      </c>
      <c r="E228" s="125">
        <f>VLOOKUP(C228,Active!C$21:E$962,3,FALSE)</f>
        <v>-8431.9847299046687</v>
      </c>
      <c r="F228" s="17" t="s">
        <v>194</v>
      </c>
      <c r="G228" s="13" t="str">
        <f t="shared" si="22"/>
        <v>25131.500</v>
      </c>
      <c r="H228" s="120">
        <f t="shared" si="23"/>
        <v>-8432</v>
      </c>
      <c r="I228" s="126" t="s">
        <v>221</v>
      </c>
      <c r="J228" s="127" t="s">
        <v>222</v>
      </c>
      <c r="K228" s="126">
        <v>-8432</v>
      </c>
      <c r="L228" s="126" t="s">
        <v>223</v>
      </c>
      <c r="M228" s="127" t="s">
        <v>202</v>
      </c>
      <c r="N228" s="127"/>
      <c r="O228" s="128" t="s">
        <v>216</v>
      </c>
      <c r="P228" s="128" t="s">
        <v>217</v>
      </c>
    </row>
    <row r="229" spans="1:16" ht="13.5" thickBot="1" x14ac:dyDescent="0.25">
      <c r="A229" s="120" t="str">
        <f t="shared" si="18"/>
        <v> VBB 8.6.42 </v>
      </c>
      <c r="B229" s="17" t="str">
        <f t="shared" si="19"/>
        <v>I</v>
      </c>
      <c r="C229" s="120">
        <f t="shared" si="20"/>
        <v>25442.365000000002</v>
      </c>
      <c r="D229" s="13" t="str">
        <f t="shared" si="21"/>
        <v>vis</v>
      </c>
      <c r="E229" s="125">
        <f>VLOOKUP(C229,Active!C$21:E$962,3,FALSE)</f>
        <v>-8298.9844893734571</v>
      </c>
      <c r="F229" s="17" t="s">
        <v>194</v>
      </c>
      <c r="G229" s="13" t="str">
        <f t="shared" si="22"/>
        <v>25442.365</v>
      </c>
      <c r="H229" s="120">
        <f t="shared" si="23"/>
        <v>-8299</v>
      </c>
      <c r="I229" s="126" t="s">
        <v>224</v>
      </c>
      <c r="J229" s="127" t="s">
        <v>225</v>
      </c>
      <c r="K229" s="126">
        <v>-8299</v>
      </c>
      <c r="L229" s="126" t="s">
        <v>223</v>
      </c>
      <c r="M229" s="127" t="s">
        <v>202</v>
      </c>
      <c r="N229" s="127"/>
      <c r="O229" s="128" t="s">
        <v>216</v>
      </c>
      <c r="P229" s="128" t="s">
        <v>217</v>
      </c>
    </row>
    <row r="230" spans="1:16" ht="13.5" thickBot="1" x14ac:dyDescent="0.25">
      <c r="A230" s="120" t="str">
        <f t="shared" si="18"/>
        <v> IODE 4.1.193 </v>
      </c>
      <c r="B230" s="17" t="str">
        <f t="shared" si="19"/>
        <v>I</v>
      </c>
      <c r="C230" s="120">
        <f t="shared" si="20"/>
        <v>25484.436000000002</v>
      </c>
      <c r="D230" s="13" t="str">
        <f t="shared" si="21"/>
        <v>vis</v>
      </c>
      <c r="E230" s="125">
        <f>VLOOKUP(C230,Active!C$21:E$962,3,FALSE)</f>
        <v>-8280.9848653585668</v>
      </c>
      <c r="F230" s="17" t="s">
        <v>194</v>
      </c>
      <c r="G230" s="13" t="str">
        <f t="shared" si="22"/>
        <v>25484.436</v>
      </c>
      <c r="H230" s="120">
        <f t="shared" si="23"/>
        <v>-8281</v>
      </c>
      <c r="I230" s="126" t="s">
        <v>226</v>
      </c>
      <c r="J230" s="127" t="s">
        <v>227</v>
      </c>
      <c r="K230" s="126">
        <v>-8281</v>
      </c>
      <c r="L230" s="126" t="s">
        <v>228</v>
      </c>
      <c r="M230" s="127" t="s">
        <v>229</v>
      </c>
      <c r="N230" s="127"/>
      <c r="O230" s="128" t="s">
        <v>230</v>
      </c>
      <c r="P230" s="128" t="s">
        <v>231</v>
      </c>
    </row>
    <row r="231" spans="1:16" ht="13.5" thickBot="1" x14ac:dyDescent="0.25">
      <c r="A231" s="120" t="str">
        <f t="shared" si="18"/>
        <v> COVS 245 </v>
      </c>
      <c r="B231" s="17" t="str">
        <f t="shared" si="19"/>
        <v>I</v>
      </c>
      <c r="C231" s="120">
        <f t="shared" si="20"/>
        <v>25851.402999999998</v>
      </c>
      <c r="D231" s="13" t="str">
        <f t="shared" si="21"/>
        <v>vis</v>
      </c>
      <c r="E231" s="125">
        <f>VLOOKUP(C231,Active!C$21:E$962,3,FALSE)</f>
        <v>-8123.9819886531905</v>
      </c>
      <c r="F231" s="17" t="s">
        <v>194</v>
      </c>
      <c r="G231" s="13" t="str">
        <f t="shared" si="22"/>
        <v>25851.403</v>
      </c>
      <c r="H231" s="120">
        <f t="shared" si="23"/>
        <v>-8124</v>
      </c>
      <c r="I231" s="126" t="s">
        <v>232</v>
      </c>
      <c r="J231" s="127" t="s">
        <v>233</v>
      </c>
      <c r="K231" s="126">
        <v>-8124</v>
      </c>
      <c r="L231" s="126" t="s">
        <v>234</v>
      </c>
      <c r="M231" s="127" t="s">
        <v>229</v>
      </c>
      <c r="N231" s="127"/>
      <c r="O231" s="128" t="s">
        <v>235</v>
      </c>
      <c r="P231" s="128" t="s">
        <v>236</v>
      </c>
    </row>
    <row r="232" spans="1:16" ht="13.5" thickBot="1" x14ac:dyDescent="0.25">
      <c r="A232" s="120" t="str">
        <f t="shared" si="18"/>
        <v> COVS 245 </v>
      </c>
      <c r="B232" s="17" t="str">
        <f t="shared" si="19"/>
        <v>I</v>
      </c>
      <c r="C232" s="120">
        <f t="shared" si="20"/>
        <v>25858.417000000001</v>
      </c>
      <c r="D232" s="13" t="str">
        <f t="shared" si="21"/>
        <v>vis</v>
      </c>
      <c r="E232" s="125">
        <f>VLOOKUP(C232,Active!C$21:E$962,3,FALSE)</f>
        <v>-8120.9811243323884</v>
      </c>
      <c r="F232" s="17" t="s">
        <v>194</v>
      </c>
      <c r="G232" s="13" t="str">
        <f t="shared" si="22"/>
        <v>25858.417</v>
      </c>
      <c r="H232" s="120">
        <f t="shared" si="23"/>
        <v>-8121</v>
      </c>
      <c r="I232" s="126" t="s">
        <v>237</v>
      </c>
      <c r="J232" s="127" t="s">
        <v>238</v>
      </c>
      <c r="K232" s="126">
        <v>-8121</v>
      </c>
      <c r="L232" s="126" t="s">
        <v>239</v>
      </c>
      <c r="M232" s="127" t="s">
        <v>229</v>
      </c>
      <c r="N232" s="127"/>
      <c r="O232" s="128" t="s">
        <v>235</v>
      </c>
      <c r="P232" s="128" t="s">
        <v>236</v>
      </c>
    </row>
    <row r="233" spans="1:16" ht="13.5" thickBot="1" x14ac:dyDescent="0.25">
      <c r="A233" s="120" t="str">
        <f t="shared" si="18"/>
        <v> AC 168.17 </v>
      </c>
      <c r="B233" s="17" t="str">
        <f t="shared" si="19"/>
        <v>I</v>
      </c>
      <c r="C233" s="120">
        <f t="shared" si="20"/>
        <v>28574.398000000001</v>
      </c>
      <c r="D233" s="13" t="str">
        <f t="shared" si="21"/>
        <v>vis</v>
      </c>
      <c r="E233" s="125">
        <f>VLOOKUP(C233,Active!C$21:E$962,3,FALSE)</f>
        <v>-6958.9779194743251</v>
      </c>
      <c r="F233" s="17" t="s">
        <v>194</v>
      </c>
      <c r="G233" s="13" t="str">
        <f t="shared" si="22"/>
        <v>28574.398</v>
      </c>
      <c r="H233" s="120">
        <f t="shared" si="23"/>
        <v>-6959</v>
      </c>
      <c r="I233" s="126" t="s">
        <v>240</v>
      </c>
      <c r="J233" s="127" t="s">
        <v>241</v>
      </c>
      <c r="K233" s="126">
        <v>-6959</v>
      </c>
      <c r="L233" s="126" t="s">
        <v>242</v>
      </c>
      <c r="M233" s="127" t="s">
        <v>196</v>
      </c>
      <c r="N233" s="127"/>
      <c r="O233" s="128" t="s">
        <v>243</v>
      </c>
      <c r="P233" s="128" t="s">
        <v>244</v>
      </c>
    </row>
    <row r="234" spans="1:16" ht="13.5" thickBot="1" x14ac:dyDescent="0.25">
      <c r="A234" s="120" t="str">
        <f t="shared" si="18"/>
        <v> AC 168.17 </v>
      </c>
      <c r="B234" s="17" t="str">
        <f t="shared" si="19"/>
        <v>I</v>
      </c>
      <c r="C234" s="120">
        <f t="shared" si="20"/>
        <v>28595.433000000001</v>
      </c>
      <c r="D234" s="13" t="str">
        <f t="shared" si="21"/>
        <v>vis</v>
      </c>
      <c r="E234" s="125">
        <f>VLOOKUP(C234,Active!C$21:E$962,3,FALSE)</f>
        <v>-6949.9783213864921</v>
      </c>
      <c r="F234" s="17" t="s">
        <v>194</v>
      </c>
      <c r="G234" s="13" t="str">
        <f t="shared" si="22"/>
        <v>28595.433</v>
      </c>
      <c r="H234" s="120">
        <f t="shared" si="23"/>
        <v>-6950</v>
      </c>
      <c r="I234" s="126" t="s">
        <v>245</v>
      </c>
      <c r="J234" s="127" t="s">
        <v>246</v>
      </c>
      <c r="K234" s="126">
        <v>-6950</v>
      </c>
      <c r="L234" s="126" t="s">
        <v>247</v>
      </c>
      <c r="M234" s="127" t="s">
        <v>196</v>
      </c>
      <c r="N234" s="127"/>
      <c r="O234" s="128" t="s">
        <v>243</v>
      </c>
      <c r="P234" s="128" t="s">
        <v>244</v>
      </c>
    </row>
    <row r="235" spans="1:16" ht="13.5" thickBot="1" x14ac:dyDescent="0.25">
      <c r="A235" s="120" t="str">
        <f t="shared" si="18"/>
        <v> AC 168.17 </v>
      </c>
      <c r="B235" s="17" t="str">
        <f t="shared" si="19"/>
        <v>I</v>
      </c>
      <c r="C235" s="120">
        <f t="shared" si="20"/>
        <v>28607.148000000001</v>
      </c>
      <c r="D235" s="13" t="str">
        <f t="shared" si="21"/>
        <v>vis</v>
      </c>
      <c r="E235" s="125">
        <f>VLOOKUP(C235,Active!C$21:E$962,3,FALSE)</f>
        <v>-6944.9661848712103</v>
      </c>
      <c r="F235" s="17" t="s">
        <v>194</v>
      </c>
      <c r="G235" s="13" t="str">
        <f t="shared" si="22"/>
        <v>28607.148</v>
      </c>
      <c r="H235" s="120">
        <f t="shared" si="23"/>
        <v>-6945</v>
      </c>
      <c r="I235" s="126" t="s">
        <v>248</v>
      </c>
      <c r="J235" s="127" t="s">
        <v>249</v>
      </c>
      <c r="K235" s="126">
        <v>-6945</v>
      </c>
      <c r="L235" s="126" t="s">
        <v>250</v>
      </c>
      <c r="M235" s="127" t="s">
        <v>196</v>
      </c>
      <c r="N235" s="127"/>
      <c r="O235" s="128" t="s">
        <v>243</v>
      </c>
      <c r="P235" s="128" t="s">
        <v>244</v>
      </c>
    </row>
    <row r="236" spans="1:16" ht="13.5" thickBot="1" x14ac:dyDescent="0.25">
      <c r="A236" s="120" t="str">
        <f t="shared" si="18"/>
        <v> AC 49.7 </v>
      </c>
      <c r="B236" s="17" t="str">
        <f t="shared" si="19"/>
        <v>I</v>
      </c>
      <c r="C236" s="120">
        <f t="shared" si="20"/>
        <v>28607.151999999998</v>
      </c>
      <c r="D236" s="13" t="str">
        <f t="shared" si="21"/>
        <v>vis</v>
      </c>
      <c r="E236" s="125">
        <f>VLOOKUP(C236,Active!C$21:E$962,3,FALSE)</f>
        <v>-6944.9644735143138</v>
      </c>
      <c r="F236" s="17" t="s">
        <v>194</v>
      </c>
      <c r="G236" s="13" t="str">
        <f t="shared" si="22"/>
        <v>28607.152</v>
      </c>
      <c r="H236" s="120">
        <f t="shared" si="23"/>
        <v>-6945</v>
      </c>
      <c r="I236" s="126" t="s">
        <v>251</v>
      </c>
      <c r="J236" s="127" t="s">
        <v>252</v>
      </c>
      <c r="K236" s="126">
        <v>-6945</v>
      </c>
      <c r="L236" s="126" t="s">
        <v>253</v>
      </c>
      <c r="M236" s="127" t="s">
        <v>196</v>
      </c>
      <c r="N236" s="127"/>
      <c r="O236" s="128" t="s">
        <v>254</v>
      </c>
      <c r="P236" s="128" t="s">
        <v>255</v>
      </c>
    </row>
    <row r="237" spans="1:16" ht="13.5" thickBot="1" x14ac:dyDescent="0.25">
      <c r="A237" s="120" t="str">
        <f t="shared" si="18"/>
        <v> AC 168.17 </v>
      </c>
      <c r="B237" s="17" t="str">
        <f t="shared" si="19"/>
        <v>I</v>
      </c>
      <c r="C237" s="120">
        <f t="shared" si="20"/>
        <v>28810.469000000001</v>
      </c>
      <c r="D237" s="13" t="str">
        <f t="shared" si="21"/>
        <v>vis</v>
      </c>
      <c r="E237" s="125">
        <f>VLOOKUP(C237,Active!C$21:E$962,3,FALSE)</f>
        <v>-6857.9774859020545</v>
      </c>
      <c r="F237" s="17" t="s">
        <v>194</v>
      </c>
      <c r="G237" s="13" t="str">
        <f t="shared" si="22"/>
        <v>28810.469</v>
      </c>
      <c r="H237" s="120">
        <f t="shared" si="23"/>
        <v>-6858</v>
      </c>
      <c r="I237" s="126" t="s">
        <v>256</v>
      </c>
      <c r="J237" s="127" t="s">
        <v>257</v>
      </c>
      <c r="K237" s="126">
        <v>-6858</v>
      </c>
      <c r="L237" s="126" t="s">
        <v>258</v>
      </c>
      <c r="M237" s="127" t="s">
        <v>196</v>
      </c>
      <c r="N237" s="127"/>
      <c r="O237" s="128" t="s">
        <v>243</v>
      </c>
      <c r="P237" s="128" t="s">
        <v>244</v>
      </c>
    </row>
    <row r="238" spans="1:16" ht="13.5" thickBot="1" x14ac:dyDescent="0.25">
      <c r="A238" s="120" t="str">
        <f t="shared" si="18"/>
        <v> AC 49.7 </v>
      </c>
      <c r="B238" s="17" t="str">
        <f t="shared" si="19"/>
        <v>I</v>
      </c>
      <c r="C238" s="120">
        <f t="shared" si="20"/>
        <v>28810.506000000001</v>
      </c>
      <c r="D238" s="13" t="str">
        <f t="shared" si="21"/>
        <v>vis</v>
      </c>
      <c r="E238" s="125">
        <f>VLOOKUP(C238,Active!C$21:E$962,3,FALSE)</f>
        <v>-6857.9616558507478</v>
      </c>
      <c r="F238" s="17" t="s">
        <v>194</v>
      </c>
      <c r="G238" s="13" t="str">
        <f t="shared" si="22"/>
        <v>28810.506</v>
      </c>
      <c r="H238" s="120">
        <f t="shared" si="23"/>
        <v>-6858</v>
      </c>
      <c r="I238" s="126" t="s">
        <v>259</v>
      </c>
      <c r="J238" s="127" t="s">
        <v>260</v>
      </c>
      <c r="K238" s="126">
        <v>-6858</v>
      </c>
      <c r="L238" s="126" t="s">
        <v>261</v>
      </c>
      <c r="M238" s="127" t="s">
        <v>196</v>
      </c>
      <c r="N238" s="127"/>
      <c r="O238" s="128" t="s">
        <v>254</v>
      </c>
      <c r="P238" s="128" t="s">
        <v>255</v>
      </c>
    </row>
    <row r="239" spans="1:16" ht="13.5" thickBot="1" x14ac:dyDescent="0.25">
      <c r="A239" s="120" t="str">
        <f t="shared" si="18"/>
        <v> AC 168.17 </v>
      </c>
      <c r="B239" s="17" t="str">
        <f t="shared" si="19"/>
        <v>I</v>
      </c>
      <c r="C239" s="120">
        <f t="shared" si="20"/>
        <v>28920.331999999999</v>
      </c>
      <c r="D239" s="13" t="str">
        <f t="shared" si="21"/>
        <v>vis</v>
      </c>
      <c r="E239" s="125">
        <f>VLOOKUP(C239,Active!C$21:E$962,3,FALSE)</f>
        <v>-6810.973785178332</v>
      </c>
      <c r="F239" s="17" t="s">
        <v>194</v>
      </c>
      <c r="G239" s="13" t="str">
        <f t="shared" si="22"/>
        <v>28920.332</v>
      </c>
      <c r="H239" s="120">
        <f t="shared" si="23"/>
        <v>-6811</v>
      </c>
      <c r="I239" s="126" t="s">
        <v>262</v>
      </c>
      <c r="J239" s="127" t="s">
        <v>263</v>
      </c>
      <c r="K239" s="126">
        <v>-6811</v>
      </c>
      <c r="L239" s="126" t="s">
        <v>264</v>
      </c>
      <c r="M239" s="127" t="s">
        <v>196</v>
      </c>
      <c r="N239" s="127"/>
      <c r="O239" s="128" t="s">
        <v>243</v>
      </c>
      <c r="P239" s="128" t="s">
        <v>244</v>
      </c>
    </row>
    <row r="240" spans="1:16" ht="13.5" thickBot="1" x14ac:dyDescent="0.25">
      <c r="A240" s="120" t="str">
        <f t="shared" si="18"/>
        <v> AC 49.7 </v>
      </c>
      <c r="B240" s="17" t="str">
        <f t="shared" si="19"/>
        <v>I</v>
      </c>
      <c r="C240" s="120">
        <f t="shared" si="20"/>
        <v>28920.339</v>
      </c>
      <c r="D240" s="13" t="str">
        <f t="shared" si="21"/>
        <v>vis</v>
      </c>
      <c r="E240" s="125">
        <f>VLOOKUP(C240,Active!C$21:E$962,3,FALSE)</f>
        <v>-6810.9707903037597</v>
      </c>
      <c r="F240" s="17" t="s">
        <v>194</v>
      </c>
      <c r="G240" s="13" t="str">
        <f t="shared" si="22"/>
        <v>28920.339</v>
      </c>
      <c r="H240" s="120">
        <f t="shared" si="23"/>
        <v>-6811</v>
      </c>
      <c r="I240" s="126" t="s">
        <v>265</v>
      </c>
      <c r="J240" s="127" t="s">
        <v>266</v>
      </c>
      <c r="K240" s="126">
        <v>-6811</v>
      </c>
      <c r="L240" s="126" t="s">
        <v>267</v>
      </c>
      <c r="M240" s="127" t="s">
        <v>196</v>
      </c>
      <c r="N240" s="127"/>
      <c r="O240" s="128" t="s">
        <v>254</v>
      </c>
      <c r="P240" s="128" t="s">
        <v>255</v>
      </c>
    </row>
    <row r="241" spans="1:16" ht="13.5" thickBot="1" x14ac:dyDescent="0.25">
      <c r="A241" s="120" t="str">
        <f t="shared" si="18"/>
        <v> HA 113.73 </v>
      </c>
      <c r="B241" s="17" t="str">
        <f t="shared" si="19"/>
        <v>I</v>
      </c>
      <c r="C241" s="120">
        <f t="shared" si="20"/>
        <v>29775.888999999999</v>
      </c>
      <c r="D241" s="13" t="str">
        <f t="shared" si="21"/>
        <v>vis</v>
      </c>
      <c r="E241" s="125">
        <f>VLOOKUP(C241,Active!C$21:E$962,3,FALSE)</f>
        <v>-6444.9329417634663</v>
      </c>
      <c r="F241" s="17" t="s">
        <v>194</v>
      </c>
      <c r="G241" s="13" t="str">
        <f t="shared" si="22"/>
        <v>29775.889</v>
      </c>
      <c r="H241" s="120">
        <f t="shared" si="23"/>
        <v>-6445</v>
      </c>
      <c r="I241" s="126" t="s">
        <v>268</v>
      </c>
      <c r="J241" s="127" t="s">
        <v>269</v>
      </c>
      <c r="K241" s="126">
        <v>-6445</v>
      </c>
      <c r="L241" s="126" t="s">
        <v>270</v>
      </c>
      <c r="M241" s="127" t="s">
        <v>196</v>
      </c>
      <c r="N241" s="127"/>
      <c r="O241" s="128" t="s">
        <v>271</v>
      </c>
      <c r="P241" s="128" t="s">
        <v>272</v>
      </c>
    </row>
    <row r="242" spans="1:16" ht="13.5" thickBot="1" x14ac:dyDescent="0.25">
      <c r="A242" s="120" t="str">
        <f t="shared" si="18"/>
        <v> AC 19.3 </v>
      </c>
      <c r="B242" s="17" t="str">
        <f t="shared" si="19"/>
        <v>I</v>
      </c>
      <c r="C242" s="120">
        <f t="shared" si="20"/>
        <v>30318.1</v>
      </c>
      <c r="D242" s="13" t="str">
        <f t="shared" si="21"/>
        <v>vis</v>
      </c>
      <c r="E242" s="125">
        <f>VLOOKUP(C242,Active!C$21:E$962,3,FALSE)</f>
        <v>-6212.9538079958529</v>
      </c>
      <c r="F242" s="17" t="s">
        <v>194</v>
      </c>
      <c r="G242" s="13" t="str">
        <f t="shared" si="22"/>
        <v>30318.100</v>
      </c>
      <c r="H242" s="120">
        <f t="shared" si="23"/>
        <v>-6213</v>
      </c>
      <c r="I242" s="126" t="s">
        <v>273</v>
      </c>
      <c r="J242" s="127" t="s">
        <v>274</v>
      </c>
      <c r="K242" s="126">
        <v>-6213</v>
      </c>
      <c r="L242" s="126" t="s">
        <v>275</v>
      </c>
      <c r="M242" s="127" t="s">
        <v>202</v>
      </c>
      <c r="N242" s="127"/>
      <c r="O242" s="128" t="s">
        <v>276</v>
      </c>
      <c r="P242" s="128" t="s">
        <v>277</v>
      </c>
    </row>
    <row r="243" spans="1:16" ht="13.5" thickBot="1" x14ac:dyDescent="0.25">
      <c r="A243" s="120" t="str">
        <f t="shared" si="18"/>
        <v> AC 19.3 </v>
      </c>
      <c r="B243" s="17" t="str">
        <f t="shared" si="19"/>
        <v>I</v>
      </c>
      <c r="C243" s="120">
        <f t="shared" si="20"/>
        <v>30589.227999999999</v>
      </c>
      <c r="D243" s="13" t="str">
        <f t="shared" si="21"/>
        <v>vis</v>
      </c>
      <c r="E243" s="125">
        <f>VLOOKUP(C243,Active!C$21:E$962,3,FALSE)</f>
        <v>-6096.954614729495</v>
      </c>
      <c r="F243" s="17" t="s">
        <v>194</v>
      </c>
      <c r="G243" s="13" t="str">
        <f t="shared" si="22"/>
        <v>30589.228</v>
      </c>
      <c r="H243" s="120">
        <f t="shared" si="23"/>
        <v>-6097</v>
      </c>
      <c r="I243" s="126" t="s">
        <v>278</v>
      </c>
      <c r="J243" s="127" t="s">
        <v>279</v>
      </c>
      <c r="K243" s="126">
        <v>-6097</v>
      </c>
      <c r="L243" s="126" t="s">
        <v>280</v>
      </c>
      <c r="M243" s="127" t="s">
        <v>202</v>
      </c>
      <c r="N243" s="127"/>
      <c r="O243" s="128" t="s">
        <v>276</v>
      </c>
      <c r="P243" s="128" t="s">
        <v>277</v>
      </c>
    </row>
    <row r="244" spans="1:16" ht="13.5" thickBot="1" x14ac:dyDescent="0.25">
      <c r="A244" s="120" t="str">
        <f t="shared" si="18"/>
        <v> AC 19.3 </v>
      </c>
      <c r="B244" s="17" t="str">
        <f t="shared" si="19"/>
        <v>I</v>
      </c>
      <c r="C244" s="120">
        <f t="shared" si="20"/>
        <v>30603.228999999999</v>
      </c>
      <c r="D244" s="13" t="str">
        <f t="shared" si="21"/>
        <v>vis</v>
      </c>
      <c r="E244" s="125">
        <f>VLOOKUP(C244,Active!C$21:E$962,3,FALSE)</f>
        <v>-6090.964437746954</v>
      </c>
      <c r="F244" s="17" t="s">
        <v>194</v>
      </c>
      <c r="G244" s="13" t="str">
        <f t="shared" si="22"/>
        <v>30603.229</v>
      </c>
      <c r="H244" s="120">
        <f t="shared" si="23"/>
        <v>-6091</v>
      </c>
      <c r="I244" s="126" t="s">
        <v>281</v>
      </c>
      <c r="J244" s="127" t="s">
        <v>282</v>
      </c>
      <c r="K244" s="126">
        <v>-6091</v>
      </c>
      <c r="L244" s="126" t="s">
        <v>253</v>
      </c>
      <c r="M244" s="127" t="s">
        <v>202</v>
      </c>
      <c r="N244" s="127"/>
      <c r="O244" s="128" t="s">
        <v>276</v>
      </c>
      <c r="P244" s="128" t="s">
        <v>277</v>
      </c>
    </row>
    <row r="245" spans="1:16" ht="13.5" thickBot="1" x14ac:dyDescent="0.25">
      <c r="A245" s="120" t="str">
        <f t="shared" si="18"/>
        <v> AC 19.3 </v>
      </c>
      <c r="B245" s="17" t="str">
        <f t="shared" si="19"/>
        <v>I</v>
      </c>
      <c r="C245" s="120">
        <f t="shared" si="20"/>
        <v>30610.25</v>
      </c>
      <c r="D245" s="13" t="str">
        <f t="shared" si="21"/>
        <v>vis</v>
      </c>
      <c r="E245" s="125">
        <f>VLOOKUP(C245,Active!C$21:E$962,3,FALSE)</f>
        <v>-6087.9605785515805</v>
      </c>
      <c r="F245" s="17" t="s">
        <v>194</v>
      </c>
      <c r="G245" s="13" t="str">
        <f t="shared" si="22"/>
        <v>30610.250</v>
      </c>
      <c r="H245" s="120">
        <f t="shared" si="23"/>
        <v>-6088</v>
      </c>
      <c r="I245" s="126" t="s">
        <v>283</v>
      </c>
      <c r="J245" s="127" t="s">
        <v>284</v>
      </c>
      <c r="K245" s="126">
        <v>-6088</v>
      </c>
      <c r="L245" s="126" t="s">
        <v>285</v>
      </c>
      <c r="M245" s="127" t="s">
        <v>202</v>
      </c>
      <c r="N245" s="127"/>
      <c r="O245" s="128" t="s">
        <v>276</v>
      </c>
      <c r="P245" s="128" t="s">
        <v>277</v>
      </c>
    </row>
    <row r="246" spans="1:16" ht="13.5" thickBot="1" x14ac:dyDescent="0.25">
      <c r="A246" s="120" t="str">
        <f t="shared" si="18"/>
        <v> AC 19.3 </v>
      </c>
      <c r="B246" s="17" t="str">
        <f t="shared" si="19"/>
        <v>I</v>
      </c>
      <c r="C246" s="120">
        <f t="shared" si="20"/>
        <v>30617.284</v>
      </c>
      <c r="D246" s="13" t="str">
        <f t="shared" si="21"/>
        <v>vis</v>
      </c>
      <c r="E246" s="125">
        <f>VLOOKUP(C246,Active!C$21:E$962,3,FALSE)</f>
        <v>-6084.9511574462886</v>
      </c>
      <c r="F246" s="17" t="s">
        <v>194</v>
      </c>
      <c r="G246" s="13" t="str">
        <f t="shared" si="22"/>
        <v>30617.284</v>
      </c>
      <c r="H246" s="120">
        <f t="shared" si="23"/>
        <v>-6085</v>
      </c>
      <c r="I246" s="126" t="s">
        <v>286</v>
      </c>
      <c r="J246" s="127" t="s">
        <v>287</v>
      </c>
      <c r="K246" s="126">
        <v>-6085</v>
      </c>
      <c r="L246" s="126" t="s">
        <v>288</v>
      </c>
      <c r="M246" s="127" t="s">
        <v>202</v>
      </c>
      <c r="N246" s="127"/>
      <c r="O246" s="128" t="s">
        <v>276</v>
      </c>
      <c r="P246" s="128" t="s">
        <v>277</v>
      </c>
    </row>
    <row r="247" spans="1:16" ht="13.5" thickBot="1" x14ac:dyDescent="0.25">
      <c r="A247" s="120" t="str">
        <f t="shared" si="18"/>
        <v> MSAI 24.341 </v>
      </c>
      <c r="B247" s="17" t="str">
        <f t="shared" si="19"/>
        <v>I</v>
      </c>
      <c r="C247" s="120">
        <f t="shared" si="20"/>
        <v>32059.37</v>
      </c>
      <c r="D247" s="13" t="str">
        <f t="shared" si="21"/>
        <v>vis</v>
      </c>
      <c r="E247" s="125">
        <f>VLOOKUP(C247,Active!C$21:E$962,3,FALSE)</f>
        <v>-5467.970201511419</v>
      </c>
      <c r="F247" s="17" t="s">
        <v>194</v>
      </c>
      <c r="G247" s="13" t="str">
        <f t="shared" si="22"/>
        <v>32059.37</v>
      </c>
      <c r="H247" s="120">
        <f t="shared" si="23"/>
        <v>-5468</v>
      </c>
      <c r="I247" s="126" t="s">
        <v>289</v>
      </c>
      <c r="J247" s="127" t="s">
        <v>290</v>
      </c>
      <c r="K247" s="126">
        <v>-5468</v>
      </c>
      <c r="L247" s="126" t="s">
        <v>291</v>
      </c>
      <c r="M247" s="127" t="s">
        <v>229</v>
      </c>
      <c r="N247" s="127"/>
      <c r="O247" s="128" t="s">
        <v>292</v>
      </c>
      <c r="P247" s="128" t="s">
        <v>293</v>
      </c>
    </row>
    <row r="248" spans="1:16" ht="13.5" thickBot="1" x14ac:dyDescent="0.25">
      <c r="A248" s="120" t="str">
        <f t="shared" si="18"/>
        <v> MSAI 24.341 </v>
      </c>
      <c r="B248" s="17" t="str">
        <f t="shared" si="19"/>
        <v>I</v>
      </c>
      <c r="C248" s="120">
        <f t="shared" si="20"/>
        <v>32204.285</v>
      </c>
      <c r="D248" s="13" t="str">
        <f t="shared" si="21"/>
        <v>vis</v>
      </c>
      <c r="E248" s="125">
        <f>VLOOKUP(C248,Active!C$21:E$962,3,FALSE)</f>
        <v>-5405.9698802897292</v>
      </c>
      <c r="F248" s="17" t="s">
        <v>194</v>
      </c>
      <c r="G248" s="13" t="str">
        <f t="shared" si="22"/>
        <v>32204.285</v>
      </c>
      <c r="H248" s="120">
        <f t="shared" si="23"/>
        <v>-5406</v>
      </c>
      <c r="I248" s="126" t="s">
        <v>294</v>
      </c>
      <c r="J248" s="127" t="s">
        <v>295</v>
      </c>
      <c r="K248" s="126">
        <v>-5406</v>
      </c>
      <c r="L248" s="126" t="s">
        <v>296</v>
      </c>
      <c r="M248" s="127" t="s">
        <v>229</v>
      </c>
      <c r="N248" s="127"/>
      <c r="O248" s="128" t="s">
        <v>292</v>
      </c>
      <c r="P248" s="128" t="s">
        <v>293</v>
      </c>
    </row>
    <row r="249" spans="1:16" ht="13.5" thickBot="1" x14ac:dyDescent="0.25">
      <c r="A249" s="120" t="str">
        <f t="shared" si="18"/>
        <v> MSAI 24.341 </v>
      </c>
      <c r="B249" s="17" t="str">
        <f t="shared" si="19"/>
        <v>I</v>
      </c>
      <c r="C249" s="120">
        <f t="shared" si="20"/>
        <v>32232.33</v>
      </c>
      <c r="D249" s="13" t="str">
        <f t="shared" si="21"/>
        <v>vis</v>
      </c>
      <c r="E249" s="125">
        <f>VLOOKUP(C249,Active!C$21:E$962,3,FALSE)</f>
        <v>-5393.9711292379925</v>
      </c>
      <c r="F249" s="17" t="s">
        <v>194</v>
      </c>
      <c r="G249" s="13" t="str">
        <f t="shared" si="22"/>
        <v>32232.33</v>
      </c>
      <c r="H249" s="120">
        <f t="shared" si="23"/>
        <v>-5394</v>
      </c>
      <c r="I249" s="126" t="s">
        <v>297</v>
      </c>
      <c r="J249" s="127" t="s">
        <v>298</v>
      </c>
      <c r="K249" s="126">
        <v>-5394</v>
      </c>
      <c r="L249" s="126" t="s">
        <v>291</v>
      </c>
      <c r="M249" s="127" t="s">
        <v>229</v>
      </c>
      <c r="N249" s="127"/>
      <c r="O249" s="128" t="s">
        <v>292</v>
      </c>
      <c r="P249" s="128" t="s">
        <v>293</v>
      </c>
    </row>
    <row r="250" spans="1:16" ht="13.5" thickBot="1" x14ac:dyDescent="0.25">
      <c r="A250" s="120" t="str">
        <f t="shared" si="18"/>
        <v> MSAI 24.341 </v>
      </c>
      <c r="B250" s="17" t="str">
        <f t="shared" si="19"/>
        <v>II</v>
      </c>
      <c r="C250" s="120">
        <f t="shared" si="20"/>
        <v>32612.09</v>
      </c>
      <c r="D250" s="13" t="str">
        <f t="shared" si="21"/>
        <v>vis</v>
      </c>
      <c r="E250" s="125">
        <f>VLOOKUP(C250,Active!C$21:E$962,3,FALSE)</f>
        <v>-5231.4949053332975</v>
      </c>
      <c r="F250" s="17" t="s">
        <v>194</v>
      </c>
      <c r="G250" s="13" t="str">
        <f t="shared" si="22"/>
        <v>32612.09</v>
      </c>
      <c r="H250" s="120">
        <f t="shared" si="23"/>
        <v>-5231.5</v>
      </c>
      <c r="I250" s="126" t="s">
        <v>299</v>
      </c>
      <c r="J250" s="127" t="s">
        <v>300</v>
      </c>
      <c r="K250" s="126">
        <v>-5231.5</v>
      </c>
      <c r="L250" s="126" t="s">
        <v>301</v>
      </c>
      <c r="M250" s="127" t="s">
        <v>229</v>
      </c>
      <c r="N250" s="127"/>
      <c r="O250" s="128" t="s">
        <v>292</v>
      </c>
      <c r="P250" s="128" t="s">
        <v>293</v>
      </c>
    </row>
    <row r="251" spans="1:16" ht="13.5" thickBot="1" x14ac:dyDescent="0.25">
      <c r="A251" s="120" t="str">
        <f t="shared" si="18"/>
        <v> MSAI 24.341 </v>
      </c>
      <c r="B251" s="17" t="str">
        <f t="shared" si="19"/>
        <v>I</v>
      </c>
      <c r="C251" s="120">
        <f t="shared" si="20"/>
        <v>32954.561000000002</v>
      </c>
      <c r="D251" s="13" t="str">
        <f t="shared" si="21"/>
        <v>vis</v>
      </c>
      <c r="E251" s="125">
        <f>VLOOKUP(C251,Active!C$21:E$962,3,FALSE)</f>
        <v>-5084.9723782718247</v>
      </c>
      <c r="F251" s="17" t="s">
        <v>194</v>
      </c>
      <c r="G251" s="13" t="str">
        <f t="shared" si="22"/>
        <v>32954.561</v>
      </c>
      <c r="H251" s="120">
        <f t="shared" si="23"/>
        <v>-5085</v>
      </c>
      <c r="I251" s="126" t="s">
        <v>302</v>
      </c>
      <c r="J251" s="127" t="s">
        <v>303</v>
      </c>
      <c r="K251" s="126">
        <v>-5085</v>
      </c>
      <c r="L251" s="126" t="s">
        <v>304</v>
      </c>
      <c r="M251" s="127" t="s">
        <v>229</v>
      </c>
      <c r="N251" s="127"/>
      <c r="O251" s="128" t="s">
        <v>292</v>
      </c>
      <c r="P251" s="128" t="s">
        <v>293</v>
      </c>
    </row>
    <row r="252" spans="1:16" ht="13.5" thickBot="1" x14ac:dyDescent="0.25">
      <c r="A252" s="120" t="str">
        <f t="shared" si="18"/>
        <v> MSAI 24.341 </v>
      </c>
      <c r="B252" s="17" t="str">
        <f t="shared" si="19"/>
        <v>I</v>
      </c>
      <c r="C252" s="120">
        <f t="shared" si="20"/>
        <v>33099.464</v>
      </c>
      <c r="D252" s="13" t="str">
        <f t="shared" si="21"/>
        <v>vis</v>
      </c>
      <c r="E252" s="125">
        <f>VLOOKUP(C252,Active!C$21:E$962,3,FALSE)</f>
        <v>-5022.97719112083</v>
      </c>
      <c r="F252" s="17" t="s">
        <v>194</v>
      </c>
      <c r="G252" s="13" t="str">
        <f t="shared" si="22"/>
        <v>33099.464</v>
      </c>
      <c r="H252" s="120">
        <f t="shared" si="23"/>
        <v>-5023</v>
      </c>
      <c r="I252" s="126" t="s">
        <v>305</v>
      </c>
      <c r="J252" s="127" t="s">
        <v>306</v>
      </c>
      <c r="K252" s="126">
        <v>-5023</v>
      </c>
      <c r="L252" s="126" t="s">
        <v>258</v>
      </c>
      <c r="M252" s="127" t="s">
        <v>229</v>
      </c>
      <c r="N252" s="127"/>
      <c r="O252" s="128" t="s">
        <v>292</v>
      </c>
      <c r="P252" s="128" t="s">
        <v>293</v>
      </c>
    </row>
    <row r="253" spans="1:16" ht="13.5" thickBot="1" x14ac:dyDescent="0.25">
      <c r="A253" s="120" t="str">
        <f t="shared" si="18"/>
        <v> MSAI 24.341 </v>
      </c>
      <c r="B253" s="17" t="str">
        <f t="shared" si="19"/>
        <v>I</v>
      </c>
      <c r="C253" s="120">
        <f t="shared" si="20"/>
        <v>33134.51</v>
      </c>
      <c r="D253" s="13" t="str">
        <f t="shared" si="21"/>
        <v>vis</v>
      </c>
      <c r="E253" s="125">
        <f>VLOOKUP(C253,Active!C$21:E$962,3,FALSE)</f>
        <v>-5007.9831376582106</v>
      </c>
      <c r="F253" s="17" t="s">
        <v>194</v>
      </c>
      <c r="G253" s="13" t="str">
        <f t="shared" si="22"/>
        <v>33134.51</v>
      </c>
      <c r="H253" s="120">
        <f t="shared" si="23"/>
        <v>-5008</v>
      </c>
      <c r="I253" s="126" t="s">
        <v>307</v>
      </c>
      <c r="J253" s="127" t="s">
        <v>308</v>
      </c>
      <c r="K253" s="126">
        <v>-5008</v>
      </c>
      <c r="L253" s="126" t="s">
        <v>309</v>
      </c>
      <c r="M253" s="127" t="s">
        <v>229</v>
      </c>
      <c r="N253" s="127"/>
      <c r="O253" s="128" t="s">
        <v>292</v>
      </c>
      <c r="P253" s="128" t="s">
        <v>293</v>
      </c>
    </row>
    <row r="254" spans="1:16" ht="13.5" thickBot="1" x14ac:dyDescent="0.25">
      <c r="A254" s="120" t="str">
        <f t="shared" si="18"/>
        <v> MSAI 24.341 </v>
      </c>
      <c r="B254" s="17" t="str">
        <f t="shared" si="19"/>
        <v>I</v>
      </c>
      <c r="C254" s="120">
        <f t="shared" si="20"/>
        <v>33155.555</v>
      </c>
      <c r="D254" s="13" t="str">
        <f t="shared" si="21"/>
        <v>vis</v>
      </c>
      <c r="E254" s="125">
        <f>VLOOKUP(C254,Active!C$21:E$962,3,FALSE)</f>
        <v>-4998.9792611781331</v>
      </c>
      <c r="F254" s="17" t="s">
        <v>194</v>
      </c>
      <c r="G254" s="13" t="str">
        <f t="shared" si="22"/>
        <v>33155.555</v>
      </c>
      <c r="H254" s="120">
        <f t="shared" si="23"/>
        <v>-4999</v>
      </c>
      <c r="I254" s="126" t="s">
        <v>310</v>
      </c>
      <c r="J254" s="127" t="s">
        <v>311</v>
      </c>
      <c r="K254" s="126">
        <v>-4999</v>
      </c>
      <c r="L254" s="126" t="s">
        <v>312</v>
      </c>
      <c r="M254" s="127" t="s">
        <v>229</v>
      </c>
      <c r="N254" s="127"/>
      <c r="O254" s="128" t="s">
        <v>292</v>
      </c>
      <c r="P254" s="128" t="s">
        <v>293</v>
      </c>
    </row>
    <row r="255" spans="1:16" ht="13.5" thickBot="1" x14ac:dyDescent="0.25">
      <c r="A255" s="120" t="str">
        <f t="shared" si="18"/>
        <v>BAVM 4 </v>
      </c>
      <c r="B255" s="17" t="str">
        <f t="shared" si="19"/>
        <v>I</v>
      </c>
      <c r="C255" s="120">
        <f t="shared" si="20"/>
        <v>33445.425999999999</v>
      </c>
      <c r="D255" s="13" t="str">
        <f t="shared" si="21"/>
        <v>vis</v>
      </c>
      <c r="E255" s="125">
        <f>VLOOKUP(C255,Active!C$21:E$962,3,FALSE)</f>
        <v>-4874.9610773265485</v>
      </c>
      <c r="F255" s="17" t="s">
        <v>194</v>
      </c>
      <c r="G255" s="13" t="str">
        <f t="shared" si="22"/>
        <v>33445.426</v>
      </c>
      <c r="H255" s="120">
        <f t="shared" si="23"/>
        <v>-4875</v>
      </c>
      <c r="I255" s="126" t="s">
        <v>313</v>
      </c>
      <c r="J255" s="127" t="s">
        <v>314</v>
      </c>
      <c r="K255" s="126">
        <v>-4875</v>
      </c>
      <c r="L255" s="126" t="s">
        <v>315</v>
      </c>
      <c r="M255" s="127" t="s">
        <v>229</v>
      </c>
      <c r="N255" s="127"/>
      <c r="O255" s="128" t="s">
        <v>316</v>
      </c>
      <c r="P255" s="129" t="s">
        <v>317</v>
      </c>
    </row>
    <row r="256" spans="1:16" ht="13.5" thickBot="1" x14ac:dyDescent="0.25">
      <c r="A256" s="120" t="str">
        <f t="shared" si="18"/>
        <v> BTOK 49.384 </v>
      </c>
      <c r="B256" s="17" t="str">
        <f t="shared" si="19"/>
        <v>I</v>
      </c>
      <c r="C256" s="120">
        <f t="shared" si="20"/>
        <v>33587.97</v>
      </c>
      <c r="D256" s="13" t="str">
        <f t="shared" si="21"/>
        <v>vis</v>
      </c>
      <c r="E256" s="125">
        <f>VLOOKUP(C256,Active!C$21:E$962,3,FALSE)</f>
        <v>-4813.9751629062011</v>
      </c>
      <c r="F256" s="17" t="s">
        <v>194</v>
      </c>
      <c r="G256" s="13" t="str">
        <f t="shared" si="22"/>
        <v>33587.97</v>
      </c>
      <c r="H256" s="120">
        <f t="shared" si="23"/>
        <v>-4814</v>
      </c>
      <c r="I256" s="126" t="s">
        <v>318</v>
      </c>
      <c r="J256" s="127" t="s">
        <v>319</v>
      </c>
      <c r="K256" s="126">
        <v>-4814</v>
      </c>
      <c r="L256" s="126" t="s">
        <v>320</v>
      </c>
      <c r="M256" s="127" t="s">
        <v>196</v>
      </c>
      <c r="N256" s="127"/>
      <c r="O256" s="128" t="s">
        <v>321</v>
      </c>
      <c r="P256" s="128" t="s">
        <v>322</v>
      </c>
    </row>
    <row r="257" spans="1:16" ht="13.5" thickBot="1" x14ac:dyDescent="0.25">
      <c r="A257" s="120" t="str">
        <f t="shared" si="18"/>
        <v>BAVM 8 </v>
      </c>
      <c r="B257" s="17" t="str">
        <f t="shared" si="19"/>
        <v>I</v>
      </c>
      <c r="C257" s="120">
        <f t="shared" si="20"/>
        <v>33889.493999999999</v>
      </c>
      <c r="D257" s="13" t="str">
        <f t="shared" si="21"/>
        <v>vis</v>
      </c>
      <c r="E257" s="125">
        <f>VLOOKUP(C257,Active!C$21:E$962,3,FALSE)</f>
        <v>-4684.9713685712559</v>
      </c>
      <c r="F257" s="17" t="s">
        <v>194</v>
      </c>
      <c r="G257" s="13" t="str">
        <f t="shared" si="22"/>
        <v>33889.494</v>
      </c>
      <c r="H257" s="120">
        <f t="shared" si="23"/>
        <v>-4685</v>
      </c>
      <c r="I257" s="126" t="s">
        <v>323</v>
      </c>
      <c r="J257" s="127" t="s">
        <v>324</v>
      </c>
      <c r="K257" s="126">
        <v>-4685</v>
      </c>
      <c r="L257" s="126" t="s">
        <v>325</v>
      </c>
      <c r="M257" s="127" t="s">
        <v>229</v>
      </c>
      <c r="N257" s="127"/>
      <c r="O257" s="128" t="s">
        <v>326</v>
      </c>
      <c r="P257" s="129" t="s">
        <v>327</v>
      </c>
    </row>
    <row r="258" spans="1:16" ht="13.5" thickBot="1" x14ac:dyDescent="0.25">
      <c r="A258" s="120" t="str">
        <f t="shared" si="18"/>
        <v> AC 168.17 </v>
      </c>
      <c r="B258" s="17" t="str">
        <f t="shared" si="19"/>
        <v>I</v>
      </c>
      <c r="C258" s="120">
        <f t="shared" si="20"/>
        <v>34039.078000000001</v>
      </c>
      <c r="D258" s="13" t="str">
        <f t="shared" si="21"/>
        <v>vis</v>
      </c>
      <c r="E258" s="125">
        <f>VLOOKUP(C258,Active!C$21:E$962,3,FALSE)</f>
        <v>-4620.9734660102686</v>
      </c>
      <c r="F258" s="17" t="s">
        <v>194</v>
      </c>
      <c r="G258" s="13" t="str">
        <f t="shared" si="22"/>
        <v>34039.078</v>
      </c>
      <c r="H258" s="120">
        <f t="shared" si="23"/>
        <v>-4621</v>
      </c>
      <c r="I258" s="126" t="s">
        <v>328</v>
      </c>
      <c r="J258" s="127" t="s">
        <v>329</v>
      </c>
      <c r="K258" s="126">
        <v>-4621</v>
      </c>
      <c r="L258" s="126" t="s">
        <v>330</v>
      </c>
      <c r="M258" s="127" t="s">
        <v>331</v>
      </c>
      <c r="N258" s="127" t="s">
        <v>332</v>
      </c>
      <c r="O258" s="128" t="s">
        <v>243</v>
      </c>
      <c r="P258" s="128" t="s">
        <v>244</v>
      </c>
    </row>
    <row r="259" spans="1:16" ht="13.5" thickBot="1" x14ac:dyDescent="0.25">
      <c r="A259" s="120" t="str">
        <f t="shared" si="18"/>
        <v> AC 168.17 </v>
      </c>
      <c r="B259" s="17" t="str">
        <f t="shared" si="19"/>
        <v>I</v>
      </c>
      <c r="C259" s="120">
        <f t="shared" si="20"/>
        <v>34041.415000000001</v>
      </c>
      <c r="D259" s="13" t="str">
        <f t="shared" si="21"/>
        <v>vis</v>
      </c>
      <c r="E259" s="125">
        <f>VLOOKUP(C259,Active!C$21:E$962,3,FALSE)</f>
        <v>-4619.9736057425598</v>
      </c>
      <c r="F259" s="17" t="s">
        <v>194</v>
      </c>
      <c r="G259" s="13" t="str">
        <f t="shared" si="22"/>
        <v>34041.415</v>
      </c>
      <c r="H259" s="120">
        <f t="shared" si="23"/>
        <v>-4620</v>
      </c>
      <c r="I259" s="126" t="s">
        <v>333</v>
      </c>
      <c r="J259" s="127" t="s">
        <v>334</v>
      </c>
      <c r="K259" s="126">
        <v>-4620</v>
      </c>
      <c r="L259" s="126" t="s">
        <v>330</v>
      </c>
      <c r="M259" s="127" t="s">
        <v>331</v>
      </c>
      <c r="N259" s="127" t="s">
        <v>332</v>
      </c>
      <c r="O259" s="128" t="s">
        <v>243</v>
      </c>
      <c r="P259" s="128" t="s">
        <v>244</v>
      </c>
    </row>
    <row r="260" spans="1:16" ht="13.5" thickBot="1" x14ac:dyDescent="0.25">
      <c r="A260" s="120" t="str">
        <f t="shared" si="18"/>
        <v> AC 168.17 </v>
      </c>
      <c r="B260" s="17" t="str">
        <f t="shared" si="19"/>
        <v>I</v>
      </c>
      <c r="C260" s="120">
        <f t="shared" si="20"/>
        <v>34060.114000000001</v>
      </c>
      <c r="D260" s="13" t="str">
        <f t="shared" si="21"/>
        <v>vis</v>
      </c>
      <c r="E260" s="125">
        <f>VLOOKUP(C260,Active!C$21:E$962,3,FALSE)</f>
        <v>-4611.9734400832122</v>
      </c>
      <c r="F260" s="17" t="s">
        <v>194</v>
      </c>
      <c r="G260" s="13" t="str">
        <f t="shared" si="22"/>
        <v>34060.114</v>
      </c>
      <c r="H260" s="120">
        <f t="shared" si="23"/>
        <v>-4612</v>
      </c>
      <c r="I260" s="126" t="s">
        <v>335</v>
      </c>
      <c r="J260" s="127" t="s">
        <v>336</v>
      </c>
      <c r="K260" s="126">
        <v>-4612</v>
      </c>
      <c r="L260" s="126" t="s">
        <v>330</v>
      </c>
      <c r="M260" s="127" t="s">
        <v>331</v>
      </c>
      <c r="N260" s="127" t="s">
        <v>332</v>
      </c>
      <c r="O260" s="128" t="s">
        <v>243</v>
      </c>
      <c r="P260" s="128" t="s">
        <v>244</v>
      </c>
    </row>
    <row r="261" spans="1:16" ht="13.5" thickBot="1" x14ac:dyDescent="0.25">
      <c r="A261" s="120" t="str">
        <f t="shared" si="18"/>
        <v> AC 168.17 </v>
      </c>
      <c r="B261" s="17" t="str">
        <f t="shared" si="19"/>
        <v>II</v>
      </c>
      <c r="C261" s="120">
        <f t="shared" si="20"/>
        <v>34061.302000000003</v>
      </c>
      <c r="D261" s="13" t="str">
        <f t="shared" si="21"/>
        <v>vis</v>
      </c>
      <c r="E261" s="125">
        <f>VLOOKUP(C261,Active!C$21:E$962,3,FALSE)</f>
        <v>-4611.4651670844778</v>
      </c>
      <c r="F261" s="17" t="s">
        <v>194</v>
      </c>
      <c r="G261" s="13" t="str">
        <f t="shared" si="22"/>
        <v>34061.302</v>
      </c>
      <c r="H261" s="120">
        <f t="shared" si="23"/>
        <v>-4611.5</v>
      </c>
      <c r="I261" s="126" t="s">
        <v>337</v>
      </c>
      <c r="J261" s="127" t="s">
        <v>338</v>
      </c>
      <c r="K261" s="126">
        <v>-4611.5</v>
      </c>
      <c r="L261" s="126" t="s">
        <v>339</v>
      </c>
      <c r="M261" s="127" t="s">
        <v>331</v>
      </c>
      <c r="N261" s="127" t="s">
        <v>332</v>
      </c>
      <c r="O261" s="128" t="s">
        <v>243</v>
      </c>
      <c r="P261" s="128" t="s">
        <v>244</v>
      </c>
    </row>
    <row r="262" spans="1:16" ht="13.5" thickBot="1" x14ac:dyDescent="0.25">
      <c r="A262" s="120" t="str">
        <f t="shared" si="18"/>
        <v> AC 168.17 </v>
      </c>
      <c r="B262" s="17" t="str">
        <f t="shared" si="19"/>
        <v>I</v>
      </c>
      <c r="C262" s="120">
        <f t="shared" si="20"/>
        <v>34062.451000000001</v>
      </c>
      <c r="D262" s="13" t="str">
        <f t="shared" si="21"/>
        <v>vis</v>
      </c>
      <c r="E262" s="125">
        <f>VLOOKUP(C262,Active!C$21:E$962,3,FALSE)</f>
        <v>-4610.9735798155025</v>
      </c>
      <c r="F262" s="17" t="s">
        <v>194</v>
      </c>
      <c r="G262" s="13" t="str">
        <f t="shared" si="22"/>
        <v>34062.451</v>
      </c>
      <c r="H262" s="120">
        <f t="shared" si="23"/>
        <v>-4611</v>
      </c>
      <c r="I262" s="126" t="s">
        <v>340</v>
      </c>
      <c r="J262" s="127" t="s">
        <v>341</v>
      </c>
      <c r="K262" s="126">
        <v>-4611</v>
      </c>
      <c r="L262" s="126" t="s">
        <v>330</v>
      </c>
      <c r="M262" s="127" t="s">
        <v>331</v>
      </c>
      <c r="N262" s="127" t="s">
        <v>332</v>
      </c>
      <c r="O262" s="128" t="s">
        <v>243</v>
      </c>
      <c r="P262" s="128" t="s">
        <v>244</v>
      </c>
    </row>
    <row r="263" spans="1:16" ht="13.5" thickBot="1" x14ac:dyDescent="0.25">
      <c r="A263" s="120" t="str">
        <f t="shared" si="18"/>
        <v> AC 168.17 </v>
      </c>
      <c r="B263" s="17" t="str">
        <f t="shared" si="19"/>
        <v>I</v>
      </c>
      <c r="C263" s="120">
        <f t="shared" si="20"/>
        <v>34088.161999999997</v>
      </c>
      <c r="D263" s="13" t="str">
        <f t="shared" si="21"/>
        <v>vis</v>
      </c>
      <c r="E263" s="125">
        <f>VLOOKUP(C263,Active!C$21:E$962,3,FALSE)</f>
        <v>-4599.9734055138042</v>
      </c>
      <c r="F263" s="17" t="s">
        <v>194</v>
      </c>
      <c r="G263" s="13" t="str">
        <f t="shared" si="22"/>
        <v>34088.162</v>
      </c>
      <c r="H263" s="120">
        <f t="shared" si="23"/>
        <v>-4600</v>
      </c>
      <c r="I263" s="126" t="s">
        <v>342</v>
      </c>
      <c r="J263" s="127" t="s">
        <v>343</v>
      </c>
      <c r="K263" s="126">
        <v>-4600</v>
      </c>
      <c r="L263" s="126" t="s">
        <v>330</v>
      </c>
      <c r="M263" s="127" t="s">
        <v>331</v>
      </c>
      <c r="N263" s="127" t="s">
        <v>332</v>
      </c>
      <c r="O263" s="128" t="s">
        <v>243</v>
      </c>
      <c r="P263" s="128" t="s">
        <v>244</v>
      </c>
    </row>
    <row r="264" spans="1:16" ht="13.5" thickBot="1" x14ac:dyDescent="0.25">
      <c r="A264" s="120" t="str">
        <f t="shared" si="18"/>
        <v> AC 168.17 </v>
      </c>
      <c r="B264" s="17" t="str">
        <f t="shared" si="19"/>
        <v>I</v>
      </c>
      <c r="C264" s="120">
        <f t="shared" si="20"/>
        <v>34387.337</v>
      </c>
      <c r="D264" s="13" t="str">
        <f t="shared" si="21"/>
        <v>vis</v>
      </c>
      <c r="E264" s="125">
        <f>VLOOKUP(C264,Active!C$21:E$962,3,FALSE)</f>
        <v>-4471.97460551726</v>
      </c>
      <c r="F264" s="17" t="s">
        <v>194</v>
      </c>
      <c r="G264" s="13" t="str">
        <f t="shared" si="22"/>
        <v>34387.337</v>
      </c>
      <c r="H264" s="120">
        <f t="shared" si="23"/>
        <v>-4472</v>
      </c>
      <c r="I264" s="126" t="s">
        <v>344</v>
      </c>
      <c r="J264" s="127" t="s">
        <v>345</v>
      </c>
      <c r="K264" s="126">
        <v>-4472</v>
      </c>
      <c r="L264" s="126" t="s">
        <v>346</v>
      </c>
      <c r="M264" s="127" t="s">
        <v>331</v>
      </c>
      <c r="N264" s="127" t="s">
        <v>332</v>
      </c>
      <c r="O264" s="128" t="s">
        <v>243</v>
      </c>
      <c r="P264" s="128" t="s">
        <v>244</v>
      </c>
    </row>
    <row r="265" spans="1:16" ht="13.5" thickBot="1" x14ac:dyDescent="0.25">
      <c r="A265" s="120" t="str">
        <f t="shared" si="18"/>
        <v> AC 168.17 </v>
      </c>
      <c r="B265" s="17" t="str">
        <f t="shared" si="19"/>
        <v>I</v>
      </c>
      <c r="C265" s="120">
        <f t="shared" si="20"/>
        <v>34394.349000000002</v>
      </c>
      <c r="D265" s="13" t="str">
        <f t="shared" si="21"/>
        <v>vis</v>
      </c>
      <c r="E265" s="125">
        <f>VLOOKUP(C265,Active!C$21:E$962,3,FALSE)</f>
        <v>-4468.9745968749066</v>
      </c>
      <c r="F265" s="17" t="s">
        <v>194</v>
      </c>
      <c r="G265" s="13" t="str">
        <f t="shared" si="22"/>
        <v>34394.349</v>
      </c>
      <c r="H265" s="120">
        <f t="shared" si="23"/>
        <v>-4469</v>
      </c>
      <c r="I265" s="126" t="s">
        <v>347</v>
      </c>
      <c r="J265" s="127" t="s">
        <v>348</v>
      </c>
      <c r="K265" s="126">
        <v>-4469</v>
      </c>
      <c r="L265" s="126" t="s">
        <v>346</v>
      </c>
      <c r="M265" s="127" t="s">
        <v>331</v>
      </c>
      <c r="N265" s="127" t="s">
        <v>332</v>
      </c>
      <c r="O265" s="128" t="s">
        <v>243</v>
      </c>
      <c r="P265" s="128" t="s">
        <v>244</v>
      </c>
    </row>
    <row r="266" spans="1:16" ht="13.5" thickBot="1" x14ac:dyDescent="0.25">
      <c r="A266" s="120" t="str">
        <f t="shared" si="18"/>
        <v> AC 168.17 </v>
      </c>
      <c r="B266" s="17" t="str">
        <f t="shared" si="19"/>
        <v>I</v>
      </c>
      <c r="C266" s="120">
        <f t="shared" si="20"/>
        <v>34457.455000000002</v>
      </c>
      <c r="D266" s="13" t="str">
        <f t="shared" si="21"/>
        <v>vis</v>
      </c>
      <c r="E266" s="125">
        <f>VLOOKUP(C266,Active!C$21:E$962,3,FALSE)</f>
        <v>-4441.9753747721852</v>
      </c>
      <c r="F266" s="17" t="s">
        <v>194</v>
      </c>
      <c r="G266" s="13" t="str">
        <f t="shared" si="22"/>
        <v>34457.455</v>
      </c>
      <c r="H266" s="120">
        <f t="shared" si="23"/>
        <v>-4442</v>
      </c>
      <c r="I266" s="126" t="s">
        <v>349</v>
      </c>
      <c r="J266" s="127" t="s">
        <v>350</v>
      </c>
      <c r="K266" s="126">
        <v>-4442</v>
      </c>
      <c r="L266" s="126" t="s">
        <v>351</v>
      </c>
      <c r="M266" s="127" t="s">
        <v>331</v>
      </c>
      <c r="N266" s="127" t="s">
        <v>332</v>
      </c>
      <c r="O266" s="128" t="s">
        <v>243</v>
      </c>
      <c r="P266" s="128" t="s">
        <v>244</v>
      </c>
    </row>
    <row r="267" spans="1:16" ht="13.5" thickBot="1" x14ac:dyDescent="0.25">
      <c r="A267" s="120" t="str">
        <f t="shared" ref="A267:A330" si="24">P267</f>
        <v> AJ 67.462 </v>
      </c>
      <c r="B267" s="17" t="str">
        <f t="shared" ref="B267:B330" si="25">IF(H267=INT(H267),"I","II")</f>
        <v>I</v>
      </c>
      <c r="C267" s="120">
        <f t="shared" ref="C267:C330" si="26">1*G267</f>
        <v>34543.921000000002</v>
      </c>
      <c r="D267" s="13" t="str">
        <f t="shared" ref="D267:D330" si="27">VLOOKUP(F267,I$1:J$5,2,FALSE)</f>
        <v>vis</v>
      </c>
      <c r="E267" s="125">
        <f>VLOOKUP(C267,Active!C$21:E$962,3,FALSE)</f>
        <v>-4404.9818283846153</v>
      </c>
      <c r="F267" s="17" t="s">
        <v>194</v>
      </c>
      <c r="G267" s="13" t="str">
        <f t="shared" ref="G267:G330" si="28">MID(I267,3,LEN(I267)-3)</f>
        <v>34543.921</v>
      </c>
      <c r="H267" s="120">
        <f t="shared" ref="H267:H330" si="29">1*K267</f>
        <v>-4405</v>
      </c>
      <c r="I267" s="126" t="s">
        <v>352</v>
      </c>
      <c r="J267" s="127" t="s">
        <v>353</v>
      </c>
      <c r="K267" s="126">
        <v>-4405</v>
      </c>
      <c r="L267" s="126" t="s">
        <v>234</v>
      </c>
      <c r="M267" s="127" t="s">
        <v>196</v>
      </c>
      <c r="N267" s="127"/>
      <c r="O267" s="128" t="s">
        <v>197</v>
      </c>
      <c r="P267" s="128" t="s">
        <v>198</v>
      </c>
    </row>
    <row r="268" spans="1:16" ht="13.5" thickBot="1" x14ac:dyDescent="0.25">
      <c r="A268" s="120" t="str">
        <f t="shared" si="24"/>
        <v> MSAI 27.299 </v>
      </c>
      <c r="B268" s="17" t="str">
        <f t="shared" si="25"/>
        <v>I</v>
      </c>
      <c r="C268" s="120">
        <f t="shared" si="26"/>
        <v>34623.394999999997</v>
      </c>
      <c r="D268" s="13" t="str">
        <f t="shared" si="27"/>
        <v>vis</v>
      </c>
      <c r="E268" s="125">
        <f>VLOOKUP(C268,Active!C$21:E$962,3,FALSE)</f>
        <v>-4370.9797338549097</v>
      </c>
      <c r="F268" s="17" t="s">
        <v>194</v>
      </c>
      <c r="G268" s="13" t="str">
        <f t="shared" si="28"/>
        <v>34623.395</v>
      </c>
      <c r="H268" s="120">
        <f t="shared" si="29"/>
        <v>-4371</v>
      </c>
      <c r="I268" s="126" t="s">
        <v>354</v>
      </c>
      <c r="J268" s="127" t="s">
        <v>355</v>
      </c>
      <c r="K268" s="126">
        <v>-4371</v>
      </c>
      <c r="L268" s="126" t="s">
        <v>356</v>
      </c>
      <c r="M268" s="127" t="s">
        <v>331</v>
      </c>
      <c r="N268" s="127" t="s">
        <v>332</v>
      </c>
      <c r="O268" s="128" t="s">
        <v>292</v>
      </c>
      <c r="P268" s="128" t="s">
        <v>357</v>
      </c>
    </row>
    <row r="269" spans="1:16" ht="13.5" thickBot="1" x14ac:dyDescent="0.25">
      <c r="A269" s="120" t="str">
        <f t="shared" si="24"/>
        <v> MSAI 27.299 </v>
      </c>
      <c r="B269" s="17" t="str">
        <f t="shared" si="25"/>
        <v>I</v>
      </c>
      <c r="C269" s="120">
        <f t="shared" si="26"/>
        <v>34630.415000000001</v>
      </c>
      <c r="D269" s="13" t="str">
        <f t="shared" si="27"/>
        <v>vis</v>
      </c>
      <c r="E269" s="125">
        <f>VLOOKUP(C269,Active!C$21:E$962,3,FALSE)</f>
        <v>-4367.9763024987597</v>
      </c>
      <c r="F269" s="17" t="s">
        <v>194</v>
      </c>
      <c r="G269" s="13" t="str">
        <f t="shared" si="28"/>
        <v>34630.415</v>
      </c>
      <c r="H269" s="120">
        <f t="shared" si="29"/>
        <v>-4368</v>
      </c>
      <c r="I269" s="126" t="s">
        <v>358</v>
      </c>
      <c r="J269" s="127" t="s">
        <v>359</v>
      </c>
      <c r="K269" s="126">
        <v>-4368</v>
      </c>
      <c r="L269" s="126" t="s">
        <v>360</v>
      </c>
      <c r="M269" s="127" t="s">
        <v>331</v>
      </c>
      <c r="N269" s="127" t="s">
        <v>332</v>
      </c>
      <c r="O269" s="128" t="s">
        <v>292</v>
      </c>
      <c r="P269" s="128" t="s">
        <v>357</v>
      </c>
    </row>
    <row r="270" spans="1:16" ht="13.5" thickBot="1" x14ac:dyDescent="0.25">
      <c r="A270" s="120" t="str">
        <f t="shared" si="24"/>
        <v> AC 168.17 </v>
      </c>
      <c r="B270" s="17" t="str">
        <f t="shared" si="25"/>
        <v>I</v>
      </c>
      <c r="C270" s="120">
        <f t="shared" si="26"/>
        <v>34768.319000000003</v>
      </c>
      <c r="D270" s="13" t="str">
        <f t="shared" si="27"/>
        <v>vis</v>
      </c>
      <c r="E270" s="125">
        <f>VLOOKUP(C270,Active!C$21:E$962,3,FALSE)</f>
        <v>-4308.9755620801971</v>
      </c>
      <c r="F270" s="17" t="s">
        <v>194</v>
      </c>
      <c r="G270" s="13" t="str">
        <f t="shared" si="28"/>
        <v>34768.319</v>
      </c>
      <c r="H270" s="120">
        <f t="shared" si="29"/>
        <v>-4309</v>
      </c>
      <c r="I270" s="126" t="s">
        <v>361</v>
      </c>
      <c r="J270" s="127" t="s">
        <v>362</v>
      </c>
      <c r="K270" s="126">
        <v>-4309</v>
      </c>
      <c r="L270" s="126" t="s">
        <v>363</v>
      </c>
      <c r="M270" s="127" t="s">
        <v>331</v>
      </c>
      <c r="N270" s="127" t="s">
        <v>332</v>
      </c>
      <c r="O270" s="128" t="s">
        <v>243</v>
      </c>
      <c r="P270" s="128" t="s">
        <v>244</v>
      </c>
    </row>
    <row r="271" spans="1:16" ht="13.5" thickBot="1" x14ac:dyDescent="0.25">
      <c r="A271" s="120" t="str">
        <f t="shared" si="24"/>
        <v> AJ 67.462 </v>
      </c>
      <c r="B271" s="17" t="str">
        <f t="shared" si="25"/>
        <v>I</v>
      </c>
      <c r="C271" s="120">
        <f t="shared" si="26"/>
        <v>34903.883000000002</v>
      </c>
      <c r="D271" s="13" t="str">
        <f t="shared" si="27"/>
        <v>vis</v>
      </c>
      <c r="E271" s="125">
        <f>VLOOKUP(C271,Active!C$21:E$962,3,FALSE)</f>
        <v>-4250.9759654470181</v>
      </c>
      <c r="F271" s="17" t="s">
        <v>194</v>
      </c>
      <c r="G271" s="13" t="str">
        <f t="shared" si="28"/>
        <v>34903.883</v>
      </c>
      <c r="H271" s="120">
        <f t="shared" si="29"/>
        <v>-4251</v>
      </c>
      <c r="I271" s="126" t="s">
        <v>364</v>
      </c>
      <c r="J271" s="127" t="s">
        <v>365</v>
      </c>
      <c r="K271" s="126">
        <v>-4251</v>
      </c>
      <c r="L271" s="126" t="s">
        <v>366</v>
      </c>
      <c r="M271" s="127" t="s">
        <v>196</v>
      </c>
      <c r="N271" s="127"/>
      <c r="O271" s="128" t="s">
        <v>197</v>
      </c>
      <c r="P271" s="128" t="s">
        <v>198</v>
      </c>
    </row>
    <row r="272" spans="1:16" ht="13.5" thickBot="1" x14ac:dyDescent="0.25">
      <c r="A272" s="120" t="str">
        <f t="shared" si="24"/>
        <v> MSAI 27.299 </v>
      </c>
      <c r="B272" s="17" t="str">
        <f t="shared" si="25"/>
        <v>II</v>
      </c>
      <c r="C272" s="120">
        <f t="shared" si="26"/>
        <v>34949.485999999997</v>
      </c>
      <c r="D272" s="13" t="str">
        <f t="shared" si="27"/>
        <v>vis</v>
      </c>
      <c r="E272" s="125">
        <f>VLOOKUP(C272,Active!C$21:E$962,3,FALSE)</f>
        <v>-4231.4652132911169</v>
      </c>
      <c r="F272" s="17" t="s">
        <v>194</v>
      </c>
      <c r="G272" s="13" t="str">
        <f t="shared" si="28"/>
        <v>34949.486</v>
      </c>
      <c r="H272" s="120">
        <f t="shared" si="29"/>
        <v>-4231.5</v>
      </c>
      <c r="I272" s="126" t="s">
        <v>367</v>
      </c>
      <c r="J272" s="127" t="s">
        <v>368</v>
      </c>
      <c r="K272" s="126">
        <v>-4231.5</v>
      </c>
      <c r="L272" s="126" t="s">
        <v>339</v>
      </c>
      <c r="M272" s="127" t="s">
        <v>331</v>
      </c>
      <c r="N272" s="127" t="s">
        <v>332</v>
      </c>
      <c r="O272" s="128" t="s">
        <v>292</v>
      </c>
      <c r="P272" s="128" t="s">
        <v>357</v>
      </c>
    </row>
    <row r="273" spans="1:16" ht="13.5" thickBot="1" x14ac:dyDescent="0.25">
      <c r="A273" s="120" t="str">
        <f t="shared" si="24"/>
        <v> AC 168.17 </v>
      </c>
      <c r="B273" s="17" t="str">
        <f t="shared" si="25"/>
        <v>I</v>
      </c>
      <c r="C273" s="120">
        <f t="shared" si="26"/>
        <v>34983.35</v>
      </c>
      <c r="D273" s="13" t="str">
        <f t="shared" si="27"/>
        <v>vis</v>
      </c>
      <c r="E273" s="125">
        <f>VLOOKUP(C273,Active!C$21:E$962,3,FALSE)</f>
        <v>-4216.9768657918839</v>
      </c>
      <c r="F273" s="17" t="s">
        <v>194</v>
      </c>
      <c r="G273" s="13" t="str">
        <f t="shared" si="28"/>
        <v>34983.350</v>
      </c>
      <c r="H273" s="120">
        <f t="shared" si="29"/>
        <v>-4217</v>
      </c>
      <c r="I273" s="126" t="s">
        <v>369</v>
      </c>
      <c r="J273" s="127" t="s">
        <v>370</v>
      </c>
      <c r="K273" s="126">
        <v>-4217</v>
      </c>
      <c r="L273" s="126" t="s">
        <v>371</v>
      </c>
      <c r="M273" s="127" t="s">
        <v>331</v>
      </c>
      <c r="N273" s="127" t="s">
        <v>332</v>
      </c>
      <c r="O273" s="128" t="s">
        <v>243</v>
      </c>
      <c r="P273" s="128" t="s">
        <v>244</v>
      </c>
    </row>
    <row r="274" spans="1:16" ht="13.5" thickBot="1" x14ac:dyDescent="0.25">
      <c r="A274" s="120" t="str">
        <f t="shared" si="24"/>
        <v> SAC 28.106 </v>
      </c>
      <c r="B274" s="17" t="str">
        <f t="shared" si="25"/>
        <v>I</v>
      </c>
      <c r="C274" s="120">
        <f t="shared" si="26"/>
        <v>35240.451999999997</v>
      </c>
      <c r="D274" s="13" t="str">
        <f t="shared" si="27"/>
        <v>vis</v>
      </c>
      <c r="E274" s="125">
        <f>VLOOKUP(C274,Active!C$21:E$962,3,FALSE)</f>
        <v>-4106.9785454886796</v>
      </c>
      <c r="F274" s="17" t="s">
        <v>194</v>
      </c>
      <c r="G274" s="13" t="str">
        <f t="shared" si="28"/>
        <v>35240.452</v>
      </c>
      <c r="H274" s="120">
        <f t="shared" si="29"/>
        <v>-4107</v>
      </c>
      <c r="I274" s="126" t="s">
        <v>372</v>
      </c>
      <c r="J274" s="127" t="s">
        <v>373</v>
      </c>
      <c r="K274" s="126">
        <v>-4107</v>
      </c>
      <c r="L274" s="126" t="s">
        <v>374</v>
      </c>
      <c r="M274" s="127" t="s">
        <v>229</v>
      </c>
      <c r="N274" s="127"/>
      <c r="O274" s="128" t="s">
        <v>375</v>
      </c>
      <c r="P274" s="128" t="s">
        <v>376</v>
      </c>
    </row>
    <row r="275" spans="1:16" ht="13.5" thickBot="1" x14ac:dyDescent="0.25">
      <c r="A275" s="120" t="str">
        <f t="shared" si="24"/>
        <v> MSAI 27.299 </v>
      </c>
      <c r="B275" s="17" t="str">
        <f t="shared" si="25"/>
        <v>I</v>
      </c>
      <c r="C275" s="120">
        <f t="shared" si="26"/>
        <v>35247.468000000001</v>
      </c>
      <c r="D275" s="13" t="str">
        <f t="shared" si="27"/>
        <v>vis</v>
      </c>
      <c r="E275" s="125">
        <f>VLOOKUP(C275,Active!C$21:E$962,3,FALSE)</f>
        <v>-4103.9768254894279</v>
      </c>
      <c r="F275" s="17" t="s">
        <v>194</v>
      </c>
      <c r="G275" s="13" t="str">
        <f t="shared" si="28"/>
        <v>35247.468</v>
      </c>
      <c r="H275" s="120">
        <f t="shared" si="29"/>
        <v>-4104</v>
      </c>
      <c r="I275" s="126" t="s">
        <v>377</v>
      </c>
      <c r="J275" s="127" t="s">
        <v>378</v>
      </c>
      <c r="K275" s="126">
        <v>-4104</v>
      </c>
      <c r="L275" s="126" t="s">
        <v>371</v>
      </c>
      <c r="M275" s="127" t="s">
        <v>331</v>
      </c>
      <c r="N275" s="127" t="s">
        <v>332</v>
      </c>
      <c r="O275" s="128" t="s">
        <v>292</v>
      </c>
      <c r="P275" s="128" t="s">
        <v>357</v>
      </c>
    </row>
    <row r="276" spans="1:16" ht="13.5" thickBot="1" x14ac:dyDescent="0.25">
      <c r="A276" s="120" t="str">
        <f t="shared" si="24"/>
        <v> MSAI 27.299 </v>
      </c>
      <c r="B276" s="17" t="str">
        <f t="shared" si="25"/>
        <v>I</v>
      </c>
      <c r="C276" s="120">
        <f t="shared" si="26"/>
        <v>35275.51</v>
      </c>
      <c r="D276" s="13" t="str">
        <f t="shared" si="27"/>
        <v>vis</v>
      </c>
      <c r="E276" s="125">
        <f>VLOOKUP(C276,Active!C$21:E$962,3,FALSE)</f>
        <v>-4091.9793579553652</v>
      </c>
      <c r="F276" s="17" t="s">
        <v>194</v>
      </c>
      <c r="G276" s="13" t="str">
        <f t="shared" si="28"/>
        <v>35275.510</v>
      </c>
      <c r="H276" s="120">
        <f t="shared" si="29"/>
        <v>-4092</v>
      </c>
      <c r="I276" s="126" t="s">
        <v>379</v>
      </c>
      <c r="J276" s="127" t="s">
        <v>380</v>
      </c>
      <c r="K276" s="126">
        <v>-4092</v>
      </c>
      <c r="L276" s="126" t="s">
        <v>312</v>
      </c>
      <c r="M276" s="127" t="s">
        <v>331</v>
      </c>
      <c r="N276" s="127" t="s">
        <v>332</v>
      </c>
      <c r="O276" s="128" t="s">
        <v>292</v>
      </c>
      <c r="P276" s="128" t="s">
        <v>357</v>
      </c>
    </row>
    <row r="277" spans="1:16" ht="13.5" thickBot="1" x14ac:dyDescent="0.25">
      <c r="A277" s="120" t="str">
        <f t="shared" si="24"/>
        <v>BAVM 13 </v>
      </c>
      <c r="B277" s="17" t="str">
        <f t="shared" si="25"/>
        <v>I</v>
      </c>
      <c r="C277" s="120">
        <f t="shared" si="26"/>
        <v>36231.453999999998</v>
      </c>
      <c r="D277" s="13" t="str">
        <f t="shared" si="27"/>
        <v>vis</v>
      </c>
      <c r="E277" s="125">
        <f>VLOOKUP(C277,Active!C$21:E$962,3,FALSE)</f>
        <v>-3682.989018308353</v>
      </c>
      <c r="F277" s="17" t="s">
        <v>194</v>
      </c>
      <c r="G277" s="13" t="str">
        <f t="shared" si="28"/>
        <v>36231.454</v>
      </c>
      <c r="H277" s="120">
        <f t="shared" si="29"/>
        <v>-3683</v>
      </c>
      <c r="I277" s="126" t="s">
        <v>381</v>
      </c>
      <c r="J277" s="127" t="s">
        <v>382</v>
      </c>
      <c r="K277" s="126">
        <v>-3683</v>
      </c>
      <c r="L277" s="126" t="s">
        <v>215</v>
      </c>
      <c r="M277" s="127" t="s">
        <v>229</v>
      </c>
      <c r="N277" s="127"/>
      <c r="O277" s="128" t="s">
        <v>383</v>
      </c>
      <c r="P277" s="129" t="s">
        <v>384</v>
      </c>
    </row>
    <row r="278" spans="1:16" ht="13.5" thickBot="1" x14ac:dyDescent="0.25">
      <c r="A278" s="120" t="str">
        <f t="shared" si="24"/>
        <v>BAVM 13 </v>
      </c>
      <c r="B278" s="17" t="str">
        <f t="shared" si="25"/>
        <v>I</v>
      </c>
      <c r="C278" s="120">
        <f t="shared" si="26"/>
        <v>36231.46</v>
      </c>
      <c r="D278" s="13" t="str">
        <f t="shared" si="27"/>
        <v>vis</v>
      </c>
      <c r="E278" s="125">
        <f>VLOOKUP(C278,Active!C$21:E$962,3,FALSE)</f>
        <v>-3682.9864512730055</v>
      </c>
      <c r="F278" s="17" t="s">
        <v>194</v>
      </c>
      <c r="G278" s="13" t="str">
        <f t="shared" si="28"/>
        <v>36231.460</v>
      </c>
      <c r="H278" s="120">
        <f t="shared" si="29"/>
        <v>-3683</v>
      </c>
      <c r="I278" s="126" t="s">
        <v>385</v>
      </c>
      <c r="J278" s="127" t="s">
        <v>386</v>
      </c>
      <c r="K278" s="126">
        <v>-3683</v>
      </c>
      <c r="L278" s="126" t="s">
        <v>387</v>
      </c>
      <c r="M278" s="127" t="s">
        <v>229</v>
      </c>
      <c r="N278" s="127"/>
      <c r="O278" s="128" t="s">
        <v>326</v>
      </c>
      <c r="P278" s="129" t="s">
        <v>384</v>
      </c>
    </row>
    <row r="279" spans="1:16" ht="13.5" thickBot="1" x14ac:dyDescent="0.25">
      <c r="A279" s="120" t="str">
        <f t="shared" si="24"/>
        <v>BAVM 13 </v>
      </c>
      <c r="B279" s="17" t="str">
        <f t="shared" si="25"/>
        <v>I</v>
      </c>
      <c r="C279" s="120">
        <f t="shared" si="26"/>
        <v>36231.462</v>
      </c>
      <c r="D279" s="13" t="str">
        <f t="shared" si="27"/>
        <v>vis</v>
      </c>
      <c r="E279" s="125">
        <f>VLOOKUP(C279,Active!C$21:E$962,3,FALSE)</f>
        <v>-3682.9855955945563</v>
      </c>
      <c r="F279" s="17" t="s">
        <v>194</v>
      </c>
      <c r="G279" s="13" t="str">
        <f t="shared" si="28"/>
        <v>36231.462</v>
      </c>
      <c r="H279" s="120">
        <f t="shared" si="29"/>
        <v>-3683</v>
      </c>
      <c r="I279" s="126" t="s">
        <v>388</v>
      </c>
      <c r="J279" s="127" t="s">
        <v>389</v>
      </c>
      <c r="K279" s="126">
        <v>-3683</v>
      </c>
      <c r="L279" s="126" t="s">
        <v>390</v>
      </c>
      <c r="M279" s="127" t="s">
        <v>229</v>
      </c>
      <c r="N279" s="127"/>
      <c r="O279" s="128" t="s">
        <v>391</v>
      </c>
      <c r="P279" s="129" t="s">
        <v>384</v>
      </c>
    </row>
    <row r="280" spans="1:16" ht="13.5" thickBot="1" x14ac:dyDescent="0.25">
      <c r="A280" s="120" t="str">
        <f t="shared" si="24"/>
        <v> AC 756.4 </v>
      </c>
      <c r="B280" s="17" t="str">
        <f t="shared" si="25"/>
        <v>I</v>
      </c>
      <c r="C280" s="120">
        <f t="shared" si="26"/>
        <v>36285.233999999997</v>
      </c>
      <c r="D280" s="13" t="str">
        <f t="shared" si="27"/>
        <v>vis</v>
      </c>
      <c r="E280" s="125">
        <f>VLOOKUP(C280,Active!C$21:E$962,3,FALSE)</f>
        <v>-3659.9798248135294</v>
      </c>
      <c r="F280" s="17" t="s">
        <v>194</v>
      </c>
      <c r="G280" s="13" t="str">
        <f t="shared" si="28"/>
        <v>36285.234</v>
      </c>
      <c r="H280" s="120">
        <f t="shared" si="29"/>
        <v>-3660</v>
      </c>
      <c r="I280" s="126" t="s">
        <v>392</v>
      </c>
      <c r="J280" s="127" t="s">
        <v>393</v>
      </c>
      <c r="K280" s="126">
        <v>-3660</v>
      </c>
      <c r="L280" s="126" t="s">
        <v>356</v>
      </c>
      <c r="M280" s="127" t="s">
        <v>229</v>
      </c>
      <c r="N280" s="127"/>
      <c r="O280" s="128" t="s">
        <v>243</v>
      </c>
      <c r="P280" s="128" t="s">
        <v>394</v>
      </c>
    </row>
    <row r="281" spans="1:16" ht="13.5" thickBot="1" x14ac:dyDescent="0.25">
      <c r="A281" s="120" t="str">
        <f t="shared" si="24"/>
        <v>BAVM 13 </v>
      </c>
      <c r="B281" s="17" t="str">
        <f t="shared" si="25"/>
        <v>I</v>
      </c>
      <c r="C281" s="120">
        <f t="shared" si="26"/>
        <v>36308.580999999998</v>
      </c>
      <c r="D281" s="13" t="str">
        <f t="shared" si="27"/>
        <v>vis</v>
      </c>
      <c r="E281" s="125">
        <f>VLOOKUP(C281,Active!C$21:E$962,3,FALSE)</f>
        <v>-3649.9910624385998</v>
      </c>
      <c r="F281" s="17" t="s">
        <v>194</v>
      </c>
      <c r="G281" s="13" t="str">
        <f t="shared" si="28"/>
        <v>36308.581</v>
      </c>
      <c r="H281" s="120">
        <f t="shared" si="29"/>
        <v>-3650</v>
      </c>
      <c r="I281" s="126" t="s">
        <v>395</v>
      </c>
      <c r="J281" s="127" t="s">
        <v>396</v>
      </c>
      <c r="K281" s="126">
        <v>-3650</v>
      </c>
      <c r="L281" s="126" t="s">
        <v>397</v>
      </c>
      <c r="M281" s="127" t="s">
        <v>229</v>
      </c>
      <c r="N281" s="127"/>
      <c r="O281" s="128" t="s">
        <v>398</v>
      </c>
      <c r="P281" s="129" t="s">
        <v>384</v>
      </c>
    </row>
    <row r="282" spans="1:16" ht="13.5" thickBot="1" x14ac:dyDescent="0.25">
      <c r="A282" s="120" t="str">
        <f t="shared" si="24"/>
        <v>BAVM 13 </v>
      </c>
      <c r="B282" s="17" t="str">
        <f t="shared" si="25"/>
        <v>I</v>
      </c>
      <c r="C282" s="120">
        <f t="shared" si="26"/>
        <v>36308.580999999998</v>
      </c>
      <c r="D282" s="13" t="str">
        <f t="shared" si="27"/>
        <v>vis</v>
      </c>
      <c r="E282" s="125">
        <f>VLOOKUP(C282,Active!C$21:E$962,3,FALSE)</f>
        <v>-3649.9910624385998</v>
      </c>
      <c r="F282" s="17" t="s">
        <v>194</v>
      </c>
      <c r="G282" s="13" t="str">
        <f t="shared" si="28"/>
        <v>36308.581</v>
      </c>
      <c r="H282" s="120">
        <f t="shared" si="29"/>
        <v>-3650</v>
      </c>
      <c r="I282" s="126" t="s">
        <v>395</v>
      </c>
      <c r="J282" s="127" t="s">
        <v>396</v>
      </c>
      <c r="K282" s="126">
        <v>-3650</v>
      </c>
      <c r="L282" s="126" t="s">
        <v>397</v>
      </c>
      <c r="M282" s="127" t="s">
        <v>229</v>
      </c>
      <c r="N282" s="127"/>
      <c r="O282" s="128" t="s">
        <v>383</v>
      </c>
      <c r="P282" s="129" t="s">
        <v>384</v>
      </c>
    </row>
    <row r="283" spans="1:16" ht="13.5" thickBot="1" x14ac:dyDescent="0.25">
      <c r="A283" s="120" t="str">
        <f t="shared" si="24"/>
        <v>BAVM 13 </v>
      </c>
      <c r="B283" s="17" t="str">
        <f t="shared" si="25"/>
        <v>I</v>
      </c>
      <c r="C283" s="120">
        <f t="shared" si="26"/>
        <v>36308.582999999999</v>
      </c>
      <c r="D283" s="13" t="str">
        <f t="shared" si="27"/>
        <v>vis</v>
      </c>
      <c r="E283" s="125">
        <f>VLOOKUP(C283,Active!C$21:E$962,3,FALSE)</f>
        <v>-3649.9902067601506</v>
      </c>
      <c r="F283" s="17" t="s">
        <v>194</v>
      </c>
      <c r="G283" s="13" t="str">
        <f t="shared" si="28"/>
        <v>36308.583</v>
      </c>
      <c r="H283" s="120">
        <f t="shared" si="29"/>
        <v>-3650</v>
      </c>
      <c r="I283" s="126" t="s">
        <v>399</v>
      </c>
      <c r="J283" s="127" t="s">
        <v>400</v>
      </c>
      <c r="K283" s="126">
        <v>-3650</v>
      </c>
      <c r="L283" s="126" t="s">
        <v>401</v>
      </c>
      <c r="M283" s="127" t="s">
        <v>229</v>
      </c>
      <c r="N283" s="127"/>
      <c r="O283" s="128" t="s">
        <v>402</v>
      </c>
      <c r="P283" s="129" t="s">
        <v>384</v>
      </c>
    </row>
    <row r="284" spans="1:16" ht="13.5" thickBot="1" x14ac:dyDescent="0.25">
      <c r="A284" s="120" t="str">
        <f t="shared" si="24"/>
        <v>BAVM 13 </v>
      </c>
      <c r="B284" s="17" t="str">
        <f t="shared" si="25"/>
        <v>I</v>
      </c>
      <c r="C284" s="120">
        <f t="shared" si="26"/>
        <v>36460.536999999997</v>
      </c>
      <c r="D284" s="13" t="str">
        <f t="shared" si="27"/>
        <v>vis</v>
      </c>
      <c r="E284" s="125">
        <f>VLOOKUP(C284,Active!C$21:E$962,3,FALSE)</f>
        <v>-3584.9783252370471</v>
      </c>
      <c r="F284" s="17" t="s">
        <v>194</v>
      </c>
      <c r="G284" s="13" t="str">
        <f t="shared" si="28"/>
        <v>36460.537</v>
      </c>
      <c r="H284" s="120">
        <f t="shared" si="29"/>
        <v>-3585</v>
      </c>
      <c r="I284" s="126" t="s">
        <v>403</v>
      </c>
      <c r="J284" s="127" t="s">
        <v>404</v>
      </c>
      <c r="K284" s="126">
        <v>-3585</v>
      </c>
      <c r="L284" s="126" t="s">
        <v>247</v>
      </c>
      <c r="M284" s="127" t="s">
        <v>229</v>
      </c>
      <c r="N284" s="127"/>
      <c r="O284" s="128" t="s">
        <v>402</v>
      </c>
      <c r="P284" s="129" t="s">
        <v>384</v>
      </c>
    </row>
    <row r="285" spans="1:16" ht="13.5" thickBot="1" x14ac:dyDescent="0.25">
      <c r="A285" s="120" t="str">
        <f t="shared" si="24"/>
        <v>BAVM 13 </v>
      </c>
      <c r="B285" s="17" t="str">
        <f t="shared" si="25"/>
        <v>I</v>
      </c>
      <c r="C285" s="120">
        <f t="shared" si="26"/>
        <v>36460.544000000002</v>
      </c>
      <c r="D285" s="13" t="str">
        <f t="shared" si="27"/>
        <v>vis</v>
      </c>
      <c r="E285" s="125">
        <f>VLOOKUP(C285,Active!C$21:E$962,3,FALSE)</f>
        <v>-3584.9753303624734</v>
      </c>
      <c r="F285" s="17" t="s">
        <v>194</v>
      </c>
      <c r="G285" s="13" t="str">
        <f t="shared" si="28"/>
        <v>36460.544</v>
      </c>
      <c r="H285" s="120">
        <f t="shared" si="29"/>
        <v>-3585</v>
      </c>
      <c r="I285" s="126" t="s">
        <v>405</v>
      </c>
      <c r="J285" s="127" t="s">
        <v>406</v>
      </c>
      <c r="K285" s="126">
        <v>-3585</v>
      </c>
      <c r="L285" s="126" t="s">
        <v>351</v>
      </c>
      <c r="M285" s="127" t="s">
        <v>229</v>
      </c>
      <c r="N285" s="127"/>
      <c r="O285" s="128" t="s">
        <v>398</v>
      </c>
      <c r="P285" s="129" t="s">
        <v>384</v>
      </c>
    </row>
    <row r="286" spans="1:16" ht="13.5" thickBot="1" x14ac:dyDescent="0.25">
      <c r="A286" s="120" t="str">
        <f t="shared" si="24"/>
        <v>BAVM 13 </v>
      </c>
      <c r="B286" s="17" t="str">
        <f t="shared" si="25"/>
        <v>I</v>
      </c>
      <c r="C286" s="120">
        <f t="shared" si="26"/>
        <v>36460.552000000003</v>
      </c>
      <c r="D286" s="13" t="str">
        <f t="shared" si="27"/>
        <v>vis</v>
      </c>
      <c r="E286" s="125">
        <f>VLOOKUP(C286,Active!C$21:E$962,3,FALSE)</f>
        <v>-3584.9719076486767</v>
      </c>
      <c r="F286" s="17" t="s">
        <v>194</v>
      </c>
      <c r="G286" s="13" t="str">
        <f t="shared" si="28"/>
        <v>36460.552</v>
      </c>
      <c r="H286" s="120">
        <f t="shared" si="29"/>
        <v>-3585</v>
      </c>
      <c r="I286" s="126" t="s">
        <v>407</v>
      </c>
      <c r="J286" s="127" t="s">
        <v>408</v>
      </c>
      <c r="K286" s="126">
        <v>-3585</v>
      </c>
      <c r="L286" s="126" t="s">
        <v>409</v>
      </c>
      <c r="M286" s="127" t="s">
        <v>229</v>
      </c>
      <c r="N286" s="127"/>
      <c r="O286" s="128" t="s">
        <v>391</v>
      </c>
      <c r="P286" s="129" t="s">
        <v>384</v>
      </c>
    </row>
    <row r="287" spans="1:16" ht="13.5" thickBot="1" x14ac:dyDescent="0.25">
      <c r="A287" s="120" t="str">
        <f t="shared" si="24"/>
        <v> EBC 1-32 </v>
      </c>
      <c r="B287" s="17" t="str">
        <f t="shared" si="25"/>
        <v>I</v>
      </c>
      <c r="C287" s="120">
        <f t="shared" si="26"/>
        <v>37173.334999999999</v>
      </c>
      <c r="D287" s="13" t="str">
        <f t="shared" si="27"/>
        <v>vis</v>
      </c>
      <c r="E287" s="125">
        <f>VLOOKUP(C287,Active!C$21:E$962,3,FALSE)</f>
        <v>-3280.0153816757997</v>
      </c>
      <c r="F287" s="17" t="s">
        <v>194</v>
      </c>
      <c r="G287" s="13" t="str">
        <f t="shared" si="28"/>
        <v>37173.335</v>
      </c>
      <c r="H287" s="120">
        <f t="shared" si="29"/>
        <v>-3280</v>
      </c>
      <c r="I287" s="126" t="s">
        <v>410</v>
      </c>
      <c r="J287" s="127" t="s">
        <v>411</v>
      </c>
      <c r="K287" s="126">
        <v>-3280</v>
      </c>
      <c r="L287" s="126" t="s">
        <v>412</v>
      </c>
      <c r="M287" s="127" t="s">
        <v>229</v>
      </c>
      <c r="N287" s="127"/>
      <c r="O287" s="128" t="s">
        <v>413</v>
      </c>
      <c r="P287" s="128" t="s">
        <v>414</v>
      </c>
    </row>
    <row r="288" spans="1:16" ht="13.5" thickBot="1" x14ac:dyDescent="0.25">
      <c r="A288" s="120" t="str">
        <f t="shared" si="24"/>
        <v> AC 756.4 </v>
      </c>
      <c r="B288" s="17" t="str">
        <f t="shared" si="25"/>
        <v>I</v>
      </c>
      <c r="C288" s="120">
        <f t="shared" si="26"/>
        <v>37255.205000000002</v>
      </c>
      <c r="D288" s="13" t="str">
        <f t="shared" si="27"/>
        <v>vis</v>
      </c>
      <c r="E288" s="125">
        <f>VLOOKUP(C288,Active!C$21:E$962,3,FALSE)</f>
        <v>-3244.9881843641351</v>
      </c>
      <c r="F288" s="17" t="s">
        <v>194</v>
      </c>
      <c r="G288" s="13" t="str">
        <f t="shared" si="28"/>
        <v>37255.205</v>
      </c>
      <c r="H288" s="120">
        <f t="shared" si="29"/>
        <v>-3245</v>
      </c>
      <c r="I288" s="126" t="s">
        <v>415</v>
      </c>
      <c r="J288" s="127" t="s">
        <v>416</v>
      </c>
      <c r="K288" s="126">
        <v>-3245</v>
      </c>
      <c r="L288" s="126" t="s">
        <v>417</v>
      </c>
      <c r="M288" s="127" t="s">
        <v>331</v>
      </c>
      <c r="N288" s="127" t="s">
        <v>332</v>
      </c>
      <c r="O288" s="128" t="s">
        <v>418</v>
      </c>
      <c r="P288" s="128" t="s">
        <v>394</v>
      </c>
    </row>
    <row r="289" spans="1:16" ht="13.5" thickBot="1" x14ac:dyDescent="0.25">
      <c r="A289" s="120" t="str">
        <f t="shared" si="24"/>
        <v> HABZ 59 </v>
      </c>
      <c r="B289" s="17" t="str">
        <f t="shared" si="25"/>
        <v>I</v>
      </c>
      <c r="C289" s="120">
        <f t="shared" si="26"/>
        <v>37367.375999999997</v>
      </c>
      <c r="D289" s="13" t="str">
        <f t="shared" si="27"/>
        <v>pg</v>
      </c>
      <c r="E289" s="125">
        <f>VLOOKUP(C289,Active!C$21:E$962,3,FALSE)</f>
        <v>-3196.9970307102149</v>
      </c>
      <c r="F289" s="17" t="str">
        <f>LEFT(M289,1)</f>
        <v>P</v>
      </c>
      <c r="G289" s="13" t="str">
        <f t="shared" si="28"/>
        <v>37367.376</v>
      </c>
      <c r="H289" s="120">
        <f t="shared" si="29"/>
        <v>-3197</v>
      </c>
      <c r="I289" s="126" t="s">
        <v>419</v>
      </c>
      <c r="J289" s="127" t="s">
        <v>420</v>
      </c>
      <c r="K289" s="126">
        <v>-3197</v>
      </c>
      <c r="L289" s="126" t="s">
        <v>421</v>
      </c>
      <c r="M289" s="127" t="s">
        <v>202</v>
      </c>
      <c r="N289" s="127"/>
      <c r="O289" s="128" t="s">
        <v>422</v>
      </c>
      <c r="P289" s="128" t="s">
        <v>423</v>
      </c>
    </row>
    <row r="290" spans="1:16" ht="13.5" thickBot="1" x14ac:dyDescent="0.25">
      <c r="A290" s="120" t="str">
        <f t="shared" si="24"/>
        <v> AA 17.61 </v>
      </c>
      <c r="B290" s="17" t="str">
        <f t="shared" si="25"/>
        <v>I</v>
      </c>
      <c r="C290" s="120">
        <f t="shared" si="26"/>
        <v>37547.383999999998</v>
      </c>
      <c r="D290" s="13" t="str">
        <f t="shared" si="27"/>
        <v>vis</v>
      </c>
      <c r="E290" s="125">
        <f>VLOOKUP(C290,Active!C$21:E$962,3,FALSE)</f>
        <v>-3119.9825475823536</v>
      </c>
      <c r="F290" s="17" t="str">
        <f>LEFT(M290,1)</f>
        <v>V</v>
      </c>
      <c r="G290" s="13" t="str">
        <f t="shared" si="28"/>
        <v>37547.384</v>
      </c>
      <c r="H290" s="120">
        <f t="shared" si="29"/>
        <v>-3120</v>
      </c>
      <c r="I290" s="126" t="s">
        <v>424</v>
      </c>
      <c r="J290" s="127" t="s">
        <v>425</v>
      </c>
      <c r="K290" s="126">
        <v>-3120</v>
      </c>
      <c r="L290" s="126" t="s">
        <v>426</v>
      </c>
      <c r="M290" s="127" t="s">
        <v>229</v>
      </c>
      <c r="N290" s="127"/>
      <c r="O290" s="128" t="s">
        <v>427</v>
      </c>
      <c r="P290" s="128" t="s">
        <v>428</v>
      </c>
    </row>
    <row r="291" spans="1:16" ht="13.5" thickBot="1" x14ac:dyDescent="0.25">
      <c r="A291" s="120" t="str">
        <f t="shared" si="24"/>
        <v> AN 288.70 </v>
      </c>
      <c r="B291" s="17" t="str">
        <f t="shared" si="25"/>
        <v>I</v>
      </c>
      <c r="C291" s="120">
        <f t="shared" si="26"/>
        <v>37561.421000000002</v>
      </c>
      <c r="D291" s="13" t="str">
        <f t="shared" si="27"/>
        <v>vis</v>
      </c>
      <c r="E291" s="125">
        <f>VLOOKUP(C291,Active!C$21:E$962,3,FALSE)</f>
        <v>-3113.9769683877284</v>
      </c>
      <c r="F291" s="17" t="str">
        <f>LEFT(M291,1)</f>
        <v>V</v>
      </c>
      <c r="G291" s="13" t="str">
        <f t="shared" si="28"/>
        <v>37561.421</v>
      </c>
      <c r="H291" s="120">
        <f t="shared" si="29"/>
        <v>-3114</v>
      </c>
      <c r="I291" s="126" t="s">
        <v>429</v>
      </c>
      <c r="J291" s="127" t="s">
        <v>430</v>
      </c>
      <c r="K291" s="126">
        <v>-3114</v>
      </c>
      <c r="L291" s="126" t="s">
        <v>371</v>
      </c>
      <c r="M291" s="127" t="s">
        <v>229</v>
      </c>
      <c r="N291" s="127"/>
      <c r="O291" s="128" t="s">
        <v>431</v>
      </c>
      <c r="P291" s="128" t="s">
        <v>432</v>
      </c>
    </row>
    <row r="292" spans="1:16" ht="13.5" thickBot="1" x14ac:dyDescent="0.25">
      <c r="A292" s="120" t="str">
        <f t="shared" si="24"/>
        <v>BAVM 15 </v>
      </c>
      <c r="B292" s="17" t="str">
        <f t="shared" si="25"/>
        <v>I</v>
      </c>
      <c r="C292" s="120">
        <f t="shared" si="26"/>
        <v>37790.449999999997</v>
      </c>
      <c r="D292" s="13" t="str">
        <f t="shared" si="27"/>
        <v>vis</v>
      </c>
      <c r="E292" s="125">
        <f>VLOOKUP(C292,Active!C$21:E$962,3,FALSE)</f>
        <v>-3015.9893786345483</v>
      </c>
      <c r="F292" s="17" t="str">
        <f>LEFT(M292,1)</f>
        <v>V</v>
      </c>
      <c r="G292" s="13" t="str">
        <f t="shared" si="28"/>
        <v>37790.450</v>
      </c>
      <c r="H292" s="120">
        <f t="shared" si="29"/>
        <v>-3016</v>
      </c>
      <c r="I292" s="126" t="s">
        <v>433</v>
      </c>
      <c r="J292" s="127" t="s">
        <v>434</v>
      </c>
      <c r="K292" s="126">
        <v>-3016</v>
      </c>
      <c r="L292" s="126" t="s">
        <v>435</v>
      </c>
      <c r="M292" s="127" t="s">
        <v>229</v>
      </c>
      <c r="N292" s="127"/>
      <c r="O292" s="128" t="s">
        <v>436</v>
      </c>
      <c r="P292" s="129" t="s">
        <v>437</v>
      </c>
    </row>
    <row r="293" spans="1:16" ht="13.5" thickBot="1" x14ac:dyDescent="0.25">
      <c r="A293" s="120" t="str">
        <f t="shared" si="24"/>
        <v>BAVM 15 </v>
      </c>
      <c r="B293" s="17" t="str">
        <f t="shared" si="25"/>
        <v>I</v>
      </c>
      <c r="C293" s="120">
        <f t="shared" si="26"/>
        <v>37790.451000000001</v>
      </c>
      <c r="D293" s="13" t="str">
        <f t="shared" si="27"/>
        <v>vis</v>
      </c>
      <c r="E293" s="125">
        <f>VLOOKUP(C293,Active!C$21:E$962,3,FALSE)</f>
        <v>-3015.9889507953221</v>
      </c>
      <c r="F293" s="17" t="str">
        <f>LEFT(M293,1)</f>
        <v>V</v>
      </c>
      <c r="G293" s="13" t="str">
        <f t="shared" si="28"/>
        <v>37790.451</v>
      </c>
      <c r="H293" s="120">
        <f t="shared" si="29"/>
        <v>-3016</v>
      </c>
      <c r="I293" s="126" t="s">
        <v>438</v>
      </c>
      <c r="J293" s="127" t="s">
        <v>439</v>
      </c>
      <c r="K293" s="126">
        <v>-3016</v>
      </c>
      <c r="L293" s="126" t="s">
        <v>215</v>
      </c>
      <c r="M293" s="127" t="s">
        <v>229</v>
      </c>
      <c r="N293" s="127"/>
      <c r="O293" s="128" t="s">
        <v>440</v>
      </c>
      <c r="P293" s="129" t="s">
        <v>437</v>
      </c>
    </row>
    <row r="294" spans="1:16" ht="13.5" thickBot="1" x14ac:dyDescent="0.25">
      <c r="A294" s="120" t="str">
        <f t="shared" si="24"/>
        <v>BAVM 15 </v>
      </c>
      <c r="B294" s="17" t="str">
        <f t="shared" si="25"/>
        <v>I</v>
      </c>
      <c r="C294" s="120">
        <f t="shared" si="26"/>
        <v>37921.349000000002</v>
      </c>
      <c r="D294" s="13" t="str">
        <f t="shared" si="27"/>
        <v>vis</v>
      </c>
      <c r="E294" s="125">
        <f>VLOOKUP(C294,Active!C$21:E$962,3,FALSE)</f>
        <v>-2959.9856519837649</v>
      </c>
      <c r="F294" s="17" t="s">
        <v>194</v>
      </c>
      <c r="G294" s="13" t="str">
        <f t="shared" si="28"/>
        <v>37921.349</v>
      </c>
      <c r="H294" s="120">
        <f t="shared" si="29"/>
        <v>-2960</v>
      </c>
      <c r="I294" s="126" t="s">
        <v>441</v>
      </c>
      <c r="J294" s="127" t="s">
        <v>442</v>
      </c>
      <c r="K294" s="126">
        <v>-2960</v>
      </c>
      <c r="L294" s="126" t="s">
        <v>390</v>
      </c>
      <c r="M294" s="127" t="s">
        <v>229</v>
      </c>
      <c r="N294" s="127"/>
      <c r="O294" s="128" t="s">
        <v>398</v>
      </c>
      <c r="P294" s="129" t="s">
        <v>437</v>
      </c>
    </row>
    <row r="295" spans="1:16" ht="13.5" thickBot="1" x14ac:dyDescent="0.25">
      <c r="A295" s="120" t="str">
        <f t="shared" si="24"/>
        <v> AN 288.70 </v>
      </c>
      <c r="B295" s="17" t="str">
        <f t="shared" si="25"/>
        <v>I</v>
      </c>
      <c r="C295" s="120">
        <f t="shared" si="26"/>
        <v>37935.377999999997</v>
      </c>
      <c r="D295" s="13" t="str">
        <f t="shared" si="27"/>
        <v>vis</v>
      </c>
      <c r="E295" s="125">
        <f>VLOOKUP(C295,Active!C$21:E$962,3,FALSE)</f>
        <v>-2953.9834955029396</v>
      </c>
      <c r="F295" s="17" t="s">
        <v>194</v>
      </c>
      <c r="G295" s="13" t="str">
        <f t="shared" si="28"/>
        <v>37935.378</v>
      </c>
      <c r="H295" s="120">
        <f t="shared" si="29"/>
        <v>-2954</v>
      </c>
      <c r="I295" s="126" t="s">
        <v>443</v>
      </c>
      <c r="J295" s="127" t="s">
        <v>444</v>
      </c>
      <c r="K295" s="126">
        <v>-2954</v>
      </c>
      <c r="L295" s="126" t="s">
        <v>445</v>
      </c>
      <c r="M295" s="127" t="s">
        <v>229</v>
      </c>
      <c r="N295" s="127"/>
      <c r="O295" s="128" t="s">
        <v>446</v>
      </c>
      <c r="P295" s="128" t="s">
        <v>432</v>
      </c>
    </row>
    <row r="296" spans="1:16" ht="13.5" thickBot="1" x14ac:dyDescent="0.25">
      <c r="A296" s="120" t="str">
        <f t="shared" si="24"/>
        <v> AN 288.70 </v>
      </c>
      <c r="B296" s="17" t="str">
        <f t="shared" si="25"/>
        <v>I</v>
      </c>
      <c r="C296" s="120">
        <f t="shared" si="26"/>
        <v>37935.4</v>
      </c>
      <c r="D296" s="13" t="str">
        <f t="shared" si="27"/>
        <v>vis</v>
      </c>
      <c r="E296" s="125">
        <f>VLOOKUP(C296,Active!C$21:E$962,3,FALSE)</f>
        <v>-2953.9740830399983</v>
      </c>
      <c r="F296" s="17" t="s">
        <v>194</v>
      </c>
      <c r="G296" s="13" t="str">
        <f t="shared" si="28"/>
        <v>37935.400</v>
      </c>
      <c r="H296" s="120">
        <f t="shared" si="29"/>
        <v>-2954</v>
      </c>
      <c r="I296" s="126" t="s">
        <v>447</v>
      </c>
      <c r="J296" s="127" t="s">
        <v>448</v>
      </c>
      <c r="K296" s="126">
        <v>-2954</v>
      </c>
      <c r="L296" s="126" t="s">
        <v>264</v>
      </c>
      <c r="M296" s="127" t="s">
        <v>229</v>
      </c>
      <c r="N296" s="127"/>
      <c r="O296" s="128" t="s">
        <v>431</v>
      </c>
      <c r="P296" s="128" t="s">
        <v>432</v>
      </c>
    </row>
    <row r="297" spans="1:16" ht="13.5" thickBot="1" x14ac:dyDescent="0.25">
      <c r="A297" s="120" t="str">
        <f t="shared" si="24"/>
        <v> PASP 75.407 </v>
      </c>
      <c r="B297" s="17" t="str">
        <f t="shared" si="25"/>
        <v>I</v>
      </c>
      <c r="C297" s="120">
        <f t="shared" si="26"/>
        <v>37986.78</v>
      </c>
      <c r="D297" s="13" t="str">
        <f t="shared" si="27"/>
        <v>vis</v>
      </c>
      <c r="E297" s="125">
        <f>VLOOKUP(C297,Active!C$21:E$962,3,FALSE)</f>
        <v>-2931.9917036840293</v>
      </c>
      <c r="F297" s="17" t="s">
        <v>194</v>
      </c>
      <c r="G297" s="13" t="str">
        <f t="shared" si="28"/>
        <v>37986.780</v>
      </c>
      <c r="H297" s="120">
        <f t="shared" si="29"/>
        <v>-2932</v>
      </c>
      <c r="I297" s="126" t="s">
        <v>449</v>
      </c>
      <c r="J297" s="127" t="s">
        <v>450</v>
      </c>
      <c r="K297" s="126">
        <v>-2932</v>
      </c>
      <c r="L297" s="126" t="s">
        <v>451</v>
      </c>
      <c r="M297" s="127" t="s">
        <v>331</v>
      </c>
      <c r="N297" s="127" t="s">
        <v>332</v>
      </c>
      <c r="O297" s="128" t="s">
        <v>452</v>
      </c>
      <c r="P297" s="128" t="s">
        <v>453</v>
      </c>
    </row>
    <row r="298" spans="1:16" ht="13.5" thickBot="1" x14ac:dyDescent="0.25">
      <c r="A298" s="120" t="str">
        <f t="shared" si="24"/>
        <v> BRNO 6 </v>
      </c>
      <c r="B298" s="17" t="str">
        <f t="shared" si="25"/>
        <v>I</v>
      </c>
      <c r="C298" s="120">
        <f t="shared" si="26"/>
        <v>38087.315000000002</v>
      </c>
      <c r="D298" s="13" t="str">
        <f t="shared" si="27"/>
        <v>vis</v>
      </c>
      <c r="E298" s="125">
        <f>VLOOKUP(C298,Active!C$21:E$962,3,FALSE)</f>
        <v>-2888.9788872466502</v>
      </c>
      <c r="F298" s="17" t="s">
        <v>194</v>
      </c>
      <c r="G298" s="13" t="str">
        <f t="shared" si="28"/>
        <v>38087.315</v>
      </c>
      <c r="H298" s="120">
        <f t="shared" si="29"/>
        <v>-2889</v>
      </c>
      <c r="I298" s="126" t="s">
        <v>454</v>
      </c>
      <c r="J298" s="127" t="s">
        <v>455</v>
      </c>
      <c r="K298" s="126">
        <v>-2889</v>
      </c>
      <c r="L298" s="126" t="s">
        <v>456</v>
      </c>
      <c r="M298" s="127" t="s">
        <v>229</v>
      </c>
      <c r="N298" s="127"/>
      <c r="O298" s="128" t="s">
        <v>457</v>
      </c>
      <c r="P298" s="128" t="s">
        <v>458</v>
      </c>
    </row>
    <row r="299" spans="1:16" ht="13.5" thickBot="1" x14ac:dyDescent="0.25">
      <c r="A299" s="120" t="str">
        <f t="shared" si="24"/>
        <v> HABZ 59 </v>
      </c>
      <c r="B299" s="17" t="str">
        <f t="shared" si="25"/>
        <v>I</v>
      </c>
      <c r="C299" s="120">
        <f t="shared" si="26"/>
        <v>38143.392</v>
      </c>
      <c r="D299" s="13" t="str">
        <f t="shared" si="27"/>
        <v>vis</v>
      </c>
      <c r="E299" s="125">
        <f>VLOOKUP(C299,Active!C$21:E$962,3,FALSE)</f>
        <v>-2864.9869470530984</v>
      </c>
      <c r="F299" s="17" t="s">
        <v>194</v>
      </c>
      <c r="G299" s="13" t="str">
        <f t="shared" si="28"/>
        <v>38143.392</v>
      </c>
      <c r="H299" s="120">
        <f t="shared" si="29"/>
        <v>-2865</v>
      </c>
      <c r="I299" s="126" t="s">
        <v>459</v>
      </c>
      <c r="J299" s="127" t="s">
        <v>460</v>
      </c>
      <c r="K299" s="126">
        <v>-2865</v>
      </c>
      <c r="L299" s="126" t="s">
        <v>461</v>
      </c>
      <c r="M299" s="127" t="s">
        <v>202</v>
      </c>
      <c r="N299" s="127"/>
      <c r="O299" s="128" t="s">
        <v>422</v>
      </c>
      <c r="P299" s="128" t="s">
        <v>423</v>
      </c>
    </row>
    <row r="300" spans="1:16" ht="13.5" thickBot="1" x14ac:dyDescent="0.25">
      <c r="A300" s="120" t="str">
        <f t="shared" si="24"/>
        <v> BRNO 6 </v>
      </c>
      <c r="B300" s="17" t="str">
        <f t="shared" si="25"/>
        <v>I</v>
      </c>
      <c r="C300" s="120">
        <f t="shared" si="26"/>
        <v>38295.31</v>
      </c>
      <c r="D300" s="13" t="str">
        <f t="shared" si="27"/>
        <v>vis</v>
      </c>
      <c r="E300" s="125">
        <f>VLOOKUP(C300,Active!C$21:E$962,3,FALSE)</f>
        <v>-2799.9904677420782</v>
      </c>
      <c r="F300" s="17" t="s">
        <v>194</v>
      </c>
      <c r="G300" s="13" t="str">
        <f t="shared" si="28"/>
        <v>38295.310</v>
      </c>
      <c r="H300" s="120">
        <f t="shared" si="29"/>
        <v>-2800</v>
      </c>
      <c r="I300" s="126" t="s">
        <v>462</v>
      </c>
      <c r="J300" s="127" t="s">
        <v>463</v>
      </c>
      <c r="K300" s="126">
        <v>-2800</v>
      </c>
      <c r="L300" s="126" t="s">
        <v>464</v>
      </c>
      <c r="M300" s="127" t="s">
        <v>196</v>
      </c>
      <c r="N300" s="127"/>
      <c r="O300" s="128" t="s">
        <v>465</v>
      </c>
      <c r="P300" s="128" t="s">
        <v>458</v>
      </c>
    </row>
    <row r="301" spans="1:16" ht="13.5" thickBot="1" x14ac:dyDescent="0.25">
      <c r="A301" s="120" t="str">
        <f t="shared" si="24"/>
        <v>IBVS 46 </v>
      </c>
      <c r="B301" s="17" t="str">
        <f t="shared" si="25"/>
        <v>I</v>
      </c>
      <c r="C301" s="120">
        <f t="shared" si="26"/>
        <v>38302.321000000004</v>
      </c>
      <c r="D301" s="13" t="str">
        <f t="shared" si="27"/>
        <v>vis</v>
      </c>
      <c r="E301" s="125">
        <f>VLOOKUP(C301,Active!C$21:E$962,3,FALSE)</f>
        <v>-2796.9908869389478</v>
      </c>
      <c r="F301" s="17" t="s">
        <v>194</v>
      </c>
      <c r="G301" s="13" t="str">
        <f t="shared" si="28"/>
        <v>38302.321</v>
      </c>
      <c r="H301" s="120">
        <f t="shared" si="29"/>
        <v>-2797</v>
      </c>
      <c r="I301" s="126" t="s">
        <v>466</v>
      </c>
      <c r="J301" s="127" t="s">
        <v>467</v>
      </c>
      <c r="K301" s="126">
        <v>-2797</v>
      </c>
      <c r="L301" s="126" t="s">
        <v>397</v>
      </c>
      <c r="M301" s="127" t="s">
        <v>229</v>
      </c>
      <c r="N301" s="127"/>
      <c r="O301" s="128" t="s">
        <v>375</v>
      </c>
      <c r="P301" s="129" t="s">
        <v>468</v>
      </c>
    </row>
    <row r="302" spans="1:16" ht="13.5" thickBot="1" x14ac:dyDescent="0.25">
      <c r="A302" s="120" t="str">
        <f t="shared" si="24"/>
        <v> BRNO 6 </v>
      </c>
      <c r="B302" s="17" t="str">
        <f t="shared" si="25"/>
        <v>I</v>
      </c>
      <c r="C302" s="120">
        <f t="shared" si="26"/>
        <v>38503.35</v>
      </c>
      <c r="D302" s="13" t="str">
        <f t="shared" si="27"/>
        <v>vis</v>
      </c>
      <c r="E302" s="125">
        <f>VLOOKUP(C302,Active!C$21:E$962,3,FALSE)</f>
        <v>-2710.9827954724001</v>
      </c>
      <c r="F302" s="17" t="s">
        <v>194</v>
      </c>
      <c r="G302" s="13" t="str">
        <f t="shared" si="28"/>
        <v>38503.350</v>
      </c>
      <c r="H302" s="120">
        <f t="shared" si="29"/>
        <v>-2711</v>
      </c>
      <c r="I302" s="126" t="s">
        <v>469</v>
      </c>
      <c r="J302" s="127" t="s">
        <v>470</v>
      </c>
      <c r="K302" s="126">
        <v>-2711</v>
      </c>
      <c r="L302" s="126" t="s">
        <v>471</v>
      </c>
      <c r="M302" s="127" t="s">
        <v>229</v>
      </c>
      <c r="N302" s="127"/>
      <c r="O302" s="128" t="s">
        <v>472</v>
      </c>
      <c r="P302" s="128" t="s">
        <v>458</v>
      </c>
    </row>
    <row r="303" spans="1:16" ht="13.5" thickBot="1" x14ac:dyDescent="0.25">
      <c r="A303" s="120" t="str">
        <f t="shared" si="24"/>
        <v> BRNO 6 </v>
      </c>
      <c r="B303" s="17" t="str">
        <f t="shared" si="25"/>
        <v>I</v>
      </c>
      <c r="C303" s="120">
        <f t="shared" si="26"/>
        <v>38559.438000000002</v>
      </c>
      <c r="D303" s="13" t="str">
        <f t="shared" si="27"/>
        <v>vis</v>
      </c>
      <c r="E303" s="125">
        <f>VLOOKUP(C303,Active!C$21:E$962,3,FALSE)</f>
        <v>-2686.9861490473759</v>
      </c>
      <c r="F303" s="17" t="s">
        <v>194</v>
      </c>
      <c r="G303" s="13" t="str">
        <f t="shared" si="28"/>
        <v>38559.438</v>
      </c>
      <c r="H303" s="120">
        <f t="shared" si="29"/>
        <v>-2687</v>
      </c>
      <c r="I303" s="126" t="s">
        <v>473</v>
      </c>
      <c r="J303" s="127" t="s">
        <v>474</v>
      </c>
      <c r="K303" s="126">
        <v>-2687</v>
      </c>
      <c r="L303" s="126" t="s">
        <v>387</v>
      </c>
      <c r="M303" s="127" t="s">
        <v>196</v>
      </c>
      <c r="N303" s="127"/>
      <c r="O303" s="128" t="s">
        <v>465</v>
      </c>
      <c r="P303" s="128" t="s">
        <v>458</v>
      </c>
    </row>
    <row r="304" spans="1:16" ht="13.5" thickBot="1" x14ac:dyDescent="0.25">
      <c r="A304" s="120" t="str">
        <f t="shared" si="24"/>
        <v> AC 756.4 </v>
      </c>
      <c r="B304" s="17" t="str">
        <f t="shared" si="25"/>
        <v>I</v>
      </c>
      <c r="C304" s="120">
        <f t="shared" si="26"/>
        <v>38739.392</v>
      </c>
      <c r="D304" s="13" t="str">
        <f t="shared" si="27"/>
        <v>vis</v>
      </c>
      <c r="E304" s="125">
        <f>VLOOKUP(C304,Active!C$21:E$962,3,FALSE)</f>
        <v>-2609.9947692376404</v>
      </c>
      <c r="F304" s="17" t="s">
        <v>194</v>
      </c>
      <c r="G304" s="13" t="str">
        <f t="shared" si="28"/>
        <v>38739.392</v>
      </c>
      <c r="H304" s="120">
        <f t="shared" si="29"/>
        <v>-2610</v>
      </c>
      <c r="I304" s="126" t="s">
        <v>480</v>
      </c>
      <c r="J304" s="127" t="s">
        <v>481</v>
      </c>
      <c r="K304" s="126">
        <v>-2610</v>
      </c>
      <c r="L304" s="126" t="s">
        <v>482</v>
      </c>
      <c r="M304" s="127" t="s">
        <v>331</v>
      </c>
      <c r="N304" s="127" t="s">
        <v>332</v>
      </c>
      <c r="O304" s="128" t="s">
        <v>418</v>
      </c>
      <c r="P304" s="128" t="s">
        <v>394</v>
      </c>
    </row>
    <row r="305" spans="1:16" ht="13.5" thickBot="1" x14ac:dyDescent="0.25">
      <c r="A305" s="120" t="str">
        <f t="shared" si="24"/>
        <v> AC 756.4 </v>
      </c>
      <c r="B305" s="17" t="str">
        <f t="shared" si="25"/>
        <v>I</v>
      </c>
      <c r="C305" s="120">
        <f t="shared" si="26"/>
        <v>38786.137999999999</v>
      </c>
      <c r="D305" s="13" t="str">
        <f t="shared" si="27"/>
        <v>vis</v>
      </c>
      <c r="E305" s="125">
        <f>VLOOKUP(C305,Active!C$21:E$962,3,FALSE)</f>
        <v>-2589.9949968481083</v>
      </c>
      <c r="F305" s="17" t="s">
        <v>194</v>
      </c>
      <c r="G305" s="13" t="str">
        <f t="shared" si="28"/>
        <v>38786.138</v>
      </c>
      <c r="H305" s="120">
        <f t="shared" si="29"/>
        <v>-2590</v>
      </c>
      <c r="I305" s="126" t="s">
        <v>483</v>
      </c>
      <c r="J305" s="127" t="s">
        <v>484</v>
      </c>
      <c r="K305" s="126">
        <v>-2590</v>
      </c>
      <c r="L305" s="126" t="s">
        <v>482</v>
      </c>
      <c r="M305" s="127" t="s">
        <v>331</v>
      </c>
      <c r="N305" s="127" t="s">
        <v>332</v>
      </c>
      <c r="O305" s="128" t="s">
        <v>418</v>
      </c>
      <c r="P305" s="128" t="s">
        <v>394</v>
      </c>
    </row>
    <row r="306" spans="1:16" ht="13.5" thickBot="1" x14ac:dyDescent="0.25">
      <c r="A306" s="120" t="str">
        <f t="shared" si="24"/>
        <v>BAVM 18 </v>
      </c>
      <c r="B306" s="17" t="str">
        <f t="shared" si="25"/>
        <v>I</v>
      </c>
      <c r="C306" s="120">
        <f t="shared" si="26"/>
        <v>39024.538</v>
      </c>
      <c r="D306" s="13" t="str">
        <f t="shared" si="27"/>
        <v>vis</v>
      </c>
      <c r="E306" s="125">
        <f>VLOOKUP(C306,Active!C$21:E$962,3,FALSE)</f>
        <v>-2487.9981257219242</v>
      </c>
      <c r="F306" s="17" t="s">
        <v>194</v>
      </c>
      <c r="G306" s="13" t="str">
        <f t="shared" si="28"/>
        <v>39024.538</v>
      </c>
      <c r="H306" s="120">
        <f t="shared" si="29"/>
        <v>-2488</v>
      </c>
      <c r="I306" s="126" t="s">
        <v>485</v>
      </c>
      <c r="J306" s="127" t="s">
        <v>486</v>
      </c>
      <c r="K306" s="126">
        <v>-2488</v>
      </c>
      <c r="L306" s="126" t="s">
        <v>487</v>
      </c>
      <c r="M306" s="127" t="s">
        <v>229</v>
      </c>
      <c r="N306" s="127"/>
      <c r="O306" s="128" t="s">
        <v>398</v>
      </c>
      <c r="P306" s="129" t="s">
        <v>488</v>
      </c>
    </row>
    <row r="307" spans="1:16" ht="13.5" thickBot="1" x14ac:dyDescent="0.25">
      <c r="A307" s="120" t="str">
        <f t="shared" si="24"/>
        <v> MVS 4.137 </v>
      </c>
      <c r="B307" s="17" t="str">
        <f t="shared" si="25"/>
        <v>I</v>
      </c>
      <c r="C307" s="120">
        <f t="shared" si="26"/>
        <v>39057.264999999999</v>
      </c>
      <c r="D307" s="13" t="str">
        <f t="shared" si="27"/>
        <v>vis</v>
      </c>
      <c r="E307" s="125">
        <f>VLOOKUP(C307,Active!C$21:E$962,3,FALSE)</f>
        <v>-2473.9962314209743</v>
      </c>
      <c r="F307" s="17" t="s">
        <v>194</v>
      </c>
      <c r="G307" s="13" t="str">
        <f t="shared" si="28"/>
        <v>39057.265</v>
      </c>
      <c r="H307" s="120">
        <f t="shared" si="29"/>
        <v>-2474</v>
      </c>
      <c r="I307" s="126" t="s">
        <v>489</v>
      </c>
      <c r="J307" s="127" t="s">
        <v>490</v>
      </c>
      <c r="K307" s="126">
        <v>-2474</v>
      </c>
      <c r="L307" s="126" t="s">
        <v>491</v>
      </c>
      <c r="M307" s="127" t="s">
        <v>229</v>
      </c>
      <c r="N307" s="127"/>
      <c r="O307" s="128" t="s">
        <v>492</v>
      </c>
      <c r="P307" s="128" t="s">
        <v>493</v>
      </c>
    </row>
    <row r="308" spans="1:16" ht="13.5" thickBot="1" x14ac:dyDescent="0.25">
      <c r="A308" s="120" t="str">
        <f t="shared" si="24"/>
        <v> AN 289.192 </v>
      </c>
      <c r="B308" s="17" t="str">
        <f t="shared" si="25"/>
        <v>I</v>
      </c>
      <c r="C308" s="120">
        <f t="shared" si="26"/>
        <v>39057.273999999998</v>
      </c>
      <c r="D308" s="13" t="str">
        <f t="shared" si="27"/>
        <v>vis</v>
      </c>
      <c r="E308" s="125">
        <f>VLOOKUP(C308,Active!C$21:E$962,3,FALSE)</f>
        <v>-2473.9923808679546</v>
      </c>
      <c r="F308" s="17" t="s">
        <v>194</v>
      </c>
      <c r="G308" s="13" t="str">
        <f t="shared" si="28"/>
        <v>39057.274</v>
      </c>
      <c r="H308" s="120">
        <f t="shared" si="29"/>
        <v>-2474</v>
      </c>
      <c r="I308" s="126" t="s">
        <v>494</v>
      </c>
      <c r="J308" s="127" t="s">
        <v>495</v>
      </c>
      <c r="K308" s="126">
        <v>-2474</v>
      </c>
      <c r="L308" s="126" t="s">
        <v>220</v>
      </c>
      <c r="M308" s="127" t="s">
        <v>229</v>
      </c>
      <c r="N308" s="127"/>
      <c r="O308" s="128" t="s">
        <v>496</v>
      </c>
      <c r="P308" s="128" t="s">
        <v>497</v>
      </c>
    </row>
    <row r="309" spans="1:16" ht="13.5" thickBot="1" x14ac:dyDescent="0.25">
      <c r="A309" s="120" t="str">
        <f t="shared" si="24"/>
        <v> AN 289.192 </v>
      </c>
      <c r="B309" s="17" t="str">
        <f t="shared" si="25"/>
        <v>I</v>
      </c>
      <c r="C309" s="120">
        <f t="shared" si="26"/>
        <v>39057.279999999999</v>
      </c>
      <c r="D309" s="13" t="str">
        <f t="shared" si="27"/>
        <v>vis</v>
      </c>
      <c r="E309" s="125">
        <f>VLOOKUP(C309,Active!C$21:E$962,3,FALSE)</f>
        <v>-2473.9898138326066</v>
      </c>
      <c r="F309" s="17" t="s">
        <v>194</v>
      </c>
      <c r="G309" s="13" t="str">
        <f t="shared" si="28"/>
        <v>39057.280</v>
      </c>
      <c r="H309" s="120">
        <f t="shared" si="29"/>
        <v>-2474</v>
      </c>
      <c r="I309" s="126" t="s">
        <v>498</v>
      </c>
      <c r="J309" s="127" t="s">
        <v>499</v>
      </c>
      <c r="K309" s="126">
        <v>-2474</v>
      </c>
      <c r="L309" s="126" t="s">
        <v>500</v>
      </c>
      <c r="M309" s="127" t="s">
        <v>229</v>
      </c>
      <c r="N309" s="127"/>
      <c r="O309" s="128" t="s">
        <v>501</v>
      </c>
      <c r="P309" s="128" t="s">
        <v>497</v>
      </c>
    </row>
    <row r="310" spans="1:16" ht="13.5" thickBot="1" x14ac:dyDescent="0.25">
      <c r="A310" s="120" t="str">
        <f t="shared" si="24"/>
        <v>IBVS 119 </v>
      </c>
      <c r="B310" s="17" t="str">
        <f t="shared" si="25"/>
        <v>I</v>
      </c>
      <c r="C310" s="120">
        <f t="shared" si="26"/>
        <v>39080.648999999998</v>
      </c>
      <c r="D310" s="13" t="str">
        <f t="shared" si="27"/>
        <v>vis</v>
      </c>
      <c r="E310" s="125">
        <f>VLOOKUP(C310,Active!C$21:E$962,3,FALSE)</f>
        <v>-2463.9916389947389</v>
      </c>
      <c r="F310" s="17" t="s">
        <v>194</v>
      </c>
      <c r="G310" s="13" t="str">
        <f t="shared" si="28"/>
        <v>39080.649</v>
      </c>
      <c r="H310" s="120">
        <f t="shared" si="29"/>
        <v>-2464</v>
      </c>
      <c r="I310" s="126" t="s">
        <v>502</v>
      </c>
      <c r="J310" s="127" t="s">
        <v>503</v>
      </c>
      <c r="K310" s="126">
        <v>-2464</v>
      </c>
      <c r="L310" s="126" t="s">
        <v>504</v>
      </c>
      <c r="M310" s="127" t="s">
        <v>229</v>
      </c>
      <c r="N310" s="127"/>
      <c r="O310" s="128" t="s">
        <v>478</v>
      </c>
      <c r="P310" s="129" t="s">
        <v>505</v>
      </c>
    </row>
    <row r="311" spans="1:16" ht="13.5" thickBot="1" x14ac:dyDescent="0.25">
      <c r="A311" s="120" t="str">
        <f t="shared" si="24"/>
        <v> AA 18.332 </v>
      </c>
      <c r="B311" s="17" t="str">
        <f t="shared" si="25"/>
        <v>I</v>
      </c>
      <c r="C311" s="120">
        <f t="shared" si="26"/>
        <v>39384.502</v>
      </c>
      <c r="D311" s="13" t="str">
        <f t="shared" si="27"/>
        <v>vis</v>
      </c>
      <c r="E311" s="125">
        <f>VLOOKUP(C311,Active!C$21:E$962,3,FALSE)</f>
        <v>-2333.9914071058784</v>
      </c>
      <c r="F311" s="17" t="s">
        <v>194</v>
      </c>
      <c r="G311" s="13" t="str">
        <f t="shared" si="28"/>
        <v>39384.502</v>
      </c>
      <c r="H311" s="120">
        <f t="shared" si="29"/>
        <v>-2334</v>
      </c>
      <c r="I311" s="126" t="s">
        <v>516</v>
      </c>
      <c r="J311" s="127" t="s">
        <v>517</v>
      </c>
      <c r="K311" s="126">
        <v>-2334</v>
      </c>
      <c r="L311" s="126" t="s">
        <v>504</v>
      </c>
      <c r="M311" s="127" t="s">
        <v>229</v>
      </c>
      <c r="N311" s="127"/>
      <c r="O311" s="128" t="s">
        <v>518</v>
      </c>
      <c r="P311" s="128" t="s">
        <v>519</v>
      </c>
    </row>
    <row r="312" spans="1:16" ht="13.5" thickBot="1" x14ac:dyDescent="0.25">
      <c r="A312" s="120" t="str">
        <f t="shared" si="24"/>
        <v> AA 18.332 </v>
      </c>
      <c r="B312" s="17" t="str">
        <f t="shared" si="25"/>
        <v>I</v>
      </c>
      <c r="C312" s="120">
        <f t="shared" si="26"/>
        <v>39384.508000000002</v>
      </c>
      <c r="D312" s="13" t="str">
        <f t="shared" si="27"/>
        <v>vis</v>
      </c>
      <c r="E312" s="125">
        <f>VLOOKUP(C312,Active!C$21:E$962,3,FALSE)</f>
        <v>-2333.9888400705304</v>
      </c>
      <c r="F312" s="17" t="s">
        <v>194</v>
      </c>
      <c r="G312" s="13" t="str">
        <f t="shared" si="28"/>
        <v>39384.508</v>
      </c>
      <c r="H312" s="120">
        <f t="shared" si="29"/>
        <v>-2334</v>
      </c>
      <c r="I312" s="126" t="s">
        <v>520</v>
      </c>
      <c r="J312" s="127" t="s">
        <v>521</v>
      </c>
      <c r="K312" s="126">
        <v>-2334</v>
      </c>
      <c r="L312" s="126" t="s">
        <v>215</v>
      </c>
      <c r="M312" s="127" t="s">
        <v>229</v>
      </c>
      <c r="N312" s="127"/>
      <c r="O312" s="128" t="s">
        <v>522</v>
      </c>
      <c r="P312" s="128" t="s">
        <v>519</v>
      </c>
    </row>
    <row r="313" spans="1:16" ht="13.5" thickBot="1" x14ac:dyDescent="0.25">
      <c r="A313" s="120" t="str">
        <f t="shared" si="24"/>
        <v> AN 291.112 </v>
      </c>
      <c r="B313" s="17" t="str">
        <f t="shared" si="25"/>
        <v>I</v>
      </c>
      <c r="C313" s="120">
        <f t="shared" si="26"/>
        <v>39737.446000000004</v>
      </c>
      <c r="D313" s="13" t="str">
        <f t="shared" si="27"/>
        <v>vis</v>
      </c>
      <c r="E313" s="125">
        <f>VLOOKUP(C313,Active!C$21:E$962,3,FALSE)</f>
        <v>-2182.9881198459793</v>
      </c>
      <c r="F313" s="17" t="s">
        <v>194</v>
      </c>
      <c r="G313" s="13" t="str">
        <f t="shared" si="28"/>
        <v>39737.446</v>
      </c>
      <c r="H313" s="120">
        <f t="shared" si="29"/>
        <v>-2183</v>
      </c>
      <c r="I313" s="126" t="s">
        <v>531</v>
      </c>
      <c r="J313" s="127" t="s">
        <v>532</v>
      </c>
      <c r="K313" s="126">
        <v>-2183</v>
      </c>
      <c r="L313" s="126" t="s">
        <v>417</v>
      </c>
      <c r="M313" s="127" t="s">
        <v>229</v>
      </c>
      <c r="N313" s="127"/>
      <c r="O313" s="128" t="s">
        <v>533</v>
      </c>
      <c r="P313" s="128" t="s">
        <v>534</v>
      </c>
    </row>
    <row r="314" spans="1:16" ht="13.5" thickBot="1" x14ac:dyDescent="0.25">
      <c r="A314" s="120" t="str">
        <f t="shared" si="24"/>
        <v> AC 756.4 </v>
      </c>
      <c r="B314" s="17" t="str">
        <f t="shared" si="25"/>
        <v>I</v>
      </c>
      <c r="C314" s="120">
        <f t="shared" si="26"/>
        <v>40090.36</v>
      </c>
      <c r="D314" s="13" t="str">
        <f t="shared" si="27"/>
        <v>vis</v>
      </c>
      <c r="E314" s="125">
        <f>VLOOKUP(C314,Active!C$21:E$962,3,FALSE)</f>
        <v>-2031.9976677628183</v>
      </c>
      <c r="F314" s="17" t="s">
        <v>194</v>
      </c>
      <c r="G314" s="13" t="str">
        <f t="shared" si="28"/>
        <v>40090.360</v>
      </c>
      <c r="H314" s="120">
        <f t="shared" si="29"/>
        <v>-2032</v>
      </c>
      <c r="I314" s="126" t="s">
        <v>538</v>
      </c>
      <c r="J314" s="127" t="s">
        <v>539</v>
      </c>
      <c r="K314" s="126">
        <v>-2032</v>
      </c>
      <c r="L314" s="126" t="s">
        <v>540</v>
      </c>
      <c r="M314" s="127" t="s">
        <v>196</v>
      </c>
      <c r="N314" s="127"/>
      <c r="O314" s="128" t="s">
        <v>418</v>
      </c>
      <c r="P314" s="128" t="s">
        <v>394</v>
      </c>
    </row>
    <row r="315" spans="1:16" ht="13.5" thickBot="1" x14ac:dyDescent="0.25">
      <c r="A315" s="120" t="str">
        <f t="shared" si="24"/>
        <v> EGE 12.11 </v>
      </c>
      <c r="B315" s="17" t="str">
        <f t="shared" si="25"/>
        <v>I</v>
      </c>
      <c r="C315" s="120">
        <f t="shared" si="26"/>
        <v>40478.354599999999</v>
      </c>
      <c r="D315" s="13" t="str">
        <f t="shared" si="27"/>
        <v>vis</v>
      </c>
      <c r="E315" s="125">
        <f>VLOOKUP(C315,Active!C$21:E$962,3,FALSE)</f>
        <v>-1865.9983589798703</v>
      </c>
      <c r="F315" s="17" t="s">
        <v>194</v>
      </c>
      <c r="G315" s="13" t="str">
        <f t="shared" si="28"/>
        <v>40478.3546</v>
      </c>
      <c r="H315" s="120">
        <f t="shared" si="29"/>
        <v>-1866</v>
      </c>
      <c r="I315" s="126" t="s">
        <v>555</v>
      </c>
      <c r="J315" s="127" t="s">
        <v>556</v>
      </c>
      <c r="K315" s="126">
        <v>-1866</v>
      </c>
      <c r="L315" s="126" t="s">
        <v>557</v>
      </c>
      <c r="M315" s="127" t="s">
        <v>331</v>
      </c>
      <c r="N315" s="127" t="s">
        <v>332</v>
      </c>
      <c r="O315" s="128" t="s">
        <v>544</v>
      </c>
      <c r="P315" s="128" t="s">
        <v>558</v>
      </c>
    </row>
    <row r="316" spans="1:16" ht="13.5" thickBot="1" x14ac:dyDescent="0.25">
      <c r="A316" s="120" t="str">
        <f t="shared" si="24"/>
        <v> AVSJ 4.82 </v>
      </c>
      <c r="B316" s="17" t="str">
        <f t="shared" si="25"/>
        <v>I</v>
      </c>
      <c r="C316" s="120">
        <f t="shared" si="26"/>
        <v>40737.788999999997</v>
      </c>
      <c r="D316" s="13" t="str">
        <f t="shared" si="27"/>
        <v>vis</v>
      </c>
      <c r="E316" s="125">
        <f>VLOOKUP(C316,Active!C$21:E$962,3,FALSE)</f>
        <v>-1755.00214646939</v>
      </c>
      <c r="F316" s="17" t="s">
        <v>194</v>
      </c>
      <c r="G316" s="13" t="str">
        <f t="shared" si="28"/>
        <v>40737.789</v>
      </c>
      <c r="H316" s="120">
        <f t="shared" si="29"/>
        <v>-1755</v>
      </c>
      <c r="I316" s="126" t="s">
        <v>571</v>
      </c>
      <c r="J316" s="127" t="s">
        <v>572</v>
      </c>
      <c r="K316" s="126">
        <v>-1755</v>
      </c>
      <c r="L316" s="126" t="s">
        <v>573</v>
      </c>
      <c r="M316" s="127" t="s">
        <v>229</v>
      </c>
      <c r="N316" s="127"/>
      <c r="O316" s="128" t="s">
        <v>554</v>
      </c>
      <c r="P316" s="128" t="s">
        <v>574</v>
      </c>
    </row>
    <row r="317" spans="1:16" ht="13.5" thickBot="1" x14ac:dyDescent="0.25">
      <c r="A317" s="120" t="str">
        <f t="shared" si="24"/>
        <v> AVSJ 4.82 </v>
      </c>
      <c r="B317" s="17" t="str">
        <f t="shared" si="25"/>
        <v>I</v>
      </c>
      <c r="C317" s="120">
        <f t="shared" si="26"/>
        <v>40742.470999999998</v>
      </c>
      <c r="D317" s="13" t="str">
        <f t="shared" si="27"/>
        <v>vis</v>
      </c>
      <c r="E317" s="125">
        <f>VLOOKUP(C317,Active!C$21:E$962,3,FALSE)</f>
        <v>-1752.9990032201749</v>
      </c>
      <c r="F317" s="17" t="s">
        <v>194</v>
      </c>
      <c r="G317" s="13" t="str">
        <f t="shared" si="28"/>
        <v>40742.471</v>
      </c>
      <c r="H317" s="120">
        <f t="shared" si="29"/>
        <v>-1753</v>
      </c>
      <c r="I317" s="126" t="s">
        <v>575</v>
      </c>
      <c r="J317" s="127" t="s">
        <v>576</v>
      </c>
      <c r="K317" s="126">
        <v>-1753</v>
      </c>
      <c r="L317" s="126" t="s">
        <v>577</v>
      </c>
      <c r="M317" s="127" t="s">
        <v>229</v>
      </c>
      <c r="N317" s="127"/>
      <c r="O317" s="128" t="s">
        <v>478</v>
      </c>
      <c r="P317" s="128" t="s">
        <v>574</v>
      </c>
    </row>
    <row r="318" spans="1:16" ht="13.5" thickBot="1" x14ac:dyDescent="0.25">
      <c r="A318" s="120" t="str">
        <f t="shared" si="24"/>
        <v>BAVM 25 </v>
      </c>
      <c r="B318" s="17" t="str">
        <f t="shared" si="25"/>
        <v>I</v>
      </c>
      <c r="C318" s="120">
        <f t="shared" si="26"/>
        <v>40845.317000000003</v>
      </c>
      <c r="D318" s="13" t="str">
        <f t="shared" si="27"/>
        <v>vis</v>
      </c>
      <c r="E318" s="125">
        <f>VLOOKUP(C318,Active!C$21:E$962,3,FALSE)</f>
        <v>-1708.9974503349235</v>
      </c>
      <c r="F318" s="17" t="s">
        <v>194</v>
      </c>
      <c r="G318" s="13" t="str">
        <f t="shared" si="28"/>
        <v>40845.317</v>
      </c>
      <c r="H318" s="120">
        <f t="shared" si="29"/>
        <v>-1709</v>
      </c>
      <c r="I318" s="126" t="s">
        <v>578</v>
      </c>
      <c r="J318" s="127" t="s">
        <v>579</v>
      </c>
      <c r="K318" s="126">
        <v>-1709</v>
      </c>
      <c r="L318" s="126" t="s">
        <v>543</v>
      </c>
      <c r="M318" s="127" t="s">
        <v>229</v>
      </c>
      <c r="N318" s="127"/>
      <c r="O318" s="128" t="s">
        <v>398</v>
      </c>
      <c r="P318" s="129" t="s">
        <v>580</v>
      </c>
    </row>
    <row r="319" spans="1:16" ht="13.5" thickBot="1" x14ac:dyDescent="0.25">
      <c r="A319" s="120" t="str">
        <f t="shared" si="24"/>
        <v> BRNO 12 </v>
      </c>
      <c r="B319" s="17" t="str">
        <f t="shared" si="25"/>
        <v>I</v>
      </c>
      <c r="C319" s="120">
        <f t="shared" si="26"/>
        <v>40859.313000000002</v>
      </c>
      <c r="D319" s="13" t="str">
        <f t="shared" si="27"/>
        <v>vis</v>
      </c>
      <c r="E319" s="125">
        <f>VLOOKUP(C319,Active!C$21:E$962,3,FALSE)</f>
        <v>-1703.0094125485059</v>
      </c>
      <c r="F319" s="17" t="s">
        <v>194</v>
      </c>
      <c r="G319" s="13" t="str">
        <f t="shared" si="28"/>
        <v>40859.313</v>
      </c>
      <c r="H319" s="120">
        <f t="shared" si="29"/>
        <v>-1703</v>
      </c>
      <c r="I319" s="126" t="s">
        <v>581</v>
      </c>
      <c r="J319" s="127" t="s">
        <v>582</v>
      </c>
      <c r="K319" s="126">
        <v>-1703</v>
      </c>
      <c r="L319" s="126" t="s">
        <v>583</v>
      </c>
      <c r="M319" s="127" t="s">
        <v>196</v>
      </c>
      <c r="N319" s="127"/>
      <c r="O319" s="128" t="s">
        <v>465</v>
      </c>
      <c r="P319" s="128" t="s">
        <v>584</v>
      </c>
    </row>
    <row r="320" spans="1:16" ht="13.5" thickBot="1" x14ac:dyDescent="0.25">
      <c r="A320" s="120" t="str">
        <f t="shared" si="24"/>
        <v>BAVM 25 </v>
      </c>
      <c r="B320" s="17" t="str">
        <f t="shared" si="25"/>
        <v>I</v>
      </c>
      <c r="C320" s="120">
        <f t="shared" si="26"/>
        <v>40859.33</v>
      </c>
      <c r="D320" s="13" t="str">
        <f t="shared" si="27"/>
        <v>vis</v>
      </c>
      <c r="E320" s="125">
        <f>VLOOKUP(C320,Active!C$21:E$962,3,FALSE)</f>
        <v>-1703.0021392816891</v>
      </c>
      <c r="F320" s="17" t="s">
        <v>194</v>
      </c>
      <c r="G320" s="13" t="str">
        <f t="shared" si="28"/>
        <v>40859.330</v>
      </c>
      <c r="H320" s="120">
        <f t="shared" si="29"/>
        <v>-1703</v>
      </c>
      <c r="I320" s="126" t="s">
        <v>585</v>
      </c>
      <c r="J320" s="127" t="s">
        <v>586</v>
      </c>
      <c r="K320" s="126">
        <v>-1703</v>
      </c>
      <c r="L320" s="126" t="s">
        <v>573</v>
      </c>
      <c r="M320" s="127" t="s">
        <v>229</v>
      </c>
      <c r="N320" s="127"/>
      <c r="O320" s="128" t="s">
        <v>587</v>
      </c>
      <c r="P320" s="129" t="s">
        <v>580</v>
      </c>
    </row>
    <row r="321" spans="1:16" ht="13.5" thickBot="1" x14ac:dyDescent="0.25">
      <c r="A321" s="120" t="str">
        <f t="shared" si="24"/>
        <v>BAVM 25 </v>
      </c>
      <c r="B321" s="17" t="str">
        <f t="shared" si="25"/>
        <v>I</v>
      </c>
      <c r="C321" s="120">
        <f t="shared" si="26"/>
        <v>40859.336000000003</v>
      </c>
      <c r="D321" s="13" t="str">
        <f t="shared" si="27"/>
        <v>vis</v>
      </c>
      <c r="E321" s="125">
        <f>VLOOKUP(C321,Active!C$21:E$962,3,FALSE)</f>
        <v>-1702.9995722463414</v>
      </c>
      <c r="F321" s="17" t="s">
        <v>194</v>
      </c>
      <c r="G321" s="13" t="str">
        <f t="shared" si="28"/>
        <v>40859.336</v>
      </c>
      <c r="H321" s="120">
        <f t="shared" si="29"/>
        <v>-1703</v>
      </c>
      <c r="I321" s="126" t="s">
        <v>588</v>
      </c>
      <c r="J321" s="127" t="s">
        <v>589</v>
      </c>
      <c r="K321" s="126">
        <v>-1703</v>
      </c>
      <c r="L321" s="126" t="s">
        <v>590</v>
      </c>
      <c r="M321" s="127" t="s">
        <v>229</v>
      </c>
      <c r="N321" s="127"/>
      <c r="O321" s="128" t="s">
        <v>591</v>
      </c>
      <c r="P321" s="129" t="s">
        <v>580</v>
      </c>
    </row>
    <row r="322" spans="1:16" ht="13.5" thickBot="1" x14ac:dyDescent="0.25">
      <c r="A322" s="120" t="str">
        <f t="shared" si="24"/>
        <v> AVSJ 4.82 </v>
      </c>
      <c r="B322" s="17" t="str">
        <f t="shared" si="25"/>
        <v>I</v>
      </c>
      <c r="C322" s="120">
        <f t="shared" si="26"/>
        <v>40859.339</v>
      </c>
      <c r="D322" s="13" t="str">
        <f t="shared" si="27"/>
        <v>vis</v>
      </c>
      <c r="E322" s="125">
        <f>VLOOKUP(C322,Active!C$21:E$962,3,FALSE)</f>
        <v>-1702.9982887286692</v>
      </c>
      <c r="F322" s="17" t="s">
        <v>194</v>
      </c>
      <c r="G322" s="13" t="str">
        <f t="shared" si="28"/>
        <v>40859.339</v>
      </c>
      <c r="H322" s="120">
        <f t="shared" si="29"/>
        <v>-1703</v>
      </c>
      <c r="I322" s="126" t="s">
        <v>592</v>
      </c>
      <c r="J322" s="127" t="s">
        <v>593</v>
      </c>
      <c r="K322" s="126">
        <v>-1703</v>
      </c>
      <c r="L322" s="126" t="s">
        <v>487</v>
      </c>
      <c r="M322" s="127" t="s">
        <v>229</v>
      </c>
      <c r="N322" s="127"/>
      <c r="O322" s="128" t="s">
        <v>478</v>
      </c>
      <c r="P322" s="128" t="s">
        <v>574</v>
      </c>
    </row>
    <row r="323" spans="1:16" ht="13.5" thickBot="1" x14ac:dyDescent="0.25">
      <c r="A323" s="120" t="str">
        <f t="shared" si="24"/>
        <v> HABZ 59 </v>
      </c>
      <c r="B323" s="17" t="str">
        <f t="shared" si="25"/>
        <v>I</v>
      </c>
      <c r="C323" s="120">
        <f t="shared" si="26"/>
        <v>40915.415999999997</v>
      </c>
      <c r="D323" s="13" t="str">
        <f t="shared" si="27"/>
        <v>vis</v>
      </c>
      <c r="E323" s="125">
        <f>VLOOKUP(C323,Active!C$21:E$962,3,FALSE)</f>
        <v>-1679.0063485351175</v>
      </c>
      <c r="F323" s="17" t="s">
        <v>194</v>
      </c>
      <c r="G323" s="13" t="str">
        <f t="shared" si="28"/>
        <v>40915.416</v>
      </c>
      <c r="H323" s="120">
        <f t="shared" si="29"/>
        <v>-1679</v>
      </c>
      <c r="I323" s="126" t="s">
        <v>600</v>
      </c>
      <c r="J323" s="127" t="s">
        <v>601</v>
      </c>
      <c r="K323" s="126">
        <v>-1679</v>
      </c>
      <c r="L323" s="126" t="s">
        <v>602</v>
      </c>
      <c r="M323" s="127" t="s">
        <v>202</v>
      </c>
      <c r="N323" s="127"/>
      <c r="O323" s="128" t="s">
        <v>422</v>
      </c>
      <c r="P323" s="128" t="s">
        <v>423</v>
      </c>
    </row>
    <row r="324" spans="1:16" ht="13.5" thickBot="1" x14ac:dyDescent="0.25">
      <c r="A324" s="120" t="str">
        <f t="shared" si="24"/>
        <v> HABZ 59 </v>
      </c>
      <c r="B324" s="17" t="str">
        <f t="shared" si="25"/>
        <v>I</v>
      </c>
      <c r="C324" s="120">
        <f t="shared" si="26"/>
        <v>40955.203999999998</v>
      </c>
      <c r="D324" s="13" t="str">
        <f t="shared" si="27"/>
        <v>vis</v>
      </c>
      <c r="E324" s="125">
        <f>VLOOKUP(C324,Active!C$21:E$962,3,FALSE)</f>
        <v>-1661.9834814698129</v>
      </c>
      <c r="F324" s="17" t="s">
        <v>194</v>
      </c>
      <c r="G324" s="13" t="str">
        <f t="shared" si="28"/>
        <v>40955.204</v>
      </c>
      <c r="H324" s="120">
        <f t="shared" si="29"/>
        <v>-1662</v>
      </c>
      <c r="I324" s="126" t="s">
        <v>603</v>
      </c>
      <c r="J324" s="127" t="s">
        <v>604</v>
      </c>
      <c r="K324" s="126">
        <v>-1662</v>
      </c>
      <c r="L324" s="126" t="s">
        <v>445</v>
      </c>
      <c r="M324" s="127" t="s">
        <v>202</v>
      </c>
      <c r="N324" s="127"/>
      <c r="O324" s="128" t="s">
        <v>422</v>
      </c>
      <c r="P324" s="128" t="s">
        <v>423</v>
      </c>
    </row>
    <row r="325" spans="1:16" ht="13.5" thickBot="1" x14ac:dyDescent="0.25">
      <c r="A325" s="120" t="str">
        <f t="shared" si="24"/>
        <v> AC 756.4 </v>
      </c>
      <c r="B325" s="17" t="str">
        <f t="shared" si="25"/>
        <v>I</v>
      </c>
      <c r="C325" s="120">
        <f t="shared" si="26"/>
        <v>41060.343999999997</v>
      </c>
      <c r="D325" s="13" t="str">
        <f t="shared" si="27"/>
        <v>vis</v>
      </c>
      <c r="E325" s="125">
        <f>VLOOKUP(C325,Active!C$21:E$962,3,FALSE)</f>
        <v>-1617.000465403509</v>
      </c>
      <c r="F325" s="17" t="s">
        <v>194</v>
      </c>
      <c r="G325" s="13" t="str">
        <f t="shared" si="28"/>
        <v>41060.344</v>
      </c>
      <c r="H325" s="120">
        <f t="shared" si="29"/>
        <v>-1617</v>
      </c>
      <c r="I325" s="126" t="s">
        <v>605</v>
      </c>
      <c r="J325" s="127" t="s">
        <v>606</v>
      </c>
      <c r="K325" s="126">
        <v>-1617</v>
      </c>
      <c r="L325" s="126" t="s">
        <v>607</v>
      </c>
      <c r="M325" s="127" t="s">
        <v>196</v>
      </c>
      <c r="N325" s="127"/>
      <c r="O325" s="128" t="s">
        <v>418</v>
      </c>
      <c r="P325" s="128" t="s">
        <v>394</v>
      </c>
    </row>
    <row r="326" spans="1:16" ht="13.5" thickBot="1" x14ac:dyDescent="0.25">
      <c r="A326" s="120" t="str">
        <f t="shared" si="24"/>
        <v>BAVM 25 </v>
      </c>
      <c r="B326" s="17" t="str">
        <f t="shared" si="25"/>
        <v>I</v>
      </c>
      <c r="C326" s="120">
        <f t="shared" si="26"/>
        <v>41240.302000000003</v>
      </c>
      <c r="D326" s="13" t="str">
        <f t="shared" si="27"/>
        <v>vis</v>
      </c>
      <c r="E326" s="125">
        <f>VLOOKUP(C326,Active!C$21:E$962,3,FALSE)</f>
        <v>-1540.0073742368718</v>
      </c>
      <c r="F326" s="17" t="s">
        <v>194</v>
      </c>
      <c r="G326" s="13" t="str">
        <f t="shared" si="28"/>
        <v>41240.302</v>
      </c>
      <c r="H326" s="120">
        <f t="shared" si="29"/>
        <v>-1540</v>
      </c>
      <c r="I326" s="126" t="s">
        <v>616</v>
      </c>
      <c r="J326" s="127" t="s">
        <v>617</v>
      </c>
      <c r="K326" s="126">
        <v>-1540</v>
      </c>
      <c r="L326" s="126" t="s">
        <v>618</v>
      </c>
      <c r="M326" s="127" t="s">
        <v>229</v>
      </c>
      <c r="N326" s="127"/>
      <c r="O326" s="128" t="s">
        <v>398</v>
      </c>
      <c r="P326" s="129" t="s">
        <v>580</v>
      </c>
    </row>
    <row r="327" spans="1:16" ht="13.5" thickBot="1" x14ac:dyDescent="0.25">
      <c r="A327" s="120" t="str">
        <f t="shared" si="24"/>
        <v>BAVM 25 </v>
      </c>
      <c r="B327" s="17" t="str">
        <f t="shared" si="25"/>
        <v>I</v>
      </c>
      <c r="C327" s="120">
        <f t="shared" si="26"/>
        <v>41261.332999999999</v>
      </c>
      <c r="D327" s="13" t="str">
        <f t="shared" si="27"/>
        <v>vis</v>
      </c>
      <c r="E327" s="125">
        <f>VLOOKUP(C327,Active!C$21:E$962,3,FALSE)</f>
        <v>-1531.0094875059394</v>
      </c>
      <c r="F327" s="17" t="s">
        <v>194</v>
      </c>
      <c r="G327" s="13" t="str">
        <f t="shared" si="28"/>
        <v>41261.333</v>
      </c>
      <c r="H327" s="120">
        <f t="shared" si="29"/>
        <v>-1531</v>
      </c>
      <c r="I327" s="126" t="s">
        <v>619</v>
      </c>
      <c r="J327" s="127" t="s">
        <v>620</v>
      </c>
      <c r="K327" s="126">
        <v>-1531</v>
      </c>
      <c r="L327" s="126" t="s">
        <v>583</v>
      </c>
      <c r="M327" s="127" t="s">
        <v>229</v>
      </c>
      <c r="N327" s="127"/>
      <c r="O327" s="128" t="s">
        <v>398</v>
      </c>
      <c r="P327" s="129" t="s">
        <v>580</v>
      </c>
    </row>
    <row r="328" spans="1:16" ht="13.5" thickBot="1" x14ac:dyDescent="0.25">
      <c r="A328" s="120" t="str">
        <f t="shared" si="24"/>
        <v> AC 756.4 </v>
      </c>
      <c r="B328" s="17" t="str">
        <f t="shared" si="25"/>
        <v>I</v>
      </c>
      <c r="C328" s="120">
        <f t="shared" si="26"/>
        <v>41303.428999999996</v>
      </c>
      <c r="D328" s="13" t="str">
        <f t="shared" si="27"/>
        <v>vis</v>
      </c>
      <c r="E328" s="125">
        <f>VLOOKUP(C328,Active!C$21:E$962,3,FALSE)</f>
        <v>-1512.9991675104377</v>
      </c>
      <c r="F328" s="17" t="s">
        <v>194</v>
      </c>
      <c r="G328" s="13" t="str">
        <f t="shared" si="28"/>
        <v>41303.429</v>
      </c>
      <c r="H328" s="120">
        <f t="shared" si="29"/>
        <v>-1513</v>
      </c>
      <c r="I328" s="126" t="s">
        <v>621</v>
      </c>
      <c r="J328" s="127" t="s">
        <v>622</v>
      </c>
      <c r="K328" s="126">
        <v>-1513</v>
      </c>
      <c r="L328" s="126" t="s">
        <v>577</v>
      </c>
      <c r="M328" s="127" t="s">
        <v>196</v>
      </c>
      <c r="N328" s="127"/>
      <c r="O328" s="128" t="s">
        <v>418</v>
      </c>
      <c r="P328" s="128" t="s">
        <v>394</v>
      </c>
    </row>
    <row r="329" spans="1:16" ht="13.5" thickBot="1" x14ac:dyDescent="0.25">
      <c r="A329" s="120" t="str">
        <f t="shared" si="24"/>
        <v> TKZ 47.11 </v>
      </c>
      <c r="B329" s="17" t="str">
        <f t="shared" si="25"/>
        <v>II</v>
      </c>
      <c r="C329" s="120">
        <f t="shared" si="26"/>
        <v>41330.309000000001</v>
      </c>
      <c r="D329" s="13" t="str">
        <f t="shared" si="27"/>
        <v>vis</v>
      </c>
      <c r="E329" s="125">
        <f>VLOOKUP(C329,Active!C$21:E$962,3,FALSE)</f>
        <v>-1501.4988491552688</v>
      </c>
      <c r="F329" s="17" t="s">
        <v>194</v>
      </c>
      <c r="G329" s="13" t="str">
        <f t="shared" si="28"/>
        <v>41330.309</v>
      </c>
      <c r="H329" s="120">
        <f t="shared" si="29"/>
        <v>-1501.5</v>
      </c>
      <c r="I329" s="126" t="s">
        <v>623</v>
      </c>
      <c r="J329" s="127" t="s">
        <v>624</v>
      </c>
      <c r="K329" s="126">
        <v>-1501.5</v>
      </c>
      <c r="L329" s="126" t="s">
        <v>525</v>
      </c>
      <c r="M329" s="127" t="s">
        <v>196</v>
      </c>
      <c r="N329" s="127"/>
      <c r="O329" s="128" t="s">
        <v>418</v>
      </c>
      <c r="P329" s="128" t="s">
        <v>625</v>
      </c>
    </row>
    <row r="330" spans="1:16" ht="13.5" thickBot="1" x14ac:dyDescent="0.25">
      <c r="A330" s="120" t="str">
        <f t="shared" si="24"/>
        <v> AC 756.4 </v>
      </c>
      <c r="B330" s="17" t="str">
        <f t="shared" si="25"/>
        <v>I</v>
      </c>
      <c r="C330" s="120">
        <f t="shared" si="26"/>
        <v>41359.525000000001</v>
      </c>
      <c r="D330" s="13" t="str">
        <f t="shared" si="27"/>
        <v>vis</v>
      </c>
      <c r="E330" s="125">
        <f>VLOOKUP(C330,Active!C$21:E$962,3,FALSE)</f>
        <v>-1488.999098371617</v>
      </c>
      <c r="F330" s="17" t="s">
        <v>194</v>
      </c>
      <c r="G330" s="13" t="str">
        <f t="shared" si="28"/>
        <v>41359.525</v>
      </c>
      <c r="H330" s="120">
        <f t="shared" si="29"/>
        <v>-1489</v>
      </c>
      <c r="I330" s="126" t="s">
        <v>626</v>
      </c>
      <c r="J330" s="127" t="s">
        <v>627</v>
      </c>
      <c r="K330" s="126">
        <v>-1489</v>
      </c>
      <c r="L330" s="126" t="s">
        <v>577</v>
      </c>
      <c r="M330" s="127" t="s">
        <v>331</v>
      </c>
      <c r="N330" s="127" t="s">
        <v>332</v>
      </c>
      <c r="O330" s="128" t="s">
        <v>418</v>
      </c>
      <c r="P330" s="128" t="s">
        <v>394</v>
      </c>
    </row>
    <row r="331" spans="1:16" ht="13.5" thickBot="1" x14ac:dyDescent="0.25">
      <c r="A331" s="120" t="str">
        <f t="shared" ref="A331:A394" si="30">P331</f>
        <v> AC 756.4 </v>
      </c>
      <c r="B331" s="17" t="str">
        <f t="shared" ref="B331:B394" si="31">IF(H331=INT(H331),"I","II")</f>
        <v>I</v>
      </c>
      <c r="C331" s="120">
        <f t="shared" ref="C331:C394" si="32">1*G331</f>
        <v>41380.559999999998</v>
      </c>
      <c r="D331" s="13" t="str">
        <f t="shared" ref="D331:D394" si="33">VLOOKUP(F331,I$1:J$5,2,FALSE)</f>
        <v>vis</v>
      </c>
      <c r="E331" s="125">
        <f>VLOOKUP(C331,Active!C$21:E$962,3,FALSE)</f>
        <v>-1479.9995002837861</v>
      </c>
      <c r="F331" s="17" t="s">
        <v>194</v>
      </c>
      <c r="G331" s="13" t="str">
        <f t="shared" ref="G331:G394" si="34">MID(I331,3,LEN(I331)-3)</f>
        <v>41380.560</v>
      </c>
      <c r="H331" s="120">
        <f t="shared" ref="H331:H394" si="35">1*K331</f>
        <v>-1480</v>
      </c>
      <c r="I331" s="126" t="s">
        <v>628</v>
      </c>
      <c r="J331" s="127" t="s">
        <v>629</v>
      </c>
      <c r="K331" s="126">
        <v>-1480</v>
      </c>
      <c r="L331" s="126" t="s">
        <v>590</v>
      </c>
      <c r="M331" s="127" t="s">
        <v>331</v>
      </c>
      <c r="N331" s="127" t="s">
        <v>332</v>
      </c>
      <c r="O331" s="128" t="s">
        <v>418</v>
      </c>
      <c r="P331" s="128" t="s">
        <v>394</v>
      </c>
    </row>
    <row r="332" spans="1:16" ht="13.5" thickBot="1" x14ac:dyDescent="0.25">
      <c r="A332" s="120" t="str">
        <f t="shared" si="30"/>
        <v> AC 756.4 </v>
      </c>
      <c r="B332" s="17" t="str">
        <f t="shared" si="31"/>
        <v>I</v>
      </c>
      <c r="C332" s="120">
        <f t="shared" si="32"/>
        <v>41420.294000000002</v>
      </c>
      <c r="D332" s="13" t="str">
        <f t="shared" si="33"/>
        <v>vis</v>
      </c>
      <c r="E332" s="125">
        <f>VLOOKUP(C332,Active!C$21:E$962,3,FALSE)</f>
        <v>-1462.9997365366041</v>
      </c>
      <c r="F332" s="17" t="s">
        <v>194</v>
      </c>
      <c r="G332" s="13" t="str">
        <f t="shared" si="34"/>
        <v>41420.294</v>
      </c>
      <c r="H332" s="120">
        <f t="shared" si="35"/>
        <v>-1463</v>
      </c>
      <c r="I332" s="126" t="s">
        <v>630</v>
      </c>
      <c r="J332" s="127" t="s">
        <v>631</v>
      </c>
      <c r="K332" s="126">
        <v>-1463</v>
      </c>
      <c r="L332" s="126" t="s">
        <v>590</v>
      </c>
      <c r="M332" s="127" t="s">
        <v>331</v>
      </c>
      <c r="N332" s="127" t="s">
        <v>332</v>
      </c>
      <c r="O332" s="128" t="s">
        <v>418</v>
      </c>
      <c r="P332" s="128" t="s">
        <v>394</v>
      </c>
    </row>
    <row r="333" spans="1:16" ht="13.5" thickBot="1" x14ac:dyDescent="0.25">
      <c r="A333" s="120" t="str">
        <f t="shared" si="30"/>
        <v> AC 756.4 </v>
      </c>
      <c r="B333" s="17" t="str">
        <f t="shared" si="31"/>
        <v>I</v>
      </c>
      <c r="C333" s="120">
        <f t="shared" si="32"/>
        <v>41448.339999999997</v>
      </c>
      <c r="D333" s="13" t="str">
        <f t="shared" si="33"/>
        <v>vis</v>
      </c>
      <c r="E333" s="125">
        <f>VLOOKUP(C333,Active!C$21:E$962,3,FALSE)</f>
        <v>-1451.000557645646</v>
      </c>
      <c r="F333" s="17" t="s">
        <v>194</v>
      </c>
      <c r="G333" s="13" t="str">
        <f t="shared" si="34"/>
        <v>41448.340</v>
      </c>
      <c r="H333" s="120">
        <f t="shared" si="35"/>
        <v>-1451</v>
      </c>
      <c r="I333" s="126" t="s">
        <v>632</v>
      </c>
      <c r="J333" s="127" t="s">
        <v>633</v>
      </c>
      <c r="K333" s="126">
        <v>-1451</v>
      </c>
      <c r="L333" s="126" t="s">
        <v>607</v>
      </c>
      <c r="M333" s="127" t="s">
        <v>331</v>
      </c>
      <c r="N333" s="127" t="s">
        <v>332</v>
      </c>
      <c r="O333" s="128" t="s">
        <v>418</v>
      </c>
      <c r="P333" s="128" t="s">
        <v>394</v>
      </c>
    </row>
    <row r="334" spans="1:16" ht="13.5" thickBot="1" x14ac:dyDescent="0.25">
      <c r="A334" s="120" t="str">
        <f t="shared" si="30"/>
        <v> HABZ 59 </v>
      </c>
      <c r="B334" s="17" t="str">
        <f t="shared" si="31"/>
        <v>I</v>
      </c>
      <c r="C334" s="120">
        <f t="shared" si="32"/>
        <v>41600.307000000001</v>
      </c>
      <c r="D334" s="13" t="str">
        <f t="shared" si="33"/>
        <v>vis</v>
      </c>
      <c r="E334" s="125">
        <f>VLOOKUP(C334,Active!C$21:E$962,3,FALSE)</f>
        <v>-1385.9831142126213</v>
      </c>
      <c r="F334" s="17" t="s">
        <v>194</v>
      </c>
      <c r="G334" s="13" t="str">
        <f t="shared" si="34"/>
        <v>41600.307</v>
      </c>
      <c r="H334" s="120">
        <f t="shared" si="35"/>
        <v>-1386</v>
      </c>
      <c r="I334" s="126" t="s">
        <v>640</v>
      </c>
      <c r="J334" s="127" t="s">
        <v>641</v>
      </c>
      <c r="K334" s="126">
        <v>-1386</v>
      </c>
      <c r="L334" s="126" t="s">
        <v>445</v>
      </c>
      <c r="M334" s="127" t="s">
        <v>202</v>
      </c>
      <c r="N334" s="127"/>
      <c r="O334" s="128" t="s">
        <v>422</v>
      </c>
      <c r="P334" s="128" t="s">
        <v>423</v>
      </c>
    </row>
    <row r="335" spans="1:16" ht="13.5" thickBot="1" x14ac:dyDescent="0.25">
      <c r="A335" s="120" t="str">
        <f t="shared" si="30"/>
        <v> AC 756.4 </v>
      </c>
      <c r="B335" s="17" t="str">
        <f t="shared" si="31"/>
        <v>I</v>
      </c>
      <c r="C335" s="120">
        <f t="shared" si="32"/>
        <v>41628.317000000003</v>
      </c>
      <c r="D335" s="13" t="str">
        <f t="shared" si="33"/>
        <v>vis</v>
      </c>
      <c r="E335" s="125">
        <f>VLOOKUP(C335,Active!C$21:E$962,3,FALSE)</f>
        <v>-1373.9993375337428</v>
      </c>
      <c r="F335" s="17" t="s">
        <v>194</v>
      </c>
      <c r="G335" s="13" t="str">
        <f t="shared" si="34"/>
        <v>41628.317</v>
      </c>
      <c r="H335" s="120">
        <f t="shared" si="35"/>
        <v>-1374</v>
      </c>
      <c r="I335" s="126" t="s">
        <v>651</v>
      </c>
      <c r="J335" s="127" t="s">
        <v>652</v>
      </c>
      <c r="K335" s="126">
        <v>-1374</v>
      </c>
      <c r="L335" s="126" t="s">
        <v>577</v>
      </c>
      <c r="M335" s="127" t="s">
        <v>331</v>
      </c>
      <c r="N335" s="127" t="s">
        <v>332</v>
      </c>
      <c r="O335" s="128" t="s">
        <v>418</v>
      </c>
      <c r="P335" s="128" t="s">
        <v>394</v>
      </c>
    </row>
    <row r="336" spans="1:16" ht="13.5" thickBot="1" x14ac:dyDescent="0.25">
      <c r="A336" s="120" t="str">
        <f t="shared" si="30"/>
        <v> TKZ 47.11 </v>
      </c>
      <c r="B336" s="17" t="str">
        <f t="shared" si="31"/>
        <v>I</v>
      </c>
      <c r="C336" s="120">
        <f t="shared" si="32"/>
        <v>41747.519</v>
      </c>
      <c r="D336" s="13" t="str">
        <f t="shared" si="33"/>
        <v>vis</v>
      </c>
      <c r="E336" s="125">
        <f>VLOOKUP(C336,Active!C$21:E$962,3,FALSE)</f>
        <v>-1323.0000462922033</v>
      </c>
      <c r="F336" s="17" t="s">
        <v>194</v>
      </c>
      <c r="G336" s="13" t="str">
        <f t="shared" si="34"/>
        <v>41747.519</v>
      </c>
      <c r="H336" s="120">
        <f t="shared" si="35"/>
        <v>-1323</v>
      </c>
      <c r="I336" s="126" t="s">
        <v>655</v>
      </c>
      <c r="J336" s="127" t="s">
        <v>656</v>
      </c>
      <c r="K336" s="126">
        <v>-1323</v>
      </c>
      <c r="L336" s="126" t="s">
        <v>657</v>
      </c>
      <c r="M336" s="127" t="s">
        <v>196</v>
      </c>
      <c r="N336" s="127"/>
      <c r="O336" s="128" t="s">
        <v>418</v>
      </c>
      <c r="P336" s="128" t="s">
        <v>625</v>
      </c>
    </row>
    <row r="337" spans="1:16" ht="13.5" thickBot="1" x14ac:dyDescent="0.25">
      <c r="A337" s="120" t="str">
        <f t="shared" si="30"/>
        <v> TKZ 47.11 </v>
      </c>
      <c r="B337" s="17" t="str">
        <f t="shared" si="31"/>
        <v>II</v>
      </c>
      <c r="C337" s="120">
        <f t="shared" si="32"/>
        <v>41753.358999999997</v>
      </c>
      <c r="D337" s="13" t="str">
        <f t="shared" si="33"/>
        <v>vis</v>
      </c>
      <c r="E337" s="125">
        <f>VLOOKUP(C337,Active!C$21:E$962,3,FALSE)</f>
        <v>-1320.5014652209929</v>
      </c>
      <c r="F337" s="17" t="s">
        <v>194</v>
      </c>
      <c r="G337" s="13" t="str">
        <f t="shared" si="34"/>
        <v>41753.359</v>
      </c>
      <c r="H337" s="120">
        <f t="shared" si="35"/>
        <v>-1320.5</v>
      </c>
      <c r="I337" s="126" t="s">
        <v>658</v>
      </c>
      <c r="J337" s="127" t="s">
        <v>659</v>
      </c>
      <c r="K337" s="126">
        <v>-1320.5</v>
      </c>
      <c r="L337" s="126" t="s">
        <v>195</v>
      </c>
      <c r="M337" s="127" t="s">
        <v>196</v>
      </c>
      <c r="N337" s="127"/>
      <c r="O337" s="128" t="s">
        <v>418</v>
      </c>
      <c r="P337" s="128" t="s">
        <v>625</v>
      </c>
    </row>
    <row r="338" spans="1:16" ht="13.5" thickBot="1" x14ac:dyDescent="0.25">
      <c r="A338" s="120" t="str">
        <f t="shared" si="30"/>
        <v> TKZ 47.11 </v>
      </c>
      <c r="B338" s="17" t="str">
        <f t="shared" si="31"/>
        <v>II</v>
      </c>
      <c r="C338" s="120">
        <f t="shared" si="32"/>
        <v>41753.364000000001</v>
      </c>
      <c r="D338" s="13" t="str">
        <f t="shared" si="33"/>
        <v>vis</v>
      </c>
      <c r="E338" s="125">
        <f>VLOOKUP(C338,Active!C$21:E$962,3,FALSE)</f>
        <v>-1320.4993260248684</v>
      </c>
      <c r="F338" s="17" t="s">
        <v>194</v>
      </c>
      <c r="G338" s="13" t="str">
        <f t="shared" si="34"/>
        <v>41753.364</v>
      </c>
      <c r="H338" s="120">
        <f t="shared" si="35"/>
        <v>-1320.5</v>
      </c>
      <c r="I338" s="126" t="s">
        <v>660</v>
      </c>
      <c r="J338" s="127" t="s">
        <v>661</v>
      </c>
      <c r="K338" s="126">
        <v>-1320.5</v>
      </c>
      <c r="L338" s="126" t="s">
        <v>577</v>
      </c>
      <c r="M338" s="127" t="s">
        <v>196</v>
      </c>
      <c r="N338" s="127"/>
      <c r="O338" s="128" t="s">
        <v>418</v>
      </c>
      <c r="P338" s="128" t="s">
        <v>625</v>
      </c>
    </row>
    <row r="339" spans="1:16" ht="13.5" thickBot="1" x14ac:dyDescent="0.25">
      <c r="A339" s="120" t="str">
        <f t="shared" si="30"/>
        <v> AVSJ 5.86 </v>
      </c>
      <c r="B339" s="17" t="str">
        <f t="shared" si="31"/>
        <v>I</v>
      </c>
      <c r="C339" s="120">
        <f t="shared" si="32"/>
        <v>41983.584000000003</v>
      </c>
      <c r="D339" s="13" t="str">
        <f t="shared" si="33"/>
        <v>vis</v>
      </c>
      <c r="E339" s="125">
        <f>VLOOKUP(C339,Active!C$21:E$962,3,FALSE)</f>
        <v>-1222.0021797552793</v>
      </c>
      <c r="F339" s="17" t="s">
        <v>194</v>
      </c>
      <c r="G339" s="13" t="str">
        <f t="shared" si="34"/>
        <v>41983.584</v>
      </c>
      <c r="H339" s="120">
        <f t="shared" si="35"/>
        <v>-1222</v>
      </c>
      <c r="I339" s="126" t="s">
        <v>667</v>
      </c>
      <c r="J339" s="127" t="s">
        <v>668</v>
      </c>
      <c r="K339" s="126">
        <v>-1222</v>
      </c>
      <c r="L339" s="126" t="s">
        <v>573</v>
      </c>
      <c r="M339" s="127" t="s">
        <v>229</v>
      </c>
      <c r="N339" s="127"/>
      <c r="O339" s="128" t="s">
        <v>669</v>
      </c>
      <c r="P339" s="128" t="s">
        <v>670</v>
      </c>
    </row>
    <row r="340" spans="1:16" ht="13.5" thickBot="1" x14ac:dyDescent="0.25">
      <c r="A340" s="120" t="str">
        <f t="shared" si="30"/>
        <v> AVSJ 5.86 </v>
      </c>
      <c r="B340" s="17" t="str">
        <f t="shared" si="31"/>
        <v>I</v>
      </c>
      <c r="C340" s="120">
        <f t="shared" si="32"/>
        <v>41983.597999999998</v>
      </c>
      <c r="D340" s="13" t="str">
        <f t="shared" si="33"/>
        <v>vis</v>
      </c>
      <c r="E340" s="125">
        <f>VLOOKUP(C340,Active!C$21:E$962,3,FALSE)</f>
        <v>-1221.9961900061378</v>
      </c>
      <c r="F340" s="17" t="s">
        <v>194</v>
      </c>
      <c r="G340" s="13" t="str">
        <f t="shared" si="34"/>
        <v>41983.598</v>
      </c>
      <c r="H340" s="120">
        <f t="shared" si="35"/>
        <v>-1222</v>
      </c>
      <c r="I340" s="126" t="s">
        <v>671</v>
      </c>
      <c r="J340" s="127" t="s">
        <v>672</v>
      </c>
      <c r="K340" s="126">
        <v>-1222</v>
      </c>
      <c r="L340" s="126" t="s">
        <v>491</v>
      </c>
      <c r="M340" s="127" t="s">
        <v>229</v>
      </c>
      <c r="N340" s="127"/>
      <c r="O340" s="128" t="s">
        <v>478</v>
      </c>
      <c r="P340" s="128" t="s">
        <v>670</v>
      </c>
    </row>
    <row r="341" spans="1:16" ht="13.5" thickBot="1" x14ac:dyDescent="0.25">
      <c r="A341" s="120" t="str">
        <f t="shared" si="30"/>
        <v> AVSJ 5.86 </v>
      </c>
      <c r="B341" s="17" t="str">
        <f t="shared" si="31"/>
        <v>I</v>
      </c>
      <c r="C341" s="120">
        <f t="shared" si="32"/>
        <v>41990.601000000002</v>
      </c>
      <c r="D341" s="13" t="str">
        <f t="shared" si="33"/>
        <v>vis</v>
      </c>
      <c r="E341" s="125">
        <f>VLOOKUP(C341,Active!C$21:E$962,3,FALSE)</f>
        <v>-1219.0000319168043</v>
      </c>
      <c r="F341" s="17" t="s">
        <v>194</v>
      </c>
      <c r="G341" s="13" t="str">
        <f t="shared" si="34"/>
        <v>41990.601</v>
      </c>
      <c r="H341" s="120">
        <f t="shared" si="35"/>
        <v>-1219</v>
      </c>
      <c r="I341" s="126" t="s">
        <v>673</v>
      </c>
      <c r="J341" s="127" t="s">
        <v>674</v>
      </c>
      <c r="K341" s="126">
        <v>-1219</v>
      </c>
      <c r="L341" s="126" t="s">
        <v>657</v>
      </c>
      <c r="M341" s="127" t="s">
        <v>229</v>
      </c>
      <c r="N341" s="127"/>
      <c r="O341" s="128" t="s">
        <v>478</v>
      </c>
      <c r="P341" s="128" t="s">
        <v>670</v>
      </c>
    </row>
    <row r="342" spans="1:16" ht="13.5" thickBot="1" x14ac:dyDescent="0.25">
      <c r="A342" s="120" t="str">
        <f t="shared" si="30"/>
        <v> AVSJ 5.86 </v>
      </c>
      <c r="B342" s="17" t="str">
        <f t="shared" si="31"/>
        <v>I</v>
      </c>
      <c r="C342" s="120">
        <f t="shared" si="32"/>
        <v>42004.63</v>
      </c>
      <c r="D342" s="13" t="str">
        <f t="shared" si="33"/>
        <v>vis</v>
      </c>
      <c r="E342" s="125">
        <f>VLOOKUP(C342,Active!C$21:E$962,3,FALSE)</f>
        <v>-1212.9978754359793</v>
      </c>
      <c r="F342" s="17" t="s">
        <v>194</v>
      </c>
      <c r="G342" s="13" t="str">
        <f t="shared" si="34"/>
        <v>42004.630</v>
      </c>
      <c r="H342" s="120">
        <f t="shared" si="35"/>
        <v>-1213</v>
      </c>
      <c r="I342" s="126" t="s">
        <v>675</v>
      </c>
      <c r="J342" s="127" t="s">
        <v>676</v>
      </c>
      <c r="K342" s="126">
        <v>-1213</v>
      </c>
      <c r="L342" s="126" t="s">
        <v>540</v>
      </c>
      <c r="M342" s="127" t="s">
        <v>229</v>
      </c>
      <c r="N342" s="127"/>
      <c r="O342" s="128" t="s">
        <v>478</v>
      </c>
      <c r="P342" s="128" t="s">
        <v>670</v>
      </c>
    </row>
    <row r="343" spans="1:16" ht="13.5" thickBot="1" x14ac:dyDescent="0.25">
      <c r="A343" s="120" t="str">
        <f t="shared" si="30"/>
        <v>BAVM 28 </v>
      </c>
      <c r="B343" s="17" t="str">
        <f t="shared" si="31"/>
        <v>I</v>
      </c>
      <c r="C343" s="120">
        <f t="shared" si="32"/>
        <v>42266.406999999999</v>
      </c>
      <c r="D343" s="13" t="str">
        <f t="shared" si="33"/>
        <v>vis</v>
      </c>
      <c r="E343" s="125">
        <f>VLOOKUP(C343,Active!C$21:E$962,3,FALSE)</f>
        <v>-1100.9994067581308</v>
      </c>
      <c r="F343" s="17" t="s">
        <v>194</v>
      </c>
      <c r="G343" s="13" t="str">
        <f t="shared" si="34"/>
        <v>42266.407</v>
      </c>
      <c r="H343" s="120">
        <f t="shared" si="35"/>
        <v>-1101</v>
      </c>
      <c r="I343" s="126" t="s">
        <v>677</v>
      </c>
      <c r="J343" s="127" t="s">
        <v>678</v>
      </c>
      <c r="K343" s="126">
        <v>-1101</v>
      </c>
      <c r="L343" s="126" t="s">
        <v>590</v>
      </c>
      <c r="M343" s="127" t="s">
        <v>229</v>
      </c>
      <c r="N343" s="127"/>
      <c r="O343" s="128" t="s">
        <v>679</v>
      </c>
      <c r="P343" s="129" t="s">
        <v>680</v>
      </c>
    </row>
    <row r="344" spans="1:16" ht="13.5" thickBot="1" x14ac:dyDescent="0.25">
      <c r="A344" s="120" t="str">
        <f t="shared" si="30"/>
        <v> TKZ 47.11 </v>
      </c>
      <c r="B344" s="17" t="str">
        <f t="shared" si="31"/>
        <v>I</v>
      </c>
      <c r="C344" s="120">
        <f t="shared" si="32"/>
        <v>42397.296999999999</v>
      </c>
      <c r="D344" s="13" t="str">
        <f t="shared" si="33"/>
        <v>vis</v>
      </c>
      <c r="E344" s="125">
        <f>VLOOKUP(C344,Active!C$21:E$962,3,FALSE)</f>
        <v>-1044.9995306603705</v>
      </c>
      <c r="F344" s="17" t="s">
        <v>194</v>
      </c>
      <c r="G344" s="13" t="str">
        <f t="shared" si="34"/>
        <v>42397.297</v>
      </c>
      <c r="H344" s="120">
        <f t="shared" si="35"/>
        <v>-1045</v>
      </c>
      <c r="I344" s="126" t="s">
        <v>692</v>
      </c>
      <c r="J344" s="127" t="s">
        <v>693</v>
      </c>
      <c r="K344" s="126">
        <v>-1045</v>
      </c>
      <c r="L344" s="126" t="s">
        <v>590</v>
      </c>
      <c r="M344" s="127" t="s">
        <v>196</v>
      </c>
      <c r="N344" s="127"/>
      <c r="O344" s="128" t="s">
        <v>418</v>
      </c>
      <c r="P344" s="128" t="s">
        <v>625</v>
      </c>
    </row>
    <row r="345" spans="1:16" ht="13.5" thickBot="1" x14ac:dyDescent="0.25">
      <c r="A345" s="120" t="str">
        <f t="shared" si="30"/>
        <v> TKZ 47.11 </v>
      </c>
      <c r="B345" s="17" t="str">
        <f t="shared" si="31"/>
        <v>I</v>
      </c>
      <c r="C345" s="120">
        <f t="shared" si="32"/>
        <v>43491.167000000001</v>
      </c>
      <c r="D345" s="13" t="str">
        <f t="shared" si="33"/>
        <v>vis</v>
      </c>
      <c r="E345" s="125">
        <f>VLOOKUP(C345,Active!C$21:E$962,3,FALSE)</f>
        <v>-576.99903813185415</v>
      </c>
      <c r="F345" s="17" t="s">
        <v>194</v>
      </c>
      <c r="G345" s="13" t="str">
        <f t="shared" si="34"/>
        <v>43491.167</v>
      </c>
      <c r="H345" s="120">
        <f t="shared" si="35"/>
        <v>-577</v>
      </c>
      <c r="I345" s="126" t="s">
        <v>758</v>
      </c>
      <c r="J345" s="127" t="s">
        <v>759</v>
      </c>
      <c r="K345" s="126">
        <v>-577</v>
      </c>
      <c r="L345" s="126" t="s">
        <v>577</v>
      </c>
      <c r="M345" s="127" t="s">
        <v>196</v>
      </c>
      <c r="N345" s="127"/>
      <c r="O345" s="128" t="s">
        <v>418</v>
      </c>
      <c r="P345" s="128" t="s">
        <v>625</v>
      </c>
    </row>
    <row r="346" spans="1:16" ht="13.5" thickBot="1" x14ac:dyDescent="0.25">
      <c r="A346" s="120" t="str">
        <f t="shared" si="30"/>
        <v> BRNO 26 </v>
      </c>
      <c r="B346" s="17" t="str">
        <f t="shared" si="31"/>
        <v>I</v>
      </c>
      <c r="C346" s="120">
        <f t="shared" si="32"/>
        <v>44823.444000000003</v>
      </c>
      <c r="D346" s="13" t="str">
        <f t="shared" si="33"/>
        <v>vis</v>
      </c>
      <c r="E346" s="125">
        <f>VLOOKUP(C346,Active!C$21:E$962,3,FALSE)</f>
        <v>-6.9986796025831914</v>
      </c>
      <c r="F346" s="17" t="s">
        <v>194</v>
      </c>
      <c r="G346" s="13" t="str">
        <f t="shared" si="34"/>
        <v>44823.444</v>
      </c>
      <c r="H346" s="120">
        <f t="shared" si="35"/>
        <v>-7</v>
      </c>
      <c r="I346" s="126" t="s">
        <v>823</v>
      </c>
      <c r="J346" s="127" t="s">
        <v>824</v>
      </c>
      <c r="K346" s="126">
        <v>-7</v>
      </c>
      <c r="L346" s="126" t="s">
        <v>525</v>
      </c>
      <c r="M346" s="127" t="s">
        <v>229</v>
      </c>
      <c r="N346" s="127"/>
      <c r="O346" s="128" t="s">
        <v>825</v>
      </c>
      <c r="P346" s="128" t="s">
        <v>808</v>
      </c>
    </row>
    <row r="347" spans="1:16" ht="13.5" thickBot="1" x14ac:dyDescent="0.25">
      <c r="A347" s="120" t="str">
        <f t="shared" si="30"/>
        <v> VSSC 73 </v>
      </c>
      <c r="B347" s="17" t="str">
        <f t="shared" si="31"/>
        <v>I</v>
      </c>
      <c r="C347" s="120">
        <f t="shared" si="32"/>
        <v>45814.476999999999</v>
      </c>
      <c r="D347" s="13" t="str">
        <f t="shared" si="33"/>
        <v>vis</v>
      </c>
      <c r="E347" s="125">
        <f>VLOOKUP(C347,Active!C$21:E$962,3,FALSE)</f>
        <v>417.00411059370168</v>
      </c>
      <c r="F347" s="17" t="s">
        <v>194</v>
      </c>
      <c r="G347" s="13" t="str">
        <f t="shared" si="34"/>
        <v>45814.477</v>
      </c>
      <c r="H347" s="120">
        <f t="shared" si="35"/>
        <v>417</v>
      </c>
      <c r="I347" s="126" t="s">
        <v>942</v>
      </c>
      <c r="J347" s="127" t="s">
        <v>943</v>
      </c>
      <c r="K347" s="126">
        <v>417</v>
      </c>
      <c r="L347" s="126" t="s">
        <v>944</v>
      </c>
      <c r="M347" s="127" t="s">
        <v>229</v>
      </c>
      <c r="N347" s="127"/>
      <c r="O347" s="128" t="s">
        <v>934</v>
      </c>
      <c r="P347" s="128" t="s">
        <v>945</v>
      </c>
    </row>
    <row r="348" spans="1:16" ht="13.5" thickBot="1" x14ac:dyDescent="0.25">
      <c r="A348" s="120" t="str">
        <f t="shared" si="30"/>
        <v> BRNO 30 </v>
      </c>
      <c r="B348" s="17" t="str">
        <f t="shared" si="31"/>
        <v>I</v>
      </c>
      <c r="C348" s="120">
        <f t="shared" si="32"/>
        <v>47006.493000000002</v>
      </c>
      <c r="D348" s="13" t="str">
        <f t="shared" si="33"/>
        <v>vis</v>
      </c>
      <c r="E348" s="125">
        <f>VLOOKUP(C348,Active!C$21:E$962,3,FALSE)</f>
        <v>926.99531165221151</v>
      </c>
      <c r="F348" s="17" t="s">
        <v>194</v>
      </c>
      <c r="G348" s="13" t="str">
        <f t="shared" si="34"/>
        <v>47006.493</v>
      </c>
      <c r="H348" s="120">
        <f t="shared" si="35"/>
        <v>927</v>
      </c>
      <c r="I348" s="126" t="s">
        <v>1025</v>
      </c>
      <c r="J348" s="127" t="s">
        <v>1026</v>
      </c>
      <c r="K348" s="126">
        <v>927</v>
      </c>
      <c r="L348" s="126" t="s">
        <v>696</v>
      </c>
      <c r="M348" s="127" t="s">
        <v>229</v>
      </c>
      <c r="N348" s="127"/>
      <c r="O348" s="128" t="s">
        <v>1027</v>
      </c>
      <c r="P348" s="128" t="s">
        <v>1010</v>
      </c>
    </row>
    <row r="349" spans="1:16" ht="13.5" thickBot="1" x14ac:dyDescent="0.25">
      <c r="A349" s="120" t="str">
        <f t="shared" si="30"/>
        <v> VSSC 73 </v>
      </c>
      <c r="B349" s="17" t="str">
        <f t="shared" si="31"/>
        <v>I</v>
      </c>
      <c r="C349" s="120">
        <f t="shared" si="32"/>
        <v>47761.464</v>
      </c>
      <c r="D349" s="13" t="str">
        <f t="shared" si="33"/>
        <v>vis</v>
      </c>
      <c r="E349" s="125">
        <f>VLOOKUP(C349,Active!C$21:E$962,3,FALSE)</f>
        <v>1250.0015188292477</v>
      </c>
      <c r="F349" s="17" t="s">
        <v>194</v>
      </c>
      <c r="G349" s="13" t="str">
        <f t="shared" si="34"/>
        <v>47761.464</v>
      </c>
      <c r="H349" s="120">
        <f t="shared" si="35"/>
        <v>1250</v>
      </c>
      <c r="I349" s="126" t="s">
        <v>1085</v>
      </c>
      <c r="J349" s="127" t="s">
        <v>1086</v>
      </c>
      <c r="K349" s="126">
        <v>1250</v>
      </c>
      <c r="L349" s="126" t="s">
        <v>487</v>
      </c>
      <c r="M349" s="127" t="s">
        <v>229</v>
      </c>
      <c r="N349" s="127"/>
      <c r="O349" s="128" t="s">
        <v>934</v>
      </c>
      <c r="P349" s="128" t="s">
        <v>945</v>
      </c>
    </row>
    <row r="350" spans="1:16" ht="13.5" thickBot="1" x14ac:dyDescent="0.25">
      <c r="A350" s="120" t="str">
        <f t="shared" si="30"/>
        <v> AOEB 8 </v>
      </c>
      <c r="B350" s="17" t="str">
        <f t="shared" si="31"/>
        <v>I</v>
      </c>
      <c r="C350" s="120">
        <f t="shared" si="32"/>
        <v>49605.62</v>
      </c>
      <c r="D350" s="13" t="str">
        <f t="shared" si="33"/>
        <v>vis</v>
      </c>
      <c r="E350" s="125">
        <f>VLOOKUP(C350,Active!C$21:E$962,3,FALSE)</f>
        <v>2039.0037917679133</v>
      </c>
      <c r="F350" s="17" t="s">
        <v>194</v>
      </c>
      <c r="G350" s="13" t="str">
        <f t="shared" si="34"/>
        <v>49605.620</v>
      </c>
      <c r="H350" s="120">
        <f t="shared" si="35"/>
        <v>2039</v>
      </c>
      <c r="I350" s="126" t="s">
        <v>1122</v>
      </c>
      <c r="J350" s="127" t="s">
        <v>1123</v>
      </c>
      <c r="K350" s="126">
        <v>2039</v>
      </c>
      <c r="L350" s="126" t="s">
        <v>491</v>
      </c>
      <c r="M350" s="127" t="s">
        <v>1124</v>
      </c>
      <c r="N350" s="127" t="s">
        <v>1125</v>
      </c>
      <c r="O350" s="128" t="s">
        <v>1112</v>
      </c>
      <c r="P350" s="128" t="s">
        <v>1126</v>
      </c>
    </row>
    <row r="351" spans="1:16" ht="13.5" thickBot="1" x14ac:dyDescent="0.25">
      <c r="A351" s="120" t="str">
        <f t="shared" si="30"/>
        <v> BRNO 32 </v>
      </c>
      <c r="B351" s="17" t="str">
        <f t="shared" si="31"/>
        <v>I</v>
      </c>
      <c r="C351" s="120">
        <f t="shared" si="32"/>
        <v>49923.494200000001</v>
      </c>
      <c r="D351" s="13" t="str">
        <f t="shared" si="33"/>
        <v>vis</v>
      </c>
      <c r="E351" s="125">
        <f>VLOOKUP(C351,Active!C$21:E$962,3,FALSE)</f>
        <v>2175.0028429916483</v>
      </c>
      <c r="F351" s="17" t="s">
        <v>194</v>
      </c>
      <c r="G351" s="13" t="str">
        <f t="shared" si="34"/>
        <v>49923.4942</v>
      </c>
      <c r="H351" s="120">
        <f t="shared" si="35"/>
        <v>2175</v>
      </c>
      <c r="I351" s="126" t="s">
        <v>1135</v>
      </c>
      <c r="J351" s="127" t="s">
        <v>1136</v>
      </c>
      <c r="K351" s="126">
        <v>2175</v>
      </c>
      <c r="L351" s="126" t="s">
        <v>1137</v>
      </c>
      <c r="M351" s="127" t="s">
        <v>229</v>
      </c>
      <c r="N351" s="127"/>
      <c r="O351" s="128" t="s">
        <v>1138</v>
      </c>
      <c r="P351" s="128" t="s">
        <v>1134</v>
      </c>
    </row>
    <row r="352" spans="1:16" ht="13.5" thickBot="1" x14ac:dyDescent="0.25">
      <c r="A352" s="120" t="str">
        <f t="shared" si="30"/>
        <v> BRNO 32 </v>
      </c>
      <c r="B352" s="17" t="str">
        <f t="shared" si="31"/>
        <v>I</v>
      </c>
      <c r="C352" s="120">
        <f t="shared" si="32"/>
        <v>49930.5098</v>
      </c>
      <c r="D352" s="13" t="str">
        <f t="shared" si="33"/>
        <v>vis</v>
      </c>
      <c r="E352" s="125">
        <f>VLOOKUP(C352,Active!C$21:E$962,3,FALSE)</f>
        <v>2178.0043918552083</v>
      </c>
      <c r="F352" s="17" t="s">
        <v>194</v>
      </c>
      <c r="G352" s="13" t="str">
        <f t="shared" si="34"/>
        <v>49930.5098</v>
      </c>
      <c r="H352" s="120">
        <f t="shared" si="35"/>
        <v>2178</v>
      </c>
      <c r="I352" s="126" t="s">
        <v>1139</v>
      </c>
      <c r="J352" s="127" t="s">
        <v>1140</v>
      </c>
      <c r="K352" s="126">
        <v>2178</v>
      </c>
      <c r="L352" s="126" t="s">
        <v>1141</v>
      </c>
      <c r="M352" s="127" t="s">
        <v>229</v>
      </c>
      <c r="N352" s="127"/>
      <c r="O352" s="128" t="s">
        <v>1138</v>
      </c>
      <c r="P352" s="128" t="s">
        <v>1134</v>
      </c>
    </row>
    <row r="353" spans="1:16" ht="13.5" thickBot="1" x14ac:dyDescent="0.25">
      <c r="A353" s="120" t="str">
        <f t="shared" si="30"/>
        <v> BRNO 32 </v>
      </c>
      <c r="B353" s="17" t="str">
        <f t="shared" si="31"/>
        <v>I</v>
      </c>
      <c r="C353" s="120">
        <f t="shared" si="32"/>
        <v>50040.347399999999</v>
      </c>
      <c r="D353" s="13" t="str">
        <f t="shared" si="33"/>
        <v>vis</v>
      </c>
      <c r="E353" s="125">
        <f>VLOOKUP(C353,Active!C$21:E$962,3,FALSE)</f>
        <v>2224.9972254626291</v>
      </c>
      <c r="F353" s="17" t="s">
        <v>194</v>
      </c>
      <c r="G353" s="13" t="str">
        <f t="shared" si="34"/>
        <v>50040.3474</v>
      </c>
      <c r="H353" s="120">
        <f t="shared" si="35"/>
        <v>2225</v>
      </c>
      <c r="I353" s="126" t="s">
        <v>1142</v>
      </c>
      <c r="J353" s="127" t="s">
        <v>1143</v>
      </c>
      <c r="K353" s="126">
        <v>2225</v>
      </c>
      <c r="L353" s="126" t="s">
        <v>1144</v>
      </c>
      <c r="M353" s="127" t="s">
        <v>229</v>
      </c>
      <c r="N353" s="127"/>
      <c r="O353" s="128" t="s">
        <v>1145</v>
      </c>
      <c r="P353" s="128" t="s">
        <v>1134</v>
      </c>
    </row>
    <row r="354" spans="1:16" ht="13.5" thickBot="1" x14ac:dyDescent="0.25">
      <c r="A354" s="120" t="str">
        <f t="shared" si="30"/>
        <v> BRNO 32 </v>
      </c>
      <c r="B354" s="17" t="str">
        <f t="shared" si="31"/>
        <v>I</v>
      </c>
      <c r="C354" s="120">
        <f t="shared" si="32"/>
        <v>50040.352299999999</v>
      </c>
      <c r="D354" s="13" t="str">
        <f t="shared" si="33"/>
        <v>vis</v>
      </c>
      <c r="E354" s="125">
        <f>VLOOKUP(C354,Active!C$21:E$962,3,FALSE)</f>
        <v>2224.9993218748295</v>
      </c>
      <c r="F354" s="17" t="s">
        <v>194</v>
      </c>
      <c r="G354" s="13" t="str">
        <f t="shared" si="34"/>
        <v>50040.3523</v>
      </c>
      <c r="H354" s="120">
        <f t="shared" si="35"/>
        <v>2225</v>
      </c>
      <c r="I354" s="126" t="s">
        <v>1146</v>
      </c>
      <c r="J354" s="127" t="s">
        <v>1147</v>
      </c>
      <c r="K354" s="126">
        <v>2225</v>
      </c>
      <c r="L354" s="126" t="s">
        <v>1148</v>
      </c>
      <c r="M354" s="127" t="s">
        <v>229</v>
      </c>
      <c r="N354" s="127"/>
      <c r="O354" s="128" t="s">
        <v>1149</v>
      </c>
      <c r="P354" s="128" t="s">
        <v>1134</v>
      </c>
    </row>
    <row r="355" spans="1:16" ht="13.5" thickBot="1" x14ac:dyDescent="0.25">
      <c r="A355" s="120" t="str">
        <f t="shared" si="30"/>
        <v> AOEB 8 </v>
      </c>
      <c r="B355" s="17" t="str">
        <f t="shared" si="31"/>
        <v>I</v>
      </c>
      <c r="C355" s="120">
        <f t="shared" si="32"/>
        <v>50222.656000000003</v>
      </c>
      <c r="D355" s="13" t="str">
        <f t="shared" si="33"/>
        <v>vis</v>
      </c>
      <c r="E355" s="125">
        <f>VLOOKUP(C355,Active!C$21:E$962,3,FALSE)</f>
        <v>2302.9959955104282</v>
      </c>
      <c r="F355" s="17" t="s">
        <v>194</v>
      </c>
      <c r="G355" s="13" t="str">
        <f t="shared" si="34"/>
        <v>50222.656</v>
      </c>
      <c r="H355" s="120">
        <f t="shared" si="35"/>
        <v>2303</v>
      </c>
      <c r="I355" s="126" t="s">
        <v>1159</v>
      </c>
      <c r="J355" s="127" t="s">
        <v>1160</v>
      </c>
      <c r="K355" s="126">
        <v>2303</v>
      </c>
      <c r="L355" s="126" t="s">
        <v>705</v>
      </c>
      <c r="M355" s="127" t="s">
        <v>229</v>
      </c>
      <c r="N355" s="127"/>
      <c r="O355" s="128" t="s">
        <v>478</v>
      </c>
      <c r="P355" s="128" t="s">
        <v>1126</v>
      </c>
    </row>
    <row r="356" spans="1:16" ht="13.5" thickBot="1" x14ac:dyDescent="0.25">
      <c r="A356" s="120" t="str">
        <f t="shared" si="30"/>
        <v> AOEB 8 </v>
      </c>
      <c r="B356" s="17" t="str">
        <f t="shared" si="31"/>
        <v>I</v>
      </c>
      <c r="C356" s="120">
        <f t="shared" si="32"/>
        <v>50264.728999999999</v>
      </c>
      <c r="D356" s="13" t="str">
        <f t="shared" si="33"/>
        <v>vis</v>
      </c>
      <c r="E356" s="125">
        <f>VLOOKUP(C356,Active!C$21:E$962,3,FALSE)</f>
        <v>2320.9964752037654</v>
      </c>
      <c r="F356" s="17" t="s">
        <v>194</v>
      </c>
      <c r="G356" s="13" t="str">
        <f t="shared" si="34"/>
        <v>50264.729</v>
      </c>
      <c r="H356" s="120">
        <f t="shared" si="35"/>
        <v>2321</v>
      </c>
      <c r="I356" s="126" t="s">
        <v>1161</v>
      </c>
      <c r="J356" s="127" t="s">
        <v>1162</v>
      </c>
      <c r="K356" s="126">
        <v>2321</v>
      </c>
      <c r="L356" s="126" t="s">
        <v>880</v>
      </c>
      <c r="M356" s="127" t="s">
        <v>1124</v>
      </c>
      <c r="N356" s="127" t="s">
        <v>1125</v>
      </c>
      <c r="O356" s="128" t="s">
        <v>1112</v>
      </c>
      <c r="P356" s="128" t="s">
        <v>1126</v>
      </c>
    </row>
    <row r="357" spans="1:16" ht="13.5" thickBot="1" x14ac:dyDescent="0.25">
      <c r="A357" s="120" t="str">
        <f t="shared" si="30"/>
        <v> BRNO 32 </v>
      </c>
      <c r="B357" s="17" t="str">
        <f t="shared" si="31"/>
        <v>I</v>
      </c>
      <c r="C357" s="120">
        <f t="shared" si="32"/>
        <v>50297.448700000001</v>
      </c>
      <c r="D357" s="13" t="str">
        <f t="shared" si="33"/>
        <v>vis</v>
      </c>
      <c r="E357" s="125">
        <f>VLOOKUP(C357,Active!C$21:E$962,3,FALSE)</f>
        <v>2334.9952462783776</v>
      </c>
      <c r="F357" s="17" t="s">
        <v>194</v>
      </c>
      <c r="G357" s="13" t="str">
        <f t="shared" si="34"/>
        <v>50297.4487</v>
      </c>
      <c r="H357" s="120">
        <f t="shared" si="35"/>
        <v>2335</v>
      </c>
      <c r="I357" s="126" t="s">
        <v>1168</v>
      </c>
      <c r="J357" s="127" t="s">
        <v>1169</v>
      </c>
      <c r="K357" s="126">
        <v>2335</v>
      </c>
      <c r="L357" s="126" t="s">
        <v>1170</v>
      </c>
      <c r="M357" s="127" t="s">
        <v>229</v>
      </c>
      <c r="N357" s="127"/>
      <c r="O357" s="128" t="s">
        <v>1171</v>
      </c>
      <c r="P357" s="128" t="s">
        <v>1134</v>
      </c>
    </row>
    <row r="358" spans="1:16" ht="13.5" thickBot="1" x14ac:dyDescent="0.25">
      <c r="A358" s="120" t="str">
        <f t="shared" si="30"/>
        <v> AOEB 8 </v>
      </c>
      <c r="B358" s="17" t="str">
        <f t="shared" si="31"/>
        <v>I</v>
      </c>
      <c r="C358" s="120">
        <f t="shared" si="32"/>
        <v>50367.567999999999</v>
      </c>
      <c r="D358" s="13" t="str">
        <f t="shared" si="33"/>
        <v>vis</v>
      </c>
      <c r="E358" s="125">
        <f>VLOOKUP(C358,Active!C$21:E$962,3,FALSE)</f>
        <v>2364.9950332144431</v>
      </c>
      <c r="F358" s="17" t="s">
        <v>194</v>
      </c>
      <c r="G358" s="13" t="str">
        <f t="shared" si="34"/>
        <v>50367.568</v>
      </c>
      <c r="H358" s="120">
        <f t="shared" si="35"/>
        <v>2365</v>
      </c>
      <c r="I358" s="126" t="s">
        <v>1172</v>
      </c>
      <c r="J358" s="127" t="s">
        <v>1173</v>
      </c>
      <c r="K358" s="126">
        <v>2365</v>
      </c>
      <c r="L358" s="126" t="s">
        <v>967</v>
      </c>
      <c r="M358" s="127" t="s">
        <v>229</v>
      </c>
      <c r="N358" s="127"/>
      <c r="O358" s="128" t="s">
        <v>736</v>
      </c>
      <c r="P358" s="128" t="s">
        <v>1126</v>
      </c>
    </row>
    <row r="359" spans="1:16" ht="13.5" thickBot="1" x14ac:dyDescent="0.25">
      <c r="A359" s="120" t="str">
        <f t="shared" si="30"/>
        <v> AOEB 8 </v>
      </c>
      <c r="B359" s="17" t="str">
        <f t="shared" si="31"/>
        <v>I</v>
      </c>
      <c r="C359" s="120">
        <f t="shared" si="32"/>
        <v>50755.561999999998</v>
      </c>
      <c r="D359" s="13" t="str">
        <f t="shared" si="33"/>
        <v>vis</v>
      </c>
      <c r="E359" s="125">
        <f>VLOOKUP(C359,Active!C$21:E$962,3,FALSE)</f>
        <v>2530.9940852938566</v>
      </c>
      <c r="F359" s="17" t="s">
        <v>194</v>
      </c>
      <c r="G359" s="13" t="str">
        <f t="shared" si="34"/>
        <v>50755.562</v>
      </c>
      <c r="H359" s="120">
        <f t="shared" si="35"/>
        <v>2531</v>
      </c>
      <c r="I359" s="126" t="s">
        <v>1185</v>
      </c>
      <c r="J359" s="127" t="s">
        <v>1186</v>
      </c>
      <c r="K359" s="126" t="s">
        <v>1187</v>
      </c>
      <c r="L359" s="126" t="s">
        <v>933</v>
      </c>
      <c r="M359" s="127" t="s">
        <v>229</v>
      </c>
      <c r="N359" s="127"/>
      <c r="O359" s="128" t="s">
        <v>1188</v>
      </c>
      <c r="P359" s="128" t="s">
        <v>1126</v>
      </c>
    </row>
    <row r="360" spans="1:16" ht="13.5" thickBot="1" x14ac:dyDescent="0.25">
      <c r="A360" s="120" t="str">
        <f t="shared" si="30"/>
        <v> AOEB 8 </v>
      </c>
      <c r="B360" s="17" t="str">
        <f t="shared" si="31"/>
        <v>I</v>
      </c>
      <c r="C360" s="120">
        <f t="shared" si="32"/>
        <v>50769.595000000001</v>
      </c>
      <c r="D360" s="13" t="str">
        <f t="shared" si="33"/>
        <v>vis</v>
      </c>
      <c r="E360" s="125">
        <f>VLOOKUP(C360,Active!C$21:E$962,3,FALSE)</f>
        <v>2536.9979531315835</v>
      </c>
      <c r="F360" s="17" t="s">
        <v>194</v>
      </c>
      <c r="G360" s="13" t="str">
        <f t="shared" si="34"/>
        <v>50769.595</v>
      </c>
      <c r="H360" s="120">
        <f t="shared" si="35"/>
        <v>2537</v>
      </c>
      <c r="I360" s="126" t="s">
        <v>1189</v>
      </c>
      <c r="J360" s="127" t="s">
        <v>1190</v>
      </c>
      <c r="K360" s="126" t="s">
        <v>1191</v>
      </c>
      <c r="L360" s="126" t="s">
        <v>573</v>
      </c>
      <c r="M360" s="127" t="s">
        <v>229</v>
      </c>
      <c r="N360" s="127"/>
      <c r="O360" s="128" t="s">
        <v>1192</v>
      </c>
      <c r="P360" s="128" t="s">
        <v>1126</v>
      </c>
    </row>
    <row r="361" spans="1:16" ht="13.5" thickBot="1" x14ac:dyDescent="0.25">
      <c r="A361" s="120" t="str">
        <f t="shared" si="30"/>
        <v>IBVS 4633/4653 </v>
      </c>
      <c r="B361" s="17" t="str">
        <f t="shared" si="31"/>
        <v>II</v>
      </c>
      <c r="C361" s="120">
        <f t="shared" si="32"/>
        <v>51018.517</v>
      </c>
      <c r="D361" s="13" t="str">
        <f t="shared" si="33"/>
        <v>vis</v>
      </c>
      <c r="E361" s="125">
        <f>VLOOKUP(C361,Active!C$21:E$962,3,FALSE)</f>
        <v>2643.4965485781927</v>
      </c>
      <c r="F361" s="17" t="s">
        <v>194</v>
      </c>
      <c r="G361" s="13" t="str">
        <f t="shared" si="34"/>
        <v>51018.517</v>
      </c>
      <c r="H361" s="120">
        <f t="shared" si="35"/>
        <v>2643.5</v>
      </c>
      <c r="I361" s="126" t="s">
        <v>1193</v>
      </c>
      <c r="J361" s="127" t="s">
        <v>1194</v>
      </c>
      <c r="K361" s="126" t="s">
        <v>1195</v>
      </c>
      <c r="L361" s="126" t="s">
        <v>880</v>
      </c>
      <c r="M361" s="127" t="s">
        <v>331</v>
      </c>
      <c r="N361" s="127" t="s">
        <v>1158</v>
      </c>
      <c r="O361" s="128" t="s">
        <v>1196</v>
      </c>
      <c r="P361" s="129" t="s">
        <v>1197</v>
      </c>
    </row>
    <row r="362" spans="1:16" ht="13.5" thickBot="1" x14ac:dyDescent="0.25">
      <c r="A362" s="120" t="str">
        <f t="shared" si="30"/>
        <v>BAVM 122 </v>
      </c>
      <c r="B362" s="17" t="str">
        <f t="shared" si="31"/>
        <v>I</v>
      </c>
      <c r="C362" s="120">
        <f t="shared" si="32"/>
        <v>51045.396999999997</v>
      </c>
      <c r="D362" s="13" t="str">
        <f t="shared" si="33"/>
        <v>vis</v>
      </c>
      <c r="E362" s="125">
        <f>VLOOKUP(C362,Active!C$21:E$962,3,FALSE)</f>
        <v>2654.9968669333584</v>
      </c>
      <c r="F362" s="17" t="s">
        <v>194</v>
      </c>
      <c r="G362" s="13" t="str">
        <f t="shared" si="34"/>
        <v>51045.397</v>
      </c>
      <c r="H362" s="120">
        <f t="shared" si="35"/>
        <v>2655</v>
      </c>
      <c r="I362" s="126" t="s">
        <v>1198</v>
      </c>
      <c r="J362" s="127" t="s">
        <v>1199</v>
      </c>
      <c r="K362" s="126" t="s">
        <v>1200</v>
      </c>
      <c r="L362" s="126" t="s">
        <v>884</v>
      </c>
      <c r="M362" s="127" t="s">
        <v>229</v>
      </c>
      <c r="N362" s="127"/>
      <c r="O362" s="128" t="s">
        <v>1183</v>
      </c>
      <c r="P362" s="129" t="s">
        <v>1201</v>
      </c>
    </row>
    <row r="363" spans="1:16" ht="13.5" thickBot="1" x14ac:dyDescent="0.25">
      <c r="A363" s="120" t="str">
        <f t="shared" si="30"/>
        <v>BAVM 122 </v>
      </c>
      <c r="B363" s="17" t="str">
        <f t="shared" si="31"/>
        <v>I</v>
      </c>
      <c r="C363" s="120">
        <f t="shared" si="32"/>
        <v>51197.305999999997</v>
      </c>
      <c r="D363" s="13" t="str">
        <f t="shared" si="33"/>
        <v>vis</v>
      </c>
      <c r="E363" s="125">
        <f>VLOOKUP(C363,Active!C$21:E$962,3,FALSE)</f>
        <v>2719.989495691359</v>
      </c>
      <c r="F363" s="17" t="s">
        <v>194</v>
      </c>
      <c r="G363" s="13" t="str">
        <f t="shared" si="34"/>
        <v>51197.306</v>
      </c>
      <c r="H363" s="120">
        <f t="shared" si="35"/>
        <v>2720</v>
      </c>
      <c r="I363" s="126" t="s">
        <v>1202</v>
      </c>
      <c r="J363" s="127" t="s">
        <v>1203</v>
      </c>
      <c r="K363" s="126" t="s">
        <v>1204</v>
      </c>
      <c r="L363" s="126" t="s">
        <v>1205</v>
      </c>
      <c r="M363" s="127" t="s">
        <v>229</v>
      </c>
      <c r="N363" s="127"/>
      <c r="O363" s="128" t="s">
        <v>1183</v>
      </c>
      <c r="P363" s="129" t="s">
        <v>1201</v>
      </c>
    </row>
    <row r="364" spans="1:16" ht="13.5" thickBot="1" x14ac:dyDescent="0.25">
      <c r="A364" s="120" t="str">
        <f t="shared" si="30"/>
        <v>BAVM 122 </v>
      </c>
      <c r="B364" s="17" t="str">
        <f t="shared" si="31"/>
        <v>I</v>
      </c>
      <c r="C364" s="120">
        <f t="shared" si="32"/>
        <v>51218.337</v>
      </c>
      <c r="D364" s="13" t="str">
        <f t="shared" si="33"/>
        <v>vis</v>
      </c>
      <c r="E364" s="125">
        <f>VLOOKUP(C364,Active!C$21:E$962,3,FALSE)</f>
        <v>2728.9873824222946</v>
      </c>
      <c r="F364" s="17" t="s">
        <v>194</v>
      </c>
      <c r="G364" s="13" t="str">
        <f t="shared" si="34"/>
        <v>51218.337</v>
      </c>
      <c r="H364" s="120">
        <f t="shared" si="35"/>
        <v>2729</v>
      </c>
      <c r="I364" s="126" t="s">
        <v>1206</v>
      </c>
      <c r="J364" s="127" t="s">
        <v>1207</v>
      </c>
      <c r="K364" s="126" t="s">
        <v>1208</v>
      </c>
      <c r="L364" s="126" t="s">
        <v>853</v>
      </c>
      <c r="M364" s="127" t="s">
        <v>229</v>
      </c>
      <c r="N364" s="127"/>
      <c r="O364" s="128" t="s">
        <v>1183</v>
      </c>
      <c r="P364" s="129" t="s">
        <v>1201</v>
      </c>
    </row>
    <row r="365" spans="1:16" ht="13.5" thickBot="1" x14ac:dyDescent="0.25">
      <c r="A365" s="120" t="str">
        <f t="shared" si="30"/>
        <v> AOEB 8 </v>
      </c>
      <c r="B365" s="17" t="str">
        <f t="shared" si="31"/>
        <v>I</v>
      </c>
      <c r="C365" s="120">
        <f t="shared" si="32"/>
        <v>51407.673000000003</v>
      </c>
      <c r="D365" s="13" t="str">
        <f t="shared" si="33"/>
        <v>vis</v>
      </c>
      <c r="E365" s="125">
        <f>VLOOKUP(C365,Active!C$21:E$962,3,FALSE)</f>
        <v>2809.9927498365032</v>
      </c>
      <c r="F365" s="17" t="s">
        <v>194</v>
      </c>
      <c r="G365" s="13" t="str">
        <f t="shared" si="34"/>
        <v>51407.673</v>
      </c>
      <c r="H365" s="120">
        <f t="shared" si="35"/>
        <v>2810</v>
      </c>
      <c r="I365" s="126" t="s">
        <v>1209</v>
      </c>
      <c r="J365" s="127" t="s">
        <v>1210</v>
      </c>
      <c r="K365" s="126" t="s">
        <v>1211</v>
      </c>
      <c r="L365" s="126" t="s">
        <v>618</v>
      </c>
      <c r="M365" s="127" t="s">
        <v>229</v>
      </c>
      <c r="N365" s="127"/>
      <c r="O365" s="128" t="s">
        <v>478</v>
      </c>
      <c r="P365" s="128" t="s">
        <v>1126</v>
      </c>
    </row>
    <row r="366" spans="1:16" ht="13.5" thickBot="1" x14ac:dyDescent="0.25">
      <c r="A366" s="120" t="str">
        <f t="shared" si="30"/>
        <v> AOEB 8 </v>
      </c>
      <c r="B366" s="17" t="str">
        <f t="shared" si="31"/>
        <v>I</v>
      </c>
      <c r="C366" s="120">
        <f t="shared" si="32"/>
        <v>51421.705000000002</v>
      </c>
      <c r="D366" s="13" t="str">
        <f t="shared" si="33"/>
        <v>vis</v>
      </c>
      <c r="E366" s="125">
        <f>VLOOKUP(C366,Active!C$21:E$962,3,FALSE)</f>
        <v>2815.9961898350039</v>
      </c>
      <c r="F366" s="17" t="s">
        <v>194</v>
      </c>
      <c r="G366" s="13" t="str">
        <f t="shared" si="34"/>
        <v>51421.705</v>
      </c>
      <c r="H366" s="120">
        <f t="shared" si="35"/>
        <v>2816</v>
      </c>
      <c r="I366" s="126" t="s">
        <v>1212</v>
      </c>
      <c r="J366" s="127" t="s">
        <v>1213</v>
      </c>
      <c r="K366" s="126" t="s">
        <v>1214</v>
      </c>
      <c r="L366" s="126" t="s">
        <v>705</v>
      </c>
      <c r="M366" s="127" t="s">
        <v>229</v>
      </c>
      <c r="N366" s="127"/>
      <c r="O366" s="128" t="s">
        <v>1192</v>
      </c>
      <c r="P366" s="128" t="s">
        <v>1126</v>
      </c>
    </row>
    <row r="367" spans="1:16" ht="13.5" thickBot="1" x14ac:dyDescent="0.25">
      <c r="A367" s="120" t="str">
        <f t="shared" si="30"/>
        <v>BAVM 131 </v>
      </c>
      <c r="B367" s="17" t="str">
        <f t="shared" si="31"/>
        <v>I</v>
      </c>
      <c r="C367" s="120">
        <f t="shared" si="32"/>
        <v>51426.358999999997</v>
      </c>
      <c r="D367" s="13" t="str">
        <f t="shared" si="33"/>
        <v>vis</v>
      </c>
      <c r="E367" s="125">
        <f>VLOOKUP(C367,Active!C$21:E$962,3,FALSE)</f>
        <v>2817.9873535859297</v>
      </c>
      <c r="F367" s="17" t="s">
        <v>194</v>
      </c>
      <c r="G367" s="13" t="str">
        <f t="shared" si="34"/>
        <v>51426.359</v>
      </c>
      <c r="H367" s="120">
        <f t="shared" si="35"/>
        <v>2818</v>
      </c>
      <c r="I367" s="126" t="s">
        <v>1215</v>
      </c>
      <c r="J367" s="127" t="s">
        <v>1216</v>
      </c>
      <c r="K367" s="126" t="s">
        <v>1217</v>
      </c>
      <c r="L367" s="126" t="s">
        <v>1218</v>
      </c>
      <c r="M367" s="127" t="s">
        <v>229</v>
      </c>
      <c r="N367" s="127"/>
      <c r="O367" s="128" t="s">
        <v>1183</v>
      </c>
      <c r="P367" s="129" t="s">
        <v>1219</v>
      </c>
    </row>
    <row r="368" spans="1:16" ht="13.5" thickBot="1" x14ac:dyDescent="0.25">
      <c r="A368" s="120" t="str">
        <f t="shared" si="30"/>
        <v>BAVM 131 </v>
      </c>
      <c r="B368" s="17" t="str">
        <f t="shared" si="31"/>
        <v>I</v>
      </c>
      <c r="C368" s="120">
        <f t="shared" si="32"/>
        <v>51433.374000000003</v>
      </c>
      <c r="D368" s="13" t="str">
        <f t="shared" si="33"/>
        <v>vis</v>
      </c>
      <c r="E368" s="125">
        <f>VLOOKUP(C368,Active!C$21:E$962,3,FALSE)</f>
        <v>2820.9886457459584</v>
      </c>
      <c r="F368" s="17" t="s">
        <v>194</v>
      </c>
      <c r="G368" s="13" t="str">
        <f t="shared" si="34"/>
        <v>51433.374</v>
      </c>
      <c r="H368" s="120">
        <f t="shared" si="35"/>
        <v>2821</v>
      </c>
      <c r="I368" s="126" t="s">
        <v>1220</v>
      </c>
      <c r="J368" s="127" t="s">
        <v>1221</v>
      </c>
      <c r="K368" s="126" t="s">
        <v>1222</v>
      </c>
      <c r="L368" s="126" t="s">
        <v>811</v>
      </c>
      <c r="M368" s="127" t="s">
        <v>229</v>
      </c>
      <c r="N368" s="127"/>
      <c r="O368" s="128" t="s">
        <v>1183</v>
      </c>
      <c r="P368" s="129" t="s">
        <v>1219</v>
      </c>
    </row>
    <row r="369" spans="1:16" ht="13.5" thickBot="1" x14ac:dyDescent="0.25">
      <c r="A369" s="120" t="str">
        <f t="shared" si="30"/>
        <v>BAVM 131 </v>
      </c>
      <c r="B369" s="17" t="str">
        <f t="shared" si="31"/>
        <v>I</v>
      </c>
      <c r="C369" s="120">
        <f t="shared" si="32"/>
        <v>51433.379000000001</v>
      </c>
      <c r="D369" s="13" t="str">
        <f t="shared" si="33"/>
        <v>vis</v>
      </c>
      <c r="E369" s="125">
        <f>VLOOKUP(C369,Active!C$21:E$962,3,FALSE)</f>
        <v>2820.9907849420797</v>
      </c>
      <c r="F369" s="17" t="s">
        <v>194</v>
      </c>
      <c r="G369" s="13" t="str">
        <f t="shared" si="34"/>
        <v>51433.379</v>
      </c>
      <c r="H369" s="120">
        <f t="shared" si="35"/>
        <v>2821</v>
      </c>
      <c r="I369" s="126" t="s">
        <v>1223</v>
      </c>
      <c r="J369" s="127" t="s">
        <v>1224</v>
      </c>
      <c r="K369" s="126" t="s">
        <v>1222</v>
      </c>
      <c r="L369" s="126" t="s">
        <v>583</v>
      </c>
      <c r="M369" s="127" t="s">
        <v>229</v>
      </c>
      <c r="N369" s="127"/>
      <c r="O369" s="128" t="s">
        <v>1225</v>
      </c>
      <c r="P369" s="129" t="s">
        <v>1219</v>
      </c>
    </row>
    <row r="370" spans="1:16" ht="13.5" thickBot="1" x14ac:dyDescent="0.25">
      <c r="A370" s="120" t="str">
        <f t="shared" si="30"/>
        <v> AOEB 8 </v>
      </c>
      <c r="B370" s="17" t="str">
        <f t="shared" si="31"/>
        <v>I</v>
      </c>
      <c r="C370" s="120">
        <f t="shared" si="32"/>
        <v>51538.557000000001</v>
      </c>
      <c r="D370" s="13" t="str">
        <f t="shared" si="33"/>
        <v>vis</v>
      </c>
      <c r="E370" s="125">
        <f>VLOOKUP(C370,Active!C$21:E$962,3,FALSE)</f>
        <v>2865.9900588989158</v>
      </c>
      <c r="F370" s="17" t="s">
        <v>194</v>
      </c>
      <c r="G370" s="13" t="str">
        <f t="shared" si="34"/>
        <v>51538.557</v>
      </c>
      <c r="H370" s="120">
        <f t="shared" si="35"/>
        <v>2866</v>
      </c>
      <c r="I370" s="126" t="s">
        <v>1240</v>
      </c>
      <c r="J370" s="127" t="s">
        <v>1241</v>
      </c>
      <c r="K370" s="126" t="s">
        <v>1242</v>
      </c>
      <c r="L370" s="126" t="s">
        <v>1243</v>
      </c>
      <c r="M370" s="127" t="s">
        <v>229</v>
      </c>
      <c r="N370" s="127"/>
      <c r="O370" s="128" t="s">
        <v>1192</v>
      </c>
      <c r="P370" s="128" t="s">
        <v>1126</v>
      </c>
    </row>
    <row r="371" spans="1:16" ht="13.5" thickBot="1" x14ac:dyDescent="0.25">
      <c r="A371" s="120" t="str">
        <f t="shared" si="30"/>
        <v>BAVM 131 </v>
      </c>
      <c r="B371" s="17" t="str">
        <f t="shared" si="31"/>
        <v>I</v>
      </c>
      <c r="C371" s="120">
        <f t="shared" si="32"/>
        <v>51641.406000000003</v>
      </c>
      <c r="D371" s="13" t="str">
        <f t="shared" si="33"/>
        <v>vis</v>
      </c>
      <c r="E371" s="125">
        <f>VLOOKUP(C371,Active!C$21:E$962,3,FALSE)</f>
        <v>2909.9928953018398</v>
      </c>
      <c r="F371" s="17" t="s">
        <v>194</v>
      </c>
      <c r="G371" s="13" t="str">
        <f t="shared" si="34"/>
        <v>51641.406</v>
      </c>
      <c r="H371" s="120">
        <f t="shared" si="35"/>
        <v>2910</v>
      </c>
      <c r="I371" s="126" t="s">
        <v>1244</v>
      </c>
      <c r="J371" s="127" t="s">
        <v>1245</v>
      </c>
      <c r="K371" s="126" t="s">
        <v>1246</v>
      </c>
      <c r="L371" s="126" t="s">
        <v>618</v>
      </c>
      <c r="M371" s="127" t="s">
        <v>229</v>
      </c>
      <c r="N371" s="127"/>
      <c r="O371" s="128" t="s">
        <v>1247</v>
      </c>
      <c r="P371" s="129" t="s">
        <v>1219</v>
      </c>
    </row>
    <row r="372" spans="1:16" ht="13.5" thickBot="1" x14ac:dyDescent="0.25">
      <c r="A372" s="120" t="str">
        <f t="shared" si="30"/>
        <v>BAVM 143 </v>
      </c>
      <c r="B372" s="17" t="str">
        <f t="shared" si="31"/>
        <v>I</v>
      </c>
      <c r="C372" s="120">
        <f t="shared" si="32"/>
        <v>51807.357000000004</v>
      </c>
      <c r="D372" s="13" t="str">
        <f t="shared" si="33"/>
        <v>vis</v>
      </c>
      <c r="E372" s="125">
        <f>VLOOKUP(C372,Active!C$21:E$962,3,FALSE)</f>
        <v>2980.9932424505869</v>
      </c>
      <c r="F372" s="17" t="s">
        <v>194</v>
      </c>
      <c r="G372" s="13" t="str">
        <f t="shared" si="34"/>
        <v>51807.357</v>
      </c>
      <c r="H372" s="120">
        <f t="shared" si="35"/>
        <v>2981</v>
      </c>
      <c r="I372" s="126" t="s">
        <v>1248</v>
      </c>
      <c r="J372" s="127" t="s">
        <v>1249</v>
      </c>
      <c r="K372" s="126" t="s">
        <v>1250</v>
      </c>
      <c r="L372" s="126" t="s">
        <v>553</v>
      </c>
      <c r="M372" s="127" t="s">
        <v>229</v>
      </c>
      <c r="N372" s="127"/>
      <c r="O372" s="128" t="s">
        <v>1183</v>
      </c>
      <c r="P372" s="129" t="s">
        <v>1251</v>
      </c>
    </row>
    <row r="373" spans="1:16" ht="13.5" thickBot="1" x14ac:dyDescent="0.25">
      <c r="A373" s="120" t="str">
        <f t="shared" si="30"/>
        <v> AOEB 8 </v>
      </c>
      <c r="B373" s="17" t="str">
        <f t="shared" si="31"/>
        <v>I</v>
      </c>
      <c r="C373" s="120">
        <f t="shared" si="32"/>
        <v>51919.538999999997</v>
      </c>
      <c r="D373" s="13" t="str">
        <f t="shared" si="33"/>
        <v>vis</v>
      </c>
      <c r="E373" s="125">
        <f>VLOOKUP(C373,Active!C$21:E$962,3,FALSE)</f>
        <v>3028.989102335976</v>
      </c>
      <c r="F373" s="17" t="s">
        <v>194</v>
      </c>
      <c r="G373" s="13" t="str">
        <f t="shared" si="34"/>
        <v>51919.539</v>
      </c>
      <c r="H373" s="120">
        <f t="shared" si="35"/>
        <v>3029</v>
      </c>
      <c r="I373" s="126" t="s">
        <v>1252</v>
      </c>
      <c r="J373" s="127" t="s">
        <v>1253</v>
      </c>
      <c r="K373" s="126" t="s">
        <v>1254</v>
      </c>
      <c r="L373" s="126" t="s">
        <v>1205</v>
      </c>
      <c r="M373" s="127" t="s">
        <v>229</v>
      </c>
      <c r="N373" s="127"/>
      <c r="O373" s="128" t="s">
        <v>1192</v>
      </c>
      <c r="P373" s="128" t="s">
        <v>1126</v>
      </c>
    </row>
    <row r="374" spans="1:16" ht="13.5" thickBot="1" x14ac:dyDescent="0.25">
      <c r="A374" s="120" t="str">
        <f t="shared" si="30"/>
        <v> AOEB 8 </v>
      </c>
      <c r="B374" s="17" t="str">
        <f t="shared" si="31"/>
        <v>I</v>
      </c>
      <c r="C374" s="120">
        <f t="shared" si="32"/>
        <v>51933.565999999999</v>
      </c>
      <c r="D374" s="13" t="str">
        <f t="shared" si="33"/>
        <v>vis</v>
      </c>
      <c r="E374" s="125">
        <f>VLOOKUP(C374,Active!C$21:E$962,3,FALSE)</f>
        <v>3034.9904031383553</v>
      </c>
      <c r="F374" s="17" t="s">
        <v>194</v>
      </c>
      <c r="G374" s="13" t="str">
        <f t="shared" si="34"/>
        <v>51933.566</v>
      </c>
      <c r="H374" s="120">
        <f t="shared" si="35"/>
        <v>3035</v>
      </c>
      <c r="I374" s="126" t="s">
        <v>1255</v>
      </c>
      <c r="J374" s="127" t="s">
        <v>1256</v>
      </c>
      <c r="K374" s="126" t="s">
        <v>1257</v>
      </c>
      <c r="L374" s="126" t="s">
        <v>583</v>
      </c>
      <c r="M374" s="127" t="s">
        <v>229</v>
      </c>
      <c r="N374" s="127"/>
      <c r="O374" s="128" t="s">
        <v>1192</v>
      </c>
      <c r="P374" s="128" t="s">
        <v>1126</v>
      </c>
    </row>
    <row r="375" spans="1:16" ht="13.5" thickBot="1" x14ac:dyDescent="0.25">
      <c r="A375" s="120" t="str">
        <f t="shared" si="30"/>
        <v> AOEB 8 </v>
      </c>
      <c r="B375" s="17" t="str">
        <f t="shared" si="31"/>
        <v>I</v>
      </c>
      <c r="C375" s="120">
        <f t="shared" si="32"/>
        <v>51947.591999999997</v>
      </c>
      <c r="D375" s="13" t="str">
        <f t="shared" si="33"/>
        <v>vis</v>
      </c>
      <c r="E375" s="125">
        <f>VLOOKUP(C375,Active!C$21:E$962,3,FALSE)</f>
        <v>3040.991276101508</v>
      </c>
      <c r="F375" s="17" t="s">
        <v>194</v>
      </c>
      <c r="G375" s="13" t="str">
        <f t="shared" si="34"/>
        <v>51947.592</v>
      </c>
      <c r="H375" s="120">
        <f t="shared" si="35"/>
        <v>3041</v>
      </c>
      <c r="I375" s="126" t="s">
        <v>1258</v>
      </c>
      <c r="J375" s="127" t="s">
        <v>1259</v>
      </c>
      <c r="K375" s="126" t="s">
        <v>1260</v>
      </c>
      <c r="L375" s="126" t="s">
        <v>1105</v>
      </c>
      <c r="M375" s="127" t="s">
        <v>229</v>
      </c>
      <c r="N375" s="127"/>
      <c r="O375" s="128" t="s">
        <v>1192</v>
      </c>
      <c r="P375" s="128" t="s">
        <v>1126</v>
      </c>
    </row>
    <row r="376" spans="1:16" ht="13.5" thickBot="1" x14ac:dyDescent="0.25">
      <c r="A376" s="120" t="str">
        <f t="shared" si="30"/>
        <v> AOEB 8 </v>
      </c>
      <c r="B376" s="17" t="str">
        <f t="shared" si="31"/>
        <v>I</v>
      </c>
      <c r="C376" s="120">
        <f t="shared" si="32"/>
        <v>52307.533000000003</v>
      </c>
      <c r="D376" s="13" t="str">
        <f t="shared" si="33"/>
        <v>vis</v>
      </c>
      <c r="E376" s="125">
        <f>VLOOKUP(C376,Active!C$21:E$962,3,FALSE)</f>
        <v>3194.9881544153927</v>
      </c>
      <c r="F376" s="17" t="s">
        <v>194</v>
      </c>
      <c r="G376" s="13" t="str">
        <f t="shared" si="34"/>
        <v>52307.533</v>
      </c>
      <c r="H376" s="120">
        <f t="shared" si="35"/>
        <v>3195</v>
      </c>
      <c r="I376" s="126" t="s">
        <v>1267</v>
      </c>
      <c r="J376" s="127" t="s">
        <v>1268</v>
      </c>
      <c r="K376" s="126" t="s">
        <v>1269</v>
      </c>
      <c r="L376" s="126" t="s">
        <v>699</v>
      </c>
      <c r="M376" s="127" t="s">
        <v>1124</v>
      </c>
      <c r="N376" s="127" t="s">
        <v>1125</v>
      </c>
      <c r="O376" s="128" t="s">
        <v>1270</v>
      </c>
      <c r="P376" s="128" t="s">
        <v>1126</v>
      </c>
    </row>
    <row r="377" spans="1:16" ht="13.5" thickBot="1" x14ac:dyDescent="0.25">
      <c r="A377" s="120" t="str">
        <f t="shared" si="30"/>
        <v> AOEB 8 </v>
      </c>
      <c r="B377" s="17" t="str">
        <f t="shared" si="31"/>
        <v>I</v>
      </c>
      <c r="C377" s="120">
        <f t="shared" si="32"/>
        <v>52426.739000000001</v>
      </c>
      <c r="D377" s="13" t="str">
        <f t="shared" si="33"/>
        <v>vis</v>
      </c>
      <c r="E377" s="125">
        <f>VLOOKUP(C377,Active!C$21:E$962,3,FALSE)</f>
        <v>3245.9891570138307</v>
      </c>
      <c r="F377" s="17" t="s">
        <v>194</v>
      </c>
      <c r="G377" s="13" t="str">
        <f t="shared" si="34"/>
        <v>52426.739</v>
      </c>
      <c r="H377" s="120">
        <f t="shared" si="35"/>
        <v>3246</v>
      </c>
      <c r="I377" s="126" t="s">
        <v>1271</v>
      </c>
      <c r="J377" s="127" t="s">
        <v>1272</v>
      </c>
      <c r="K377" s="126" t="s">
        <v>1273</v>
      </c>
      <c r="L377" s="126" t="s">
        <v>1205</v>
      </c>
      <c r="M377" s="127" t="s">
        <v>229</v>
      </c>
      <c r="N377" s="127"/>
      <c r="O377" s="128" t="s">
        <v>1274</v>
      </c>
      <c r="P377" s="128" t="s">
        <v>1126</v>
      </c>
    </row>
    <row r="378" spans="1:16" ht="13.5" thickBot="1" x14ac:dyDescent="0.25">
      <c r="A378" s="120" t="str">
        <f t="shared" si="30"/>
        <v> AOEB 8 </v>
      </c>
      <c r="B378" s="17" t="str">
        <f t="shared" si="31"/>
        <v>I</v>
      </c>
      <c r="C378" s="120">
        <f t="shared" si="32"/>
        <v>52529.576800000003</v>
      </c>
      <c r="D378" s="13" t="str">
        <f t="shared" si="33"/>
        <v>vis</v>
      </c>
      <c r="E378" s="125">
        <f>VLOOKUP(C378,Active!C$21:E$962,3,FALSE)</f>
        <v>3289.9872016174395</v>
      </c>
      <c r="F378" s="17" t="s">
        <v>194</v>
      </c>
      <c r="G378" s="13" t="str">
        <f t="shared" si="34"/>
        <v>52529.5768</v>
      </c>
      <c r="H378" s="120">
        <f t="shared" si="35"/>
        <v>3290</v>
      </c>
      <c r="I378" s="126" t="s">
        <v>1286</v>
      </c>
      <c r="J378" s="127" t="s">
        <v>1287</v>
      </c>
      <c r="K378" s="126" t="s">
        <v>1288</v>
      </c>
      <c r="L378" s="126" t="s">
        <v>1289</v>
      </c>
      <c r="M378" s="127" t="s">
        <v>1124</v>
      </c>
      <c r="N378" s="127" t="s">
        <v>1125</v>
      </c>
      <c r="O378" s="128" t="s">
        <v>736</v>
      </c>
      <c r="P378" s="128" t="s">
        <v>1126</v>
      </c>
    </row>
    <row r="379" spans="1:16" ht="13.5" thickBot="1" x14ac:dyDescent="0.25">
      <c r="A379" s="120" t="str">
        <f t="shared" si="30"/>
        <v>BAVM 157 </v>
      </c>
      <c r="B379" s="17" t="str">
        <f t="shared" si="31"/>
        <v>I</v>
      </c>
      <c r="C379" s="120">
        <f t="shared" si="32"/>
        <v>52576.339</v>
      </c>
      <c r="D379" s="13" t="str">
        <f t="shared" si="33"/>
        <v>vis</v>
      </c>
      <c r="E379" s="125">
        <f>VLOOKUP(C379,Active!C$21:E$962,3,FALSE)</f>
        <v>3309.9939050024082</v>
      </c>
      <c r="F379" s="17" t="s">
        <v>194</v>
      </c>
      <c r="G379" s="13" t="str">
        <f t="shared" si="34"/>
        <v>52576.339</v>
      </c>
      <c r="H379" s="120">
        <f t="shared" si="35"/>
        <v>3310</v>
      </c>
      <c r="I379" s="126" t="s">
        <v>1290</v>
      </c>
      <c r="J379" s="127" t="s">
        <v>1291</v>
      </c>
      <c r="K379" s="126" t="s">
        <v>1292</v>
      </c>
      <c r="L379" s="126" t="s">
        <v>933</v>
      </c>
      <c r="M379" s="127" t="s">
        <v>229</v>
      </c>
      <c r="N379" s="127"/>
      <c r="O379" s="128" t="s">
        <v>1183</v>
      </c>
      <c r="P379" s="129" t="s">
        <v>1293</v>
      </c>
    </row>
    <row r="380" spans="1:16" ht="26.25" thickBot="1" x14ac:dyDescent="0.25">
      <c r="A380" s="120" t="str">
        <f t="shared" si="30"/>
        <v> AN 328,No.6, 543-550 </v>
      </c>
      <c r="B380" s="17" t="str">
        <f t="shared" si="31"/>
        <v>I</v>
      </c>
      <c r="C380" s="120">
        <f t="shared" si="32"/>
        <v>52805.380499999999</v>
      </c>
      <c r="D380" s="13" t="str">
        <f t="shared" si="33"/>
        <v>vis</v>
      </c>
      <c r="E380" s="125">
        <f>VLOOKUP(C380,Active!C$21:E$962,3,FALSE)</f>
        <v>3407.9868427458969</v>
      </c>
      <c r="F380" s="17" t="s">
        <v>194</v>
      </c>
      <c r="G380" s="13" t="str">
        <f t="shared" si="34"/>
        <v>52805.3805</v>
      </c>
      <c r="H380" s="120">
        <f t="shared" si="35"/>
        <v>3408</v>
      </c>
      <c r="I380" s="126" t="s">
        <v>1294</v>
      </c>
      <c r="J380" s="127" t="s">
        <v>1295</v>
      </c>
      <c r="K380" s="126" t="s">
        <v>1296</v>
      </c>
      <c r="L380" s="126" t="s">
        <v>1297</v>
      </c>
      <c r="M380" s="127" t="s">
        <v>1124</v>
      </c>
      <c r="N380" s="127" t="s">
        <v>332</v>
      </c>
      <c r="O380" s="128" t="s">
        <v>1298</v>
      </c>
      <c r="P380" s="128" t="s">
        <v>1299</v>
      </c>
    </row>
    <row r="381" spans="1:16" ht="13.5" thickBot="1" x14ac:dyDescent="0.25">
      <c r="A381" s="120" t="str">
        <f t="shared" si="30"/>
        <v>BAVM 171 </v>
      </c>
      <c r="B381" s="17" t="str">
        <f t="shared" si="31"/>
        <v>I</v>
      </c>
      <c r="C381" s="120">
        <f t="shared" si="32"/>
        <v>52847.461000000003</v>
      </c>
      <c r="D381" s="13" t="str">
        <f t="shared" si="33"/>
        <v>vis</v>
      </c>
      <c r="E381" s="125">
        <f>VLOOKUP(C381,Active!C$21:E$962,3,FALSE)</f>
        <v>3425.9905312334208</v>
      </c>
      <c r="F381" s="17" t="s">
        <v>194</v>
      </c>
      <c r="G381" s="13" t="str">
        <f t="shared" si="34"/>
        <v>52847.461</v>
      </c>
      <c r="H381" s="120">
        <f t="shared" si="35"/>
        <v>3426</v>
      </c>
      <c r="I381" s="126" t="s">
        <v>1300</v>
      </c>
      <c r="J381" s="127" t="s">
        <v>1301</v>
      </c>
      <c r="K381" s="126" t="s">
        <v>1302</v>
      </c>
      <c r="L381" s="126" t="s">
        <v>583</v>
      </c>
      <c r="M381" s="127" t="s">
        <v>229</v>
      </c>
      <c r="N381" s="127"/>
      <c r="O381" s="128" t="s">
        <v>1183</v>
      </c>
      <c r="P381" s="129" t="s">
        <v>1303</v>
      </c>
    </row>
    <row r="382" spans="1:16" ht="26.25" thickBot="1" x14ac:dyDescent="0.25">
      <c r="A382" s="120" t="str">
        <f t="shared" si="30"/>
        <v> AN 328,No.6, 543-550 </v>
      </c>
      <c r="B382" s="17" t="str">
        <f t="shared" si="31"/>
        <v>I</v>
      </c>
      <c r="C382" s="120">
        <f t="shared" si="32"/>
        <v>52861.476499999997</v>
      </c>
      <c r="D382" s="13" t="str">
        <f t="shared" si="33"/>
        <v>vis</v>
      </c>
      <c r="E382" s="125">
        <f>VLOOKUP(C382,Active!C$21:E$962,3,FALSE)</f>
        <v>3431.9869118847146</v>
      </c>
      <c r="F382" s="17" t="s">
        <v>194</v>
      </c>
      <c r="G382" s="13" t="str">
        <f t="shared" si="34"/>
        <v>52861.4765</v>
      </c>
      <c r="H382" s="120">
        <f t="shared" si="35"/>
        <v>3432</v>
      </c>
      <c r="I382" s="126" t="s">
        <v>1308</v>
      </c>
      <c r="J382" s="127" t="s">
        <v>1309</v>
      </c>
      <c r="K382" s="126" t="s">
        <v>1306</v>
      </c>
      <c r="L382" s="126" t="s">
        <v>1310</v>
      </c>
      <c r="M382" s="127" t="s">
        <v>1124</v>
      </c>
      <c r="N382" s="127" t="s">
        <v>332</v>
      </c>
      <c r="O382" s="128" t="s">
        <v>1298</v>
      </c>
      <c r="P382" s="128" t="s">
        <v>1299</v>
      </c>
    </row>
    <row r="383" spans="1:16" ht="26.25" thickBot="1" x14ac:dyDescent="0.25">
      <c r="A383" s="120" t="str">
        <f t="shared" si="30"/>
        <v> AN 328,No.6, 543-550 </v>
      </c>
      <c r="B383" s="17" t="str">
        <f t="shared" si="31"/>
        <v>II</v>
      </c>
      <c r="C383" s="120">
        <f t="shared" si="32"/>
        <v>52874.324200000003</v>
      </c>
      <c r="D383" s="13" t="str">
        <f t="shared" si="33"/>
        <v>vis</v>
      </c>
      <c r="E383" s="125">
        <f>VLOOKUP(C383,Active!C$21:E$962,3,FALSE)</f>
        <v>3437.4836618896156</v>
      </c>
      <c r="F383" s="17" t="s">
        <v>194</v>
      </c>
      <c r="G383" s="13" t="str">
        <f t="shared" si="34"/>
        <v>52874.3242</v>
      </c>
      <c r="H383" s="120">
        <f t="shared" si="35"/>
        <v>3437.5</v>
      </c>
      <c r="I383" s="126" t="s">
        <v>1311</v>
      </c>
      <c r="J383" s="127" t="s">
        <v>1312</v>
      </c>
      <c r="K383" s="126" t="s">
        <v>1313</v>
      </c>
      <c r="L383" s="126" t="s">
        <v>1314</v>
      </c>
      <c r="M383" s="127" t="s">
        <v>1124</v>
      </c>
      <c r="N383" s="127" t="s">
        <v>332</v>
      </c>
      <c r="O383" s="128" t="s">
        <v>1298</v>
      </c>
      <c r="P383" s="128" t="s">
        <v>1299</v>
      </c>
    </row>
    <row r="384" spans="1:16" ht="26.25" thickBot="1" x14ac:dyDescent="0.25">
      <c r="A384" s="120" t="str">
        <f t="shared" si="30"/>
        <v> AN 328,No.6, 543-550 </v>
      </c>
      <c r="B384" s="17" t="str">
        <f t="shared" si="31"/>
        <v>I</v>
      </c>
      <c r="C384" s="120">
        <f t="shared" si="32"/>
        <v>52924.581700000002</v>
      </c>
      <c r="D384" s="13" t="str">
        <f t="shared" si="33"/>
        <v>vis</v>
      </c>
      <c r="E384" s="125">
        <f>VLOOKUP(C384,Active!C$21:E$962,3,FALSE)</f>
        <v>3458.9857917160589</v>
      </c>
      <c r="F384" s="17" t="s">
        <v>194</v>
      </c>
      <c r="G384" s="13" t="str">
        <f t="shared" si="34"/>
        <v>52924.5817</v>
      </c>
      <c r="H384" s="120">
        <f t="shared" si="35"/>
        <v>3459</v>
      </c>
      <c r="I384" s="126" t="s">
        <v>1315</v>
      </c>
      <c r="J384" s="127" t="s">
        <v>1316</v>
      </c>
      <c r="K384" s="126" t="s">
        <v>1317</v>
      </c>
      <c r="L384" s="126" t="s">
        <v>1318</v>
      </c>
      <c r="M384" s="127" t="s">
        <v>1124</v>
      </c>
      <c r="N384" s="127" t="s">
        <v>332</v>
      </c>
      <c r="O384" s="128" t="s">
        <v>1298</v>
      </c>
      <c r="P384" s="128" t="s">
        <v>1299</v>
      </c>
    </row>
    <row r="385" spans="1:16" ht="13.5" thickBot="1" x14ac:dyDescent="0.25">
      <c r="A385" s="120" t="str">
        <f t="shared" si="30"/>
        <v> AOEB 12 </v>
      </c>
      <c r="B385" s="17" t="str">
        <f t="shared" si="31"/>
        <v>I</v>
      </c>
      <c r="C385" s="120">
        <f t="shared" si="32"/>
        <v>52931.597199999997</v>
      </c>
      <c r="D385" s="13" t="str">
        <f t="shared" si="33"/>
        <v>vis</v>
      </c>
      <c r="E385" s="125">
        <f>VLOOKUP(C385,Active!C$21:E$962,3,FALSE)</f>
        <v>3461.9872977956948</v>
      </c>
      <c r="F385" s="17" t="s">
        <v>194</v>
      </c>
      <c r="G385" s="13" t="str">
        <f t="shared" si="34"/>
        <v>52931.5972</v>
      </c>
      <c r="H385" s="120">
        <f t="shared" si="35"/>
        <v>3462</v>
      </c>
      <c r="I385" s="126" t="s">
        <v>1319</v>
      </c>
      <c r="J385" s="127" t="s">
        <v>1320</v>
      </c>
      <c r="K385" s="126" t="s">
        <v>1321</v>
      </c>
      <c r="L385" s="126" t="s">
        <v>1322</v>
      </c>
      <c r="M385" s="127" t="s">
        <v>1124</v>
      </c>
      <c r="N385" s="127" t="s">
        <v>1125</v>
      </c>
      <c r="O385" s="128" t="s">
        <v>736</v>
      </c>
      <c r="P385" s="128" t="s">
        <v>1323</v>
      </c>
    </row>
    <row r="386" spans="1:16" ht="13.5" thickBot="1" x14ac:dyDescent="0.25">
      <c r="A386" s="120" t="str">
        <f t="shared" si="30"/>
        <v> AOEB 12 </v>
      </c>
      <c r="B386" s="17" t="str">
        <f t="shared" si="31"/>
        <v>I</v>
      </c>
      <c r="C386" s="120">
        <f t="shared" si="32"/>
        <v>52931.603999999999</v>
      </c>
      <c r="D386" s="13" t="str">
        <f t="shared" si="33"/>
        <v>vis</v>
      </c>
      <c r="E386" s="125">
        <f>VLOOKUP(C386,Active!C$21:E$962,3,FALSE)</f>
        <v>3461.9902071024226</v>
      </c>
      <c r="F386" s="17" t="s">
        <v>194</v>
      </c>
      <c r="G386" s="13" t="str">
        <f t="shared" si="34"/>
        <v>52931.604</v>
      </c>
      <c r="H386" s="120">
        <f t="shared" si="35"/>
        <v>3462</v>
      </c>
      <c r="I386" s="126" t="s">
        <v>1324</v>
      </c>
      <c r="J386" s="127" t="s">
        <v>1325</v>
      </c>
      <c r="K386" s="126" t="s">
        <v>1321</v>
      </c>
      <c r="L386" s="126" t="s">
        <v>1243</v>
      </c>
      <c r="M386" s="127" t="s">
        <v>229</v>
      </c>
      <c r="N386" s="127"/>
      <c r="O386" s="128" t="s">
        <v>874</v>
      </c>
      <c r="P386" s="128" t="s">
        <v>1323</v>
      </c>
    </row>
    <row r="387" spans="1:16" ht="26.25" thickBot="1" x14ac:dyDescent="0.25">
      <c r="A387" s="120" t="str">
        <f t="shared" si="30"/>
        <v> AN 328,No.6, 543-550 </v>
      </c>
      <c r="B387" s="17" t="str">
        <f t="shared" si="31"/>
        <v>II</v>
      </c>
      <c r="C387" s="120">
        <f t="shared" si="32"/>
        <v>53173.508999999998</v>
      </c>
      <c r="D387" s="13" t="str">
        <f t="shared" si="33"/>
        <v>vis</v>
      </c>
      <c r="E387" s="125">
        <f>VLOOKUP(C387,Active!C$21:E$962,3,FALSE)</f>
        <v>3565.4866547105571</v>
      </c>
      <c r="F387" s="17" t="s">
        <v>194</v>
      </c>
      <c r="G387" s="13" t="str">
        <f t="shared" si="34"/>
        <v>53173.5090</v>
      </c>
      <c r="H387" s="120">
        <f t="shared" si="35"/>
        <v>3565.5</v>
      </c>
      <c r="I387" s="126" t="s">
        <v>1326</v>
      </c>
      <c r="J387" s="127" t="s">
        <v>1327</v>
      </c>
      <c r="K387" s="126" t="s">
        <v>1328</v>
      </c>
      <c r="L387" s="126" t="s">
        <v>1329</v>
      </c>
      <c r="M387" s="127" t="s">
        <v>1124</v>
      </c>
      <c r="N387" s="127" t="s">
        <v>332</v>
      </c>
      <c r="O387" s="128" t="s">
        <v>1298</v>
      </c>
      <c r="P387" s="128" t="s">
        <v>1299</v>
      </c>
    </row>
    <row r="388" spans="1:16" ht="26.25" thickBot="1" x14ac:dyDescent="0.25">
      <c r="A388" s="120" t="str">
        <f t="shared" si="30"/>
        <v> AN 328,No.6, 543-550 </v>
      </c>
      <c r="B388" s="17" t="str">
        <f t="shared" si="31"/>
        <v>I</v>
      </c>
      <c r="C388" s="120">
        <f t="shared" si="32"/>
        <v>53207.401400000002</v>
      </c>
      <c r="D388" s="13" t="str">
        <f t="shared" si="33"/>
        <v>vis</v>
      </c>
      <c r="E388" s="125">
        <f>VLOOKUP(C388,Active!C$21:E$962,3,FALSE)</f>
        <v>3579.9871528437679</v>
      </c>
      <c r="F388" s="17" t="s">
        <v>194</v>
      </c>
      <c r="G388" s="13" t="str">
        <f t="shared" si="34"/>
        <v>53207.4014</v>
      </c>
      <c r="H388" s="120">
        <f t="shared" si="35"/>
        <v>3580</v>
      </c>
      <c r="I388" s="126" t="s">
        <v>1330</v>
      </c>
      <c r="J388" s="127" t="s">
        <v>1331</v>
      </c>
      <c r="K388" s="126" t="s">
        <v>1332</v>
      </c>
      <c r="L388" s="126" t="s">
        <v>1333</v>
      </c>
      <c r="M388" s="127" t="s">
        <v>1124</v>
      </c>
      <c r="N388" s="127" t="s">
        <v>332</v>
      </c>
      <c r="O388" s="128" t="s">
        <v>1298</v>
      </c>
      <c r="P388" s="128" t="s">
        <v>1299</v>
      </c>
    </row>
    <row r="389" spans="1:16" ht="26.25" thickBot="1" x14ac:dyDescent="0.25">
      <c r="A389" s="120" t="str">
        <f t="shared" si="30"/>
        <v> AN 328,No.6, 543-550 </v>
      </c>
      <c r="B389" s="17" t="str">
        <f t="shared" si="31"/>
        <v>I</v>
      </c>
      <c r="C389" s="120">
        <f t="shared" si="32"/>
        <v>53214.413500000002</v>
      </c>
      <c r="D389" s="13" t="str">
        <f t="shared" si="33"/>
        <v>vis</v>
      </c>
      <c r="E389" s="125">
        <f>VLOOKUP(C389,Active!C$21:E$962,3,FALSE)</f>
        <v>3582.9872042700426</v>
      </c>
      <c r="F389" s="17" t="s">
        <v>194</v>
      </c>
      <c r="G389" s="13" t="str">
        <f t="shared" si="34"/>
        <v>53214.4135</v>
      </c>
      <c r="H389" s="120">
        <f t="shared" si="35"/>
        <v>3583</v>
      </c>
      <c r="I389" s="126" t="s">
        <v>1341</v>
      </c>
      <c r="J389" s="127" t="s">
        <v>1342</v>
      </c>
      <c r="K389" s="126" t="s">
        <v>1336</v>
      </c>
      <c r="L389" s="126" t="s">
        <v>1289</v>
      </c>
      <c r="M389" s="127" t="s">
        <v>1124</v>
      </c>
      <c r="N389" s="127" t="s">
        <v>332</v>
      </c>
      <c r="O389" s="128" t="s">
        <v>1298</v>
      </c>
      <c r="P389" s="128" t="s">
        <v>1299</v>
      </c>
    </row>
    <row r="390" spans="1:16" ht="13.5" thickBot="1" x14ac:dyDescent="0.25">
      <c r="A390" s="120" t="str">
        <f t="shared" si="30"/>
        <v> AOEB 12 </v>
      </c>
      <c r="B390" s="17" t="str">
        <f t="shared" si="31"/>
        <v>I</v>
      </c>
      <c r="C390" s="120">
        <f t="shared" si="32"/>
        <v>53312.587</v>
      </c>
      <c r="D390" s="13" t="str">
        <f t="shared" si="33"/>
        <v>vis</v>
      </c>
      <c r="E390" s="125">
        <f>VLOOKUP(C390,Active!C$21:E$962,3,FALSE)</f>
        <v>3624.989678378709</v>
      </c>
      <c r="F390" s="17" t="s">
        <v>194</v>
      </c>
      <c r="G390" s="13" t="str">
        <f t="shared" si="34"/>
        <v>53312.587</v>
      </c>
      <c r="H390" s="120">
        <f t="shared" si="35"/>
        <v>3625</v>
      </c>
      <c r="I390" s="126" t="s">
        <v>1343</v>
      </c>
      <c r="J390" s="127" t="s">
        <v>1344</v>
      </c>
      <c r="K390" s="126" t="s">
        <v>1345</v>
      </c>
      <c r="L390" s="126" t="s">
        <v>1008</v>
      </c>
      <c r="M390" s="127" t="s">
        <v>1124</v>
      </c>
      <c r="N390" s="127" t="s">
        <v>1125</v>
      </c>
      <c r="O390" s="128" t="s">
        <v>1112</v>
      </c>
      <c r="P390" s="128" t="s">
        <v>1323</v>
      </c>
    </row>
    <row r="391" spans="1:16" ht="13.5" thickBot="1" x14ac:dyDescent="0.25">
      <c r="A391" s="120" t="str">
        <f t="shared" si="30"/>
        <v> AOEB 12 </v>
      </c>
      <c r="B391" s="17" t="str">
        <f t="shared" si="31"/>
        <v>I</v>
      </c>
      <c r="C391" s="120">
        <f t="shared" si="32"/>
        <v>53347.642999999996</v>
      </c>
      <c r="D391" s="13" t="str">
        <f t="shared" si="33"/>
        <v>vis</v>
      </c>
      <c r="E391" s="125">
        <f>VLOOKUP(C391,Active!C$21:E$962,3,FALSE)</f>
        <v>3639.9880102335715</v>
      </c>
      <c r="F391" s="17" t="s">
        <v>194</v>
      </c>
      <c r="G391" s="13" t="str">
        <f t="shared" si="34"/>
        <v>53347.643</v>
      </c>
      <c r="H391" s="120">
        <f t="shared" si="35"/>
        <v>3640</v>
      </c>
      <c r="I391" s="126" t="s">
        <v>1346</v>
      </c>
      <c r="J391" s="127" t="s">
        <v>1347</v>
      </c>
      <c r="K391" s="126" t="s">
        <v>1348</v>
      </c>
      <c r="L391" s="126" t="s">
        <v>699</v>
      </c>
      <c r="M391" s="127" t="s">
        <v>1124</v>
      </c>
      <c r="N391" s="127" t="s">
        <v>1125</v>
      </c>
      <c r="O391" s="128" t="s">
        <v>1112</v>
      </c>
      <c r="P391" s="128" t="s">
        <v>1323</v>
      </c>
    </row>
    <row r="392" spans="1:16" ht="13.5" thickBot="1" x14ac:dyDescent="0.25">
      <c r="A392" s="120" t="str">
        <f t="shared" si="30"/>
        <v> AOEB 12 </v>
      </c>
      <c r="B392" s="17" t="str">
        <f t="shared" si="31"/>
        <v>I</v>
      </c>
      <c r="C392" s="120">
        <f t="shared" si="32"/>
        <v>53354.654999999999</v>
      </c>
      <c r="D392" s="13" t="str">
        <f t="shared" si="33"/>
        <v>vis</v>
      </c>
      <c r="E392" s="125">
        <f>VLOOKUP(C392,Active!C$21:E$962,3,FALSE)</f>
        <v>3642.9880188759248</v>
      </c>
      <c r="F392" s="17" t="s">
        <v>194</v>
      </c>
      <c r="G392" s="13" t="str">
        <f t="shared" si="34"/>
        <v>53354.655</v>
      </c>
      <c r="H392" s="120">
        <f t="shared" si="35"/>
        <v>3643</v>
      </c>
      <c r="I392" s="126" t="s">
        <v>1355</v>
      </c>
      <c r="J392" s="127" t="s">
        <v>1356</v>
      </c>
      <c r="K392" s="126" t="s">
        <v>1357</v>
      </c>
      <c r="L392" s="126" t="s">
        <v>699</v>
      </c>
      <c r="M392" s="127" t="s">
        <v>229</v>
      </c>
      <c r="N392" s="127"/>
      <c r="O392" s="128" t="s">
        <v>736</v>
      </c>
      <c r="P392" s="128" t="s">
        <v>1323</v>
      </c>
    </row>
    <row r="393" spans="1:16" ht="13.5" thickBot="1" x14ac:dyDescent="0.25">
      <c r="A393" s="120" t="str">
        <f t="shared" si="30"/>
        <v> AOEB 12 </v>
      </c>
      <c r="B393" s="17" t="str">
        <f t="shared" si="31"/>
        <v>I</v>
      </c>
      <c r="C393" s="120">
        <f t="shared" si="32"/>
        <v>53583.712699999996</v>
      </c>
      <c r="D393" s="13" t="str">
        <f t="shared" si="33"/>
        <v>vis</v>
      </c>
      <c r="E393" s="125">
        <f>VLOOKUP(C393,Active!C$21:E$962,3,FALSE)</f>
        <v>3740.9878876148496</v>
      </c>
      <c r="F393" s="17" t="s">
        <v>194</v>
      </c>
      <c r="G393" s="13" t="str">
        <f t="shared" si="34"/>
        <v>53583.7127</v>
      </c>
      <c r="H393" s="120">
        <f t="shared" si="35"/>
        <v>3741</v>
      </c>
      <c r="I393" s="126" t="s">
        <v>1358</v>
      </c>
      <c r="J393" s="127" t="s">
        <v>1359</v>
      </c>
      <c r="K393" s="126" t="s">
        <v>1360</v>
      </c>
      <c r="L393" s="126" t="s">
        <v>1361</v>
      </c>
      <c r="M393" s="127" t="s">
        <v>1124</v>
      </c>
      <c r="N393" s="127" t="s">
        <v>1125</v>
      </c>
      <c r="O393" s="128" t="s">
        <v>1362</v>
      </c>
      <c r="P393" s="128" t="s">
        <v>1323</v>
      </c>
    </row>
    <row r="394" spans="1:16" ht="13.5" thickBot="1" x14ac:dyDescent="0.25">
      <c r="A394" s="120" t="str">
        <f t="shared" si="30"/>
        <v> AOEB 12 </v>
      </c>
      <c r="B394" s="17" t="str">
        <f t="shared" si="31"/>
        <v>I</v>
      </c>
      <c r="C394" s="120">
        <f t="shared" si="32"/>
        <v>53686.555699999997</v>
      </c>
      <c r="D394" s="13" t="str">
        <f t="shared" si="33"/>
        <v>vis</v>
      </c>
      <c r="E394" s="125">
        <f>VLOOKUP(C394,Active!C$21:E$962,3,FALSE)</f>
        <v>3784.9881569824256</v>
      </c>
      <c r="F394" s="17" t="s">
        <v>194</v>
      </c>
      <c r="G394" s="13" t="str">
        <f t="shared" si="34"/>
        <v>53686.5557</v>
      </c>
      <c r="H394" s="120">
        <f t="shared" si="35"/>
        <v>3785</v>
      </c>
      <c r="I394" s="126" t="s">
        <v>1369</v>
      </c>
      <c r="J394" s="127" t="s">
        <v>1370</v>
      </c>
      <c r="K394" s="126" t="s">
        <v>1371</v>
      </c>
      <c r="L394" s="126" t="s">
        <v>1372</v>
      </c>
      <c r="M394" s="127" t="s">
        <v>1124</v>
      </c>
      <c r="N394" s="127" t="s">
        <v>1125</v>
      </c>
      <c r="O394" s="128" t="s">
        <v>736</v>
      </c>
      <c r="P394" s="128" t="s">
        <v>1323</v>
      </c>
    </row>
    <row r="395" spans="1:16" ht="13.5" thickBot="1" x14ac:dyDescent="0.25">
      <c r="A395" s="120" t="str">
        <f t="shared" ref="A395:A401" si="36">P395</f>
        <v> AOEB 12 </v>
      </c>
      <c r="B395" s="17" t="str">
        <f t="shared" ref="B395:B401" si="37">IF(H395=INT(H395),"I","II")</f>
        <v>I</v>
      </c>
      <c r="C395" s="120">
        <f t="shared" ref="C395:C401" si="38">1*G395</f>
        <v>53714.601999999999</v>
      </c>
      <c r="D395" s="13" t="str">
        <f t="shared" ref="D395:D401" si="39">VLOOKUP(F395,I$1:J$5,2,FALSE)</f>
        <v>vis</v>
      </c>
      <c r="E395" s="125">
        <f>VLOOKUP(C395,Active!C$21:E$962,3,FALSE)</f>
        <v>3796.9874642251539</v>
      </c>
      <c r="F395" s="17" t="s">
        <v>194</v>
      </c>
      <c r="G395" s="13" t="str">
        <f t="shared" ref="G395:G401" si="40">MID(I395,3,LEN(I395)-3)</f>
        <v>53714.602</v>
      </c>
      <c r="H395" s="120">
        <f t="shared" ref="H395:H401" si="41">1*K395</f>
        <v>3797</v>
      </c>
      <c r="I395" s="126" t="s">
        <v>1373</v>
      </c>
      <c r="J395" s="127" t="s">
        <v>1374</v>
      </c>
      <c r="K395" s="126" t="s">
        <v>1375</v>
      </c>
      <c r="L395" s="126" t="s">
        <v>853</v>
      </c>
      <c r="M395" s="127" t="s">
        <v>229</v>
      </c>
      <c r="N395" s="127"/>
      <c r="O395" s="128" t="s">
        <v>1192</v>
      </c>
      <c r="P395" s="128" t="s">
        <v>1323</v>
      </c>
    </row>
    <row r="396" spans="1:16" ht="13.5" thickBot="1" x14ac:dyDescent="0.25">
      <c r="A396" s="120" t="str">
        <f t="shared" si="36"/>
        <v> AOEB 12 </v>
      </c>
      <c r="B396" s="17" t="str">
        <f t="shared" si="37"/>
        <v>I</v>
      </c>
      <c r="C396" s="120">
        <f t="shared" si="38"/>
        <v>54116.625999999997</v>
      </c>
      <c r="D396" s="13" t="str">
        <f t="shared" si="39"/>
        <v>vis</v>
      </c>
      <c r="E396" s="125">
        <f>VLOOKUP(C396,Active!C$21:E$962,3,FALSE)</f>
        <v>3968.9891006246189</v>
      </c>
      <c r="F396" s="17" t="s">
        <v>194</v>
      </c>
      <c r="G396" s="13" t="str">
        <f t="shared" si="40"/>
        <v>54116.6260</v>
      </c>
      <c r="H396" s="120">
        <f t="shared" si="41"/>
        <v>3969</v>
      </c>
      <c r="I396" s="126" t="s">
        <v>1386</v>
      </c>
      <c r="J396" s="127" t="s">
        <v>1387</v>
      </c>
      <c r="K396" s="126" t="s">
        <v>1388</v>
      </c>
      <c r="L396" s="126" t="s">
        <v>1389</v>
      </c>
      <c r="M396" s="127" t="s">
        <v>1124</v>
      </c>
      <c r="N396" s="127" t="s">
        <v>1125</v>
      </c>
      <c r="O396" s="128" t="s">
        <v>1362</v>
      </c>
      <c r="P396" s="128" t="s">
        <v>1323</v>
      </c>
    </row>
    <row r="397" spans="1:16" ht="13.5" thickBot="1" x14ac:dyDescent="0.25">
      <c r="A397" s="120" t="str">
        <f t="shared" si="36"/>
        <v>BAVM 193 </v>
      </c>
      <c r="B397" s="17" t="str">
        <f t="shared" si="37"/>
        <v>I</v>
      </c>
      <c r="C397" s="120">
        <f t="shared" si="38"/>
        <v>54364.3851</v>
      </c>
      <c r="D397" s="13" t="str">
        <f t="shared" si="39"/>
        <v>vis</v>
      </c>
      <c r="E397" s="125">
        <f>VLOOKUP(C397,Active!C$21:E$962,3,FALSE)</f>
        <v>4074.9901618370327</v>
      </c>
      <c r="F397" s="17" t="s">
        <v>194</v>
      </c>
      <c r="G397" s="13" t="str">
        <f t="shared" si="40"/>
        <v>54364.3851</v>
      </c>
      <c r="H397" s="120">
        <f t="shared" si="41"/>
        <v>4075</v>
      </c>
      <c r="I397" s="126" t="s">
        <v>1390</v>
      </c>
      <c r="J397" s="127" t="s">
        <v>1391</v>
      </c>
      <c r="K397" s="126" t="s">
        <v>1392</v>
      </c>
      <c r="L397" s="126" t="s">
        <v>1393</v>
      </c>
      <c r="M397" s="127" t="s">
        <v>1124</v>
      </c>
      <c r="N397" s="127" t="s">
        <v>1338</v>
      </c>
      <c r="O397" s="128" t="s">
        <v>1339</v>
      </c>
      <c r="P397" s="129" t="s">
        <v>1394</v>
      </c>
    </row>
    <row r="398" spans="1:16" ht="13.5" thickBot="1" x14ac:dyDescent="0.25">
      <c r="A398" s="120" t="str">
        <f t="shared" si="36"/>
        <v>BAVM 203 </v>
      </c>
      <c r="B398" s="17" t="str">
        <f t="shared" si="37"/>
        <v>I</v>
      </c>
      <c r="C398" s="120">
        <f t="shared" si="38"/>
        <v>54752.383600000001</v>
      </c>
      <c r="D398" s="13" t="str">
        <f t="shared" si="39"/>
        <v>vis</v>
      </c>
      <c r="E398" s="125">
        <f>VLOOKUP(C398,Active!C$21:E$962,3,FALSE)</f>
        <v>4240.9911391929581</v>
      </c>
      <c r="F398" s="17" t="s">
        <v>194</v>
      </c>
      <c r="G398" s="13" t="str">
        <f t="shared" si="40"/>
        <v>54752.3836</v>
      </c>
      <c r="H398" s="120">
        <f t="shared" si="41"/>
        <v>4241</v>
      </c>
      <c r="I398" s="126" t="s">
        <v>1413</v>
      </c>
      <c r="J398" s="127" t="s">
        <v>1414</v>
      </c>
      <c r="K398" s="126" t="s">
        <v>1415</v>
      </c>
      <c r="L398" s="126" t="s">
        <v>1416</v>
      </c>
      <c r="M398" s="127" t="s">
        <v>1124</v>
      </c>
      <c r="N398" s="127" t="s">
        <v>1338</v>
      </c>
      <c r="O398" s="128" t="s">
        <v>1339</v>
      </c>
      <c r="P398" s="129" t="s">
        <v>1417</v>
      </c>
    </row>
    <row r="399" spans="1:16" ht="13.5" thickBot="1" x14ac:dyDescent="0.25">
      <c r="A399" s="120" t="str">
        <f t="shared" si="36"/>
        <v>OEJV 0116 </v>
      </c>
      <c r="B399" s="17" t="str">
        <f t="shared" si="37"/>
        <v>I</v>
      </c>
      <c r="C399" s="120">
        <f t="shared" si="38"/>
        <v>54759.398000000001</v>
      </c>
      <c r="D399" s="13" t="str">
        <f t="shared" si="39"/>
        <v>vis</v>
      </c>
      <c r="E399" s="125">
        <f>VLOOKUP(C399,Active!C$21:E$962,3,FALSE)</f>
        <v>4243.9921746494492</v>
      </c>
      <c r="F399" s="17" t="s">
        <v>194</v>
      </c>
      <c r="G399" s="13" t="str">
        <f t="shared" si="40"/>
        <v>54759.398</v>
      </c>
      <c r="H399" s="120">
        <f t="shared" si="41"/>
        <v>4244</v>
      </c>
      <c r="I399" s="126" t="s">
        <v>1422</v>
      </c>
      <c r="J399" s="127" t="s">
        <v>1423</v>
      </c>
      <c r="K399" s="126" t="s">
        <v>1424</v>
      </c>
      <c r="L399" s="126" t="s">
        <v>1425</v>
      </c>
      <c r="M399" s="127" t="s">
        <v>1124</v>
      </c>
      <c r="N399" s="127" t="s">
        <v>1338</v>
      </c>
      <c r="O399" s="128" t="s">
        <v>976</v>
      </c>
      <c r="P399" s="129" t="s">
        <v>1412</v>
      </c>
    </row>
    <row r="400" spans="1:16" ht="13.5" thickBot="1" x14ac:dyDescent="0.25">
      <c r="A400" s="120" t="str">
        <f t="shared" si="36"/>
        <v>BAVM 225 </v>
      </c>
      <c r="B400" s="17" t="str">
        <f t="shared" si="37"/>
        <v>I</v>
      </c>
      <c r="C400" s="120">
        <f t="shared" si="38"/>
        <v>55867.302600000003</v>
      </c>
      <c r="D400" s="13" t="str">
        <f t="shared" si="39"/>
        <v>vis</v>
      </c>
      <c r="E400" s="125">
        <f>VLOOKUP(C400,Active!C$21:E$962,3,FALSE)</f>
        <v>4717.9972195584496</v>
      </c>
      <c r="F400" s="17" t="s">
        <v>194</v>
      </c>
      <c r="G400" s="13" t="str">
        <f t="shared" si="40"/>
        <v>55867.3026</v>
      </c>
      <c r="H400" s="120">
        <f t="shared" si="41"/>
        <v>4718</v>
      </c>
      <c r="I400" s="126" t="s">
        <v>1452</v>
      </c>
      <c r="J400" s="127" t="s">
        <v>1453</v>
      </c>
      <c r="K400" s="126" t="s">
        <v>1454</v>
      </c>
      <c r="L400" s="126" t="s">
        <v>1144</v>
      </c>
      <c r="M400" s="127" t="s">
        <v>1124</v>
      </c>
      <c r="N400" s="127" t="s">
        <v>1338</v>
      </c>
      <c r="O400" s="128" t="s">
        <v>1339</v>
      </c>
      <c r="P400" s="129" t="s">
        <v>1455</v>
      </c>
    </row>
    <row r="401" spans="1:16" ht="26.25" thickBot="1" x14ac:dyDescent="0.25">
      <c r="A401" s="120" t="str">
        <f t="shared" si="36"/>
        <v>BAVM 241 (=IBVS 6157) </v>
      </c>
      <c r="B401" s="17" t="str">
        <f t="shared" si="37"/>
        <v>II</v>
      </c>
      <c r="C401" s="120">
        <f t="shared" si="38"/>
        <v>57219.477800000001</v>
      </c>
      <c r="D401" s="13" t="str">
        <f t="shared" si="39"/>
        <v>vis</v>
      </c>
      <c r="E401" s="125">
        <f>VLOOKUP(C401,Active!C$21:E$962,3,FALSE)</f>
        <v>5296.5108085451138</v>
      </c>
      <c r="F401" s="17" t="s">
        <v>194</v>
      </c>
      <c r="G401" s="13" t="str">
        <f t="shared" si="40"/>
        <v>57219.4778</v>
      </c>
      <c r="H401" s="120">
        <f t="shared" si="41"/>
        <v>5296.5</v>
      </c>
      <c r="I401" s="126" t="s">
        <v>1481</v>
      </c>
      <c r="J401" s="127" t="s">
        <v>1482</v>
      </c>
      <c r="K401" s="126" t="s">
        <v>1483</v>
      </c>
      <c r="L401" s="126" t="s">
        <v>1484</v>
      </c>
      <c r="M401" s="127" t="s">
        <v>1124</v>
      </c>
      <c r="N401" s="127" t="s">
        <v>1177</v>
      </c>
      <c r="O401" s="128" t="s">
        <v>907</v>
      </c>
      <c r="P401" s="129" t="s">
        <v>1485</v>
      </c>
    </row>
    <row r="402" spans="1:16" x14ac:dyDescent="0.2">
      <c r="B402" s="17"/>
      <c r="F402" s="17"/>
    </row>
    <row r="403" spans="1:16" x14ac:dyDescent="0.2">
      <c r="B403" s="17"/>
      <c r="F403" s="17"/>
    </row>
    <row r="404" spans="1:16" x14ac:dyDescent="0.2">
      <c r="B404" s="17"/>
      <c r="F404" s="17"/>
    </row>
    <row r="405" spans="1:16" x14ac:dyDescent="0.2">
      <c r="B405" s="17"/>
      <c r="F405" s="17"/>
    </row>
    <row r="406" spans="1:16" x14ac:dyDescent="0.2">
      <c r="B406" s="17"/>
      <c r="F406" s="17"/>
    </row>
    <row r="407" spans="1:16" x14ac:dyDescent="0.2">
      <c r="B407" s="17"/>
      <c r="F407" s="17"/>
    </row>
    <row r="408" spans="1:16" x14ac:dyDescent="0.2">
      <c r="B408" s="17"/>
      <c r="F408" s="17"/>
    </row>
    <row r="409" spans="1:16" x14ac:dyDescent="0.2">
      <c r="B409" s="17"/>
      <c r="F409" s="17"/>
    </row>
    <row r="410" spans="1:16" x14ac:dyDescent="0.2">
      <c r="B410" s="17"/>
      <c r="F410" s="17"/>
    </row>
    <row r="411" spans="1:16" x14ac:dyDescent="0.2">
      <c r="B411" s="17"/>
      <c r="F411" s="17"/>
    </row>
    <row r="412" spans="1:16" x14ac:dyDescent="0.2">
      <c r="B412" s="17"/>
      <c r="F412" s="17"/>
    </row>
    <row r="413" spans="1:16" x14ac:dyDescent="0.2">
      <c r="B413" s="17"/>
      <c r="F413" s="17"/>
    </row>
    <row r="414" spans="1:16" x14ac:dyDescent="0.2">
      <c r="B414" s="17"/>
      <c r="F414" s="17"/>
    </row>
    <row r="415" spans="1:16" x14ac:dyDescent="0.2">
      <c r="B415" s="17"/>
      <c r="F415" s="17"/>
    </row>
    <row r="416" spans="1:1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  <row r="887" spans="2:6" x14ac:dyDescent="0.2">
      <c r="B887" s="17"/>
      <c r="F887" s="17"/>
    </row>
    <row r="888" spans="2:6" x14ac:dyDescent="0.2">
      <c r="B888" s="17"/>
      <c r="F888" s="17"/>
    </row>
    <row r="889" spans="2:6" x14ac:dyDescent="0.2">
      <c r="B889" s="17"/>
      <c r="F889" s="17"/>
    </row>
    <row r="890" spans="2:6" x14ac:dyDescent="0.2">
      <c r="B890" s="17"/>
      <c r="F890" s="17"/>
    </row>
    <row r="891" spans="2:6" x14ac:dyDescent="0.2">
      <c r="B891" s="17"/>
      <c r="F891" s="17"/>
    </row>
    <row r="892" spans="2:6" x14ac:dyDescent="0.2">
      <c r="B892" s="17"/>
      <c r="F892" s="17"/>
    </row>
    <row r="893" spans="2:6" x14ac:dyDescent="0.2">
      <c r="B893" s="17"/>
      <c r="F893" s="17"/>
    </row>
    <row r="894" spans="2:6" x14ac:dyDescent="0.2">
      <c r="B894" s="17"/>
      <c r="F894" s="17"/>
    </row>
    <row r="895" spans="2:6" x14ac:dyDescent="0.2">
      <c r="B895" s="17"/>
      <c r="F895" s="17"/>
    </row>
    <row r="896" spans="2:6" x14ac:dyDescent="0.2">
      <c r="B896" s="17"/>
      <c r="F896" s="17"/>
    </row>
    <row r="897" spans="2:6" x14ac:dyDescent="0.2">
      <c r="B897" s="17"/>
      <c r="F897" s="17"/>
    </row>
    <row r="898" spans="2:6" x14ac:dyDescent="0.2">
      <c r="B898" s="17"/>
      <c r="F898" s="17"/>
    </row>
    <row r="899" spans="2:6" x14ac:dyDescent="0.2">
      <c r="B899" s="17"/>
      <c r="F899" s="17"/>
    </row>
    <row r="900" spans="2:6" x14ac:dyDescent="0.2">
      <c r="B900" s="17"/>
      <c r="F900" s="17"/>
    </row>
    <row r="901" spans="2:6" x14ac:dyDescent="0.2">
      <c r="B901" s="17"/>
      <c r="F901" s="17"/>
    </row>
    <row r="902" spans="2:6" x14ac:dyDescent="0.2">
      <c r="B902" s="17"/>
      <c r="F902" s="17"/>
    </row>
    <row r="903" spans="2:6" x14ac:dyDescent="0.2">
      <c r="B903" s="17"/>
      <c r="F903" s="17"/>
    </row>
    <row r="904" spans="2:6" x14ac:dyDescent="0.2">
      <c r="B904" s="17"/>
      <c r="F904" s="17"/>
    </row>
    <row r="905" spans="2:6" x14ac:dyDescent="0.2">
      <c r="B905" s="17"/>
      <c r="F905" s="17"/>
    </row>
    <row r="906" spans="2:6" x14ac:dyDescent="0.2">
      <c r="B906" s="17"/>
      <c r="F906" s="17"/>
    </row>
    <row r="907" spans="2:6" x14ac:dyDescent="0.2">
      <c r="B907" s="17"/>
      <c r="F907" s="17"/>
    </row>
    <row r="908" spans="2:6" x14ac:dyDescent="0.2">
      <c r="B908" s="17"/>
      <c r="F908" s="17"/>
    </row>
    <row r="909" spans="2:6" x14ac:dyDescent="0.2">
      <c r="B909" s="17"/>
      <c r="F909" s="17"/>
    </row>
    <row r="910" spans="2:6" x14ac:dyDescent="0.2">
      <c r="B910" s="17"/>
      <c r="F910" s="17"/>
    </row>
    <row r="911" spans="2:6" x14ac:dyDescent="0.2">
      <c r="B911" s="17"/>
      <c r="F911" s="17"/>
    </row>
    <row r="912" spans="2:6" x14ac:dyDescent="0.2">
      <c r="B912" s="17"/>
      <c r="F912" s="17"/>
    </row>
    <row r="913" spans="2:6" x14ac:dyDescent="0.2">
      <c r="B913" s="17"/>
      <c r="F913" s="17"/>
    </row>
    <row r="914" spans="2:6" x14ac:dyDescent="0.2">
      <c r="B914" s="17"/>
      <c r="F914" s="17"/>
    </row>
    <row r="915" spans="2:6" x14ac:dyDescent="0.2">
      <c r="B915" s="17"/>
      <c r="F915" s="17"/>
    </row>
    <row r="916" spans="2:6" x14ac:dyDescent="0.2">
      <c r="B916" s="17"/>
      <c r="F916" s="17"/>
    </row>
    <row r="917" spans="2:6" x14ac:dyDescent="0.2">
      <c r="B917" s="17"/>
      <c r="F917" s="17"/>
    </row>
    <row r="918" spans="2:6" x14ac:dyDescent="0.2">
      <c r="B918" s="17"/>
      <c r="F918" s="17"/>
    </row>
    <row r="919" spans="2:6" x14ac:dyDescent="0.2">
      <c r="B919" s="17"/>
      <c r="F919" s="17"/>
    </row>
    <row r="920" spans="2:6" x14ac:dyDescent="0.2">
      <c r="B920" s="17"/>
      <c r="F920" s="17"/>
    </row>
    <row r="921" spans="2:6" x14ac:dyDescent="0.2">
      <c r="B921" s="17"/>
      <c r="F921" s="17"/>
    </row>
    <row r="922" spans="2:6" x14ac:dyDescent="0.2">
      <c r="B922" s="17"/>
      <c r="F922" s="17"/>
    </row>
    <row r="923" spans="2:6" x14ac:dyDescent="0.2">
      <c r="B923" s="17"/>
      <c r="F923" s="17"/>
    </row>
    <row r="924" spans="2:6" x14ac:dyDescent="0.2">
      <c r="B924" s="17"/>
      <c r="F924" s="17"/>
    </row>
    <row r="925" spans="2:6" x14ac:dyDescent="0.2">
      <c r="B925" s="17"/>
      <c r="F925" s="17"/>
    </row>
    <row r="926" spans="2:6" x14ac:dyDescent="0.2">
      <c r="B926" s="17"/>
      <c r="F926" s="17"/>
    </row>
    <row r="927" spans="2:6" x14ac:dyDescent="0.2">
      <c r="B927" s="17"/>
      <c r="F927" s="17"/>
    </row>
    <row r="928" spans="2:6" x14ac:dyDescent="0.2">
      <c r="B928" s="17"/>
      <c r="F928" s="17"/>
    </row>
    <row r="929" spans="2:6" x14ac:dyDescent="0.2">
      <c r="B929" s="17"/>
      <c r="F929" s="17"/>
    </row>
    <row r="930" spans="2:6" x14ac:dyDescent="0.2">
      <c r="B930" s="17"/>
      <c r="F930" s="17"/>
    </row>
    <row r="931" spans="2:6" x14ac:dyDescent="0.2">
      <c r="B931" s="17"/>
      <c r="F931" s="17"/>
    </row>
    <row r="932" spans="2:6" x14ac:dyDescent="0.2">
      <c r="B932" s="17"/>
      <c r="F932" s="17"/>
    </row>
    <row r="933" spans="2:6" x14ac:dyDescent="0.2">
      <c r="B933" s="17"/>
      <c r="F933" s="17"/>
    </row>
    <row r="934" spans="2:6" x14ac:dyDescent="0.2">
      <c r="B934" s="17"/>
      <c r="F934" s="17"/>
    </row>
    <row r="935" spans="2:6" x14ac:dyDescent="0.2">
      <c r="B935" s="17"/>
      <c r="F935" s="17"/>
    </row>
    <row r="936" spans="2:6" x14ac:dyDescent="0.2">
      <c r="B936" s="17"/>
      <c r="F936" s="17"/>
    </row>
    <row r="937" spans="2:6" x14ac:dyDescent="0.2">
      <c r="B937" s="17"/>
      <c r="F937" s="17"/>
    </row>
    <row r="938" spans="2:6" x14ac:dyDescent="0.2">
      <c r="B938" s="17"/>
      <c r="F938" s="17"/>
    </row>
    <row r="939" spans="2:6" x14ac:dyDescent="0.2">
      <c r="B939" s="17"/>
      <c r="F939" s="17"/>
    </row>
    <row r="940" spans="2:6" x14ac:dyDescent="0.2">
      <c r="B940" s="17"/>
      <c r="F940" s="17"/>
    </row>
    <row r="941" spans="2:6" x14ac:dyDescent="0.2">
      <c r="B941" s="17"/>
      <c r="F941" s="17"/>
    </row>
    <row r="942" spans="2:6" x14ac:dyDescent="0.2">
      <c r="B942" s="17"/>
      <c r="F942" s="17"/>
    </row>
    <row r="943" spans="2:6" x14ac:dyDescent="0.2">
      <c r="B943" s="17"/>
      <c r="F943" s="17"/>
    </row>
    <row r="944" spans="2:6" x14ac:dyDescent="0.2">
      <c r="B944" s="17"/>
      <c r="F944" s="17"/>
    </row>
    <row r="945" spans="2:6" x14ac:dyDescent="0.2">
      <c r="B945" s="17"/>
      <c r="F945" s="17"/>
    </row>
    <row r="946" spans="2:6" x14ac:dyDescent="0.2">
      <c r="B946" s="17"/>
      <c r="F946" s="17"/>
    </row>
    <row r="947" spans="2:6" x14ac:dyDescent="0.2">
      <c r="B947" s="17"/>
      <c r="F947" s="17"/>
    </row>
    <row r="948" spans="2:6" x14ac:dyDescent="0.2">
      <c r="B948" s="17"/>
      <c r="F948" s="17"/>
    </row>
    <row r="949" spans="2:6" x14ac:dyDescent="0.2">
      <c r="B949" s="17"/>
      <c r="F949" s="17"/>
    </row>
    <row r="950" spans="2:6" x14ac:dyDescent="0.2">
      <c r="B950" s="17"/>
      <c r="F950" s="17"/>
    </row>
    <row r="951" spans="2:6" x14ac:dyDescent="0.2">
      <c r="B951" s="17"/>
      <c r="F951" s="17"/>
    </row>
    <row r="952" spans="2:6" x14ac:dyDescent="0.2">
      <c r="B952" s="17"/>
      <c r="F952" s="17"/>
    </row>
    <row r="953" spans="2:6" x14ac:dyDescent="0.2">
      <c r="B953" s="17"/>
      <c r="F953" s="17"/>
    </row>
    <row r="954" spans="2:6" x14ac:dyDescent="0.2">
      <c r="B954" s="17"/>
      <c r="F954" s="17"/>
    </row>
    <row r="955" spans="2:6" x14ac:dyDescent="0.2">
      <c r="B955" s="17"/>
      <c r="F955" s="17"/>
    </row>
    <row r="956" spans="2:6" x14ac:dyDescent="0.2">
      <c r="B956" s="17"/>
      <c r="F956" s="17"/>
    </row>
    <row r="957" spans="2:6" x14ac:dyDescent="0.2">
      <c r="B957" s="17"/>
      <c r="F957" s="17"/>
    </row>
    <row r="958" spans="2:6" x14ac:dyDescent="0.2">
      <c r="B958" s="17"/>
      <c r="F958" s="17"/>
    </row>
    <row r="959" spans="2:6" x14ac:dyDescent="0.2">
      <c r="B959" s="17"/>
      <c r="F959" s="17"/>
    </row>
    <row r="960" spans="2:6" x14ac:dyDescent="0.2">
      <c r="B960" s="17"/>
      <c r="F960" s="17"/>
    </row>
    <row r="961" spans="2:6" x14ac:dyDescent="0.2">
      <c r="B961" s="17"/>
      <c r="F961" s="17"/>
    </row>
    <row r="962" spans="2:6" x14ac:dyDescent="0.2">
      <c r="B962" s="17"/>
      <c r="F962" s="17"/>
    </row>
    <row r="963" spans="2:6" x14ac:dyDescent="0.2">
      <c r="B963" s="17"/>
      <c r="F963" s="17"/>
    </row>
    <row r="964" spans="2:6" x14ac:dyDescent="0.2">
      <c r="B964" s="17"/>
      <c r="F964" s="17"/>
    </row>
    <row r="965" spans="2:6" x14ac:dyDescent="0.2">
      <c r="B965" s="17"/>
      <c r="F965" s="17"/>
    </row>
    <row r="966" spans="2:6" x14ac:dyDescent="0.2">
      <c r="B966" s="17"/>
      <c r="F966" s="17"/>
    </row>
    <row r="967" spans="2:6" x14ac:dyDescent="0.2">
      <c r="B967" s="17"/>
      <c r="F967" s="17"/>
    </row>
    <row r="968" spans="2:6" x14ac:dyDescent="0.2">
      <c r="B968" s="17"/>
      <c r="F968" s="17"/>
    </row>
    <row r="969" spans="2:6" x14ac:dyDescent="0.2">
      <c r="B969" s="17"/>
      <c r="F969" s="17"/>
    </row>
    <row r="970" spans="2:6" x14ac:dyDescent="0.2">
      <c r="B970" s="17"/>
      <c r="F970" s="17"/>
    </row>
    <row r="971" spans="2:6" x14ac:dyDescent="0.2">
      <c r="B971" s="17"/>
      <c r="F971" s="17"/>
    </row>
    <row r="972" spans="2:6" x14ac:dyDescent="0.2">
      <c r="B972" s="17"/>
      <c r="F972" s="17"/>
    </row>
    <row r="973" spans="2:6" x14ac:dyDescent="0.2">
      <c r="B973" s="17"/>
      <c r="F973" s="17"/>
    </row>
    <row r="974" spans="2:6" x14ac:dyDescent="0.2">
      <c r="B974" s="17"/>
      <c r="F974" s="17"/>
    </row>
    <row r="975" spans="2:6" x14ac:dyDescent="0.2">
      <c r="B975" s="17"/>
      <c r="F975" s="17"/>
    </row>
    <row r="976" spans="2:6" x14ac:dyDescent="0.2">
      <c r="B976" s="17"/>
      <c r="F976" s="17"/>
    </row>
    <row r="977" spans="2:6" x14ac:dyDescent="0.2">
      <c r="B977" s="17"/>
      <c r="F977" s="17"/>
    </row>
    <row r="978" spans="2:6" x14ac:dyDescent="0.2">
      <c r="B978" s="17"/>
      <c r="F978" s="17"/>
    </row>
    <row r="979" spans="2:6" x14ac:dyDescent="0.2">
      <c r="B979" s="17"/>
      <c r="F979" s="17"/>
    </row>
    <row r="980" spans="2:6" x14ac:dyDescent="0.2">
      <c r="B980" s="17"/>
      <c r="F980" s="17"/>
    </row>
    <row r="981" spans="2:6" x14ac:dyDescent="0.2">
      <c r="B981" s="17"/>
      <c r="F981" s="17"/>
    </row>
    <row r="982" spans="2:6" x14ac:dyDescent="0.2">
      <c r="B982" s="17"/>
      <c r="F982" s="17"/>
    </row>
    <row r="983" spans="2:6" x14ac:dyDescent="0.2">
      <c r="B983" s="17"/>
      <c r="F983" s="17"/>
    </row>
    <row r="984" spans="2:6" x14ac:dyDescent="0.2">
      <c r="B984" s="17"/>
      <c r="F984" s="17"/>
    </row>
    <row r="985" spans="2:6" x14ac:dyDescent="0.2">
      <c r="B985" s="17"/>
      <c r="F985" s="17"/>
    </row>
    <row r="986" spans="2:6" x14ac:dyDescent="0.2">
      <c r="B986" s="17"/>
      <c r="F986" s="17"/>
    </row>
    <row r="987" spans="2:6" x14ac:dyDescent="0.2">
      <c r="B987" s="17"/>
      <c r="F987" s="17"/>
    </row>
    <row r="988" spans="2:6" x14ac:dyDescent="0.2">
      <c r="B988" s="17"/>
      <c r="F988" s="17"/>
    </row>
    <row r="989" spans="2:6" x14ac:dyDescent="0.2">
      <c r="B989" s="17"/>
      <c r="F989" s="17"/>
    </row>
    <row r="990" spans="2:6" x14ac:dyDescent="0.2">
      <c r="B990" s="17"/>
      <c r="F990" s="17"/>
    </row>
    <row r="991" spans="2:6" x14ac:dyDescent="0.2">
      <c r="B991" s="17"/>
      <c r="F991" s="17"/>
    </row>
    <row r="992" spans="2:6" x14ac:dyDescent="0.2">
      <c r="B992" s="17"/>
      <c r="F992" s="17"/>
    </row>
    <row r="993" spans="2:6" x14ac:dyDescent="0.2">
      <c r="B993" s="17"/>
      <c r="F993" s="17"/>
    </row>
    <row r="994" spans="2:6" x14ac:dyDescent="0.2">
      <c r="B994" s="17"/>
      <c r="F994" s="17"/>
    </row>
    <row r="995" spans="2:6" x14ac:dyDescent="0.2">
      <c r="B995" s="17"/>
      <c r="F995" s="17"/>
    </row>
    <row r="996" spans="2:6" x14ac:dyDescent="0.2">
      <c r="B996" s="17"/>
      <c r="F996" s="17"/>
    </row>
    <row r="997" spans="2:6" x14ac:dyDescent="0.2">
      <c r="B997" s="17"/>
      <c r="F997" s="17"/>
    </row>
    <row r="998" spans="2:6" x14ac:dyDescent="0.2">
      <c r="B998" s="17"/>
      <c r="F998" s="17"/>
    </row>
    <row r="999" spans="2:6" x14ac:dyDescent="0.2">
      <c r="B999" s="17"/>
      <c r="F999" s="17"/>
    </row>
    <row r="1000" spans="2:6" x14ac:dyDescent="0.2">
      <c r="B1000" s="17"/>
      <c r="F1000" s="17"/>
    </row>
    <row r="1001" spans="2:6" x14ac:dyDescent="0.2">
      <c r="B1001" s="17"/>
      <c r="F1001" s="17"/>
    </row>
    <row r="1002" spans="2:6" x14ac:dyDescent="0.2">
      <c r="B1002" s="17"/>
      <c r="F1002" s="17"/>
    </row>
    <row r="1003" spans="2:6" x14ac:dyDescent="0.2">
      <c r="B1003" s="17"/>
      <c r="F1003" s="17"/>
    </row>
    <row r="1004" spans="2:6" x14ac:dyDescent="0.2">
      <c r="B1004" s="17"/>
      <c r="F1004" s="17"/>
    </row>
    <row r="1005" spans="2:6" x14ac:dyDescent="0.2">
      <c r="B1005" s="17"/>
      <c r="F1005" s="17"/>
    </row>
    <row r="1006" spans="2:6" x14ac:dyDescent="0.2">
      <c r="B1006" s="17"/>
      <c r="F1006" s="17"/>
    </row>
    <row r="1007" spans="2:6" x14ac:dyDescent="0.2">
      <c r="B1007" s="17"/>
      <c r="F1007" s="17"/>
    </row>
    <row r="1008" spans="2:6" x14ac:dyDescent="0.2">
      <c r="B1008" s="17"/>
      <c r="F1008" s="17"/>
    </row>
    <row r="1009" spans="2:6" x14ac:dyDescent="0.2">
      <c r="B1009" s="17"/>
      <c r="F1009" s="17"/>
    </row>
    <row r="1010" spans="2:6" x14ac:dyDescent="0.2">
      <c r="B1010" s="17"/>
      <c r="F1010" s="17"/>
    </row>
    <row r="1011" spans="2:6" x14ac:dyDescent="0.2">
      <c r="B1011" s="17"/>
      <c r="F1011" s="17"/>
    </row>
    <row r="1012" spans="2:6" x14ac:dyDescent="0.2">
      <c r="B1012" s="17"/>
      <c r="F1012" s="17"/>
    </row>
    <row r="1013" spans="2:6" x14ac:dyDescent="0.2">
      <c r="B1013" s="17"/>
      <c r="F1013" s="17"/>
    </row>
    <row r="1014" spans="2:6" x14ac:dyDescent="0.2">
      <c r="B1014" s="17"/>
      <c r="F1014" s="17"/>
    </row>
    <row r="1015" spans="2:6" x14ac:dyDescent="0.2">
      <c r="B1015" s="17"/>
      <c r="F1015" s="17"/>
    </row>
    <row r="1016" spans="2:6" x14ac:dyDescent="0.2">
      <c r="B1016" s="17"/>
      <c r="F1016" s="17"/>
    </row>
    <row r="1017" spans="2:6" x14ac:dyDescent="0.2">
      <c r="B1017" s="17"/>
      <c r="F1017" s="17"/>
    </row>
    <row r="1018" spans="2:6" x14ac:dyDescent="0.2">
      <c r="B1018" s="17"/>
      <c r="F1018" s="17"/>
    </row>
    <row r="1019" spans="2:6" x14ac:dyDescent="0.2">
      <c r="B1019" s="17"/>
      <c r="F1019" s="17"/>
    </row>
    <row r="1020" spans="2:6" x14ac:dyDescent="0.2">
      <c r="B1020" s="17"/>
      <c r="F1020" s="17"/>
    </row>
    <row r="1021" spans="2:6" x14ac:dyDescent="0.2">
      <c r="B1021" s="17"/>
      <c r="F1021" s="17"/>
    </row>
    <row r="1022" spans="2:6" x14ac:dyDescent="0.2">
      <c r="B1022" s="17"/>
      <c r="F1022" s="17"/>
    </row>
    <row r="1023" spans="2:6" x14ac:dyDescent="0.2">
      <c r="B1023" s="17"/>
      <c r="F1023" s="17"/>
    </row>
    <row r="1024" spans="2:6" x14ac:dyDescent="0.2">
      <c r="B1024" s="17"/>
      <c r="F1024" s="17"/>
    </row>
    <row r="1025" spans="2:6" x14ac:dyDescent="0.2">
      <c r="B1025" s="17"/>
      <c r="F1025" s="17"/>
    </row>
    <row r="1026" spans="2:6" x14ac:dyDescent="0.2">
      <c r="B1026" s="17"/>
      <c r="F1026" s="17"/>
    </row>
    <row r="1027" spans="2:6" x14ac:dyDescent="0.2">
      <c r="B1027" s="17"/>
      <c r="F1027" s="17"/>
    </row>
    <row r="1028" spans="2:6" x14ac:dyDescent="0.2">
      <c r="B1028" s="17"/>
      <c r="F1028" s="17"/>
    </row>
    <row r="1029" spans="2:6" x14ac:dyDescent="0.2">
      <c r="B1029" s="17"/>
      <c r="F1029" s="17"/>
    </row>
    <row r="1030" spans="2:6" x14ac:dyDescent="0.2">
      <c r="B1030" s="17"/>
      <c r="F1030" s="17"/>
    </row>
    <row r="1031" spans="2:6" x14ac:dyDescent="0.2">
      <c r="B1031" s="17"/>
      <c r="F1031" s="17"/>
    </row>
    <row r="1032" spans="2:6" x14ac:dyDescent="0.2">
      <c r="B1032" s="17"/>
      <c r="F1032" s="17"/>
    </row>
    <row r="1033" spans="2:6" x14ac:dyDescent="0.2">
      <c r="B1033" s="17"/>
      <c r="F1033" s="17"/>
    </row>
    <row r="1034" spans="2:6" x14ac:dyDescent="0.2">
      <c r="B1034" s="17"/>
      <c r="F1034" s="17"/>
    </row>
    <row r="1035" spans="2:6" x14ac:dyDescent="0.2">
      <c r="B1035" s="17"/>
      <c r="F1035" s="17"/>
    </row>
    <row r="1036" spans="2:6" x14ac:dyDescent="0.2">
      <c r="B1036" s="17"/>
      <c r="F1036" s="17"/>
    </row>
    <row r="1037" spans="2:6" x14ac:dyDescent="0.2">
      <c r="B1037" s="17"/>
      <c r="F1037" s="17"/>
    </row>
    <row r="1038" spans="2:6" x14ac:dyDescent="0.2">
      <c r="B1038" s="17"/>
      <c r="F1038" s="17"/>
    </row>
    <row r="1039" spans="2:6" x14ac:dyDescent="0.2">
      <c r="B1039" s="17"/>
      <c r="F1039" s="17"/>
    </row>
    <row r="1040" spans="2:6" x14ac:dyDescent="0.2">
      <c r="B1040" s="17"/>
      <c r="F1040" s="17"/>
    </row>
    <row r="1041" spans="2:6" x14ac:dyDescent="0.2">
      <c r="B1041" s="17"/>
      <c r="F1041" s="17"/>
    </row>
    <row r="1042" spans="2:6" x14ac:dyDescent="0.2">
      <c r="B1042" s="17"/>
      <c r="F1042" s="17"/>
    </row>
    <row r="1043" spans="2:6" x14ac:dyDescent="0.2">
      <c r="B1043" s="17"/>
      <c r="F1043" s="17"/>
    </row>
    <row r="1044" spans="2:6" x14ac:dyDescent="0.2">
      <c r="B1044" s="17"/>
      <c r="F1044" s="17"/>
    </row>
    <row r="1045" spans="2:6" x14ac:dyDescent="0.2">
      <c r="B1045" s="17"/>
      <c r="F1045" s="17"/>
    </row>
    <row r="1046" spans="2:6" x14ac:dyDescent="0.2">
      <c r="B1046" s="17"/>
      <c r="F1046" s="17"/>
    </row>
    <row r="1047" spans="2:6" x14ac:dyDescent="0.2">
      <c r="B1047" s="17"/>
      <c r="F1047" s="17"/>
    </row>
    <row r="1048" spans="2:6" x14ac:dyDescent="0.2">
      <c r="B1048" s="17"/>
      <c r="F1048" s="17"/>
    </row>
    <row r="1049" spans="2:6" x14ac:dyDescent="0.2">
      <c r="B1049" s="17"/>
      <c r="F1049" s="17"/>
    </row>
    <row r="1050" spans="2:6" x14ac:dyDescent="0.2">
      <c r="B1050" s="17"/>
      <c r="F1050" s="17"/>
    </row>
    <row r="1051" spans="2:6" x14ac:dyDescent="0.2">
      <c r="B1051" s="17"/>
      <c r="F1051" s="17"/>
    </row>
    <row r="1052" spans="2:6" x14ac:dyDescent="0.2">
      <c r="B1052" s="17"/>
      <c r="F1052" s="17"/>
    </row>
    <row r="1053" spans="2:6" x14ac:dyDescent="0.2">
      <c r="B1053" s="17"/>
      <c r="F1053" s="17"/>
    </row>
    <row r="1054" spans="2:6" x14ac:dyDescent="0.2">
      <c r="B1054" s="17"/>
      <c r="F1054" s="17"/>
    </row>
    <row r="1055" spans="2:6" x14ac:dyDescent="0.2">
      <c r="B1055" s="17"/>
      <c r="F1055" s="17"/>
    </row>
    <row r="1056" spans="2:6" x14ac:dyDescent="0.2">
      <c r="B1056" s="17"/>
      <c r="F1056" s="17"/>
    </row>
    <row r="1057" spans="2:6" x14ac:dyDescent="0.2">
      <c r="B1057" s="17"/>
      <c r="F1057" s="17"/>
    </row>
    <row r="1058" spans="2:6" x14ac:dyDescent="0.2">
      <c r="B1058" s="17"/>
      <c r="F1058" s="17"/>
    </row>
    <row r="1059" spans="2:6" x14ac:dyDescent="0.2">
      <c r="B1059" s="17"/>
      <c r="F1059" s="17"/>
    </row>
    <row r="1060" spans="2:6" x14ac:dyDescent="0.2">
      <c r="B1060" s="17"/>
      <c r="F1060" s="17"/>
    </row>
    <row r="1061" spans="2:6" x14ac:dyDescent="0.2">
      <c r="B1061" s="17"/>
      <c r="F1061" s="17"/>
    </row>
    <row r="1062" spans="2:6" x14ac:dyDescent="0.2">
      <c r="B1062" s="17"/>
      <c r="F1062" s="17"/>
    </row>
    <row r="1063" spans="2:6" x14ac:dyDescent="0.2">
      <c r="B1063" s="17"/>
      <c r="F1063" s="17"/>
    </row>
    <row r="1064" spans="2:6" x14ac:dyDescent="0.2">
      <c r="B1064" s="17"/>
      <c r="F1064" s="17"/>
    </row>
    <row r="1065" spans="2:6" x14ac:dyDescent="0.2">
      <c r="B1065" s="17"/>
      <c r="F1065" s="17"/>
    </row>
    <row r="1066" spans="2:6" x14ac:dyDescent="0.2">
      <c r="B1066" s="17"/>
      <c r="F1066" s="17"/>
    </row>
    <row r="1067" spans="2:6" x14ac:dyDescent="0.2">
      <c r="B1067" s="17"/>
      <c r="F1067" s="17"/>
    </row>
    <row r="1068" spans="2:6" x14ac:dyDescent="0.2">
      <c r="B1068" s="17"/>
      <c r="F1068" s="17"/>
    </row>
    <row r="1069" spans="2:6" x14ac:dyDescent="0.2">
      <c r="B1069" s="17"/>
      <c r="F1069" s="17"/>
    </row>
    <row r="1070" spans="2:6" x14ac:dyDescent="0.2">
      <c r="B1070" s="17"/>
      <c r="F1070" s="17"/>
    </row>
    <row r="1071" spans="2:6" x14ac:dyDescent="0.2">
      <c r="B1071" s="17"/>
      <c r="F1071" s="17"/>
    </row>
    <row r="1072" spans="2:6" x14ac:dyDescent="0.2">
      <c r="B1072" s="17"/>
      <c r="F1072" s="17"/>
    </row>
    <row r="1073" spans="2:6" x14ac:dyDescent="0.2">
      <c r="B1073" s="17"/>
      <c r="F1073" s="17"/>
    </row>
    <row r="1074" spans="2:6" x14ac:dyDescent="0.2">
      <c r="B1074" s="17"/>
      <c r="F1074" s="17"/>
    </row>
    <row r="1075" spans="2:6" x14ac:dyDescent="0.2">
      <c r="B1075" s="17"/>
      <c r="F1075" s="17"/>
    </row>
    <row r="1076" spans="2:6" x14ac:dyDescent="0.2">
      <c r="B1076" s="17"/>
      <c r="F1076" s="17"/>
    </row>
    <row r="1077" spans="2:6" x14ac:dyDescent="0.2">
      <c r="B1077" s="17"/>
      <c r="F1077" s="17"/>
    </row>
    <row r="1078" spans="2:6" x14ac:dyDescent="0.2">
      <c r="B1078" s="17"/>
      <c r="F1078" s="17"/>
    </row>
    <row r="1079" spans="2:6" x14ac:dyDescent="0.2">
      <c r="B1079" s="17"/>
      <c r="F1079" s="17"/>
    </row>
    <row r="1080" spans="2:6" x14ac:dyDescent="0.2">
      <c r="B1080" s="17"/>
      <c r="F1080" s="17"/>
    </row>
    <row r="1081" spans="2:6" x14ac:dyDescent="0.2">
      <c r="B1081" s="17"/>
      <c r="F1081" s="17"/>
    </row>
    <row r="1082" spans="2:6" x14ac:dyDescent="0.2">
      <c r="B1082" s="17"/>
      <c r="F1082" s="17"/>
    </row>
    <row r="1083" spans="2:6" x14ac:dyDescent="0.2">
      <c r="B1083" s="17"/>
      <c r="F1083" s="17"/>
    </row>
    <row r="1084" spans="2:6" x14ac:dyDescent="0.2">
      <c r="B1084" s="17"/>
      <c r="F1084" s="17"/>
    </row>
    <row r="1085" spans="2:6" x14ac:dyDescent="0.2">
      <c r="B1085" s="17"/>
      <c r="F1085" s="17"/>
    </row>
    <row r="1086" spans="2:6" x14ac:dyDescent="0.2">
      <c r="B1086" s="17"/>
      <c r="F1086" s="17"/>
    </row>
    <row r="1087" spans="2:6" x14ac:dyDescent="0.2">
      <c r="B1087" s="17"/>
      <c r="F1087" s="17"/>
    </row>
    <row r="1088" spans="2:6" x14ac:dyDescent="0.2">
      <c r="B1088" s="17"/>
      <c r="F1088" s="17"/>
    </row>
    <row r="1089" spans="2:6" x14ac:dyDescent="0.2">
      <c r="B1089" s="17"/>
      <c r="F1089" s="17"/>
    </row>
    <row r="1090" spans="2:6" x14ac:dyDescent="0.2">
      <c r="B1090" s="17"/>
      <c r="F1090" s="17"/>
    </row>
    <row r="1091" spans="2:6" x14ac:dyDescent="0.2">
      <c r="B1091" s="17"/>
      <c r="F1091" s="17"/>
    </row>
    <row r="1092" spans="2:6" x14ac:dyDescent="0.2">
      <c r="B1092" s="17"/>
      <c r="F1092" s="17"/>
    </row>
    <row r="1093" spans="2:6" x14ac:dyDescent="0.2">
      <c r="B1093" s="17"/>
      <c r="F1093" s="17"/>
    </row>
    <row r="1094" spans="2:6" x14ac:dyDescent="0.2">
      <c r="B1094" s="17"/>
      <c r="F1094" s="17"/>
    </row>
    <row r="1095" spans="2:6" x14ac:dyDescent="0.2">
      <c r="B1095" s="17"/>
      <c r="F1095" s="17"/>
    </row>
    <row r="1096" spans="2:6" x14ac:dyDescent="0.2">
      <c r="B1096" s="17"/>
      <c r="F1096" s="17"/>
    </row>
    <row r="1097" spans="2:6" x14ac:dyDescent="0.2">
      <c r="B1097" s="17"/>
      <c r="F1097" s="17"/>
    </row>
    <row r="1098" spans="2:6" x14ac:dyDescent="0.2">
      <c r="B1098" s="17"/>
      <c r="F1098" s="17"/>
    </row>
    <row r="1099" spans="2:6" x14ac:dyDescent="0.2">
      <c r="B1099" s="17"/>
      <c r="F1099" s="17"/>
    </row>
    <row r="1100" spans="2:6" x14ac:dyDescent="0.2">
      <c r="B1100" s="17"/>
      <c r="F1100" s="17"/>
    </row>
    <row r="1101" spans="2:6" x14ac:dyDescent="0.2">
      <c r="B1101" s="17"/>
      <c r="F1101" s="17"/>
    </row>
    <row r="1102" spans="2:6" x14ac:dyDescent="0.2">
      <c r="B1102" s="17"/>
      <c r="F1102" s="17"/>
    </row>
    <row r="1103" spans="2:6" x14ac:dyDescent="0.2">
      <c r="B1103" s="17"/>
      <c r="F1103" s="17"/>
    </row>
    <row r="1104" spans="2:6" x14ac:dyDescent="0.2">
      <c r="B1104" s="17"/>
      <c r="F1104" s="17"/>
    </row>
    <row r="1105" spans="2:6" x14ac:dyDescent="0.2">
      <c r="B1105" s="17"/>
      <c r="F1105" s="17"/>
    </row>
    <row r="1106" spans="2:6" x14ac:dyDescent="0.2">
      <c r="B1106" s="17"/>
      <c r="F1106" s="17"/>
    </row>
    <row r="1107" spans="2:6" x14ac:dyDescent="0.2">
      <c r="B1107" s="17"/>
      <c r="F1107" s="17"/>
    </row>
    <row r="1108" spans="2:6" x14ac:dyDescent="0.2">
      <c r="B1108" s="17"/>
      <c r="F1108" s="17"/>
    </row>
    <row r="1109" spans="2:6" x14ac:dyDescent="0.2">
      <c r="B1109" s="17"/>
      <c r="F1109" s="17"/>
    </row>
    <row r="1110" spans="2:6" x14ac:dyDescent="0.2">
      <c r="B1110" s="17"/>
      <c r="F1110" s="17"/>
    </row>
    <row r="1111" spans="2:6" x14ac:dyDescent="0.2">
      <c r="B1111" s="17"/>
      <c r="F1111" s="17"/>
    </row>
    <row r="1112" spans="2:6" x14ac:dyDescent="0.2">
      <c r="B1112" s="17"/>
      <c r="F1112" s="17"/>
    </row>
    <row r="1113" spans="2:6" x14ac:dyDescent="0.2">
      <c r="B1113" s="17"/>
      <c r="F1113" s="17"/>
    </row>
    <row r="1114" spans="2:6" x14ac:dyDescent="0.2">
      <c r="B1114" s="17"/>
      <c r="F1114" s="17"/>
    </row>
    <row r="1115" spans="2:6" x14ac:dyDescent="0.2">
      <c r="B1115" s="17"/>
      <c r="F1115" s="17"/>
    </row>
    <row r="1116" spans="2:6" x14ac:dyDescent="0.2">
      <c r="B1116" s="17"/>
      <c r="F1116" s="17"/>
    </row>
    <row r="1117" spans="2:6" x14ac:dyDescent="0.2">
      <c r="B1117" s="17"/>
      <c r="F1117" s="17"/>
    </row>
    <row r="1118" spans="2:6" x14ac:dyDescent="0.2">
      <c r="B1118" s="17"/>
      <c r="F1118" s="17"/>
    </row>
    <row r="1119" spans="2:6" x14ac:dyDescent="0.2">
      <c r="B1119" s="17"/>
      <c r="F1119" s="17"/>
    </row>
    <row r="1120" spans="2:6" x14ac:dyDescent="0.2">
      <c r="B1120" s="17"/>
      <c r="F1120" s="17"/>
    </row>
    <row r="1121" spans="2:6" x14ac:dyDescent="0.2">
      <c r="B1121" s="17"/>
      <c r="F1121" s="17"/>
    </row>
    <row r="1122" spans="2:6" x14ac:dyDescent="0.2">
      <c r="B1122" s="17"/>
      <c r="F1122" s="17"/>
    </row>
    <row r="1123" spans="2:6" x14ac:dyDescent="0.2">
      <c r="B1123" s="17"/>
      <c r="F1123" s="17"/>
    </row>
    <row r="1124" spans="2:6" x14ac:dyDescent="0.2">
      <c r="B1124" s="17"/>
      <c r="F1124" s="17"/>
    </row>
    <row r="1125" spans="2:6" x14ac:dyDescent="0.2">
      <c r="B1125" s="17"/>
      <c r="F1125" s="17"/>
    </row>
    <row r="1126" spans="2:6" x14ac:dyDescent="0.2">
      <c r="B1126" s="17"/>
      <c r="F1126" s="17"/>
    </row>
    <row r="1127" spans="2:6" x14ac:dyDescent="0.2">
      <c r="B1127" s="17"/>
      <c r="F1127" s="17"/>
    </row>
    <row r="1128" spans="2:6" x14ac:dyDescent="0.2">
      <c r="B1128" s="17"/>
      <c r="F1128" s="17"/>
    </row>
    <row r="1129" spans="2:6" x14ac:dyDescent="0.2">
      <c r="B1129" s="17"/>
      <c r="F1129" s="17"/>
    </row>
    <row r="1130" spans="2:6" x14ac:dyDescent="0.2">
      <c r="B1130" s="17"/>
      <c r="F1130" s="17"/>
    </row>
    <row r="1131" spans="2:6" x14ac:dyDescent="0.2">
      <c r="B1131" s="17"/>
      <c r="F1131" s="17"/>
    </row>
    <row r="1132" spans="2:6" x14ac:dyDescent="0.2">
      <c r="B1132" s="17"/>
      <c r="F1132" s="17"/>
    </row>
    <row r="1133" spans="2:6" x14ac:dyDescent="0.2">
      <c r="B1133" s="17"/>
      <c r="F1133" s="17"/>
    </row>
    <row r="1134" spans="2:6" x14ac:dyDescent="0.2">
      <c r="B1134" s="17"/>
      <c r="F1134" s="17"/>
    </row>
    <row r="1135" spans="2:6" x14ac:dyDescent="0.2">
      <c r="B1135" s="17"/>
      <c r="F1135" s="17"/>
    </row>
    <row r="1136" spans="2:6" x14ac:dyDescent="0.2">
      <c r="B1136" s="17"/>
      <c r="F1136" s="17"/>
    </row>
    <row r="1137" spans="2:6" x14ac:dyDescent="0.2">
      <c r="B1137" s="17"/>
      <c r="F1137" s="17"/>
    </row>
    <row r="1138" spans="2:6" x14ac:dyDescent="0.2">
      <c r="B1138" s="17"/>
      <c r="F1138" s="17"/>
    </row>
    <row r="1139" spans="2:6" x14ac:dyDescent="0.2">
      <c r="B1139" s="17"/>
      <c r="F1139" s="17"/>
    </row>
  </sheetData>
  <phoneticPr fontId="8" type="noConversion"/>
  <hyperlinks>
    <hyperlink ref="P255" r:id="rId1" display="http://www.bav-astro.de/sfs/BAVM_link.php?BAVMnr=4" xr:uid="{00000000-0004-0000-0100-000000000000}"/>
    <hyperlink ref="P257" r:id="rId2" display="http://www.bav-astro.de/sfs/BAVM_link.php?BAVMnr=8" xr:uid="{00000000-0004-0000-0100-000001000000}"/>
    <hyperlink ref="P277" r:id="rId3" display="http://www.bav-astro.de/sfs/BAVM_link.php?BAVMnr=13" xr:uid="{00000000-0004-0000-0100-000002000000}"/>
    <hyperlink ref="P278" r:id="rId4" display="http://www.bav-astro.de/sfs/BAVM_link.php?BAVMnr=13" xr:uid="{00000000-0004-0000-0100-000003000000}"/>
    <hyperlink ref="P279" r:id="rId5" display="http://www.bav-astro.de/sfs/BAVM_link.php?BAVMnr=13" xr:uid="{00000000-0004-0000-0100-000004000000}"/>
    <hyperlink ref="P281" r:id="rId6" display="http://www.bav-astro.de/sfs/BAVM_link.php?BAVMnr=13" xr:uid="{00000000-0004-0000-0100-000005000000}"/>
    <hyperlink ref="P282" r:id="rId7" display="http://www.bav-astro.de/sfs/BAVM_link.php?BAVMnr=13" xr:uid="{00000000-0004-0000-0100-000006000000}"/>
    <hyperlink ref="P283" r:id="rId8" display="http://www.bav-astro.de/sfs/BAVM_link.php?BAVMnr=13" xr:uid="{00000000-0004-0000-0100-000007000000}"/>
    <hyperlink ref="P284" r:id="rId9" display="http://www.bav-astro.de/sfs/BAVM_link.php?BAVMnr=13" xr:uid="{00000000-0004-0000-0100-000008000000}"/>
    <hyperlink ref="P285" r:id="rId10" display="http://www.bav-astro.de/sfs/BAVM_link.php?BAVMnr=13" xr:uid="{00000000-0004-0000-0100-000009000000}"/>
    <hyperlink ref="P286" r:id="rId11" display="http://www.bav-astro.de/sfs/BAVM_link.php?BAVMnr=13" xr:uid="{00000000-0004-0000-0100-00000A000000}"/>
    <hyperlink ref="P292" r:id="rId12" display="http://www.bav-astro.de/sfs/BAVM_link.php?BAVMnr=15" xr:uid="{00000000-0004-0000-0100-00000B000000}"/>
    <hyperlink ref="P293" r:id="rId13" display="http://www.bav-astro.de/sfs/BAVM_link.php?BAVMnr=15" xr:uid="{00000000-0004-0000-0100-00000C000000}"/>
    <hyperlink ref="P294" r:id="rId14" display="http://www.bav-astro.de/sfs/BAVM_link.php?BAVMnr=15" xr:uid="{00000000-0004-0000-0100-00000D000000}"/>
    <hyperlink ref="P301" r:id="rId15" display="http://www.konkoly.hu/cgi-bin/IBVS?46" xr:uid="{00000000-0004-0000-0100-00000E000000}"/>
    <hyperlink ref="P11" r:id="rId16" display="http://www.konkoly.hu/cgi-bin/IBVS?111" xr:uid="{00000000-0004-0000-0100-00000F000000}"/>
    <hyperlink ref="P306" r:id="rId17" display="http://www.bav-astro.de/sfs/BAVM_link.php?BAVMnr=18" xr:uid="{00000000-0004-0000-0100-000010000000}"/>
    <hyperlink ref="P310" r:id="rId18" display="http://www.konkoly.hu/cgi-bin/IBVS?119" xr:uid="{00000000-0004-0000-0100-000011000000}"/>
    <hyperlink ref="P12" r:id="rId19" display="http://www.konkoly.hu/cgi-bin/IBVS?129" xr:uid="{00000000-0004-0000-0100-000012000000}"/>
    <hyperlink ref="P13" r:id="rId20" display="http://www.konkoly.hu/cgi-bin/IBVS?129" xr:uid="{00000000-0004-0000-0100-000013000000}"/>
    <hyperlink ref="P14" r:id="rId21" display="http://www.konkoly.hu/cgi-bin/IBVS?154" xr:uid="{00000000-0004-0000-0100-000014000000}"/>
    <hyperlink ref="P15" r:id="rId22" display="http://www.konkoly.hu/cgi-bin/IBVS?180" xr:uid="{00000000-0004-0000-0100-000015000000}"/>
    <hyperlink ref="P17" r:id="rId23" display="http://www.konkoly.hu/cgi-bin/IBVS?795" xr:uid="{00000000-0004-0000-0100-000016000000}"/>
    <hyperlink ref="P18" r:id="rId24" display="http://www.konkoly.hu/cgi-bin/IBVS?456" xr:uid="{00000000-0004-0000-0100-000017000000}"/>
    <hyperlink ref="P19" r:id="rId25" display="http://www.konkoly.hu/cgi-bin/IBVS?456" xr:uid="{00000000-0004-0000-0100-000018000000}"/>
    <hyperlink ref="P20" r:id="rId26" display="http://www.konkoly.hu/cgi-bin/IBVS?795" xr:uid="{00000000-0004-0000-0100-000019000000}"/>
    <hyperlink ref="P21" r:id="rId27" display="http://www.konkoly.hu/cgi-bin/IBVS?795" xr:uid="{00000000-0004-0000-0100-00001A000000}"/>
    <hyperlink ref="P22" r:id="rId28" display="http://www.konkoly.hu/cgi-bin/IBVS?1325" xr:uid="{00000000-0004-0000-0100-00001B000000}"/>
    <hyperlink ref="P23" r:id="rId29" display="http://www.konkoly.hu/cgi-bin/IBVS?456" xr:uid="{00000000-0004-0000-0100-00001C000000}"/>
    <hyperlink ref="P24" r:id="rId30" display="http://www.konkoly.hu/cgi-bin/IBVS?530" xr:uid="{00000000-0004-0000-0100-00001D000000}"/>
    <hyperlink ref="P318" r:id="rId31" display="http://www.bav-astro.de/sfs/BAVM_link.php?BAVMnr=25" xr:uid="{00000000-0004-0000-0100-00001E000000}"/>
    <hyperlink ref="P320" r:id="rId32" display="http://www.bav-astro.de/sfs/BAVM_link.php?BAVMnr=25" xr:uid="{00000000-0004-0000-0100-00001F000000}"/>
    <hyperlink ref="P321" r:id="rId33" display="http://www.bav-astro.de/sfs/BAVM_link.php?BAVMnr=25" xr:uid="{00000000-0004-0000-0100-000020000000}"/>
    <hyperlink ref="P25" r:id="rId34" display="http://www.konkoly.hu/cgi-bin/IBVS?1325" xr:uid="{00000000-0004-0000-0100-000021000000}"/>
    <hyperlink ref="P26" r:id="rId35" display="http://www.konkoly.hu/cgi-bin/IBVS?1325" xr:uid="{00000000-0004-0000-0100-000022000000}"/>
    <hyperlink ref="P28" r:id="rId36" display="http://www.konkoly.hu/cgi-bin/IBVS?668" xr:uid="{00000000-0004-0000-0100-000023000000}"/>
    <hyperlink ref="P326" r:id="rId37" display="http://www.bav-astro.de/sfs/BAVM_link.php?BAVMnr=25" xr:uid="{00000000-0004-0000-0100-000024000000}"/>
    <hyperlink ref="P327" r:id="rId38" display="http://www.bav-astro.de/sfs/BAVM_link.php?BAVMnr=25" xr:uid="{00000000-0004-0000-0100-000025000000}"/>
    <hyperlink ref="P30" r:id="rId39" display="http://www.konkoly.hu/cgi-bin/IBVS?1325" xr:uid="{00000000-0004-0000-0100-000026000000}"/>
    <hyperlink ref="P31" r:id="rId40" display="http://www.konkoly.hu/cgi-bin/IBVS?1325" xr:uid="{00000000-0004-0000-0100-000027000000}"/>
    <hyperlink ref="P32" r:id="rId41" display="http://www.konkoly.hu/cgi-bin/IBVS?1325" xr:uid="{00000000-0004-0000-0100-000028000000}"/>
    <hyperlink ref="P35" r:id="rId42" display="http://www.konkoly.hu/cgi-bin/IBVS?1379" xr:uid="{00000000-0004-0000-0100-000029000000}"/>
    <hyperlink ref="P343" r:id="rId43" display="http://www.bav-astro.de/sfs/BAVM_link.php?BAVMnr=28" xr:uid="{00000000-0004-0000-0100-00002A000000}"/>
    <hyperlink ref="P36" r:id="rId44" display="http://www.bav-astro.de/sfs/BAVM_link.php?BAVMnr=28" xr:uid="{00000000-0004-0000-0100-00002B000000}"/>
    <hyperlink ref="P37" r:id="rId45" display="http://www.konkoly.hu/cgi-bin/IBVS?1379" xr:uid="{00000000-0004-0000-0100-00002C000000}"/>
    <hyperlink ref="P40" r:id="rId46" display="http://www.bav-astro.de/sfs/BAVM_link.php?BAVMnr=28" xr:uid="{00000000-0004-0000-0100-00002D000000}"/>
    <hyperlink ref="P46" r:id="rId47" display="http://www.konkoly.hu/cgi-bin/IBVS?1478" xr:uid="{00000000-0004-0000-0100-00002E000000}"/>
    <hyperlink ref="P51" r:id="rId48" display="http://www.konkoly.hu/cgi-bin/IBVS?1358" xr:uid="{00000000-0004-0000-0100-00002F000000}"/>
    <hyperlink ref="P66" r:id="rId49" display="http://www.bav-astro.de/sfs/BAVM_link.php?BAVMnr=31" xr:uid="{00000000-0004-0000-0100-000030000000}"/>
    <hyperlink ref="P68" r:id="rId50" display="http://www.konkoly.hu/cgi-bin/IBVS?1694" xr:uid="{00000000-0004-0000-0100-000031000000}"/>
    <hyperlink ref="P88" r:id="rId51" display="http://www.konkoly.hu/cgi-bin/IBVS?2086" xr:uid="{00000000-0004-0000-0100-000032000000}"/>
    <hyperlink ref="P89" r:id="rId52" display="http://www.konkoly.hu/cgi-bin/IBVS?2086" xr:uid="{00000000-0004-0000-0100-000033000000}"/>
    <hyperlink ref="P110" r:id="rId53" display="http://www.konkoly.hu/cgi-bin/IBVS?2292" xr:uid="{00000000-0004-0000-0100-000034000000}"/>
    <hyperlink ref="P111" r:id="rId54" display="http://www.bav-astro.de/sfs/BAVM_link.php?BAVMnr=36" xr:uid="{00000000-0004-0000-0100-000035000000}"/>
    <hyperlink ref="P112" r:id="rId55" display="http://www.konkoly.hu/cgi-bin/IBVS?2292" xr:uid="{00000000-0004-0000-0100-000036000000}"/>
    <hyperlink ref="P143" r:id="rId56" display="http://www.bav-astro.de/sfs/BAVM_link.php?BAVMnr=46" xr:uid="{00000000-0004-0000-0100-000037000000}"/>
    <hyperlink ref="P160" r:id="rId57" display="http://www.bav-astro.de/sfs/BAVM_link.php?BAVMnr=52" xr:uid="{00000000-0004-0000-0100-000038000000}"/>
    <hyperlink ref="P167" r:id="rId58" display="http://www.bav-astro.de/sfs/BAVM_link.php?BAVMnr=52" xr:uid="{00000000-0004-0000-0100-000039000000}"/>
    <hyperlink ref="P172" r:id="rId59" display="http://www.bav-astro.de/sfs/BAVM_link.php?BAVMnr=56" xr:uid="{00000000-0004-0000-0100-00003A000000}"/>
    <hyperlink ref="P179" r:id="rId60" display="http://www.bav-astro.de/sfs/BAVM_link.php?BAVMnr=60" xr:uid="{00000000-0004-0000-0100-00003B000000}"/>
    <hyperlink ref="P186" r:id="rId61" display="http://var.astro.cz/oejv/issues/oejv0060.pdf" xr:uid="{00000000-0004-0000-0100-00003C000000}"/>
    <hyperlink ref="P188" r:id="rId62" display="http://www.konkoly.hu/cgi-bin/IBVS?4340" xr:uid="{00000000-0004-0000-0100-00003D000000}"/>
    <hyperlink ref="P189" r:id="rId63" display="http://www.konkoly.hu/cgi-bin/IBVS?4340" xr:uid="{00000000-0004-0000-0100-00003E000000}"/>
    <hyperlink ref="P190" r:id="rId64" display="http://www.konkoly.hu/cgi-bin/IBVS?4555" xr:uid="{00000000-0004-0000-0100-00003F000000}"/>
    <hyperlink ref="P191" r:id="rId65" display="http://www.konkoly.hu/cgi-bin/IBVS?4555" xr:uid="{00000000-0004-0000-0100-000040000000}"/>
    <hyperlink ref="P192" r:id="rId66" display="http://www.bav-astro.de/sfs/BAVM_link.php?BAVMnr=111" xr:uid="{00000000-0004-0000-0100-000041000000}"/>
    <hyperlink ref="P193" r:id="rId67" display="http://www.bav-astro.de/sfs/BAVM_link.php?BAVMnr=113" xr:uid="{00000000-0004-0000-0100-000042000000}"/>
    <hyperlink ref="P361" r:id="rId68" display="http://www.konkoly.hu/cgi-bin/IBVS?4633" xr:uid="{00000000-0004-0000-0100-000043000000}"/>
    <hyperlink ref="P362" r:id="rId69" display="http://www.bav-astro.de/sfs/BAVM_link.php?BAVMnr=122" xr:uid="{00000000-0004-0000-0100-000044000000}"/>
    <hyperlink ref="P363" r:id="rId70" display="http://www.bav-astro.de/sfs/BAVM_link.php?BAVMnr=122" xr:uid="{00000000-0004-0000-0100-000045000000}"/>
    <hyperlink ref="P364" r:id="rId71" display="http://www.bav-astro.de/sfs/BAVM_link.php?BAVMnr=122" xr:uid="{00000000-0004-0000-0100-000046000000}"/>
    <hyperlink ref="P367" r:id="rId72" display="http://www.bav-astro.de/sfs/BAVM_link.php?BAVMnr=131" xr:uid="{00000000-0004-0000-0100-000047000000}"/>
    <hyperlink ref="P368" r:id="rId73" display="http://www.bav-astro.de/sfs/BAVM_link.php?BAVMnr=131" xr:uid="{00000000-0004-0000-0100-000048000000}"/>
    <hyperlink ref="P369" r:id="rId74" display="http://www.bav-astro.de/sfs/BAVM_link.php?BAVMnr=131" xr:uid="{00000000-0004-0000-0100-000049000000}"/>
    <hyperlink ref="P194" r:id="rId75" display="http://www.konkoly.hu/cgi-bin/IBVS?4840" xr:uid="{00000000-0004-0000-0100-00004A000000}"/>
    <hyperlink ref="P195" r:id="rId76" display="http://www.konkoly.hu/cgi-bin/IBVS?4840" xr:uid="{00000000-0004-0000-0100-00004B000000}"/>
    <hyperlink ref="P196" r:id="rId77" display="http://www.konkoly.hu/cgi-bin/IBVS?4967" xr:uid="{00000000-0004-0000-0100-00004C000000}"/>
    <hyperlink ref="P371" r:id="rId78" display="http://www.bav-astro.de/sfs/BAVM_link.php?BAVMnr=131" xr:uid="{00000000-0004-0000-0100-00004D000000}"/>
    <hyperlink ref="P372" r:id="rId79" display="http://www.bav-astro.de/sfs/BAVM_link.php?BAVMnr=143" xr:uid="{00000000-0004-0000-0100-00004E000000}"/>
    <hyperlink ref="P197" r:id="rId80" display="http://www.konkoly.hu/cgi-bin/IBVS?5224" xr:uid="{00000000-0004-0000-0100-00004F000000}"/>
    <hyperlink ref="P198" r:id="rId81" display="http://www.konkoly.hu/cgi-bin/IBVS?5313" xr:uid="{00000000-0004-0000-0100-000050000000}"/>
    <hyperlink ref="P199" r:id="rId82" display="http://www.konkoly.hu/cgi-bin/IBVS?5364" xr:uid="{00000000-0004-0000-0100-000051000000}"/>
    <hyperlink ref="P379" r:id="rId83" display="http://www.bav-astro.de/sfs/BAVM_link.php?BAVMnr=157" xr:uid="{00000000-0004-0000-0100-000052000000}"/>
    <hyperlink ref="P381" r:id="rId84" display="http://www.bav-astro.de/sfs/BAVM_link.php?BAVMnr=171" xr:uid="{00000000-0004-0000-0100-000053000000}"/>
    <hyperlink ref="P200" r:id="rId85" display="http://www.konkoly.hu/cgi-bin/IBVS?5583" xr:uid="{00000000-0004-0000-0100-000054000000}"/>
    <hyperlink ref="P201" r:id="rId86" display="http://www.bav-astro.de/sfs/BAVM_link.php?BAVMnr=173" xr:uid="{00000000-0004-0000-0100-000055000000}"/>
    <hyperlink ref="P202" r:id="rId87" display="http://www.konkoly.hu/cgi-bin/IBVS?5809" xr:uid="{00000000-0004-0000-0100-000056000000}"/>
    <hyperlink ref="P203" r:id="rId88" display="http://www.konkoly.hu/cgi-bin/IBVS?5662" xr:uid="{00000000-0004-0000-0100-000057000000}"/>
    <hyperlink ref="P204" r:id="rId89" display="http://www.konkoly.hu/cgi-bin/IBVS?5753" xr:uid="{00000000-0004-0000-0100-000058000000}"/>
    <hyperlink ref="P205" r:id="rId90" display="http://www.konkoly.hu/cgi-bin/IBVS?5753" xr:uid="{00000000-0004-0000-0100-000059000000}"/>
    <hyperlink ref="P397" r:id="rId91" display="http://www.bav-astro.de/sfs/BAVM_link.php?BAVMnr=193" xr:uid="{00000000-0004-0000-0100-00005A000000}"/>
    <hyperlink ref="P206" r:id="rId92" display="http://www.aavso.org/sites/default/files/jaavso/v36n2/171.pdf" xr:uid="{00000000-0004-0000-0100-00005B000000}"/>
    <hyperlink ref="P207" r:id="rId93" display="http://www.aavso.org/sites/default/files/jaavso/v36n2/186.pdf" xr:uid="{00000000-0004-0000-0100-00005C000000}"/>
    <hyperlink ref="P208" r:id="rId94" display="http://www.aavso.org/sites/default/files/jaavso/v36n2/186.pdf" xr:uid="{00000000-0004-0000-0100-00005D000000}"/>
    <hyperlink ref="P209" r:id="rId95" display="http://var.astro.cz/oejv/issues/oejv0116.pdf" xr:uid="{00000000-0004-0000-0100-00005E000000}"/>
    <hyperlink ref="P398" r:id="rId96" display="http://www.bav-astro.de/sfs/BAVM_link.php?BAVMnr=203" xr:uid="{00000000-0004-0000-0100-00005F000000}"/>
    <hyperlink ref="P399" r:id="rId97" display="http://var.astro.cz/oejv/issues/oejv0116.pdf" xr:uid="{00000000-0004-0000-0100-000060000000}"/>
    <hyperlink ref="P211" r:id="rId98" display="http://www.bav-astro.de/sfs/BAVM_link.php?BAVMnr=228" xr:uid="{00000000-0004-0000-0100-000061000000}"/>
    <hyperlink ref="P212" r:id="rId99" display="http://www.bav-astro.de/sfs/BAVM_link.php?BAVMnr=228" xr:uid="{00000000-0004-0000-0100-000062000000}"/>
    <hyperlink ref="P215" r:id="rId100" display="http://www.bav-astro.de/sfs/BAVM_link.php?BAVMnr=214" xr:uid="{00000000-0004-0000-0100-000063000000}"/>
    <hyperlink ref="P216" r:id="rId101" display="http://www.bav-astro.de/sfs/BAVM_link.php?BAVMnr=215" xr:uid="{00000000-0004-0000-0100-000064000000}"/>
    <hyperlink ref="P400" r:id="rId102" display="http://www.bav-astro.de/sfs/BAVM_link.php?BAVMnr=225" xr:uid="{00000000-0004-0000-0100-000065000000}"/>
    <hyperlink ref="P217" r:id="rId103" display="http://www.konkoly.hu/cgi-bin/IBVS?6011" xr:uid="{00000000-0004-0000-0100-000066000000}"/>
    <hyperlink ref="P219" r:id="rId104" display="http://www.bav-astro.de/sfs/BAVM_link.php?BAVMnr=232" xr:uid="{00000000-0004-0000-0100-000067000000}"/>
    <hyperlink ref="P220" r:id="rId105" display="http://www.bav-astro.de/sfs/BAVM_link.php?BAVMnr=234" xr:uid="{00000000-0004-0000-0100-000068000000}"/>
    <hyperlink ref="P221" r:id="rId106" display="http://www.bav-astro.de/sfs/BAVM_link.php?BAVMnr=239" xr:uid="{00000000-0004-0000-0100-000069000000}"/>
    <hyperlink ref="P401" r:id="rId107" display="http://www.bav-astro.de/sfs/BAVM_link.php?BAVMnr=241" xr:uid="{00000000-0004-0000-0100-00006A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542"/>
  <sheetViews>
    <sheetView workbookViewId="0">
      <pane ySplit="20" topLeftCell="A216" activePane="bottomLeft" state="frozen"/>
      <selection pane="bottomLeft" activeCell="C234" sqref="C234"/>
    </sheetView>
  </sheetViews>
  <sheetFormatPr defaultRowHeight="12.75" x14ac:dyDescent="0.2"/>
  <cols>
    <col min="1" max="1" width="16.28515625" style="1" customWidth="1"/>
    <col min="2" max="2" width="4.5703125" style="20" customWidth="1"/>
    <col min="3" max="3" width="13.2851562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9.5703125" style="1" customWidth="1"/>
    <col min="8" max="9" width="9.140625" style="1"/>
    <col min="10" max="11" width="8.42578125" style="1" customWidth="1"/>
    <col min="12" max="13" width="9.140625" style="1"/>
    <col min="14" max="14" width="8.42578125" style="1" customWidth="1"/>
    <col min="15" max="15" width="9.140625" style="1"/>
    <col min="16" max="16" width="8" style="1" customWidth="1"/>
    <col min="17" max="18" width="10.7109375" style="1" customWidth="1"/>
    <col min="19" max="19" width="9.140625" style="20"/>
    <col min="20" max="25" width="9.140625" style="1"/>
    <col min="26" max="26" width="10.28515625" style="13" customWidth="1"/>
    <col min="27" max="27" width="12.140625" style="13" customWidth="1"/>
    <col min="28" max="28" width="9.42578125" style="13" customWidth="1"/>
    <col min="29" max="31" width="10.42578125" style="13" customWidth="1"/>
    <col min="32" max="32" width="10.5703125" style="13" customWidth="1"/>
    <col min="33" max="33" width="10.28515625" style="13" customWidth="1"/>
    <col min="34" max="37" width="9.42578125" style="13" customWidth="1"/>
    <col min="38" max="52" width="10.28515625" style="13" customWidth="1"/>
    <col min="53" max="53" width="11.85546875" style="13" customWidth="1"/>
    <col min="54" max="54" width="14.7109375" style="13" customWidth="1"/>
    <col min="55" max="77" width="10.28515625" style="13" customWidth="1"/>
    <col min="78" max="16384" width="9.140625" style="1"/>
  </cols>
  <sheetData>
    <row r="1" spans="1:64" ht="21" thickBot="1" x14ac:dyDescent="0.35">
      <c r="A1" s="30" t="s">
        <v>138</v>
      </c>
      <c r="C1" s="2"/>
      <c r="AA1" s="79" t="s">
        <v>19</v>
      </c>
      <c r="AB1" s="80"/>
      <c r="AC1" s="80" t="s">
        <v>20</v>
      </c>
      <c r="AD1" s="80" t="s">
        <v>21</v>
      </c>
      <c r="AE1" s="81"/>
      <c r="AW1" s="82" t="s">
        <v>97</v>
      </c>
      <c r="AX1" s="83" t="s">
        <v>53</v>
      </c>
      <c r="AY1" s="84" t="s">
        <v>22</v>
      </c>
      <c r="AZ1" s="85" t="s">
        <v>23</v>
      </c>
      <c r="BA1" s="86" t="s">
        <v>24</v>
      </c>
      <c r="BB1" s="85" t="s">
        <v>25</v>
      </c>
      <c r="BC1" s="86" t="s">
        <v>26</v>
      </c>
      <c r="BD1" s="85" t="s">
        <v>27</v>
      </c>
      <c r="BE1" s="87" t="s">
        <v>28</v>
      </c>
      <c r="BF1" s="86" t="s">
        <v>29</v>
      </c>
      <c r="BG1" s="85" t="s">
        <v>30</v>
      </c>
      <c r="BH1" s="87" t="s">
        <v>31</v>
      </c>
      <c r="BI1" s="86" t="s">
        <v>32</v>
      </c>
      <c r="BJ1" s="85" t="s">
        <v>33</v>
      </c>
      <c r="BK1" s="87" t="s">
        <v>34</v>
      </c>
      <c r="BL1" s="86" t="s">
        <v>177</v>
      </c>
    </row>
    <row r="2" spans="1:64" ht="16.5" thickBot="1" x14ac:dyDescent="0.35">
      <c r="A2" s="13" t="s">
        <v>172</v>
      </c>
      <c r="B2" s="3" t="s">
        <v>87</v>
      </c>
      <c r="C2" s="18"/>
      <c r="AA2" s="88" t="s">
        <v>3</v>
      </c>
      <c r="AB2" s="89">
        <f>C7</f>
        <v>44839.802199999998</v>
      </c>
      <c r="AC2" s="90" t="s">
        <v>4</v>
      </c>
      <c r="AD2" s="89">
        <f>C8</f>
        <v>2.3373265999999999</v>
      </c>
      <c r="AE2" s="91" t="s">
        <v>16</v>
      </c>
      <c r="AL2" s="17"/>
      <c r="AW2" s="13">
        <v>-4000</v>
      </c>
      <c r="AX2" s="13">
        <f t="shared" ref="AX2:AX65" si="0">AB$3+AB$4*AW2+AB$5*AW2^2+AZ2</f>
        <v>2.124633263597852E-2</v>
      </c>
      <c r="AY2" s="13">
        <f t="shared" ref="AY2:AY65" si="1">AB$3+AB$4*AW2+AB$5*AW2^2</f>
        <v>7.28E-3</v>
      </c>
      <c r="AZ2" s="92">
        <f t="shared" ref="AZ2:AZ65" si="2">$AB$6*($AB$11/BA2*BB2+$AB$12)</f>
        <v>1.3966332635978518E-2</v>
      </c>
      <c r="BA2" s="13">
        <f t="shared" ref="BA2:BA65" si="3">1+$AB$7*COS(BC2)</f>
        <v>0.68387141774543703</v>
      </c>
      <c r="BB2" s="13">
        <f t="shared" ref="BB2:BB65" si="4">SIN(BC2+RADIANS($AB$9))</f>
        <v>0.97806887036729329</v>
      </c>
      <c r="BC2" s="13">
        <f t="shared" ref="BC2:BC65" si="5">2*ATAN(BD2)</f>
        <v>2.7718898480323952</v>
      </c>
      <c r="BD2" s="13">
        <f t="shared" ref="BD2:BD65" si="6">SQRT((1+$AB$7)/(1-$AB$7))*TAN(BE2/2)</f>
        <v>5.3479927132125153</v>
      </c>
      <c r="BE2" s="13">
        <f t="shared" ref="BE2:BK17" si="7">$BL2+$AB$7*SIN(BF2)</f>
        <v>-9.9450061574413446</v>
      </c>
      <c r="BF2" s="13">
        <f t="shared" si="7"/>
        <v>-9.9451413750058588</v>
      </c>
      <c r="BG2" s="13">
        <f t="shared" si="7"/>
        <v>-9.9446817625442758</v>
      </c>
      <c r="BH2" s="13">
        <f t="shared" si="7"/>
        <v>-9.946244506415912</v>
      </c>
      <c r="BI2" s="13">
        <f t="shared" si="7"/>
        <v>-9.9409366530096275</v>
      </c>
      <c r="BJ2" s="13">
        <f t="shared" si="7"/>
        <v>-9.9590314065654564</v>
      </c>
      <c r="BK2" s="13">
        <f t="shared" si="7"/>
        <v>-9.8980795575863034</v>
      </c>
      <c r="BL2" s="13">
        <f t="shared" ref="BL2:BL65" si="8">RADIANS($AB$9)+$AB$18*(AW2-AB$15)</f>
        <v>-10.113573125766489</v>
      </c>
    </row>
    <row r="3" spans="1:64" ht="13.5" thickBot="1" x14ac:dyDescent="0.25">
      <c r="C3" s="8"/>
      <c r="D3" s="8"/>
      <c r="Z3" s="13">
        <v>0.03</v>
      </c>
      <c r="AA3" s="93" t="s">
        <v>35</v>
      </c>
      <c r="AB3" s="94">
        <f t="shared" ref="AB3:AB10" si="9">AC3*AD3</f>
        <v>-0.01</v>
      </c>
      <c r="AC3" s="95">
        <v>-1</v>
      </c>
      <c r="AD3" s="13">
        <v>0.01</v>
      </c>
      <c r="AE3" s="96"/>
      <c r="AH3" s="95"/>
      <c r="AI3" s="95"/>
      <c r="AJ3" s="95"/>
      <c r="AK3" s="95"/>
      <c r="AL3" s="95"/>
      <c r="AW3" s="13">
        <v>-3900</v>
      </c>
      <c r="AX3" s="13">
        <f t="shared" si="0"/>
        <v>2.1265216926022866E-2</v>
      </c>
      <c r="AY3" s="13">
        <f t="shared" si="1"/>
        <v>6.8167999999999987E-3</v>
      </c>
      <c r="AZ3" s="92">
        <f t="shared" si="2"/>
        <v>1.4448416926022866E-2</v>
      </c>
      <c r="BA3" s="13">
        <f t="shared" si="3"/>
        <v>0.67564494185265855</v>
      </c>
      <c r="BB3" s="13">
        <f t="shared" si="4"/>
        <v>0.99083807379730082</v>
      </c>
      <c r="BC3" s="13">
        <f t="shared" si="5"/>
        <v>2.8462385043647269</v>
      </c>
      <c r="BD3" s="13">
        <f t="shared" si="6"/>
        <v>6.7222343436761767</v>
      </c>
      <c r="BE3" s="13">
        <f t="shared" si="7"/>
        <v>-9.8420853001082094</v>
      </c>
      <c r="BF3" s="13">
        <f t="shared" si="7"/>
        <v>-9.8422405312493453</v>
      </c>
      <c r="BG3" s="13">
        <f t="shared" si="7"/>
        <v>-9.8417397110829175</v>
      </c>
      <c r="BH3" s="13">
        <f t="shared" si="7"/>
        <v>-9.8433559004327726</v>
      </c>
      <c r="BI3" s="13">
        <f t="shared" si="7"/>
        <v>-9.8381444644812834</v>
      </c>
      <c r="BJ3" s="13">
        <f t="shared" si="7"/>
        <v>-9.8549926161996186</v>
      </c>
      <c r="BK3" s="13">
        <f t="shared" si="7"/>
        <v>-9.8009593481036852</v>
      </c>
      <c r="BL3" s="13">
        <f t="shared" si="8"/>
        <v>-9.9795446541459221</v>
      </c>
    </row>
    <row r="4" spans="1:64" ht="13.5" thickBot="1" x14ac:dyDescent="0.25">
      <c r="A4" s="14" t="s">
        <v>109</v>
      </c>
      <c r="B4" s="21"/>
      <c r="C4" s="9">
        <v>44839.802199999998</v>
      </c>
      <c r="D4" s="10">
        <v>2.3373265999999999</v>
      </c>
      <c r="E4" s="7"/>
      <c r="Z4" s="13">
        <v>-2.5000000000000002E-6</v>
      </c>
      <c r="AA4" s="97" t="s">
        <v>36</v>
      </c>
      <c r="AB4" s="98">
        <f t="shared" si="9"/>
        <v>-3.9999999999999998E-6</v>
      </c>
      <c r="AC4" s="99">
        <v>-40</v>
      </c>
      <c r="AD4" s="13">
        <v>9.9999999999999995E-8</v>
      </c>
      <c r="AE4" s="96"/>
      <c r="AF4" s="13">
        <v>-3</v>
      </c>
      <c r="AH4" s="99"/>
      <c r="AI4" s="99"/>
      <c r="AJ4" s="99"/>
      <c r="AK4" s="99"/>
      <c r="AL4" s="99"/>
      <c r="AW4" s="13">
        <v>-3800</v>
      </c>
      <c r="AX4" s="13">
        <f t="shared" si="0"/>
        <v>2.1130080114980791E-2</v>
      </c>
      <c r="AY4" s="13">
        <f t="shared" si="1"/>
        <v>6.3552000000000001E-3</v>
      </c>
      <c r="AZ4" s="92">
        <f t="shared" si="2"/>
        <v>1.4774880114980793E-2</v>
      </c>
      <c r="BA4" s="13">
        <f t="shared" si="3"/>
        <v>0.6693287607242393</v>
      </c>
      <c r="BB4" s="13">
        <f t="shared" si="4"/>
        <v>0.99803468344683643</v>
      </c>
      <c r="BC4" s="13">
        <f t="shared" si="5"/>
        <v>2.9190026598647996</v>
      </c>
      <c r="BD4" s="13">
        <f t="shared" si="6"/>
        <v>8.9480008605669816</v>
      </c>
      <c r="BE4" s="13">
        <f t="shared" si="7"/>
        <v>-9.7402694547936708</v>
      </c>
      <c r="BF4" s="13">
        <f t="shared" si="7"/>
        <v>-9.7404230181641847</v>
      </c>
      <c r="BG4" s="13">
        <f t="shared" si="7"/>
        <v>-9.7399465735391182</v>
      </c>
      <c r="BH4" s="13">
        <f t="shared" si="7"/>
        <v>-9.7414250292573108</v>
      </c>
      <c r="BI4" s="13">
        <f t="shared" si="7"/>
        <v>-9.7368395513085026</v>
      </c>
      <c r="BJ4" s="13">
        <f t="shared" si="7"/>
        <v>-9.7510842003637848</v>
      </c>
      <c r="BK4" s="13">
        <f t="shared" si="7"/>
        <v>-9.7070423797339416</v>
      </c>
      <c r="BL4" s="13">
        <f t="shared" si="8"/>
        <v>-9.8455161825253548</v>
      </c>
    </row>
    <row r="5" spans="1:64" x14ac:dyDescent="0.2">
      <c r="A5" s="13"/>
      <c r="C5" s="4"/>
      <c r="D5" s="4"/>
      <c r="Z5" s="13">
        <v>3E-11</v>
      </c>
      <c r="AA5" s="97" t="s">
        <v>18</v>
      </c>
      <c r="AB5" s="98">
        <f t="shared" si="9"/>
        <v>7.9999999999999995E-11</v>
      </c>
      <c r="AC5" s="99">
        <v>8</v>
      </c>
      <c r="AD5" s="13">
        <v>9.9999999999999994E-12</v>
      </c>
      <c r="AE5" s="96"/>
      <c r="AF5" s="99">
        <v>0.6987842707661861</v>
      </c>
      <c r="AH5" s="99"/>
      <c r="AI5" s="99"/>
      <c r="AJ5" s="99"/>
      <c r="AK5" s="99"/>
      <c r="AL5" s="99"/>
      <c r="AW5" s="13">
        <v>-3700</v>
      </c>
      <c r="AX5" s="13">
        <f t="shared" si="0"/>
        <v>2.0842727552660475E-2</v>
      </c>
      <c r="AY5" s="13">
        <f t="shared" si="1"/>
        <v>5.8951999999999989E-3</v>
      </c>
      <c r="AZ5" s="92">
        <f t="shared" si="2"/>
        <v>1.4947527552660475E-2</v>
      </c>
      <c r="BA5" s="13">
        <f t="shared" si="3"/>
        <v>0.66482203581099086</v>
      </c>
      <c r="BB5" s="13">
        <f t="shared" si="4"/>
        <v>0.99996049380125174</v>
      </c>
      <c r="BC5" s="13">
        <f t="shared" si="5"/>
        <v>2.9905966147912766</v>
      </c>
      <c r="BD5" s="13">
        <f t="shared" si="6"/>
        <v>13.220205005612051</v>
      </c>
      <c r="BE5" s="13">
        <f t="shared" si="7"/>
        <v>-9.6392788851559938</v>
      </c>
      <c r="BF5" s="13">
        <f t="shared" si="7"/>
        <v>-9.6394049799333743</v>
      </c>
      <c r="BG5" s="13">
        <f t="shared" si="7"/>
        <v>-9.6390243399734885</v>
      </c>
      <c r="BH5" s="13">
        <f t="shared" si="7"/>
        <v>-9.6401734670457824</v>
      </c>
      <c r="BI5" s="13">
        <f t="shared" si="7"/>
        <v>-9.6367052013912193</v>
      </c>
      <c r="BJ5" s="13">
        <f t="shared" si="7"/>
        <v>-9.6471811022737164</v>
      </c>
      <c r="BK5" s="13">
        <f t="shared" si="7"/>
        <v>-9.615609182218515</v>
      </c>
      <c r="BL5" s="13">
        <f t="shared" si="8"/>
        <v>-9.7114877109047875</v>
      </c>
    </row>
    <row r="6" spans="1:64" x14ac:dyDescent="0.2">
      <c r="A6" s="14" t="s">
        <v>110</v>
      </c>
      <c r="AA6" s="97" t="s">
        <v>37</v>
      </c>
      <c r="AB6" s="98">
        <f t="shared" si="9"/>
        <v>1.4999999999999999E-2</v>
      </c>
      <c r="AC6" s="99">
        <v>1.5</v>
      </c>
      <c r="AD6" s="13">
        <v>0.01</v>
      </c>
      <c r="AE6" s="96" t="s">
        <v>16</v>
      </c>
      <c r="AH6" s="99"/>
      <c r="AI6" s="99"/>
      <c r="AJ6" s="99"/>
      <c r="AK6" s="99"/>
      <c r="AL6" s="99"/>
      <c r="AW6" s="13">
        <v>-3600</v>
      </c>
      <c r="AX6" s="13">
        <f t="shared" si="0"/>
        <v>2.0404959787233598E-2</v>
      </c>
      <c r="AY6" s="13">
        <f t="shared" si="1"/>
        <v>5.4367999999999994E-3</v>
      </c>
      <c r="AZ6" s="13">
        <f t="shared" si="2"/>
        <v>1.4968159787233598E-2</v>
      </c>
      <c r="BA6" s="13">
        <f t="shared" si="3"/>
        <v>0.66205374601250022</v>
      </c>
      <c r="BB6" s="13">
        <f t="shared" si="4"/>
        <v>0.99682561376002543</v>
      </c>
      <c r="BC6" s="13">
        <f t="shared" si="5"/>
        <v>3.0614079712356834</v>
      </c>
      <c r="BD6" s="13">
        <f t="shared" si="6"/>
        <v>24.929054144140618</v>
      </c>
      <c r="BE6" s="13">
        <f t="shared" si="7"/>
        <v>-9.5388449477629607</v>
      </c>
      <c r="BF6" s="13">
        <f t="shared" si="7"/>
        <v>-9.538920152900225</v>
      </c>
      <c r="BG6" s="13">
        <f t="shared" si="7"/>
        <v>-9.5386968821115872</v>
      </c>
      <c r="BH6" s="13">
        <f t="shared" si="7"/>
        <v>-9.539359750418015</v>
      </c>
      <c r="BI6" s="13">
        <f t="shared" si="7"/>
        <v>-9.5373919083440946</v>
      </c>
      <c r="BJ6" s="13">
        <f t="shared" si="7"/>
        <v>-9.5432351064587735</v>
      </c>
      <c r="BK6" s="13">
        <f t="shared" si="7"/>
        <v>-9.5258957345063404</v>
      </c>
      <c r="BL6" s="13">
        <f t="shared" si="8"/>
        <v>-9.5774592392842202</v>
      </c>
    </row>
    <row r="7" spans="1:64" x14ac:dyDescent="0.2">
      <c r="A7" s="13" t="s">
        <v>88</v>
      </c>
      <c r="C7" s="1">
        <v>44839.802199999998</v>
      </c>
      <c r="AA7" s="100" t="s">
        <v>47</v>
      </c>
      <c r="AB7" s="101">
        <f t="shared" si="9"/>
        <v>0.33903559894015833</v>
      </c>
      <c r="AC7" s="99">
        <v>0.33903559894015833</v>
      </c>
      <c r="AD7" s="13">
        <v>1</v>
      </c>
      <c r="AE7" s="96"/>
      <c r="AH7" s="99"/>
      <c r="AI7" s="99"/>
      <c r="AJ7" s="99"/>
      <c r="AK7" s="99"/>
      <c r="AL7" s="99"/>
      <c r="AW7" s="13">
        <v>-3500</v>
      </c>
      <c r="AX7" s="13">
        <f t="shared" si="0"/>
        <v>1.9818537239023548E-2</v>
      </c>
      <c r="AY7" s="13">
        <f t="shared" si="1"/>
        <v>4.9799999999999983E-3</v>
      </c>
      <c r="AZ7" s="13">
        <f t="shared" si="2"/>
        <v>1.4838537239023548E-2</v>
      </c>
      <c r="BA7" s="13">
        <f t="shared" si="3"/>
        <v>0.66098063278287866</v>
      </c>
      <c r="BB7" s="13">
        <f t="shared" si="4"/>
        <v>0.98875618761094841</v>
      </c>
      <c r="BC7" s="13">
        <f t="shared" si="5"/>
        <v>3.1318073029703686</v>
      </c>
      <c r="BD7" s="13">
        <f t="shared" si="6"/>
        <v>204.38552678497351</v>
      </c>
      <c r="BE7" s="13">
        <f t="shared" si="7"/>
        <v>-9.4387056755119474</v>
      </c>
      <c r="BF7" s="13">
        <f t="shared" si="7"/>
        <v>-9.4387152733812947</v>
      </c>
      <c r="BG7" s="13">
        <f t="shared" si="7"/>
        <v>-9.4386869613109798</v>
      </c>
      <c r="BH7" s="13">
        <f t="shared" si="7"/>
        <v>-9.4387704771002756</v>
      </c>
      <c r="BI7" s="13">
        <f t="shared" si="7"/>
        <v>-9.4385241200129997</v>
      </c>
      <c r="BJ7" s="13">
        <f t="shared" si="7"/>
        <v>-9.4392508331301297</v>
      </c>
      <c r="BK7" s="13">
        <f t="shared" si="7"/>
        <v>-9.4371071688132382</v>
      </c>
      <c r="BL7" s="13">
        <f t="shared" si="8"/>
        <v>-9.4434307676636564</v>
      </c>
    </row>
    <row r="8" spans="1:64" ht="15.75" x14ac:dyDescent="0.3">
      <c r="A8" s="13" t="s">
        <v>101</v>
      </c>
      <c r="C8" s="1">
        <v>2.3373265999999999</v>
      </c>
      <c r="AA8" s="97" t="s">
        <v>5</v>
      </c>
      <c r="AB8" s="101">
        <f t="shared" si="9"/>
        <v>30</v>
      </c>
      <c r="AC8" s="99">
        <v>3</v>
      </c>
      <c r="AD8" s="13">
        <v>10</v>
      </c>
      <c r="AE8" s="96" t="s">
        <v>17</v>
      </c>
      <c r="AF8" s="13">
        <f>365.24*AG8</f>
        <v>18773.335999999999</v>
      </c>
      <c r="AG8" s="13">
        <v>51.4</v>
      </c>
      <c r="AH8" s="99"/>
      <c r="AI8" s="99"/>
      <c r="AJ8" s="99"/>
      <c r="AK8" s="99"/>
      <c r="AL8" s="99"/>
      <c r="AW8" s="13">
        <v>-3400</v>
      </c>
      <c r="AX8" s="13">
        <f t="shared" si="0"/>
        <v>1.9085166202182223E-2</v>
      </c>
      <c r="AY8" s="13">
        <f t="shared" si="1"/>
        <v>4.524799999999999E-3</v>
      </c>
      <c r="AZ8" s="13">
        <f t="shared" si="2"/>
        <v>1.4560366202182222E-2</v>
      </c>
      <c r="BA8" s="13">
        <f t="shared" si="3"/>
        <v>0.6615859992316957</v>
      </c>
      <c r="BB8" s="13">
        <f t="shared" si="4"/>
        <v>0.97579940401014309</v>
      </c>
      <c r="BC8" s="13">
        <f t="shared" si="5"/>
        <v>-3.0810287879123575</v>
      </c>
      <c r="BD8" s="13">
        <f t="shared" si="6"/>
        <v>-33.01289655070476</v>
      </c>
      <c r="BE8" s="13">
        <f t="shared" si="7"/>
        <v>-9.338602322166949</v>
      </c>
      <c r="BF8" s="13">
        <f t="shared" si="7"/>
        <v>-9.3385443991381596</v>
      </c>
      <c r="BG8" s="13">
        <f t="shared" si="7"/>
        <v>-9.3387158815194748</v>
      </c>
      <c r="BH8" s="13">
        <f t="shared" si="7"/>
        <v>-9.3382081968330652</v>
      </c>
      <c r="BI8" s="13">
        <f t="shared" si="7"/>
        <v>-9.3397111657906038</v>
      </c>
      <c r="BJ8" s="13">
        <f t="shared" si="7"/>
        <v>-9.3352611474154958</v>
      </c>
      <c r="BK8" s="13">
        <f t="shared" si="7"/>
        <v>-9.3484320279716382</v>
      </c>
      <c r="BL8" s="13">
        <f t="shared" si="8"/>
        <v>-9.3094022960430891</v>
      </c>
    </row>
    <row r="9" spans="1:64" ht="15.75" x14ac:dyDescent="0.3">
      <c r="A9" s="35" t="s">
        <v>147</v>
      </c>
      <c r="B9" s="35"/>
      <c r="C9" s="35">
        <v>223</v>
      </c>
      <c r="D9" s="35" t="str">
        <f>"F"&amp;C9</f>
        <v>F223</v>
      </c>
      <c r="E9" s="35" t="str">
        <f>"G"&amp;C9</f>
        <v>G223</v>
      </c>
      <c r="AA9" s="102" t="s">
        <v>6</v>
      </c>
      <c r="AB9" s="101">
        <f t="shared" si="9"/>
        <v>279.16073340795526</v>
      </c>
      <c r="AC9" s="99">
        <v>27.916073340795524</v>
      </c>
      <c r="AD9" s="13">
        <v>10</v>
      </c>
      <c r="AE9" s="96" t="s">
        <v>52</v>
      </c>
      <c r="AF9" s="13">
        <f>RADIANS(AG9)</f>
        <v>0.94247779607693793</v>
      </c>
      <c r="AG9" s="13">
        <v>54</v>
      </c>
      <c r="AH9" s="99"/>
      <c r="AI9" s="99"/>
      <c r="AJ9" s="99"/>
      <c r="AK9" s="99"/>
      <c r="AL9" s="99"/>
      <c r="AW9" s="13">
        <v>-3300</v>
      </c>
      <c r="AX9" s="13">
        <f t="shared" si="0"/>
        <v>1.8206510605253627E-2</v>
      </c>
      <c r="AY9" s="13">
        <f t="shared" si="1"/>
        <v>4.0711999999999996E-3</v>
      </c>
      <c r="AZ9" s="13">
        <f t="shared" si="2"/>
        <v>1.4135310605253628E-2</v>
      </c>
      <c r="BA9" s="13">
        <f t="shared" si="3"/>
        <v>0.6638792595804538</v>
      </c>
      <c r="BB9" s="13">
        <f t="shared" si="4"/>
        <v>0.95792622359240764</v>
      </c>
      <c r="BC9" s="13">
        <f t="shared" si="5"/>
        <v>-3.0103688165650477</v>
      </c>
      <c r="BD9" s="13">
        <f t="shared" si="6"/>
        <v>-15.219256440358279</v>
      </c>
      <c r="BE9" s="13">
        <f t="shared" si="7"/>
        <v>-9.2382765178650352</v>
      </c>
      <c r="BF9" s="13">
        <f t="shared" si="7"/>
        <v>-9.2381625030927736</v>
      </c>
      <c r="BG9" s="13">
        <f t="shared" si="7"/>
        <v>-9.2385047254109338</v>
      </c>
      <c r="BH9" s="13">
        <f t="shared" si="7"/>
        <v>-9.2374774577003684</v>
      </c>
      <c r="BI9" s="13">
        <f t="shared" si="7"/>
        <v>-9.2405604679720543</v>
      </c>
      <c r="BJ9" s="13">
        <f t="shared" si="7"/>
        <v>-9.231302369006503</v>
      </c>
      <c r="BK9" s="13">
        <f t="shared" si="7"/>
        <v>-9.2590568203400618</v>
      </c>
      <c r="BL9" s="13">
        <f t="shared" si="8"/>
        <v>-9.1753738244225218</v>
      </c>
    </row>
    <row r="10" spans="1:64" ht="13.5" thickBot="1" x14ac:dyDescent="0.25">
      <c r="A10" s="13"/>
      <c r="B10" s="13"/>
      <c r="C10" s="16" t="s">
        <v>115</v>
      </c>
      <c r="D10" s="16" t="s">
        <v>116</v>
      </c>
      <c r="E10" s="13"/>
      <c r="AA10" s="103" t="s">
        <v>49</v>
      </c>
      <c r="AB10" s="104">
        <f t="shared" si="9"/>
        <v>61624.360155399852</v>
      </c>
      <c r="AC10" s="105">
        <v>6.1624360155399849</v>
      </c>
      <c r="AD10" s="13">
        <v>10000</v>
      </c>
      <c r="AE10" s="96" t="s">
        <v>48</v>
      </c>
      <c r="AF10" s="13">
        <v>48000</v>
      </c>
      <c r="AH10" s="105"/>
      <c r="AI10" s="105"/>
      <c r="AJ10" s="105"/>
      <c r="AK10" s="105"/>
      <c r="AL10" s="105"/>
      <c r="AW10" s="13">
        <v>-3200</v>
      </c>
      <c r="AX10" s="13">
        <f t="shared" si="0"/>
        <v>1.7184231382512717E-2</v>
      </c>
      <c r="AY10" s="13">
        <f t="shared" si="1"/>
        <v>3.6191999999999986E-3</v>
      </c>
      <c r="AZ10" s="13">
        <f t="shared" si="2"/>
        <v>1.3565031382512719E-2</v>
      </c>
      <c r="BA10" s="13">
        <f t="shared" si="3"/>
        <v>0.66789619222593499</v>
      </c>
      <c r="BB10" s="13">
        <f t="shared" si="4"/>
        <v>0.93503204711917309</v>
      </c>
      <c r="BC10" s="13">
        <f t="shared" si="5"/>
        <v>-2.9390307251825543</v>
      </c>
      <c r="BD10" s="13">
        <f t="shared" si="6"/>
        <v>-9.8397402646573671</v>
      </c>
      <c r="BE10" s="13">
        <f t="shared" si="7"/>
        <v>-9.1374675044298748</v>
      </c>
      <c r="BF10" s="13">
        <f t="shared" si="7"/>
        <v>-9.1373189705818927</v>
      </c>
      <c r="BG10" s="13">
        <f t="shared" si="7"/>
        <v>-9.1377757925500198</v>
      </c>
      <c r="BH10" s="13">
        <f t="shared" si="7"/>
        <v>-9.1363706206838113</v>
      </c>
      <c r="BI10" s="13">
        <f t="shared" si="7"/>
        <v>-9.140691034935271</v>
      </c>
      <c r="BJ10" s="13">
        <f t="shared" si="7"/>
        <v>-9.1273894628256347</v>
      </c>
      <c r="BK10" s="13">
        <f t="shared" si="7"/>
        <v>-9.1681806112044306</v>
      </c>
      <c r="BL10" s="13">
        <f t="shared" si="8"/>
        <v>-9.0413453528019545</v>
      </c>
    </row>
    <row r="11" spans="1:64" ht="14.25" x14ac:dyDescent="0.2">
      <c r="A11" s="13" t="s">
        <v>111</v>
      </c>
      <c r="B11" s="13"/>
      <c r="C11" s="36">
        <f ca="1">INTERCEPT(INDIRECT(E9):G1002,INDIRECT(D9):$F1002)</f>
        <v>-0.12408403961296086</v>
      </c>
      <c r="D11" s="17">
        <f>E11*F11</f>
        <v>0.16954180548174691</v>
      </c>
      <c r="E11" s="41">
        <v>16.954180548174691</v>
      </c>
      <c r="F11" s="7">
        <v>0.01</v>
      </c>
      <c r="AA11" s="106" t="s">
        <v>39</v>
      </c>
      <c r="AB11" s="45">
        <f>1-AB7^2</f>
        <v>0.88505486265128808</v>
      </c>
      <c r="AC11" s="45">
        <f>SUM(AE21:AE1950)</f>
        <v>1.0721211504685305E-2</v>
      </c>
      <c r="AD11" s="106" t="s">
        <v>7</v>
      </c>
      <c r="AE11" s="96"/>
      <c r="AH11" s="45"/>
      <c r="AI11" s="45"/>
      <c r="AJ11" s="45"/>
      <c r="AK11" s="45"/>
      <c r="AL11" s="45"/>
      <c r="AW11" s="13">
        <v>-3100</v>
      </c>
      <c r="AX11" s="13">
        <f t="shared" si="0"/>
        <v>1.6020051416589458E-2</v>
      </c>
      <c r="AY11" s="13">
        <f t="shared" si="1"/>
        <v>3.1687999999999994E-3</v>
      </c>
      <c r="AZ11" s="13">
        <f t="shared" si="2"/>
        <v>1.285125141658946E-2</v>
      </c>
      <c r="BA11" s="13">
        <f t="shared" si="3"/>
        <v>0.67369992325303674</v>
      </c>
      <c r="BB11" s="13">
        <f t="shared" si="4"/>
        <v>0.90693532633983887</v>
      </c>
      <c r="BC11" s="13">
        <f t="shared" si="5"/>
        <v>-2.86663255725058</v>
      </c>
      <c r="BD11" s="13">
        <f t="shared" si="6"/>
        <v>-7.227898198487642</v>
      </c>
      <c r="BE11" s="13">
        <f t="shared" si="7"/>
        <v>-9.0359088952772257</v>
      </c>
      <c r="BF11" s="13">
        <f t="shared" si="7"/>
        <v>-9.0357516667020814</v>
      </c>
      <c r="BG11" s="13">
        <f t="shared" si="7"/>
        <v>-9.0362528181285757</v>
      </c>
      <c r="BH11" s="13">
        <f t="shared" si="7"/>
        <v>-9.0346550854403969</v>
      </c>
      <c r="BI11" s="13">
        <f t="shared" si="7"/>
        <v>-9.0397452208445834</v>
      </c>
      <c r="BJ11" s="13">
        <f t="shared" si="7"/>
        <v>-9.0234913659882672</v>
      </c>
      <c r="BK11" s="13">
        <f t="shared" si="7"/>
        <v>-9.0750293889488471</v>
      </c>
      <c r="BL11" s="13">
        <f t="shared" si="8"/>
        <v>-8.9073168811813872</v>
      </c>
    </row>
    <row r="12" spans="1:64" x14ac:dyDescent="0.2">
      <c r="A12" s="13" t="s">
        <v>112</v>
      </c>
      <c r="B12" s="13"/>
      <c r="C12" s="36">
        <f ca="1">SLOPE(INDIRECT(E9):G1002,INDIRECT(D9):$F1002)</f>
        <v>2.4838379164152446E-5</v>
      </c>
      <c r="D12" s="17">
        <f>E12*F12</f>
        <v>-1.1893944658807389E-4</v>
      </c>
      <c r="E12" s="42">
        <v>-11.893944658807388</v>
      </c>
      <c r="F12" s="7">
        <v>1.0000000000000001E-5</v>
      </c>
      <c r="AA12" s="107" t="s">
        <v>40</v>
      </c>
      <c r="AB12" s="45">
        <f>AB7*SIN(RADIANS(AB9))</f>
        <v>-0.33471140493484408</v>
      </c>
      <c r="AE12" s="96"/>
      <c r="AW12" s="13">
        <v>-3000</v>
      </c>
      <c r="AX12" s="13">
        <f t="shared" si="0"/>
        <v>1.4715841971593598E-2</v>
      </c>
      <c r="AY12" s="13">
        <f t="shared" si="1"/>
        <v>2.7200000000000002E-3</v>
      </c>
      <c r="AZ12" s="13">
        <f t="shared" si="2"/>
        <v>1.1995841971593597E-2</v>
      </c>
      <c r="BA12" s="13">
        <f t="shared" si="3"/>
        <v>0.68138273128976434</v>
      </c>
      <c r="BB12" s="13">
        <f t="shared" si="4"/>
        <v>0.87337396624328445</v>
      </c>
      <c r="BC12" s="13">
        <f t="shared" si="5"/>
        <v>-2.7927685092370531</v>
      </c>
      <c r="BD12" s="13">
        <f t="shared" si="6"/>
        <v>-5.6752924701775642</v>
      </c>
      <c r="BE12" s="13">
        <f t="shared" si="7"/>
        <v>-8.9333245466463964</v>
      </c>
      <c r="BF12" s="13">
        <f t="shared" si="7"/>
        <v>-8.9331820290185355</v>
      </c>
      <c r="BG12" s="13">
        <f t="shared" si="7"/>
        <v>-8.9336587956167506</v>
      </c>
      <c r="BH12" s="13">
        <f t="shared" si="7"/>
        <v>-8.9320633824308562</v>
      </c>
      <c r="BI12" s="13">
        <f t="shared" si="7"/>
        <v>-8.9373968176522496</v>
      </c>
      <c r="BJ12" s="13">
        <f t="shared" si="7"/>
        <v>-8.9195067620077015</v>
      </c>
      <c r="BK12" s="13">
        <f t="shared" si="7"/>
        <v>-8.9788699483133225</v>
      </c>
      <c r="BL12" s="13">
        <f t="shared" si="8"/>
        <v>-8.7732884095608199</v>
      </c>
    </row>
    <row r="13" spans="1:64" ht="13.5" thickBot="1" x14ac:dyDescent="0.25">
      <c r="A13" s="13" t="s">
        <v>113</v>
      </c>
      <c r="B13" s="13"/>
      <c r="C13" s="17" t="s">
        <v>141</v>
      </c>
      <c r="D13" s="17">
        <f>E13*F13</f>
        <v>1.7660184328698176E-8</v>
      </c>
      <c r="E13" s="43">
        <v>1.7660184328698174</v>
      </c>
      <c r="F13" s="7">
        <v>1E-8</v>
      </c>
      <c r="AA13" s="108" t="s">
        <v>41</v>
      </c>
      <c r="AB13" s="109">
        <f>AB6*86400*300000</f>
        <v>388800000</v>
      </c>
      <c r="AC13" s="13" t="s">
        <v>42</v>
      </c>
      <c r="AD13" s="13">
        <f>AB13/148600000</f>
        <v>2.6164199192462987</v>
      </c>
      <c r="AE13" s="96" t="s">
        <v>173</v>
      </c>
      <c r="AW13" s="13">
        <v>-2900</v>
      </c>
      <c r="AX13" s="13">
        <f t="shared" si="0"/>
        <v>1.3273728671251555E-2</v>
      </c>
      <c r="AY13" s="13">
        <f t="shared" si="1"/>
        <v>2.2727999999999989E-3</v>
      </c>
      <c r="AZ13" s="13">
        <f t="shared" si="2"/>
        <v>1.1000928671251556E-2</v>
      </c>
      <c r="BA13" s="13">
        <f t="shared" si="3"/>
        <v>0.69106879522240339</v>
      </c>
      <c r="BB13" s="13">
        <f t="shared" si="4"/>
        <v>0.83399934480405213</v>
      </c>
      <c r="BC13" s="13">
        <f t="shared" si="5"/>
        <v>-2.7169980266188398</v>
      </c>
      <c r="BD13" s="13">
        <f t="shared" si="6"/>
        <v>-4.6393958815558491</v>
      </c>
      <c r="BE13" s="13">
        <f t="shared" si="7"/>
        <v>-8.8294233810202236</v>
      </c>
      <c r="BF13" s="13">
        <f t="shared" si="7"/>
        <v>-8.8293112384027168</v>
      </c>
      <c r="BG13" s="13">
        <f t="shared" si="7"/>
        <v>-8.8297107189811896</v>
      </c>
      <c r="BH13" s="13">
        <f t="shared" si="7"/>
        <v>-8.8282871734521944</v>
      </c>
      <c r="BI13" s="13">
        <f t="shared" si="7"/>
        <v>-8.8333537221451763</v>
      </c>
      <c r="BJ13" s="13">
        <f t="shared" si="7"/>
        <v>-8.8152409407208019</v>
      </c>
      <c r="BK13" s="13">
        <f t="shared" si="7"/>
        <v>-8.8790230417178364</v>
      </c>
      <c r="BL13" s="13">
        <f t="shared" si="8"/>
        <v>-8.6392599379402526</v>
      </c>
    </row>
    <row r="14" spans="1:64" x14ac:dyDescent="0.2">
      <c r="A14" s="13"/>
      <c r="B14" s="13"/>
      <c r="C14" s="13"/>
      <c r="D14" s="13"/>
      <c r="E14" s="13">
        <f>SUM(R21:R280)</f>
        <v>7.3804295093497688E-2</v>
      </c>
      <c r="AA14" s="108" t="s">
        <v>43</v>
      </c>
      <c r="AB14" s="45">
        <f>2*AB5*365.24/C8</f>
        <v>2.5002239738340377E-8</v>
      </c>
      <c r="AC14" s="13" t="s">
        <v>178</v>
      </c>
      <c r="AE14" s="96"/>
      <c r="AW14" s="13">
        <v>-2800</v>
      </c>
      <c r="AX14" s="13">
        <f t="shared" si="0"/>
        <v>1.1696221832529196E-2</v>
      </c>
      <c r="AY14" s="13">
        <f t="shared" si="1"/>
        <v>1.8271999999999997E-3</v>
      </c>
      <c r="AZ14" s="13">
        <f t="shared" si="2"/>
        <v>9.869021832529197E-3</v>
      </c>
      <c r="BA14" s="13">
        <f t="shared" si="3"/>
        <v>0.70291798726019195</v>
      </c>
      <c r="BB14" s="13">
        <f t="shared" si="4"/>
        <v>0.78836792387784349</v>
      </c>
      <c r="BC14" s="13">
        <f t="shared" si="5"/>
        <v>-2.6388328539683106</v>
      </c>
      <c r="BD14" s="13">
        <f t="shared" si="6"/>
        <v>-3.8938943564655233</v>
      </c>
      <c r="BE14" s="13">
        <f t="shared" si="7"/>
        <v>-8.7238932702436696</v>
      </c>
      <c r="BF14" s="13">
        <f t="shared" si="7"/>
        <v>-8.723817039165743</v>
      </c>
      <c r="BG14" s="13">
        <f t="shared" si="7"/>
        <v>-8.7241112189820171</v>
      </c>
      <c r="BH14" s="13">
        <f t="shared" si="7"/>
        <v>-8.7229755600187282</v>
      </c>
      <c r="BI14" s="13">
        <f t="shared" si="7"/>
        <v>-8.7273537011229436</v>
      </c>
      <c r="BJ14" s="13">
        <f t="shared" si="7"/>
        <v>-8.7103848580312029</v>
      </c>
      <c r="BK14" s="13">
        <f t="shared" si="7"/>
        <v>-8.7748755627606556</v>
      </c>
      <c r="BL14" s="13">
        <f t="shared" si="8"/>
        <v>-8.5052314663196853</v>
      </c>
    </row>
    <row r="15" spans="1:64" ht="15.75" x14ac:dyDescent="0.3">
      <c r="A15" s="15" t="s">
        <v>114</v>
      </c>
      <c r="B15" s="13"/>
      <c r="C15" s="31">
        <f ca="1">(C7+C11)+(C8+C12)*INT(MAX(F21:F3530))</f>
        <v>56540.459416486483</v>
      </c>
      <c r="D15" s="45">
        <f>+C7+INT(MAX(F21:F1585))*C8+D11+D12*INT(MAX(F21:F4020))+D13*INT(MAX(F21:F4047)^2)</f>
        <v>56540.475855390905</v>
      </c>
      <c r="E15" s="36" t="s">
        <v>150</v>
      </c>
      <c r="F15" s="46">
        <v>1</v>
      </c>
      <c r="AA15" s="107" t="s">
        <v>8</v>
      </c>
      <c r="AB15" s="45">
        <f>(AB10-AB2)/AD2</f>
        <v>7181.0922595925849</v>
      </c>
      <c r="AC15" s="13" t="s">
        <v>50</v>
      </c>
      <c r="AE15" s="96"/>
      <c r="AW15" s="13">
        <v>-2700</v>
      </c>
      <c r="AX15" s="13">
        <f t="shared" si="0"/>
        <v>9.9863857006227512E-3</v>
      </c>
      <c r="AY15" s="13">
        <f t="shared" si="1"/>
        <v>1.3831999999999985E-3</v>
      </c>
      <c r="AZ15" s="13">
        <f t="shared" si="2"/>
        <v>8.6031857006227536E-3</v>
      </c>
      <c r="BA15" s="13">
        <f t="shared" si="3"/>
        <v>0.71713073733555244</v>
      </c>
      <c r="BB15" s="13">
        <f t="shared" si="4"/>
        <v>0.73593075913116934</v>
      </c>
      <c r="BC15" s="13">
        <f t="shared" si="5"/>
        <v>-2.5577216560264464</v>
      </c>
      <c r="BD15" s="13">
        <f t="shared" si="6"/>
        <v>-3.3275449283263794</v>
      </c>
      <c r="BE15" s="13">
        <f t="shared" si="7"/>
        <v>-8.6163942538807561</v>
      </c>
      <c r="BF15" s="13">
        <f t="shared" si="7"/>
        <v>-8.6163503695232286</v>
      </c>
      <c r="BG15" s="13">
        <f t="shared" si="7"/>
        <v>-8.6165377707095949</v>
      </c>
      <c r="BH15" s="13">
        <f t="shared" si="7"/>
        <v>-8.6157372466840574</v>
      </c>
      <c r="BI15" s="13">
        <f t="shared" si="7"/>
        <v>-8.6191521832983451</v>
      </c>
      <c r="BJ15" s="13">
        <f t="shared" si="7"/>
        <v>-8.6044980871126739</v>
      </c>
      <c r="BK15" s="13">
        <f t="shared" si="7"/>
        <v>-8.665891543358434</v>
      </c>
      <c r="BL15" s="13">
        <f t="shared" si="8"/>
        <v>-8.3712029946991215</v>
      </c>
    </row>
    <row r="16" spans="1:64" x14ac:dyDescent="0.2">
      <c r="A16" s="14" t="s">
        <v>99</v>
      </c>
      <c r="B16" s="13"/>
      <c r="C16" s="32">
        <f ca="1">+C8+C12</f>
        <v>2.337351438379164</v>
      </c>
      <c r="D16" s="45">
        <f>+C8+D12+2*D13*F89</f>
        <v>2.3372013382074219</v>
      </c>
      <c r="E16" s="36" t="s">
        <v>151</v>
      </c>
      <c r="F16" s="37">
        <f ca="1">NOW()+15018.5+$C$5/24</f>
        <v>60335.208729050923</v>
      </c>
      <c r="AA16" s="106" t="s">
        <v>15</v>
      </c>
      <c r="AB16" s="13">
        <f>365.24*AB8</f>
        <v>10957.2</v>
      </c>
      <c r="AC16" s="13" t="s">
        <v>16</v>
      </c>
      <c r="AD16" s="45"/>
      <c r="AE16" s="96"/>
      <c r="AW16" s="13">
        <v>-2600</v>
      </c>
      <c r="AX16" s="13">
        <f t="shared" si="0"/>
        <v>8.1480709974802619E-3</v>
      </c>
      <c r="AY16" s="13">
        <f t="shared" si="1"/>
        <v>9.4079999999999923E-4</v>
      </c>
      <c r="AZ16" s="13">
        <f t="shared" si="2"/>
        <v>7.2072709974802633E-3</v>
      </c>
      <c r="BA16" s="13">
        <f t="shared" si="3"/>
        <v>0.73395385362189902</v>
      </c>
      <c r="BB16" s="13">
        <f t="shared" si="4"/>
        <v>0.6760217612092424</v>
      </c>
      <c r="BC16" s="13">
        <f t="shared" si="5"/>
        <v>-2.4730317099882262</v>
      </c>
      <c r="BD16" s="13">
        <f t="shared" si="6"/>
        <v>-2.8792340673401071</v>
      </c>
      <c r="BE16" s="13">
        <f t="shared" si="7"/>
        <v>-8.5065513606748961</v>
      </c>
      <c r="BF16" s="13">
        <f t="shared" si="7"/>
        <v>-8.5065307818638285</v>
      </c>
      <c r="BG16" s="13">
        <f t="shared" si="7"/>
        <v>-8.506630736965537</v>
      </c>
      <c r="BH16" s="13">
        <f t="shared" si="7"/>
        <v>-8.5061451139650437</v>
      </c>
      <c r="BI16" s="13">
        <f t="shared" si="7"/>
        <v>-8.5085015866337379</v>
      </c>
      <c r="BJ16" s="13">
        <f t="shared" si="7"/>
        <v>-8.4969979545467389</v>
      </c>
      <c r="BK16" s="13">
        <f t="shared" si="7"/>
        <v>-8.5516217672751136</v>
      </c>
      <c r="BL16" s="13">
        <f t="shared" si="8"/>
        <v>-8.2371745230785542</v>
      </c>
    </row>
    <row r="17" spans="1:64" ht="13.5" thickBot="1" x14ac:dyDescent="0.25">
      <c r="A17" s="36" t="s">
        <v>142</v>
      </c>
      <c r="B17" s="13"/>
      <c r="C17" s="13">
        <f>COUNT(C21:C2188)</f>
        <v>214</v>
      </c>
      <c r="D17" s="36"/>
      <c r="E17" s="36" t="s">
        <v>152</v>
      </c>
      <c r="F17" s="37">
        <f ca="1">ROUND(2*(F16-$C$7)/$C$8,0)/2+F15</f>
        <v>6630.5</v>
      </c>
      <c r="AA17" s="106" t="s">
        <v>14</v>
      </c>
      <c r="AB17" s="45">
        <f>AD13^3/AB8^2</f>
        <v>1.9901225973984155E-2</v>
      </c>
      <c r="AE17" s="96"/>
      <c r="AW17" s="13">
        <v>-2500</v>
      </c>
      <c r="AX17" s="13">
        <f t="shared" si="0"/>
        <v>6.1862429121244244E-3</v>
      </c>
      <c r="AY17" s="13">
        <f t="shared" si="1"/>
        <v>5.0000000000000001E-4</v>
      </c>
      <c r="AZ17" s="13">
        <f t="shared" si="2"/>
        <v>5.6862429121244248E-3</v>
      </c>
      <c r="BA17" s="13">
        <f t="shared" si="3"/>
        <v>0.75368695033945809</v>
      </c>
      <c r="BB17" s="13">
        <f t="shared" si="4"/>
        <v>0.60784641271408113</v>
      </c>
      <c r="BC17" s="13">
        <f t="shared" si="5"/>
        <v>-2.3840269130127854</v>
      </c>
      <c r="BD17" s="13">
        <f t="shared" si="6"/>
        <v>-2.5125495098134984</v>
      </c>
      <c r="BE17" s="13">
        <f t="shared" si="7"/>
        <v>-8.3939471201272529</v>
      </c>
      <c r="BF17" s="13">
        <f t="shared" si="7"/>
        <v>-8.393939798138943</v>
      </c>
      <c r="BG17" s="13">
        <f t="shared" si="7"/>
        <v>-8.3939818050566277</v>
      </c>
      <c r="BH17" s="13">
        <f t="shared" si="7"/>
        <v>-8.3937407675018001</v>
      </c>
      <c r="BI17" s="13">
        <f t="shared" si="7"/>
        <v>-8.3951225368699358</v>
      </c>
      <c r="BJ17" s="13">
        <f t="shared" si="7"/>
        <v>-8.3871576652382096</v>
      </c>
      <c r="BK17" s="13">
        <f t="shared" si="7"/>
        <v>-8.4317118276040794</v>
      </c>
      <c r="BL17" s="13">
        <f t="shared" si="8"/>
        <v>-8.1031460514579869</v>
      </c>
    </row>
    <row r="18" spans="1:64" ht="17.25" thickTop="1" thickBot="1" x14ac:dyDescent="0.35">
      <c r="A18" s="14" t="s">
        <v>155</v>
      </c>
      <c r="B18" s="13"/>
      <c r="C18" s="70">
        <f ca="1">+C15</f>
        <v>56540.459416486483</v>
      </c>
      <c r="D18" s="71">
        <f ca="1">+C16</f>
        <v>2.337351438379164</v>
      </c>
      <c r="E18" s="36" t="s">
        <v>153</v>
      </c>
      <c r="F18" s="45">
        <f ca="1">ROUND(2*(F16-$C$15)/$C$16,0)/2+F15</f>
        <v>1624.5</v>
      </c>
      <c r="AA18" s="110" t="s">
        <v>9</v>
      </c>
      <c r="AB18" s="111">
        <f>2*PI()/(AB8*365.2422)*AD2</f>
        <v>1.3402847162056681E-3</v>
      </c>
      <c r="AC18" s="112" t="s">
        <v>38</v>
      </c>
      <c r="AD18" s="112"/>
      <c r="AE18" s="113"/>
      <c r="AW18" s="13">
        <v>-2400</v>
      </c>
      <c r="AX18" s="13">
        <f t="shared" si="0"/>
        <v>4.1074424596036644E-3</v>
      </c>
      <c r="AY18" s="13">
        <f t="shared" si="1"/>
        <v>6.079999999999893E-5</v>
      </c>
      <c r="AZ18" s="13">
        <f t="shared" si="2"/>
        <v>4.0466424596036655E-3</v>
      </c>
      <c r="BA18" s="13">
        <f t="shared" si="3"/>
        <v>0.77668872069909789</v>
      </c>
      <c r="BB18" s="13">
        <f t="shared" si="4"/>
        <v>0.53047409419067004</v>
      </c>
      <c r="BC18" s="13">
        <f t="shared" si="5"/>
        <v>-2.2898410246369791</v>
      </c>
      <c r="BD18" s="13">
        <f t="shared" si="6"/>
        <v>-2.2043970755600966</v>
      </c>
      <c r="BE18" s="13">
        <f t="shared" ref="BE18:BK33" si="10">$BL18+$AB$7*SIN(BF18)</f>
        <v>-8.2781136083556977</v>
      </c>
      <c r="BF18" s="13">
        <f t="shared" si="10"/>
        <v>-8.2781118890996019</v>
      </c>
      <c r="BG18" s="13">
        <f t="shared" si="10"/>
        <v>-8.2781242113402769</v>
      </c>
      <c r="BH18" s="13">
        <f t="shared" si="10"/>
        <v>-8.278035888027043</v>
      </c>
      <c r="BI18" s="13">
        <f t="shared" si="10"/>
        <v>-8.2786685901633188</v>
      </c>
      <c r="BJ18" s="13">
        <f t="shared" si="10"/>
        <v>-8.2741164857382934</v>
      </c>
      <c r="BK18" s="13">
        <f t="shared" si="10"/>
        <v>-8.3059084836784667</v>
      </c>
      <c r="BL18" s="13">
        <f t="shared" si="8"/>
        <v>-7.9691175798374205</v>
      </c>
    </row>
    <row r="19" spans="1:64" ht="14.25" thickTop="1" thickBot="1" x14ac:dyDescent="0.25">
      <c r="A19" s="14" t="s">
        <v>156</v>
      </c>
      <c r="C19" s="73">
        <f>+D15</f>
        <v>56540.475855390905</v>
      </c>
      <c r="D19" s="74">
        <f>+D16</f>
        <v>2.3372013382074219</v>
      </c>
      <c r="E19" s="36" t="s">
        <v>154</v>
      </c>
      <c r="F19" s="38">
        <f ca="1">+$C$15+$C$16*F18-15018.5-$C$5/24</f>
        <v>45318.986828133435</v>
      </c>
      <c r="H19" s="1" t="s">
        <v>105</v>
      </c>
      <c r="I19" s="1" t="s">
        <v>106</v>
      </c>
      <c r="J19" s="1" t="s">
        <v>106</v>
      </c>
      <c r="L19" s="1" t="s">
        <v>107</v>
      </c>
      <c r="O19" s="1" t="s">
        <v>108</v>
      </c>
      <c r="AA19" s="114"/>
      <c r="AC19" s="114"/>
      <c r="AW19" s="13">
        <v>-2300</v>
      </c>
      <c r="AX19" s="13">
        <f t="shared" si="0"/>
        <v>1.920426663288051E-3</v>
      </c>
      <c r="AY19" s="13">
        <f t="shared" si="1"/>
        <v>-3.7680000000000038E-4</v>
      </c>
      <c r="AZ19" s="13">
        <f t="shared" si="2"/>
        <v>2.2972266632880515E-3</v>
      </c>
      <c r="BA19" s="13">
        <f t="shared" si="3"/>
        <v>0.80338149216927057</v>
      </c>
      <c r="BB19" s="13">
        <f t="shared" si="4"/>
        <v>0.4428398623885958</v>
      </c>
      <c r="BC19" s="13">
        <f t="shared" si="5"/>
        <v>-2.1894448574141401</v>
      </c>
      <c r="BD19" s="13">
        <f t="shared" si="6"/>
        <v>-1.9393721913204247</v>
      </c>
      <c r="BE19" s="13">
        <f t="shared" si="10"/>
        <v>-8.1585237805897481</v>
      </c>
      <c r="BF19" s="13">
        <f t="shared" si="10"/>
        <v>-8.1585235905361522</v>
      </c>
      <c r="BG19" s="13">
        <f t="shared" si="10"/>
        <v>-8.1585254599971506</v>
      </c>
      <c r="BH19" s="13">
        <f t="shared" si="10"/>
        <v>-8.1585070705726856</v>
      </c>
      <c r="BI19" s="13">
        <f t="shared" si="10"/>
        <v>-8.1586879160477164</v>
      </c>
      <c r="BJ19" s="13">
        <f t="shared" si="10"/>
        <v>-8.1569048996576381</v>
      </c>
      <c r="BK19" s="13">
        <f t="shared" si="10"/>
        <v>-8.1740642033872941</v>
      </c>
      <c r="BL19" s="13">
        <f t="shared" si="8"/>
        <v>-7.8350891082168532</v>
      </c>
    </row>
    <row r="20" spans="1:64" ht="15" thickBot="1" x14ac:dyDescent="0.25">
      <c r="A20" s="5" t="s">
        <v>102</v>
      </c>
      <c r="B20" s="5" t="s">
        <v>104</v>
      </c>
      <c r="C20" s="5" t="s">
        <v>103</v>
      </c>
      <c r="D20" s="5" t="s">
        <v>89</v>
      </c>
      <c r="E20" s="5" t="s">
        <v>98</v>
      </c>
      <c r="F20" s="5" t="s">
        <v>97</v>
      </c>
      <c r="G20" s="5" t="s">
        <v>100</v>
      </c>
      <c r="H20" s="6" t="s">
        <v>174</v>
      </c>
      <c r="I20" s="6" t="s">
        <v>146</v>
      </c>
      <c r="J20" s="6" t="s">
        <v>160</v>
      </c>
      <c r="K20" s="6" t="s">
        <v>175</v>
      </c>
      <c r="L20" s="6" t="s">
        <v>11</v>
      </c>
      <c r="M20" s="6" t="s">
        <v>12</v>
      </c>
      <c r="N20" s="6" t="s">
        <v>13</v>
      </c>
      <c r="O20" s="6" t="s">
        <v>118</v>
      </c>
      <c r="P20" s="5" t="s">
        <v>119</v>
      </c>
      <c r="Q20" s="5" t="s">
        <v>86</v>
      </c>
      <c r="R20" s="44"/>
      <c r="S20" s="5" t="s">
        <v>183</v>
      </c>
      <c r="Z20" s="16" t="s">
        <v>97</v>
      </c>
      <c r="AA20" s="84" t="s">
        <v>51</v>
      </c>
      <c r="AB20" s="84" t="s">
        <v>176</v>
      </c>
      <c r="AC20" s="84" t="s">
        <v>44</v>
      </c>
      <c r="AD20" s="84" t="s">
        <v>45</v>
      </c>
      <c r="AE20" s="84" t="s">
        <v>10</v>
      </c>
      <c r="AF20" s="84" t="s">
        <v>2</v>
      </c>
      <c r="AG20" s="86"/>
      <c r="AH20" s="84" t="s">
        <v>23</v>
      </c>
      <c r="AI20" s="84" t="s">
        <v>24</v>
      </c>
      <c r="AJ20" s="84" t="s">
        <v>25</v>
      </c>
      <c r="AK20" s="84" t="s">
        <v>46</v>
      </c>
      <c r="AL20" s="84" t="s">
        <v>26</v>
      </c>
      <c r="AM20" s="84" t="s">
        <v>27</v>
      </c>
      <c r="AN20" s="16" t="s">
        <v>28</v>
      </c>
      <c r="AO20" s="16" t="s">
        <v>29</v>
      </c>
      <c r="AP20" s="16" t="s">
        <v>30</v>
      </c>
      <c r="AQ20" s="16" t="s">
        <v>31</v>
      </c>
      <c r="AR20" s="16" t="s">
        <v>32</v>
      </c>
      <c r="AS20" s="16" t="s">
        <v>33</v>
      </c>
      <c r="AT20" s="16" t="s">
        <v>34</v>
      </c>
      <c r="AU20" s="16" t="s">
        <v>177</v>
      </c>
      <c r="AV20" s="115"/>
      <c r="AW20" s="13">
        <v>-2200</v>
      </c>
      <c r="AX20" s="13">
        <f t="shared" si="0"/>
        <v>-3.6295214254118235E-4</v>
      </c>
      <c r="AY20" s="13">
        <f t="shared" si="1"/>
        <v>-8.1280000000000143E-4</v>
      </c>
      <c r="AZ20" s="13">
        <f t="shared" si="2"/>
        <v>4.4984785745881908E-4</v>
      </c>
      <c r="BA20" s="13">
        <f t="shared" si="3"/>
        <v>0.83425090266525403</v>
      </c>
      <c r="BB20" s="13">
        <f t="shared" si="4"/>
        <v>0.34376666345589918</v>
      </c>
      <c r="BC20" s="13">
        <f t="shared" si="5"/>
        <v>-2.0816063751127629</v>
      </c>
      <c r="BD20" s="13">
        <f t="shared" si="6"/>
        <v>-1.7067531885248817</v>
      </c>
      <c r="BE20" s="13">
        <f t="shared" si="10"/>
        <v>-8.0345821617133399</v>
      </c>
      <c r="BF20" s="13">
        <f t="shared" si="10"/>
        <v>-8.0345821603237439</v>
      </c>
      <c r="BG20" s="13">
        <f t="shared" si="10"/>
        <v>-8.0345821831422803</v>
      </c>
      <c r="BH20" s="13">
        <f t="shared" si="10"/>
        <v>-8.0345818084391585</v>
      </c>
      <c r="BI20" s="13">
        <f t="shared" si="10"/>
        <v>-8.0345879613405486</v>
      </c>
      <c r="BJ20" s="13">
        <f t="shared" si="10"/>
        <v>-8.0344868999004539</v>
      </c>
      <c r="BK20" s="13">
        <f t="shared" si="10"/>
        <v>-8.0361398094229752</v>
      </c>
      <c r="BL20" s="13">
        <f t="shared" si="8"/>
        <v>-7.7010606365962859</v>
      </c>
    </row>
    <row r="21" spans="1:64" x14ac:dyDescent="0.2">
      <c r="A21" s="25" t="s">
        <v>128</v>
      </c>
      <c r="B21" s="24"/>
      <c r="C21" s="33">
        <v>38302.320899999999</v>
      </c>
      <c r="D21" s="33"/>
      <c r="E21" s="4">
        <f t="shared" ref="E21:E84" si="11">(C21-C$7)/C$8</f>
        <v>-2796.9909297228724</v>
      </c>
      <c r="F21" s="4">
        <f t="shared" ref="F21:F84" si="12">ROUND(2*E21,0)/2</f>
        <v>-2797</v>
      </c>
      <c r="G21" s="4">
        <f t="shared" ref="G21:G84" si="13">C21-(C$7+C$8*F21)</f>
        <v>2.1200199997110758E-2</v>
      </c>
      <c r="H21" s="4"/>
      <c r="I21" s="4">
        <f t="shared" ref="I21:I29" si="14">G21</f>
        <v>2.1200199997110758E-2</v>
      </c>
      <c r="K21" s="4"/>
      <c r="L21" s="4"/>
      <c r="M21" s="4"/>
      <c r="N21" s="4"/>
      <c r="O21" s="4"/>
      <c r="P21" s="4"/>
      <c r="Q21" s="11">
        <f t="shared" ref="Q21:Q84" si="15">C21-15018.5</f>
        <v>23283.820899999999</v>
      </c>
      <c r="R21" s="11"/>
      <c r="S21" s="118">
        <v>0.1</v>
      </c>
      <c r="T21" s="3"/>
      <c r="Z21" s="13">
        <f t="shared" ref="Z21:Z84" si="16">F21</f>
        <v>-2797</v>
      </c>
      <c r="AA21" s="92">
        <f t="shared" ref="AA21:AA84" si="17">AB$3+AB$4*Z21+AB$5*Z21^2+AH21</f>
        <v>1.1646835111351544E-2</v>
      </c>
      <c r="AB21" s="92">
        <f t="shared" ref="AB21:AB84" si="18">IF(S21&lt;&gt;0,G21-AH21, -9999)</f>
        <v>1.1367221605759214E-2</v>
      </c>
      <c r="AC21" s="92">
        <f t="shared" ref="AC21:AC84" si="19">+G21-P21</f>
        <v>2.1200199997110758E-2</v>
      </c>
      <c r="AD21" s="92"/>
      <c r="AE21" s="92">
        <f t="shared" ref="AE21:AE84" si="20">+(G21-AA21)^2*S21</f>
        <v>9.1266780640457163E-6</v>
      </c>
      <c r="AF21" s="13">
        <f>IF(S21&lt;&gt;0,G21-P21, -9999)</f>
        <v>2.1200199997110758E-2</v>
      </c>
      <c r="AG21" s="116"/>
      <c r="AH21" s="13">
        <f t="shared" ref="AH21:AH84" si="21">$AB$6*($AB$11/AI21*AJ21+$AB$12)</f>
        <v>9.8329783913515441E-3</v>
      </c>
      <c r="AI21" s="13">
        <f t="shared" ref="AI21:AI84" si="22">1+$AB$7*COS(AL21)</f>
        <v>0.70330886739411813</v>
      </c>
      <c r="AJ21" s="13">
        <f t="shared" ref="AJ21:AJ84" si="23">SIN(AL21+RADIANS($AB$9))</f>
        <v>0.78689685976959112</v>
      </c>
      <c r="AK21" s="13">
        <f t="shared" ref="AK21:AK84" si="24">$AB$7*SIN(AL21)</f>
        <v>-0.16407165867922144</v>
      </c>
      <c r="AL21" s="13">
        <f t="shared" ref="AL21:AL84" si="25">2*ATAN(AM21)</f>
        <v>-2.6364453232790788</v>
      </c>
      <c r="AM21" s="13">
        <f t="shared" ref="AM21:AM84" si="26">SQRT((1+$AB$7)/(1-$AB$7))*TAN(AN21/2)</f>
        <v>-3.8746894903339602</v>
      </c>
      <c r="AN21" s="92">
        <f t="shared" ref="AN21:AT36" si="27">$AU21+$AB$7*SIN(AO21)</f>
        <v>-8.7206987270434251</v>
      </c>
      <c r="AO21" s="92">
        <f t="shared" si="27"/>
        <v>-8.7206235563541785</v>
      </c>
      <c r="AP21" s="92">
        <f t="shared" si="27"/>
        <v>-8.720914429656716</v>
      </c>
      <c r="AQ21" s="92">
        <f t="shared" si="27"/>
        <v>-8.7197884948158411</v>
      </c>
      <c r="AR21" s="92">
        <f t="shared" si="27"/>
        <v>-8.7241408918275969</v>
      </c>
      <c r="AS21" s="92">
        <f t="shared" si="27"/>
        <v>-8.7072258052335769</v>
      </c>
      <c r="AT21" s="92">
        <f t="shared" si="27"/>
        <v>-8.7716788801877605</v>
      </c>
      <c r="AU21" s="92">
        <f t="shared" ref="AU21:AU84" si="28">RADIANS($AB$9)+$AB$18*(F21-AB$15)</f>
        <v>-8.5012106121710715</v>
      </c>
      <c r="AW21" s="13">
        <v>-2100</v>
      </c>
      <c r="AX21" s="13">
        <f t="shared" si="0"/>
        <v>-2.7265424158659348E-3</v>
      </c>
      <c r="AY21" s="13">
        <f t="shared" si="1"/>
        <v>-1.2472000000000008E-3</v>
      </c>
      <c r="AZ21" s="13">
        <f t="shared" si="2"/>
        <v>-1.4793424158659339E-3</v>
      </c>
      <c r="BA21" s="13">
        <f t="shared" si="3"/>
        <v>0.86983442929177968</v>
      </c>
      <c r="BB21" s="13">
        <f t="shared" si="4"/>
        <v>0.23202852329965656</v>
      </c>
      <c r="BC21" s="13">
        <f t="shared" si="5"/>
        <v>-1.9648438895816096</v>
      </c>
      <c r="BD21" s="13">
        <f t="shared" si="6"/>
        <v>-1.4987923934038327</v>
      </c>
      <c r="BE21" s="13">
        <f t="shared" si="10"/>
        <v>-7.9056159131199815</v>
      </c>
      <c r="BF21" s="13">
        <f t="shared" si="10"/>
        <v>-7.9056159131394983</v>
      </c>
      <c r="BG21" s="13">
        <f t="shared" si="10"/>
        <v>-7.9056159120241212</v>
      </c>
      <c r="BH21" s="13">
        <f t="shared" si="10"/>
        <v>-7.9056159757668851</v>
      </c>
      <c r="BI21" s="13">
        <f t="shared" si="10"/>
        <v>-7.9056123327998042</v>
      </c>
      <c r="BJ21" s="13">
        <f t="shared" si="10"/>
        <v>-7.9058201218474409</v>
      </c>
      <c r="BK21" s="13">
        <f t="shared" si="10"/>
        <v>-7.8922051819951484</v>
      </c>
      <c r="BL21" s="13">
        <f t="shared" si="8"/>
        <v>-7.5670321649757186</v>
      </c>
    </row>
    <row r="22" spans="1:64" x14ac:dyDescent="0.2">
      <c r="A22" s="26" t="s">
        <v>129</v>
      </c>
      <c r="B22" s="23"/>
      <c r="C22" s="34">
        <v>38727.707999999999</v>
      </c>
      <c r="D22" s="34"/>
      <c r="E22" s="1">
        <f t="shared" si="11"/>
        <v>-2614.9936427369626</v>
      </c>
      <c r="F22" s="4">
        <f t="shared" si="12"/>
        <v>-2615</v>
      </c>
      <c r="G22" s="1">
        <f t="shared" si="13"/>
        <v>1.4859000002616085E-2</v>
      </c>
      <c r="I22" s="4">
        <f t="shared" si="14"/>
        <v>1.4859000002616085E-2</v>
      </c>
      <c r="Q22" s="12">
        <f t="shared" si="15"/>
        <v>23709.207999999999</v>
      </c>
      <c r="R22" s="12"/>
      <c r="S22" s="20">
        <v>0.1</v>
      </c>
      <c r="T22" s="3"/>
      <c r="Z22" s="13">
        <f t="shared" si="16"/>
        <v>-2615</v>
      </c>
      <c r="AA22" s="92">
        <f t="shared" si="17"/>
        <v>8.4318287257064885E-3</v>
      </c>
      <c r="AB22" s="92">
        <f t="shared" si="18"/>
        <v>7.4342292769095947E-3</v>
      </c>
      <c r="AC22" s="92">
        <f t="shared" si="19"/>
        <v>1.4859000002616085E-2</v>
      </c>
      <c r="AD22" s="92"/>
      <c r="AE22" s="92">
        <f t="shared" si="20"/>
        <v>4.1308530622731731E-6</v>
      </c>
      <c r="AF22" s="13">
        <f t="shared" ref="AF22:AF85" si="29">IF(S22&lt;&gt;0,G22-P22, -9999)</f>
        <v>1.4859000002616085E-2</v>
      </c>
      <c r="AG22" s="116"/>
      <c r="AH22" s="13">
        <f t="shared" si="21"/>
        <v>7.4247707257064904E-3</v>
      </c>
      <c r="AI22" s="13">
        <f t="shared" si="22"/>
        <v>0.73125283578117095</v>
      </c>
      <c r="AJ22" s="13">
        <f t="shared" si="23"/>
        <v>0.68551415982952213</v>
      </c>
      <c r="AK22" s="13">
        <f t="shared" si="24"/>
        <v>-0.20668841059200585</v>
      </c>
      <c r="AL22" s="13">
        <f t="shared" si="25"/>
        <v>-2.4859909569151837</v>
      </c>
      <c r="AM22" s="13">
        <f t="shared" si="26"/>
        <v>-2.9405749525004801</v>
      </c>
      <c r="AN22" s="92">
        <f t="shared" si="27"/>
        <v>-8.5231930984545823</v>
      </c>
      <c r="AO22" s="92">
        <f t="shared" si="27"/>
        <v>-8.5231696872997507</v>
      </c>
      <c r="AP22" s="92">
        <f t="shared" si="27"/>
        <v>-8.5232809912659331</v>
      </c>
      <c r="AQ22" s="92">
        <f t="shared" si="27"/>
        <v>-8.5227516774593575</v>
      </c>
      <c r="AR22" s="92">
        <f t="shared" si="27"/>
        <v>-8.5252657129295777</v>
      </c>
      <c r="AS22" s="92">
        <f t="shared" si="27"/>
        <v>-8.5132528033038639</v>
      </c>
      <c r="AT22" s="92">
        <f t="shared" si="27"/>
        <v>-8.569114249904942</v>
      </c>
      <c r="AU22" s="92">
        <f t="shared" si="28"/>
        <v>-8.2572787938216372</v>
      </c>
      <c r="AW22" s="13">
        <v>-2000</v>
      </c>
      <c r="AX22" s="13">
        <f t="shared" si="0"/>
        <v>-5.1482499955084098E-3</v>
      </c>
      <c r="AY22" s="13">
        <f t="shared" si="1"/>
        <v>-1.6800000000000001E-3</v>
      </c>
      <c r="AZ22" s="13">
        <f t="shared" si="2"/>
        <v>-3.4682499955084097E-3</v>
      </c>
      <c r="BA22" s="13">
        <f t="shared" si="3"/>
        <v>0.91068679500113547</v>
      </c>
      <c r="BB22" s="13">
        <f t="shared" si="4"/>
        <v>0.10649203314163178</v>
      </c>
      <c r="BC22" s="13">
        <f t="shared" si="5"/>
        <v>-1.8373756337311054</v>
      </c>
      <c r="BD22" s="13">
        <f t="shared" si="6"/>
        <v>-1.3096945927827293</v>
      </c>
      <c r="BE22" s="13">
        <f t="shared" si="10"/>
        <v>-7.7708689860098499</v>
      </c>
      <c r="BF22" s="13">
        <f t="shared" si="10"/>
        <v>-7.7708689854352953</v>
      </c>
      <c r="BG22" s="13">
        <f t="shared" si="10"/>
        <v>-7.7708689650217329</v>
      </c>
      <c r="BH22" s="13">
        <f t="shared" si="10"/>
        <v>-7.7708682397437618</v>
      </c>
      <c r="BI22" s="13">
        <f t="shared" si="10"/>
        <v>-7.7708424752784717</v>
      </c>
      <c r="BJ22" s="13">
        <f t="shared" si="10"/>
        <v>-7.7699323409563119</v>
      </c>
      <c r="BK22" s="13">
        <f t="shared" si="10"/>
        <v>-7.7424380054063775</v>
      </c>
      <c r="BL22" s="13">
        <f t="shared" si="8"/>
        <v>-7.4330036933551531</v>
      </c>
    </row>
    <row r="23" spans="1:64" x14ac:dyDescent="0.2">
      <c r="A23" s="26" t="s">
        <v>130</v>
      </c>
      <c r="B23" s="23"/>
      <c r="C23" s="34">
        <v>39080.649100000002</v>
      </c>
      <c r="D23" s="34"/>
      <c r="E23" s="1">
        <f t="shared" si="11"/>
        <v>-2463.9915962108144</v>
      </c>
      <c r="F23" s="4">
        <f t="shared" si="12"/>
        <v>-2464</v>
      </c>
      <c r="G23" s="1">
        <f t="shared" si="13"/>
        <v>1.9642400002339855E-2</v>
      </c>
      <c r="I23" s="4">
        <f t="shared" si="14"/>
        <v>1.9642400002339855E-2</v>
      </c>
      <c r="Q23" s="12">
        <f t="shared" si="15"/>
        <v>24062.149100000002</v>
      </c>
      <c r="R23" s="12"/>
      <c r="S23" s="20">
        <v>0.1</v>
      </c>
      <c r="Z23" s="13">
        <f t="shared" si="16"/>
        <v>-2464</v>
      </c>
      <c r="AA23" s="92">
        <f t="shared" si="17"/>
        <v>5.4509477578888552E-3</v>
      </c>
      <c r="AB23" s="92">
        <f t="shared" si="18"/>
        <v>1.4533155924451001E-2</v>
      </c>
      <c r="AC23" s="92">
        <f t="shared" si="19"/>
        <v>1.9642400002339855E-2</v>
      </c>
      <c r="AD23" s="92"/>
      <c r="AE23" s="92">
        <f t="shared" si="20"/>
        <v>2.0139731680653333E-5</v>
      </c>
      <c r="AF23" s="13">
        <f t="shared" si="29"/>
        <v>1.9642400002339855E-2</v>
      </c>
      <c r="AG23" s="116"/>
      <c r="AH23" s="13">
        <f t="shared" si="21"/>
        <v>5.1092440778888549E-3</v>
      </c>
      <c r="AI23" s="13">
        <f t="shared" si="22"/>
        <v>0.76157037120677529</v>
      </c>
      <c r="AJ23" s="13">
        <f t="shared" si="23"/>
        <v>0.58110471023413934</v>
      </c>
      <c r="AK23" s="13">
        <f t="shared" si="24"/>
        <v>-0.24103205069499983</v>
      </c>
      <c r="AL23" s="13">
        <f t="shared" si="25"/>
        <v>-2.3507667439158397</v>
      </c>
      <c r="AM23" s="13">
        <f t="shared" si="26"/>
        <v>-2.3958026580626952</v>
      </c>
      <c r="AN23" s="92">
        <f t="shared" si="27"/>
        <v>-8.3526452342849016</v>
      </c>
      <c r="AO23" s="92">
        <f t="shared" si="27"/>
        <v>-8.3526406250245664</v>
      </c>
      <c r="AP23" s="92">
        <f t="shared" si="27"/>
        <v>-8.3526690513812536</v>
      </c>
      <c r="AQ23" s="92">
        <f t="shared" si="27"/>
        <v>-8.3524937159246591</v>
      </c>
      <c r="AR23" s="92">
        <f t="shared" si="27"/>
        <v>-8.3535742973265261</v>
      </c>
      <c r="AS23" s="92">
        <f t="shared" si="27"/>
        <v>-8.3468802338933195</v>
      </c>
      <c r="AT23" s="92">
        <f t="shared" si="27"/>
        <v>-8.3871115474029772</v>
      </c>
      <c r="AU23" s="92">
        <f t="shared" si="28"/>
        <v>-8.0548958016745829</v>
      </c>
      <c r="AW23" s="13">
        <v>-1900</v>
      </c>
      <c r="AX23" s="13">
        <f t="shared" si="0"/>
        <v>-7.5978275709246024E-3</v>
      </c>
      <c r="AY23" s="13">
        <f t="shared" si="1"/>
        <v>-2.1112000000000001E-3</v>
      </c>
      <c r="AZ23" s="13">
        <f t="shared" si="2"/>
        <v>-5.4866275709246027E-3</v>
      </c>
      <c r="BA23" s="13">
        <f t="shared" si="3"/>
        <v>0.95730055805998271</v>
      </c>
      <c r="BB23" s="13">
        <f t="shared" si="4"/>
        <v>-3.3599454929432358E-2</v>
      </c>
      <c r="BC23" s="13">
        <f t="shared" si="5"/>
        <v>-1.6970755066496337</v>
      </c>
      <c r="BD23" s="13">
        <f t="shared" si="6"/>
        <v>-1.1349812614947119</v>
      </c>
      <c r="BE23" s="13">
        <f t="shared" si="10"/>
        <v>-7.6295046326336466</v>
      </c>
      <c r="BF23" s="13">
        <f t="shared" si="10"/>
        <v>-7.6295045269645554</v>
      </c>
      <c r="BG23" s="13">
        <f t="shared" si="10"/>
        <v>-7.6295031267880802</v>
      </c>
      <c r="BH23" s="13">
        <f t="shared" si="10"/>
        <v>-7.6294845744519133</v>
      </c>
      <c r="BI23" s="13">
        <f t="shared" si="10"/>
        <v>-7.6292388981702182</v>
      </c>
      <c r="BJ23" s="13">
        <f t="shared" si="10"/>
        <v>-7.6260101141512733</v>
      </c>
      <c r="BK23" s="13">
        <f t="shared" si="10"/>
        <v>-7.5871205809721207</v>
      </c>
      <c r="BL23" s="13">
        <f t="shared" si="8"/>
        <v>-7.2989752217345858</v>
      </c>
    </row>
    <row r="24" spans="1:64" x14ac:dyDescent="0.2">
      <c r="A24" s="26" t="s">
        <v>131</v>
      </c>
      <c r="B24" s="23"/>
      <c r="C24" s="34">
        <v>39087.65</v>
      </c>
      <c r="D24" s="34"/>
      <c r="E24" s="1">
        <f t="shared" si="11"/>
        <v>-2460.9963365838548</v>
      </c>
      <c r="F24" s="4">
        <f t="shared" si="12"/>
        <v>-2461</v>
      </c>
      <c r="G24" s="1">
        <f t="shared" si="13"/>
        <v>8.5626000000047497E-3</v>
      </c>
      <c r="I24" s="4">
        <f t="shared" si="14"/>
        <v>8.5626000000047497E-3</v>
      </c>
      <c r="Q24" s="12">
        <f t="shared" si="15"/>
        <v>24069.15</v>
      </c>
      <c r="R24" s="12"/>
      <c r="S24" s="20">
        <v>0.1</v>
      </c>
      <c r="Z24" s="13">
        <f t="shared" si="16"/>
        <v>-2461</v>
      </c>
      <c r="AA24" s="92">
        <f t="shared" si="17"/>
        <v>5.3889991867496663E-3</v>
      </c>
      <c r="AB24" s="92">
        <f t="shared" si="18"/>
        <v>3.5021224932550834E-3</v>
      </c>
      <c r="AC24" s="92">
        <f t="shared" si="19"/>
        <v>8.5626000000047497E-3</v>
      </c>
      <c r="AD24" s="92"/>
      <c r="AE24" s="92">
        <f t="shared" si="20"/>
        <v>1.0071742121893327E-6</v>
      </c>
      <c r="AF24" s="13">
        <f t="shared" si="29"/>
        <v>8.5626000000047497E-3</v>
      </c>
      <c r="AG24" s="116"/>
      <c r="AH24" s="13">
        <f t="shared" si="21"/>
        <v>5.0604775067496664E-3</v>
      </c>
      <c r="AI24" s="13">
        <f t="shared" si="22"/>
        <v>0.762246996671882</v>
      </c>
      <c r="AJ24" s="13">
        <f t="shared" si="23"/>
        <v>0.57882100895435973</v>
      </c>
      <c r="AK24" s="13">
        <f t="shared" si="24"/>
        <v>-0.2416994968078581</v>
      </c>
      <c r="AL24" s="13">
        <f t="shared" si="25"/>
        <v>-2.3479634258998678</v>
      </c>
      <c r="AM24" s="13">
        <f t="shared" si="26"/>
        <v>-2.3863872696714847</v>
      </c>
      <c r="AN24" s="92">
        <f t="shared" si="27"/>
        <v>-8.3491838114191399</v>
      </c>
      <c r="AO24" s="92">
        <f t="shared" si="27"/>
        <v>-8.3491793883316685</v>
      </c>
      <c r="AP24" s="92">
        <f t="shared" si="27"/>
        <v>-8.3492068411909788</v>
      </c>
      <c r="AQ24" s="92">
        <f t="shared" si="27"/>
        <v>-8.3490364264637211</v>
      </c>
      <c r="AR24" s="92">
        <f t="shared" si="27"/>
        <v>-8.3500934152124238</v>
      </c>
      <c r="AS24" s="92">
        <f t="shared" si="27"/>
        <v>-8.3435037374018641</v>
      </c>
      <c r="AT24" s="92">
        <f t="shared" si="27"/>
        <v>-8.3833600568187165</v>
      </c>
      <c r="AU24" s="92">
        <f t="shared" si="28"/>
        <v>-8.0508749475259656</v>
      </c>
      <c r="AW24" s="13">
        <v>-1800</v>
      </c>
      <c r="AX24" s="13">
        <f t="shared" si="0"/>
        <v>-1.0034013939426873E-2</v>
      </c>
      <c r="AY24" s="13">
        <f t="shared" si="1"/>
        <v>-2.5408000000000006E-3</v>
      </c>
      <c r="AZ24" s="13">
        <f t="shared" si="2"/>
        <v>-7.4932139394268725E-3</v>
      </c>
      <c r="BA24" s="13">
        <f t="shared" si="3"/>
        <v>1.0099453803804774</v>
      </c>
      <c r="BB24" s="13">
        <f t="shared" si="4"/>
        <v>-0.18809630529398144</v>
      </c>
      <c r="BC24" s="13">
        <f t="shared" si="5"/>
        <v>-1.5414577933140401</v>
      </c>
      <c r="BD24" s="13">
        <f t="shared" si="6"/>
        <v>-0.97108357508960785</v>
      </c>
      <c r="BE24" s="13">
        <f t="shared" si="10"/>
        <v>-7.4806254821689047</v>
      </c>
      <c r="BF24" s="13">
        <f t="shared" si="10"/>
        <v>-7.4806240051620891</v>
      </c>
      <c r="BG24" s="13">
        <f t="shared" si="10"/>
        <v>-7.4806120613582463</v>
      </c>
      <c r="BH24" s="13">
        <f t="shared" si="10"/>
        <v>-7.480515491258755</v>
      </c>
      <c r="BI24" s="13">
        <f t="shared" si="10"/>
        <v>-7.4797355583672314</v>
      </c>
      <c r="BJ24" s="13">
        <f t="shared" si="10"/>
        <v>-7.4734923899199188</v>
      </c>
      <c r="BK24" s="13">
        <f t="shared" si="10"/>
        <v>-7.4266347634508358</v>
      </c>
      <c r="BL24" s="13">
        <f t="shared" si="8"/>
        <v>-7.1649467501140185</v>
      </c>
    </row>
    <row r="25" spans="1:64" x14ac:dyDescent="0.2">
      <c r="A25" s="26" t="s">
        <v>131</v>
      </c>
      <c r="B25" s="23"/>
      <c r="C25" s="34">
        <v>39094.663999999997</v>
      </c>
      <c r="D25" s="34"/>
      <c r="E25" s="1">
        <f t="shared" si="11"/>
        <v>-2457.9954722630555</v>
      </c>
      <c r="F25" s="4">
        <f t="shared" si="12"/>
        <v>-2458</v>
      </c>
      <c r="G25" s="1">
        <f t="shared" si="13"/>
        <v>1.058280000142986E-2</v>
      </c>
      <c r="I25" s="4">
        <f t="shared" si="14"/>
        <v>1.058280000142986E-2</v>
      </c>
      <c r="Q25" s="12">
        <f t="shared" si="15"/>
        <v>24076.163999999997</v>
      </c>
      <c r="R25" s="12"/>
      <c r="S25" s="20">
        <v>0.1</v>
      </c>
      <c r="Z25" s="13">
        <f t="shared" si="16"/>
        <v>-2458</v>
      </c>
      <c r="AA25" s="92">
        <f t="shared" si="17"/>
        <v>5.3269479521360968E-3</v>
      </c>
      <c r="AB25" s="92">
        <f t="shared" si="18"/>
        <v>5.5711931692937616E-3</v>
      </c>
      <c r="AC25" s="92">
        <f t="shared" si="19"/>
        <v>1.058280000142986E-2</v>
      </c>
      <c r="AD25" s="92"/>
      <c r="AE25" s="92">
        <f t="shared" si="20"/>
        <v>2.7623980764065447E-6</v>
      </c>
      <c r="AF25" s="13">
        <f t="shared" si="29"/>
        <v>1.058280000142986E-2</v>
      </c>
      <c r="AG25" s="116"/>
      <c r="AH25" s="13">
        <f t="shared" si="21"/>
        <v>5.0116068321360979E-3</v>
      </c>
      <c r="AI25" s="13">
        <f t="shared" si="22"/>
        <v>0.76292670035992116</v>
      </c>
      <c r="AJ25" s="13">
        <f t="shared" si="23"/>
        <v>0.57652868035105276</v>
      </c>
      <c r="AK25" s="13">
        <f t="shared" si="24"/>
        <v>-0.24236622690976836</v>
      </c>
      <c r="AL25" s="13">
        <f t="shared" si="25"/>
        <v>-2.3451551161682627</v>
      </c>
      <c r="AM25" s="13">
        <f t="shared" si="26"/>
        <v>-2.3770180603369271</v>
      </c>
      <c r="AN25" s="92">
        <f t="shared" si="27"/>
        <v>-8.3457193086916082</v>
      </c>
      <c r="AO25" s="92">
        <f t="shared" si="27"/>
        <v>-8.3457150661219544</v>
      </c>
      <c r="AP25" s="92">
        <f t="shared" si="27"/>
        <v>-8.3457415687333718</v>
      </c>
      <c r="AQ25" s="92">
        <f t="shared" si="27"/>
        <v>-8.3455759899284434</v>
      </c>
      <c r="AR25" s="92">
        <f t="shared" si="27"/>
        <v>-8.346609629311402</v>
      </c>
      <c r="AS25" s="92">
        <f t="shared" si="27"/>
        <v>-8.3401240369663743</v>
      </c>
      <c r="AT25" s="92">
        <f t="shared" si="27"/>
        <v>-8.3796031908658026</v>
      </c>
      <c r="AU25" s="92">
        <f t="shared" si="28"/>
        <v>-8.0468540933773482</v>
      </c>
      <c r="AW25" s="13">
        <v>-1700</v>
      </c>
      <c r="AX25" s="13">
        <f t="shared" si="0"/>
        <v>-1.2401113724513115E-2</v>
      </c>
      <c r="AY25" s="13">
        <f t="shared" si="1"/>
        <v>-2.9688000000000006E-3</v>
      </c>
      <c r="AZ25" s="13">
        <f t="shared" si="2"/>
        <v>-9.4323137245131139E-3</v>
      </c>
      <c r="BA25" s="13">
        <f t="shared" si="3"/>
        <v>1.0683717242943285</v>
      </c>
      <c r="BB25" s="13">
        <f t="shared" si="4"/>
        <v>-0.35502690016719857</v>
      </c>
      <c r="BC25" s="13">
        <f t="shared" si="5"/>
        <v>-1.3677384448862024</v>
      </c>
      <c r="BD25" s="13">
        <f t="shared" si="6"/>
        <v>-0.81508092879289007</v>
      </c>
      <c r="BE25" s="13">
        <f t="shared" si="10"/>
        <v>-7.3233269222001987</v>
      </c>
      <c r="BF25" s="13">
        <f t="shared" si="10"/>
        <v>-7.3233188097291162</v>
      </c>
      <c r="BG25" s="13">
        <f t="shared" si="10"/>
        <v>-7.3232715327590547</v>
      </c>
      <c r="BH25" s="13">
        <f t="shared" si="10"/>
        <v>-7.3229960929442077</v>
      </c>
      <c r="BI25" s="13">
        <f t="shared" si="10"/>
        <v>-7.3213939174779314</v>
      </c>
      <c r="BJ25" s="13">
        <f t="shared" si="10"/>
        <v>-7.3121592824178308</v>
      </c>
      <c r="BK25" s="13">
        <f t="shared" si="10"/>
        <v>-7.261455111808238</v>
      </c>
      <c r="BL25" s="13">
        <f t="shared" si="8"/>
        <v>-7.030918278493453</v>
      </c>
    </row>
    <row r="26" spans="1:64" x14ac:dyDescent="0.2">
      <c r="A26" s="26" t="s">
        <v>132</v>
      </c>
      <c r="B26" s="52"/>
      <c r="C26" s="28">
        <v>39183.519999999997</v>
      </c>
      <c r="D26" s="28"/>
      <c r="E26" s="29">
        <f t="shared" si="11"/>
        <v>-2419.9793901288772</v>
      </c>
      <c r="F26" s="4">
        <f t="shared" si="12"/>
        <v>-2420</v>
      </c>
      <c r="G26" s="1">
        <f t="shared" si="13"/>
        <v>4.8171999995247461E-2</v>
      </c>
      <c r="I26" s="4">
        <f t="shared" si="14"/>
        <v>4.8171999995247461E-2</v>
      </c>
      <c r="Q26" s="12">
        <f t="shared" si="15"/>
        <v>24165.019999999997</v>
      </c>
      <c r="R26" s="12"/>
      <c r="S26" s="20">
        <v>0.1</v>
      </c>
      <c r="Z26" s="13">
        <f t="shared" si="16"/>
        <v>-2420</v>
      </c>
      <c r="AA26" s="92">
        <f t="shared" si="17"/>
        <v>4.5321781788296095E-3</v>
      </c>
      <c r="AB26" s="92">
        <f t="shared" si="18"/>
        <v>4.3788333816417849E-2</v>
      </c>
      <c r="AC26" s="92">
        <f t="shared" si="19"/>
        <v>4.8171999995247461E-2</v>
      </c>
      <c r="AD26" s="92"/>
      <c r="AE26" s="92">
        <f t="shared" si="20"/>
        <v>1.9044340481686996E-4</v>
      </c>
      <c r="AF26" s="13">
        <f t="shared" si="29"/>
        <v>4.8171999995247461E-2</v>
      </c>
      <c r="AG26" s="116"/>
      <c r="AH26" s="13">
        <f t="shared" si="21"/>
        <v>4.3836661788296104E-3</v>
      </c>
      <c r="AI26" s="13">
        <f t="shared" si="22"/>
        <v>0.77180753653026835</v>
      </c>
      <c r="AJ26" s="13">
        <f t="shared" si="23"/>
        <v>0.5467335923922666</v>
      </c>
      <c r="AK26" s="13">
        <f t="shared" si="24"/>
        <v>-0.25074556220265809</v>
      </c>
      <c r="AL26" s="13">
        <f t="shared" si="25"/>
        <v>-2.3091394443466053</v>
      </c>
      <c r="AM26" s="13">
        <f t="shared" si="26"/>
        <v>-2.262165908050823</v>
      </c>
      <c r="AN26" s="92">
        <f t="shared" si="27"/>
        <v>-8.3015630252618227</v>
      </c>
      <c r="AO26" s="92">
        <f t="shared" si="27"/>
        <v>-8.3015606237973643</v>
      </c>
      <c r="AP26" s="92">
        <f t="shared" si="27"/>
        <v>-8.3015769901532792</v>
      </c>
      <c r="AQ26" s="92">
        <f t="shared" si="27"/>
        <v>-8.3014654398192285</v>
      </c>
      <c r="AR26" s="92">
        <f t="shared" si="27"/>
        <v>-8.3022252351949497</v>
      </c>
      <c r="AS26" s="92">
        <f t="shared" si="27"/>
        <v>-8.2970260512160721</v>
      </c>
      <c r="AT26" s="92">
        <f t="shared" si="27"/>
        <v>-8.3315492555925257</v>
      </c>
      <c r="AU26" s="92">
        <f t="shared" si="28"/>
        <v>-7.9959232741615329</v>
      </c>
      <c r="AW26" s="13">
        <v>-1600</v>
      </c>
      <c r="AX26" s="13">
        <f t="shared" si="0"/>
        <v>-1.4625554304008425E-2</v>
      </c>
      <c r="AY26" s="13">
        <f t="shared" si="1"/>
        <v>-3.395200000000001E-3</v>
      </c>
      <c r="AZ26" s="13">
        <f t="shared" si="2"/>
        <v>-1.1230354304008424E-2</v>
      </c>
      <c r="BA26" s="13">
        <f t="shared" si="3"/>
        <v>1.1313186989147392</v>
      </c>
      <c r="BB26" s="13">
        <f t="shared" si="4"/>
        <v>-0.52916725270382647</v>
      </c>
      <c r="BC26" s="13">
        <f t="shared" si="5"/>
        <v>-1.1730624363510407</v>
      </c>
      <c r="BD26" s="13">
        <f t="shared" si="6"/>
        <v>-0.66454341345725498</v>
      </c>
      <c r="BE26" s="13">
        <f t="shared" si="10"/>
        <v>-7.1568094886937965</v>
      </c>
      <c r="BF26" s="13">
        <f t="shared" si="10"/>
        <v>-7.1567835376672608</v>
      </c>
      <c r="BG26" s="13">
        <f t="shared" si="10"/>
        <v>-7.1566643326584449</v>
      </c>
      <c r="BH26" s="13">
        <f t="shared" si="10"/>
        <v>-7.1561169869342445</v>
      </c>
      <c r="BI26" s="13">
        <f t="shared" si="10"/>
        <v>-7.1536083455912687</v>
      </c>
      <c r="BJ26" s="13">
        <f t="shared" si="10"/>
        <v>-7.1422045412678727</v>
      </c>
      <c r="BK26" s="13">
        <f t="shared" si="10"/>
        <v>-7.0921403771687705</v>
      </c>
      <c r="BL26" s="13">
        <f t="shared" si="8"/>
        <v>-6.8968898068728857</v>
      </c>
    </row>
    <row r="27" spans="1:64" x14ac:dyDescent="0.2">
      <c r="A27" s="26" t="s">
        <v>133</v>
      </c>
      <c r="B27" s="52" t="s">
        <v>123</v>
      </c>
      <c r="C27" s="28">
        <v>39433.569000000003</v>
      </c>
      <c r="D27" s="28"/>
      <c r="E27" s="29">
        <f t="shared" si="11"/>
        <v>-2312.9986198762276</v>
      </c>
      <c r="F27" s="4">
        <f t="shared" si="12"/>
        <v>-2313</v>
      </c>
      <c r="G27" s="1">
        <f t="shared" si="13"/>
        <v>3.2258000064757653E-3</v>
      </c>
      <c r="I27" s="4">
        <f t="shared" si="14"/>
        <v>3.2258000064757653E-3</v>
      </c>
      <c r="Q27" s="12">
        <f t="shared" si="15"/>
        <v>24415.069000000003</v>
      </c>
      <c r="R27" s="12"/>
      <c r="S27" s="20">
        <v>0.1</v>
      </c>
      <c r="Z27" s="13">
        <f t="shared" si="16"/>
        <v>-2313</v>
      </c>
      <c r="AA27" s="92">
        <f t="shared" si="17"/>
        <v>2.2104774343858235E-3</v>
      </c>
      <c r="AB27" s="92">
        <f t="shared" si="18"/>
        <v>6.9532009208994128E-4</v>
      </c>
      <c r="AC27" s="92">
        <f t="shared" si="19"/>
        <v>3.2258000064757653E-3</v>
      </c>
      <c r="AD27" s="92"/>
      <c r="AE27" s="92">
        <f t="shared" si="20"/>
        <v>1.0308799253953349E-7</v>
      </c>
      <c r="AF27" s="13">
        <f t="shared" si="29"/>
        <v>3.2258000064757653E-3</v>
      </c>
      <c r="AG27" s="116"/>
      <c r="AH27" s="13">
        <f t="shared" si="21"/>
        <v>2.530479914385824E-3</v>
      </c>
      <c r="AI27" s="13">
        <f t="shared" si="22"/>
        <v>0.79968618489163157</v>
      </c>
      <c r="AJ27" s="13">
        <f t="shared" si="23"/>
        <v>0.45485324358852741</v>
      </c>
      <c r="AK27" s="13">
        <f t="shared" si="24"/>
        <v>-0.27353155727528455</v>
      </c>
      <c r="AL27" s="13">
        <f t="shared" si="25"/>
        <v>-2.2028887038840206</v>
      </c>
      <c r="AM27" s="13">
        <f t="shared" si="26"/>
        <v>-1.9717995957070533</v>
      </c>
      <c r="AN27" s="92">
        <f t="shared" si="27"/>
        <v>-8.174303132704452</v>
      </c>
      <c r="AO27" s="92">
        <f t="shared" si="27"/>
        <v>-8.1743028619286129</v>
      </c>
      <c r="AP27" s="92">
        <f t="shared" si="27"/>
        <v>-8.1743053983981024</v>
      </c>
      <c r="AQ27" s="92">
        <f t="shared" si="27"/>
        <v>-8.1742816374772289</v>
      </c>
      <c r="AR27" s="92">
        <f t="shared" si="27"/>
        <v>-8.1745041563305563</v>
      </c>
      <c r="AS27" s="92">
        <f t="shared" si="27"/>
        <v>-8.1724144070115745</v>
      </c>
      <c r="AT27" s="92">
        <f t="shared" si="27"/>
        <v>-8.1915480427423777</v>
      </c>
      <c r="AU27" s="92">
        <f t="shared" si="28"/>
        <v>-7.8525128095275258</v>
      </c>
      <c r="AW27" s="13">
        <v>-1500</v>
      </c>
      <c r="AX27" s="13">
        <f t="shared" si="0"/>
        <v>-1.6613926678365962E-2</v>
      </c>
      <c r="AY27" s="13">
        <f t="shared" si="1"/>
        <v>-3.82E-3</v>
      </c>
      <c r="AZ27" s="13">
        <f t="shared" si="2"/>
        <v>-1.2793926678365961E-2</v>
      </c>
      <c r="BA27" s="13">
        <f t="shared" si="3"/>
        <v>1.1958195611594198</v>
      </c>
      <c r="BB27" s="13">
        <f t="shared" si="4"/>
        <v>-0.70017588723033419</v>
      </c>
      <c r="BC27" s="13">
        <f t="shared" si="5"/>
        <v>-0.95503746892598618</v>
      </c>
      <c r="BD27" s="13">
        <f t="shared" si="6"/>
        <v>-0.51746112948873246</v>
      </c>
      <c r="BE27" s="13">
        <f t="shared" si="10"/>
        <v>-6.9805844506550327</v>
      </c>
      <c r="BF27" s="13">
        <f t="shared" si="10"/>
        <v>-6.9805288435752644</v>
      </c>
      <c r="BG27" s="13">
        <f t="shared" si="10"/>
        <v>-6.9803148972090474</v>
      </c>
      <c r="BH27" s="13">
        <f t="shared" si="10"/>
        <v>-6.9794921028759633</v>
      </c>
      <c r="BI27" s="13">
        <f t="shared" si="10"/>
        <v>-6.9763330575611473</v>
      </c>
      <c r="BJ27" s="13">
        <f t="shared" si="10"/>
        <v>-6.9642801609086389</v>
      </c>
      <c r="BK27" s="13">
        <f t="shared" si="10"/>
        <v>-6.9193234806328707</v>
      </c>
      <c r="BL27" s="13">
        <f t="shared" si="8"/>
        <v>-6.7628613352523184</v>
      </c>
    </row>
    <row r="28" spans="1:64" x14ac:dyDescent="0.2">
      <c r="A28" s="27" t="s">
        <v>67</v>
      </c>
      <c r="B28" s="53"/>
      <c r="C28" s="54">
        <v>39702.379000000001</v>
      </c>
      <c r="D28" s="27"/>
      <c r="E28" s="29">
        <f t="shared" si="11"/>
        <v>-2197.9911579323134</v>
      </c>
      <c r="F28" s="4">
        <f t="shared" si="12"/>
        <v>-2198</v>
      </c>
      <c r="G28" s="1">
        <f t="shared" si="13"/>
        <v>2.0666800002800301E-2</v>
      </c>
      <c r="I28" s="4">
        <f t="shared" si="14"/>
        <v>2.0666800002800301E-2</v>
      </c>
      <c r="Q28" s="12">
        <f t="shared" si="15"/>
        <v>24683.879000000001</v>
      </c>
      <c r="R28" s="12"/>
      <c r="S28" s="20">
        <v>0.1</v>
      </c>
      <c r="Z28" s="13">
        <f t="shared" si="16"/>
        <v>-2198</v>
      </c>
      <c r="AA28" s="92">
        <f t="shared" si="17"/>
        <v>-4.0950042438664728E-4</v>
      </c>
      <c r="AB28" s="92">
        <f t="shared" si="18"/>
        <v>2.0254796747186946E-2</v>
      </c>
      <c r="AC28" s="92">
        <f t="shared" si="19"/>
        <v>2.0666800002800301E-2</v>
      </c>
      <c r="AD28" s="92"/>
      <c r="AE28" s="92">
        <f t="shared" si="20"/>
        <v>4.4421043969704072E-5</v>
      </c>
      <c r="AF28" s="13">
        <f t="shared" si="29"/>
        <v>2.0666800002800301E-2</v>
      </c>
      <c r="AG28" s="116"/>
      <c r="AH28" s="13">
        <f t="shared" si="21"/>
        <v>4.1200325561335349E-4</v>
      </c>
      <c r="AI28" s="13">
        <f t="shared" si="22"/>
        <v>0.83491452087701234</v>
      </c>
      <c r="AJ28" s="13">
        <f t="shared" si="23"/>
        <v>0.34166007678675103</v>
      </c>
      <c r="AK28" s="13">
        <f t="shared" si="24"/>
        <v>-0.29612821873547529</v>
      </c>
      <c r="AL28" s="13">
        <f t="shared" si="25"/>
        <v>-2.0793639889591833</v>
      </c>
      <c r="AM28" s="13">
        <f t="shared" si="26"/>
        <v>-1.7023743303351517</v>
      </c>
      <c r="AN28" s="92">
        <f t="shared" si="27"/>
        <v>-8.0320544579553044</v>
      </c>
      <c r="AO28" s="92">
        <f t="shared" si="27"/>
        <v>-8.0320544569042358</v>
      </c>
      <c r="AP28" s="92">
        <f t="shared" si="27"/>
        <v>-8.0320544744061646</v>
      </c>
      <c r="AQ28" s="92">
        <f t="shared" si="27"/>
        <v>-8.0320541829716845</v>
      </c>
      <c r="AR28" s="92">
        <f t="shared" si="27"/>
        <v>-8.0320590357501249</v>
      </c>
      <c r="AS28" s="92">
        <f t="shared" si="27"/>
        <v>-8.031978213364777</v>
      </c>
      <c r="AT28" s="92">
        <f t="shared" si="27"/>
        <v>-8.0333196014344246</v>
      </c>
      <c r="AU28" s="92">
        <f t="shared" si="28"/>
        <v>-7.6983800671638756</v>
      </c>
      <c r="AW28" s="13">
        <v>-1400</v>
      </c>
      <c r="AX28" s="13">
        <f t="shared" si="0"/>
        <v>-1.8255662086535295E-2</v>
      </c>
      <c r="AY28" s="13">
        <f t="shared" si="1"/>
        <v>-4.2431999999999999E-3</v>
      </c>
      <c r="AZ28" s="13">
        <f t="shared" si="2"/>
        <v>-1.4012462086535294E-2</v>
      </c>
      <c r="BA28" s="13">
        <f t="shared" si="3"/>
        <v>1.2565107460700884</v>
      </c>
      <c r="BB28" s="13">
        <f t="shared" si="4"/>
        <v>-0.85104193426632735</v>
      </c>
      <c r="BC28" s="13">
        <f t="shared" si="5"/>
        <v>-0.71271490467696907</v>
      </c>
      <c r="BD28" s="13">
        <f t="shared" si="6"/>
        <v>-0.37224990667315944</v>
      </c>
      <c r="BE28" s="13">
        <f t="shared" si="10"/>
        <v>-6.7947934246579873</v>
      </c>
      <c r="BF28" s="13">
        <f t="shared" si="10"/>
        <v>-6.7947104894965227</v>
      </c>
      <c r="BG28" s="13">
        <f t="shared" si="10"/>
        <v>-6.7944299827876877</v>
      </c>
      <c r="BH28" s="13">
        <f t="shared" si="10"/>
        <v>-6.793481568300737</v>
      </c>
      <c r="BI28" s="13">
        <f t="shared" si="10"/>
        <v>-6.7902786242393995</v>
      </c>
      <c r="BJ28" s="13">
        <f t="shared" si="10"/>
        <v>-6.7795034652806985</v>
      </c>
      <c r="BK28" s="13">
        <f t="shared" si="10"/>
        <v>-6.7437001607254263</v>
      </c>
      <c r="BL28" s="13">
        <f t="shared" si="8"/>
        <v>-6.6288328636317511</v>
      </c>
    </row>
    <row r="29" spans="1:64" x14ac:dyDescent="0.2">
      <c r="A29" s="28" t="s">
        <v>134</v>
      </c>
      <c r="B29" s="52" t="s">
        <v>123</v>
      </c>
      <c r="C29" s="28">
        <v>39821.582000000002</v>
      </c>
      <c r="D29" s="28"/>
      <c r="E29" s="29">
        <f t="shared" si="11"/>
        <v>-2146.9914388515481</v>
      </c>
      <c r="F29" s="4">
        <f t="shared" si="12"/>
        <v>-2147</v>
      </c>
      <c r="G29" s="1">
        <f t="shared" si="13"/>
        <v>2.0010200001706835E-2</v>
      </c>
      <c r="I29" s="4">
        <f t="shared" si="14"/>
        <v>2.0010200001706835E-2</v>
      </c>
      <c r="Q29" s="12">
        <f t="shared" si="15"/>
        <v>24803.082000000002</v>
      </c>
      <c r="R29" s="12"/>
      <c r="S29" s="20">
        <v>0.1</v>
      </c>
      <c r="Z29" s="13">
        <f t="shared" si="16"/>
        <v>-2147</v>
      </c>
      <c r="AA29" s="92">
        <f t="shared" si="17"/>
        <v>-1.6069063027555459E-3</v>
      </c>
      <c r="AB29" s="92">
        <f t="shared" si="18"/>
        <v>2.0573875024462382E-2</v>
      </c>
      <c r="AC29" s="92">
        <f t="shared" si="19"/>
        <v>2.0010200001706835E-2</v>
      </c>
      <c r="AD29" s="92"/>
      <c r="AE29" s="92">
        <f t="shared" si="20"/>
        <v>4.6729928497842718E-5</v>
      </c>
      <c r="AF29" s="13">
        <f t="shared" si="29"/>
        <v>2.0010200001706835E-2</v>
      </c>
      <c r="AG29" s="116"/>
      <c r="AH29" s="13">
        <f t="shared" si="21"/>
        <v>-5.6367502275554563E-4</v>
      </c>
      <c r="AI29" s="13">
        <f t="shared" si="22"/>
        <v>0.85248754579743713</v>
      </c>
      <c r="AJ29" s="13">
        <f t="shared" si="23"/>
        <v>0.28619948025908154</v>
      </c>
      <c r="AK29" s="13">
        <f t="shared" si="24"/>
        <v>-0.30526253160820227</v>
      </c>
      <c r="AL29" s="13">
        <f t="shared" si="25"/>
        <v>-2.0209393260635236</v>
      </c>
      <c r="AM29" s="13">
        <f t="shared" si="26"/>
        <v>-1.5938675820431016</v>
      </c>
      <c r="AN29" s="92">
        <f t="shared" si="27"/>
        <v>-7.9669019213874535</v>
      </c>
      <c r="AO29" s="92">
        <f t="shared" si="27"/>
        <v>-7.9669019219060173</v>
      </c>
      <c r="AP29" s="92">
        <f t="shared" si="27"/>
        <v>-7.9669019083320203</v>
      </c>
      <c r="AQ29" s="92">
        <f t="shared" si="27"/>
        <v>-7.9669022636467215</v>
      </c>
      <c r="AR29" s="92">
        <f t="shared" si="27"/>
        <v>-7.9668929625161731</v>
      </c>
      <c r="AS29" s="92">
        <f t="shared" si="27"/>
        <v>-7.9671361888496914</v>
      </c>
      <c r="AT29" s="92">
        <f t="shared" si="27"/>
        <v>-7.9605942330770345</v>
      </c>
      <c r="AU29" s="92">
        <f t="shared" si="28"/>
        <v>-7.630025546637385</v>
      </c>
      <c r="AW29" s="13">
        <v>-1300</v>
      </c>
      <c r="AX29" s="13">
        <f t="shared" si="0"/>
        <v>-1.943494220449565E-2</v>
      </c>
      <c r="AY29" s="13">
        <f t="shared" si="1"/>
        <v>-4.6648000000000002E-3</v>
      </c>
      <c r="AZ29" s="13">
        <f t="shared" si="2"/>
        <v>-1.477014220449565E-2</v>
      </c>
      <c r="BA29" s="13">
        <f t="shared" si="3"/>
        <v>1.30558330366304</v>
      </c>
      <c r="BB29" s="13">
        <f t="shared" si="4"/>
        <v>-0.95879154047466764</v>
      </c>
      <c r="BC29" s="13">
        <f t="shared" si="5"/>
        <v>-0.44796354048654408</v>
      </c>
      <c r="BD29" s="13">
        <f t="shared" si="6"/>
        <v>-0.22780405086782585</v>
      </c>
      <c r="BE29" s="13">
        <f t="shared" si="10"/>
        <v>-6.6005924271954335</v>
      </c>
      <c r="BF29" s="13">
        <f t="shared" si="10"/>
        <v>-6.6005104134926436</v>
      </c>
      <c r="BG29" s="13">
        <f t="shared" si="10"/>
        <v>-6.6002558091642332</v>
      </c>
      <c r="BH29" s="13">
        <f t="shared" si="10"/>
        <v>-6.5994655478232644</v>
      </c>
      <c r="BI29" s="13">
        <f t="shared" si="10"/>
        <v>-6.5970139697330099</v>
      </c>
      <c r="BJ29" s="13">
        <f t="shared" si="10"/>
        <v>-6.5894209094162948</v>
      </c>
      <c r="BK29" s="13">
        <f t="shared" si="10"/>
        <v>-6.5660164941034118</v>
      </c>
      <c r="BL29" s="13">
        <f t="shared" si="8"/>
        <v>-6.4948043920111855</v>
      </c>
    </row>
    <row r="30" spans="1:64" x14ac:dyDescent="0.2">
      <c r="A30" s="26" t="s">
        <v>135</v>
      </c>
      <c r="B30" s="52"/>
      <c r="C30" s="28">
        <v>40097.373</v>
      </c>
      <c r="D30" s="28"/>
      <c r="E30" s="29">
        <f t="shared" si="11"/>
        <v>-2028.997231281242</v>
      </c>
      <c r="F30" s="4">
        <f t="shared" si="12"/>
        <v>-2029</v>
      </c>
      <c r="G30" s="1">
        <f t="shared" si="13"/>
        <v>6.4714000036474317E-3</v>
      </c>
      <c r="I30" s="4"/>
      <c r="J30" s="1">
        <f>G30</f>
        <v>6.4714000036474317E-3</v>
      </c>
      <c r="Q30" s="12">
        <f t="shared" si="15"/>
        <v>25078.873</v>
      </c>
      <c r="R30" s="12"/>
      <c r="S30" s="20">
        <v>1</v>
      </c>
      <c r="Z30" s="13">
        <f t="shared" si="16"/>
        <v>-2029</v>
      </c>
      <c r="AA30" s="92">
        <f t="shared" si="17"/>
        <v>-4.4415655277365651E-3</v>
      </c>
      <c r="AB30" s="92">
        <f t="shared" si="18"/>
        <v>9.358312811383997E-3</v>
      </c>
      <c r="AC30" s="92">
        <f t="shared" si="19"/>
        <v>6.4714000036474317E-3</v>
      </c>
      <c r="AD30" s="92"/>
      <c r="AE30" s="92">
        <f t="shared" si="20"/>
        <v>1.1909281668917518E-4</v>
      </c>
      <c r="AF30" s="13">
        <f t="shared" si="29"/>
        <v>6.4714000036474317E-3</v>
      </c>
      <c r="AG30" s="116"/>
      <c r="AH30" s="13">
        <f t="shared" si="21"/>
        <v>-2.8869128077365649E-3</v>
      </c>
      <c r="AI30" s="13">
        <f t="shared" si="22"/>
        <v>0.89826586889023041</v>
      </c>
      <c r="AJ30" s="13">
        <f t="shared" si="23"/>
        <v>0.14437389167985515</v>
      </c>
      <c r="AK30" s="13">
        <f t="shared" si="24"/>
        <v>-0.32341197243771308</v>
      </c>
      <c r="AL30" s="13">
        <f t="shared" si="25"/>
        <v>-1.8755614925361568</v>
      </c>
      <c r="AM30" s="13">
        <f t="shared" si="26"/>
        <v>-1.3628738810367234</v>
      </c>
      <c r="AN30" s="92">
        <f t="shared" si="27"/>
        <v>-7.8105884017767719</v>
      </c>
      <c r="AO30" s="92">
        <f t="shared" si="27"/>
        <v>-7.810588401755755</v>
      </c>
      <c r="AP30" s="92">
        <f t="shared" si="27"/>
        <v>-7.8105884003267443</v>
      </c>
      <c r="AQ30" s="92">
        <f t="shared" si="27"/>
        <v>-7.8105883031630476</v>
      </c>
      <c r="AR30" s="92">
        <f t="shared" si="27"/>
        <v>-7.8105816971563691</v>
      </c>
      <c r="AS30" s="92">
        <f t="shared" si="27"/>
        <v>-7.810134897754585</v>
      </c>
      <c r="AT30" s="92">
        <f t="shared" si="27"/>
        <v>-7.7864563167905505</v>
      </c>
      <c r="AU30" s="92">
        <f t="shared" si="28"/>
        <v>-7.4718719501251174</v>
      </c>
      <c r="AW30" s="13">
        <v>-1200</v>
      </c>
      <c r="AX30" s="13">
        <f t="shared" si="0"/>
        <v>-2.0054614911810889E-2</v>
      </c>
      <c r="AY30" s="13">
        <f t="shared" si="1"/>
        <v>-5.0848000000000004E-3</v>
      </c>
      <c r="AZ30" s="13">
        <f t="shared" si="2"/>
        <v>-1.496981491181089E-2</v>
      </c>
      <c r="BA30" s="13">
        <f t="shared" si="3"/>
        <v>1.3343377011758488</v>
      </c>
      <c r="BB30" s="13">
        <f t="shared" si="4"/>
        <v>-0.99997700913996102</v>
      </c>
      <c r="BC30" s="13">
        <f t="shared" si="5"/>
        <v>-0.166665955093527</v>
      </c>
      <c r="BD30" s="13">
        <f t="shared" si="6"/>
        <v>-8.3526413646286213E-2</v>
      </c>
      <c r="BE30" s="13">
        <f t="shared" si="10"/>
        <v>-6.4004180725763486</v>
      </c>
      <c r="BF30" s="13">
        <f t="shared" si="10"/>
        <v>-6.4003796140673668</v>
      </c>
      <c r="BG30" s="13">
        <f t="shared" si="10"/>
        <v>-6.4002653963480283</v>
      </c>
      <c r="BH30" s="13">
        <f t="shared" si="10"/>
        <v>-6.3999261907959504</v>
      </c>
      <c r="BI30" s="13">
        <f t="shared" si="10"/>
        <v>-6.398918892275077</v>
      </c>
      <c r="BJ30" s="13">
        <f t="shared" si="10"/>
        <v>-6.3959283282972708</v>
      </c>
      <c r="BK30" s="13">
        <f t="shared" si="10"/>
        <v>-6.3870555133607025</v>
      </c>
      <c r="BL30" s="13">
        <f t="shared" si="8"/>
        <v>-6.3607759203906182</v>
      </c>
    </row>
    <row r="31" spans="1:64" x14ac:dyDescent="0.2">
      <c r="A31" s="26" t="s">
        <v>135</v>
      </c>
      <c r="B31" s="52"/>
      <c r="C31" s="28">
        <v>40139.442000000003</v>
      </c>
      <c r="D31" s="28"/>
      <c r="E31" s="29">
        <f t="shared" si="11"/>
        <v>-2010.9984629448002</v>
      </c>
      <c r="F31" s="4">
        <f t="shared" si="12"/>
        <v>-2011</v>
      </c>
      <c r="G31" s="1">
        <f t="shared" si="13"/>
        <v>3.5926000055042095E-3</v>
      </c>
      <c r="I31" s="4"/>
      <c r="J31" s="1">
        <f>G31</f>
        <v>3.5926000055042095E-3</v>
      </c>
      <c r="Q31" s="12">
        <f t="shared" si="15"/>
        <v>25120.942000000003</v>
      </c>
      <c r="R31" s="12"/>
      <c r="S31" s="20">
        <v>1</v>
      </c>
      <c r="Z31" s="13">
        <f t="shared" si="16"/>
        <v>-2011</v>
      </c>
      <c r="AA31" s="92">
        <f t="shared" si="17"/>
        <v>-4.8798673264909588E-3</v>
      </c>
      <c r="AB31" s="92">
        <f t="shared" si="18"/>
        <v>6.8399970119951675E-3</v>
      </c>
      <c r="AC31" s="92">
        <f t="shared" si="19"/>
        <v>3.5926000055042095E-3</v>
      </c>
      <c r="AD31" s="92"/>
      <c r="AE31" s="92">
        <f t="shared" si="20"/>
        <v>7.1782702691725321E-5</v>
      </c>
      <c r="AF31" s="13">
        <f t="shared" si="29"/>
        <v>3.5926000055042095E-3</v>
      </c>
      <c r="AG31" s="116"/>
      <c r="AH31" s="13">
        <f t="shared" si="21"/>
        <v>-3.2473970064909575E-3</v>
      </c>
      <c r="AI31" s="13">
        <f t="shared" si="22"/>
        <v>0.90591879574654532</v>
      </c>
      <c r="AJ31" s="13">
        <f t="shared" si="23"/>
        <v>0.12100510191158159</v>
      </c>
      <c r="AK31" s="13">
        <f t="shared" si="24"/>
        <v>-0.32572053106141718</v>
      </c>
      <c r="AL31" s="13">
        <f t="shared" si="25"/>
        <v>-1.8519836489354682</v>
      </c>
      <c r="AM31" s="13">
        <f t="shared" si="26"/>
        <v>-1.3297190747608887</v>
      </c>
      <c r="AN31" s="92">
        <f t="shared" si="27"/>
        <v>-7.7859992823685538</v>
      </c>
      <c r="AO31" s="92">
        <f t="shared" si="27"/>
        <v>-7.7859992821643305</v>
      </c>
      <c r="AP31" s="92">
        <f t="shared" si="27"/>
        <v>-7.7859992732968681</v>
      </c>
      <c r="AQ31" s="92">
        <f t="shared" si="27"/>
        <v>-7.78599888826992</v>
      </c>
      <c r="AR31" s="92">
        <f t="shared" si="27"/>
        <v>-7.7859821724226128</v>
      </c>
      <c r="AS31" s="92">
        <f t="shared" si="27"/>
        <v>-7.7852603721248901</v>
      </c>
      <c r="AT31" s="92">
        <f t="shared" si="27"/>
        <v>-7.759190065785277</v>
      </c>
      <c r="AU31" s="92">
        <f t="shared" si="28"/>
        <v>-7.4477468252334154</v>
      </c>
      <c r="AW31" s="13">
        <v>-1100</v>
      </c>
      <c r="AX31" s="13">
        <f t="shared" si="0"/>
        <v>-2.0066568344545312E-2</v>
      </c>
      <c r="AY31" s="13">
        <f t="shared" si="1"/>
        <v>-5.5032000000000006E-3</v>
      </c>
      <c r="AZ31" s="13">
        <f t="shared" si="2"/>
        <v>-1.4563368344545311E-2</v>
      </c>
      <c r="BA31" s="13">
        <f t="shared" si="3"/>
        <v>1.3365418484796627</v>
      </c>
      <c r="BB31" s="13">
        <f t="shared" si="4"/>
        <v>-0.96070987894990645</v>
      </c>
      <c r="BC31" s="13">
        <f t="shared" si="5"/>
        <v>0.12136274893793084</v>
      </c>
      <c r="BD31" s="13">
        <f t="shared" si="6"/>
        <v>6.0755965244831338E-2</v>
      </c>
      <c r="BE31" s="13">
        <f t="shared" si="10"/>
        <v>-6.1978658014262704</v>
      </c>
      <c r="BF31" s="13">
        <f t="shared" si="10"/>
        <v>-6.1978942815450475</v>
      </c>
      <c r="BG31" s="13">
        <f t="shared" si="10"/>
        <v>-6.1979785910421992</v>
      </c>
      <c r="BH31" s="13">
        <f t="shared" si="10"/>
        <v>-6.1982281683026068</v>
      </c>
      <c r="BI31" s="13">
        <f t="shared" si="10"/>
        <v>-6.1989669485666914</v>
      </c>
      <c r="BJ31" s="13">
        <f t="shared" si="10"/>
        <v>-6.2011535631456294</v>
      </c>
      <c r="BK31" s="13">
        <f t="shared" si="10"/>
        <v>-6.2076231619632791</v>
      </c>
      <c r="BL31" s="13">
        <f t="shared" si="8"/>
        <v>-6.2267474487700509</v>
      </c>
    </row>
    <row r="32" spans="1:64" x14ac:dyDescent="0.2">
      <c r="A32" s="28" t="s">
        <v>134</v>
      </c>
      <c r="B32" s="52" t="s">
        <v>123</v>
      </c>
      <c r="C32" s="28">
        <v>40237.616999999998</v>
      </c>
      <c r="D32" s="28"/>
      <c r="E32" s="29">
        <f t="shared" si="11"/>
        <v>-1968.9953470772975</v>
      </c>
      <c r="F32" s="4">
        <f t="shared" si="12"/>
        <v>-1969</v>
      </c>
      <c r="G32" s="1">
        <f t="shared" si="13"/>
        <v>1.087540000298759E-2</v>
      </c>
      <c r="I32" s="4">
        <f>G32</f>
        <v>1.087540000298759E-2</v>
      </c>
      <c r="Q32" s="12">
        <f t="shared" si="15"/>
        <v>25219.116999999998</v>
      </c>
      <c r="R32" s="12"/>
      <c r="S32" s="20">
        <v>0.1</v>
      </c>
      <c r="Z32" s="13">
        <f t="shared" si="16"/>
        <v>-1969</v>
      </c>
      <c r="AA32" s="92">
        <f t="shared" si="17"/>
        <v>-5.9063186196076645E-3</v>
      </c>
      <c r="AB32" s="92">
        <f t="shared" si="18"/>
        <v>1.4967875502595252E-2</v>
      </c>
      <c r="AC32" s="92">
        <f t="shared" si="19"/>
        <v>1.087540000298759E-2</v>
      </c>
      <c r="AD32" s="92"/>
      <c r="AE32" s="92">
        <f t="shared" si="20"/>
        <v>2.8162607992796034E-5</v>
      </c>
      <c r="AF32" s="13">
        <f t="shared" si="29"/>
        <v>1.087540000298759E-2</v>
      </c>
      <c r="AG32" s="116"/>
      <c r="AH32" s="13">
        <f t="shared" si="21"/>
        <v>-4.0924754996076633E-3</v>
      </c>
      <c r="AI32" s="13">
        <f t="shared" si="22"/>
        <v>0.9245018637868373</v>
      </c>
      <c r="AJ32" s="13">
        <f t="shared" si="23"/>
        <v>6.4637690815743151E-2</v>
      </c>
      <c r="AK32" s="13">
        <f t="shared" si="24"/>
        <v>-0.33052256924006057</v>
      </c>
      <c r="AL32" s="13">
        <f t="shared" si="25"/>
        <v>-1.795364072024807</v>
      </c>
      <c r="AM32" s="13">
        <f t="shared" si="26"/>
        <v>-1.254176790729963</v>
      </c>
      <c r="AN32" s="92">
        <f t="shared" si="27"/>
        <v>-7.7277947936474121</v>
      </c>
      <c r="AO32" s="92">
        <f t="shared" si="27"/>
        <v>-7.7277947885786578</v>
      </c>
      <c r="AP32" s="92">
        <f t="shared" si="27"/>
        <v>-7.7277946697845863</v>
      </c>
      <c r="AQ32" s="92">
        <f t="shared" si="27"/>
        <v>-7.7277918856939021</v>
      </c>
      <c r="AR32" s="92">
        <f t="shared" si="27"/>
        <v>-7.7277266544617707</v>
      </c>
      <c r="AS32" s="92">
        <f t="shared" si="27"/>
        <v>-7.7262077668818065</v>
      </c>
      <c r="AT32" s="92">
        <f t="shared" si="27"/>
        <v>-7.6948672786273233</v>
      </c>
      <c r="AU32" s="92">
        <f t="shared" si="28"/>
        <v>-7.3914548671527767</v>
      </c>
      <c r="AW32" s="13">
        <v>-1000</v>
      </c>
      <c r="AX32" s="13">
        <f t="shared" si="0"/>
        <v>-1.9492509866348751E-2</v>
      </c>
      <c r="AY32" s="13">
        <f t="shared" si="1"/>
        <v>-5.9199999999999999E-3</v>
      </c>
      <c r="AZ32" s="13">
        <f t="shared" si="2"/>
        <v>-1.3572509866348751E-2</v>
      </c>
      <c r="BA32" s="13">
        <f t="shared" si="3"/>
        <v>1.3116809255978081</v>
      </c>
      <c r="BB32" s="13">
        <f t="shared" si="4"/>
        <v>-0.84494075234152211</v>
      </c>
      <c r="BC32" s="13">
        <f t="shared" si="5"/>
        <v>0.40445698184767898</v>
      </c>
      <c r="BD32" s="13">
        <f t="shared" si="6"/>
        <v>0.20503115052895846</v>
      </c>
      <c r="BE32" s="13">
        <f t="shared" si="10"/>
        <v>-5.9970538758383762</v>
      </c>
      <c r="BF32" s="13">
        <f t="shared" si="10"/>
        <v>-5.9971317973996561</v>
      </c>
      <c r="BG32" s="13">
        <f t="shared" si="10"/>
        <v>-5.9973713567988254</v>
      </c>
      <c r="BH32" s="13">
        <f t="shared" si="10"/>
        <v>-5.9981077445330975</v>
      </c>
      <c r="BI32" s="13">
        <f t="shared" si="10"/>
        <v>-6.0003703528643255</v>
      </c>
      <c r="BJ32" s="13">
        <f t="shared" si="10"/>
        <v>-6.0073131525327463</v>
      </c>
      <c r="BK32" s="13">
        <f t="shared" si="10"/>
        <v>-6.0285338382376841</v>
      </c>
      <c r="BL32" s="13">
        <f t="shared" si="8"/>
        <v>-6.0927189771494854</v>
      </c>
    </row>
    <row r="33" spans="1:64" x14ac:dyDescent="0.2">
      <c r="A33" s="28" t="s">
        <v>134</v>
      </c>
      <c r="B33" s="52" t="s">
        <v>123</v>
      </c>
      <c r="C33" s="28">
        <v>40473.660000000003</v>
      </c>
      <c r="D33" s="28" t="s">
        <v>146</v>
      </c>
      <c r="E33" s="29">
        <f t="shared" si="11"/>
        <v>-1868.0068930033119</v>
      </c>
      <c r="F33" s="4">
        <f t="shared" si="12"/>
        <v>-1868</v>
      </c>
      <c r="G33" s="1">
        <f t="shared" si="13"/>
        <v>-1.6111199991428293E-2</v>
      </c>
      <c r="I33" s="4">
        <f>G33</f>
        <v>-1.6111199991428293E-2</v>
      </c>
      <c r="O33" s="1">
        <f ca="1">+C$11+C$12*F33</f>
        <v>-0.17048213189159761</v>
      </c>
      <c r="Q33" s="12">
        <f t="shared" si="15"/>
        <v>25455.160000000003</v>
      </c>
      <c r="R33" s="1">
        <f>+(P33-G33)^2</f>
        <v>2.5957076516379906E-4</v>
      </c>
      <c r="S33" s="20">
        <v>0.1</v>
      </c>
      <c r="Z33" s="13">
        <f t="shared" si="16"/>
        <v>-1868</v>
      </c>
      <c r="AA33" s="92">
        <f t="shared" si="17"/>
        <v>-8.3812063816227026E-3</v>
      </c>
      <c r="AB33" s="92">
        <f t="shared" si="18"/>
        <v>-9.9788396898055909E-3</v>
      </c>
      <c r="AC33" s="92">
        <f t="shared" si="19"/>
        <v>-1.6111199991428293E-2</v>
      </c>
      <c r="AD33" s="92"/>
      <c r="AE33" s="92">
        <f t="shared" si="20"/>
        <v>5.9752801207635266E-6</v>
      </c>
      <c r="AF33" s="13">
        <f t="shared" si="29"/>
        <v>-1.6111199991428293E-2</v>
      </c>
      <c r="AG33" s="116"/>
      <c r="AH33" s="13">
        <f t="shared" si="21"/>
        <v>-6.1323603016227015E-3</v>
      </c>
      <c r="AI33" s="13">
        <f t="shared" si="22"/>
        <v>0.97348855916349397</v>
      </c>
      <c r="AJ33" s="13">
        <f t="shared" si="23"/>
        <v>-8.1517865169173906E-2</v>
      </c>
      <c r="AK33" s="13">
        <f t="shared" si="24"/>
        <v>-0.33799745687428528</v>
      </c>
      <c r="AL33" s="13">
        <f t="shared" si="25"/>
        <v>-1.6490728672018935</v>
      </c>
      <c r="AM33" s="13">
        <f t="shared" si="26"/>
        <v>-1.0815082549944328</v>
      </c>
      <c r="AN33" s="92">
        <f t="shared" si="27"/>
        <v>-7.5827248138823808</v>
      </c>
      <c r="AO33" s="92">
        <f t="shared" si="27"/>
        <v>-7.5827245285625748</v>
      </c>
      <c r="AP33" s="92">
        <f t="shared" si="27"/>
        <v>-7.5827213877494621</v>
      </c>
      <c r="AQ33" s="92">
        <f t="shared" si="27"/>
        <v>-7.5826868158830525</v>
      </c>
      <c r="AR33" s="92">
        <f t="shared" si="27"/>
        <v>-7.5823065566053467</v>
      </c>
      <c r="AS33" s="92">
        <f t="shared" si="27"/>
        <v>-7.57815778605557</v>
      </c>
      <c r="AT33" s="92">
        <f t="shared" si="27"/>
        <v>-7.5363065136213523</v>
      </c>
      <c r="AU33" s="92">
        <f t="shared" si="28"/>
        <v>-7.2560861108160042</v>
      </c>
      <c r="AW33" s="13">
        <v>-900</v>
      </c>
      <c r="AX33" s="13">
        <f t="shared" si="0"/>
        <v>-1.8419976644920767E-2</v>
      </c>
      <c r="AY33" s="13">
        <f t="shared" si="1"/>
        <v>-6.3352E-3</v>
      </c>
      <c r="AZ33" s="13">
        <f t="shared" si="2"/>
        <v>-1.2084776644920766E-2</v>
      </c>
      <c r="BA33" s="13">
        <f t="shared" si="3"/>
        <v>1.2652538259227408</v>
      </c>
      <c r="BB33" s="13">
        <f t="shared" si="4"/>
        <v>-0.67324539057586119</v>
      </c>
      <c r="BC33" s="13">
        <f t="shared" si="5"/>
        <v>0.67232219251443803</v>
      </c>
      <c r="BD33" s="13">
        <f t="shared" si="6"/>
        <v>0.34942344940198977</v>
      </c>
      <c r="BE33" s="13">
        <f t="shared" si="10"/>
        <v>-5.8017144027774421</v>
      </c>
      <c r="BF33" s="13">
        <f t="shared" si="10"/>
        <v>-5.8017997330439579</v>
      </c>
      <c r="BG33" s="13">
        <f t="shared" si="10"/>
        <v>-5.802083667613867</v>
      </c>
      <c r="BH33" s="13">
        <f t="shared" si="10"/>
        <v>-5.803028150880893</v>
      </c>
      <c r="BI33" s="13">
        <f t="shared" si="10"/>
        <v>-5.8061665581358026</v>
      </c>
      <c r="BJ33" s="13">
        <f t="shared" si="10"/>
        <v>-5.8165589213630513</v>
      </c>
      <c r="BK33" s="13">
        <f t="shared" si="10"/>
        <v>-5.8505957877066965</v>
      </c>
      <c r="BL33" s="13">
        <f t="shared" si="8"/>
        <v>-5.9586905055289181</v>
      </c>
    </row>
    <row r="34" spans="1:64" x14ac:dyDescent="0.2">
      <c r="A34" s="28" t="s">
        <v>157</v>
      </c>
      <c r="B34" s="52" t="s">
        <v>123</v>
      </c>
      <c r="C34" s="28">
        <v>40506.401899999997</v>
      </c>
      <c r="D34" s="28">
        <v>2.0000000000000001E-4</v>
      </c>
      <c r="E34" s="29">
        <f t="shared" si="11"/>
        <v>-1853.9986238979188</v>
      </c>
      <c r="F34" s="4">
        <f t="shared" si="12"/>
        <v>-1854</v>
      </c>
      <c r="G34" s="1">
        <f t="shared" si="13"/>
        <v>3.2164000003831461E-3</v>
      </c>
      <c r="I34" s="4"/>
      <c r="J34" s="1">
        <f t="shared" ref="J34:J40" si="30">G34</f>
        <v>3.2164000003831461E-3</v>
      </c>
      <c r="O34" s="1">
        <f ca="1">+C$11+C$12*F34</f>
        <v>-0.17013439458329949</v>
      </c>
      <c r="Q34" s="12">
        <f t="shared" si="15"/>
        <v>25487.901899999997</v>
      </c>
      <c r="R34" s="1">
        <f>+(P34-G34)^2</f>
        <v>1.0345228962464702E-5</v>
      </c>
      <c r="S34" s="20">
        <v>1</v>
      </c>
      <c r="Z34" s="13">
        <f t="shared" si="16"/>
        <v>-1854</v>
      </c>
      <c r="AA34" s="92">
        <f t="shared" si="17"/>
        <v>-8.7231255143607467E-3</v>
      </c>
      <c r="AB34" s="92">
        <f t="shared" si="18"/>
        <v>9.6305107947438941E-3</v>
      </c>
      <c r="AC34" s="92">
        <f t="shared" si="19"/>
        <v>3.2164000003831461E-3</v>
      </c>
      <c r="AD34" s="92"/>
      <c r="AE34" s="92">
        <f t="shared" si="20"/>
        <v>1.4255226951722042E-4</v>
      </c>
      <c r="AF34" s="13">
        <f t="shared" si="29"/>
        <v>3.2164000003831461E-3</v>
      </c>
      <c r="AG34" s="116"/>
      <c r="AH34" s="13">
        <f t="shared" si="21"/>
        <v>-6.4141107943607471E-3</v>
      </c>
      <c r="AI34" s="13">
        <f t="shared" si="22"/>
        <v>0.98076656046597566</v>
      </c>
      <c r="AJ34" s="13">
        <f t="shared" si="23"/>
        <v>-0.10294194852800605</v>
      </c>
      <c r="AK34" s="13">
        <f t="shared" si="24"/>
        <v>-0.33848960420137414</v>
      </c>
      <c r="AL34" s="13">
        <f t="shared" si="25"/>
        <v>-1.6275566522101994</v>
      </c>
      <c r="AM34" s="13">
        <f t="shared" si="26"/>
        <v>-1.0584343921565207</v>
      </c>
      <c r="AN34" s="92">
        <f t="shared" si="27"/>
        <v>-7.562008994836833</v>
      </c>
      <c r="AO34" s="92">
        <f t="shared" si="27"/>
        <v>-7.5620085762117295</v>
      </c>
      <c r="AP34" s="92">
        <f t="shared" si="27"/>
        <v>-7.5620042865584205</v>
      </c>
      <c r="AQ34" s="92">
        <f t="shared" si="27"/>
        <v>-7.561960333989056</v>
      </c>
      <c r="AR34" s="92">
        <f t="shared" si="27"/>
        <v>-7.5615103576362435</v>
      </c>
      <c r="AS34" s="92">
        <f t="shared" si="27"/>
        <v>-7.5569416891365391</v>
      </c>
      <c r="AT34" s="92">
        <f t="shared" si="27"/>
        <v>-7.513912402672605</v>
      </c>
      <c r="AU34" s="92">
        <f t="shared" si="28"/>
        <v>-7.2373221247891246</v>
      </c>
      <c r="AW34" s="13">
        <v>-800</v>
      </c>
      <c r="AX34" s="13">
        <f t="shared" si="0"/>
        <v>-1.6975307579292678E-2</v>
      </c>
      <c r="AY34" s="13">
        <f t="shared" si="1"/>
        <v>-6.7488000000000001E-3</v>
      </c>
      <c r="AZ34" s="13">
        <f t="shared" si="2"/>
        <v>-1.0226507579292677E-2</v>
      </c>
      <c r="BA34" s="13">
        <f t="shared" si="3"/>
        <v>1.2058256272938528</v>
      </c>
      <c r="BB34" s="13">
        <f t="shared" si="4"/>
        <v>-0.47283931836360649</v>
      </c>
      <c r="BC34" s="13">
        <f t="shared" si="5"/>
        <v>0.91840107238465041</v>
      </c>
      <c r="BD34" s="13">
        <f t="shared" si="6"/>
        <v>0.49445345536958779</v>
      </c>
      <c r="BE34" s="13">
        <f t="shared" ref="BE34:BK70" si="31">$BL34+$AB$7*SIN(BF34)</f>
        <v>-5.6144882446299285</v>
      </c>
      <c r="BF34" s="13">
        <f t="shared" si="31"/>
        <v>-5.6145489198867367</v>
      </c>
      <c r="BG34" s="13">
        <f t="shared" si="31"/>
        <v>-5.6147769758408987</v>
      </c>
      <c r="BH34" s="13">
        <f t="shared" si="31"/>
        <v>-5.615633787275307</v>
      </c>
      <c r="BI34" s="13">
        <f t="shared" si="31"/>
        <v>-5.618847694352044</v>
      </c>
      <c r="BJ34" s="13">
        <f t="shared" si="31"/>
        <v>-5.6308319503198012</v>
      </c>
      <c r="BK34" s="13">
        <f t="shared" si="31"/>
        <v>-5.6745966057863839</v>
      </c>
      <c r="BL34" s="13">
        <f t="shared" si="8"/>
        <v>-5.8246620339083526</v>
      </c>
    </row>
    <row r="35" spans="1:64" x14ac:dyDescent="0.2">
      <c r="A35" s="26" t="s">
        <v>135</v>
      </c>
      <c r="B35" s="52"/>
      <c r="C35" s="28">
        <v>40513.419000000002</v>
      </c>
      <c r="D35" s="28"/>
      <c r="E35" s="29">
        <f t="shared" si="11"/>
        <v>-1850.9964332755194</v>
      </c>
      <c r="F35" s="4">
        <f t="shared" si="12"/>
        <v>-1851</v>
      </c>
      <c r="G35" s="1">
        <f t="shared" si="13"/>
        <v>8.3366000035312027E-3</v>
      </c>
      <c r="I35" s="4"/>
      <c r="J35" s="1">
        <f t="shared" si="30"/>
        <v>8.3366000035312027E-3</v>
      </c>
      <c r="Q35" s="12">
        <f t="shared" si="15"/>
        <v>25494.919000000002</v>
      </c>
      <c r="R35" s="12"/>
      <c r="S35" s="20">
        <v>1</v>
      </c>
      <c r="Z35" s="13">
        <f t="shared" si="16"/>
        <v>-1851</v>
      </c>
      <c r="AA35" s="92">
        <f t="shared" si="17"/>
        <v>-8.7963080236719681E-3</v>
      </c>
      <c r="AB35" s="92">
        <f t="shared" si="18"/>
        <v>1.4811004107203169E-2</v>
      </c>
      <c r="AC35" s="92">
        <f t="shared" si="19"/>
        <v>8.3366000035312027E-3</v>
      </c>
      <c r="AD35" s="92"/>
      <c r="AE35" s="92">
        <f t="shared" si="20"/>
        <v>2.9353653746860288E-4</v>
      </c>
      <c r="AF35" s="13">
        <f t="shared" si="29"/>
        <v>8.3366000035312027E-3</v>
      </c>
      <c r="AG35" s="116"/>
      <c r="AH35" s="13">
        <f t="shared" si="21"/>
        <v>-6.4744041036719673E-3</v>
      </c>
      <c r="AI35" s="13">
        <f t="shared" si="22"/>
        <v>0.98234160483473321</v>
      </c>
      <c r="AJ35" s="13">
        <f t="shared" si="23"/>
        <v>-0.10756865648373677</v>
      </c>
      <c r="AK35" s="13">
        <f t="shared" si="24"/>
        <v>-0.33857542502210519</v>
      </c>
      <c r="AL35" s="13">
        <f t="shared" si="25"/>
        <v>-1.6229040960756465</v>
      </c>
      <c r="AM35" s="13">
        <f t="shared" si="26"/>
        <v>-1.0535141293321479</v>
      </c>
      <c r="AN35" s="92">
        <f t="shared" si="27"/>
        <v>-7.5575497369190527</v>
      </c>
      <c r="AO35" s="92">
        <f t="shared" si="27"/>
        <v>-7.5575492840213618</v>
      </c>
      <c r="AP35" s="92">
        <f t="shared" si="27"/>
        <v>-7.5575447109804301</v>
      </c>
      <c r="AQ35" s="92">
        <f t="shared" si="27"/>
        <v>-7.5574985394791554</v>
      </c>
      <c r="AR35" s="92">
        <f t="shared" si="27"/>
        <v>-7.5570327613008654</v>
      </c>
      <c r="AS35" s="92">
        <f t="shared" si="27"/>
        <v>-7.5523730290601909</v>
      </c>
      <c r="AT35" s="92">
        <f t="shared" si="27"/>
        <v>-7.5091009509416136</v>
      </c>
      <c r="AU35" s="92">
        <f t="shared" si="28"/>
        <v>-7.2333012706405073</v>
      </c>
      <c r="AW35" s="13">
        <v>-700</v>
      </c>
      <c r="AX35" s="13">
        <f t="shared" si="0"/>
        <v>-1.5290978912604322E-2</v>
      </c>
      <c r="AY35" s="13">
        <f t="shared" si="1"/>
        <v>-7.1608000000000002E-3</v>
      </c>
      <c r="AZ35" s="13">
        <f t="shared" si="2"/>
        <v>-8.130178912604322E-3</v>
      </c>
      <c r="BA35" s="13">
        <f t="shared" si="3"/>
        <v>1.1415016016901127</v>
      </c>
      <c r="BB35" s="13">
        <f t="shared" si="4"/>
        <v>-0.26736633911981078</v>
      </c>
      <c r="BC35" s="13">
        <f t="shared" si="5"/>
        <v>1.1402525377738262</v>
      </c>
      <c r="BD35" s="13">
        <f t="shared" si="6"/>
        <v>0.64114671141416502</v>
      </c>
      <c r="BE35" s="13">
        <f t="shared" si="31"/>
        <v>-5.4367225855565664</v>
      </c>
      <c r="BF35" s="13">
        <f t="shared" si="31"/>
        <v>-5.4367525861788106</v>
      </c>
      <c r="BG35" s="13">
        <f t="shared" si="31"/>
        <v>-5.4368861110337159</v>
      </c>
      <c r="BH35" s="13">
        <f t="shared" si="31"/>
        <v>-5.437480150784757</v>
      </c>
      <c r="BI35" s="13">
        <f t="shared" si="31"/>
        <v>-5.440118169071769</v>
      </c>
      <c r="BJ35" s="13">
        <f t="shared" si="31"/>
        <v>-5.4517402013995806</v>
      </c>
      <c r="BK35" s="13">
        <f t="shared" si="31"/>
        <v>-5.5012891108790392</v>
      </c>
      <c r="BL35" s="13">
        <f t="shared" si="8"/>
        <v>-5.6906335622877853</v>
      </c>
    </row>
    <row r="36" spans="1:64" x14ac:dyDescent="0.2">
      <c r="A36" s="28" t="s">
        <v>136</v>
      </c>
      <c r="B36" s="52"/>
      <c r="C36" s="28">
        <v>40520.425999999999</v>
      </c>
      <c r="D36" s="28"/>
      <c r="E36" s="29">
        <f t="shared" si="11"/>
        <v>-1847.9985638292906</v>
      </c>
      <c r="F36" s="4">
        <f t="shared" si="12"/>
        <v>-1848</v>
      </c>
      <c r="G36" s="1">
        <f t="shared" si="13"/>
        <v>3.356799999892246E-3</v>
      </c>
      <c r="I36" s="4"/>
      <c r="J36" s="1">
        <f t="shared" si="30"/>
        <v>3.356799999892246E-3</v>
      </c>
      <c r="Q36" s="12">
        <f t="shared" si="15"/>
        <v>25501.925999999999</v>
      </c>
      <c r="R36" s="12"/>
      <c r="S36" s="20">
        <v>1</v>
      </c>
      <c r="Z36" s="13">
        <f t="shared" si="16"/>
        <v>-1848</v>
      </c>
      <c r="AA36" s="92">
        <f t="shared" si="17"/>
        <v>-8.8694569602045283E-3</v>
      </c>
      <c r="AB36" s="92">
        <f t="shared" si="18"/>
        <v>9.8914652800967742E-3</v>
      </c>
      <c r="AC36" s="92">
        <f t="shared" si="19"/>
        <v>3.356799999892246E-3</v>
      </c>
      <c r="AD36" s="92"/>
      <c r="AE36" s="92">
        <f t="shared" si="20"/>
        <v>1.4948135925431483E-4</v>
      </c>
      <c r="AF36" s="13">
        <f t="shared" si="29"/>
        <v>3.356799999892246E-3</v>
      </c>
      <c r="AG36" s="116"/>
      <c r="AH36" s="13">
        <f t="shared" si="21"/>
        <v>-6.5346652802045274E-3</v>
      </c>
      <c r="AI36" s="13">
        <f t="shared" si="22"/>
        <v>0.98392210097098654</v>
      </c>
      <c r="AJ36" s="13">
        <f t="shared" si="23"/>
        <v>-0.11220791109995377</v>
      </c>
      <c r="AK36" s="13">
        <f t="shared" si="24"/>
        <v>-0.33865415767641882</v>
      </c>
      <c r="AL36" s="13">
        <f t="shared" si="25"/>
        <v>-1.6182365702992603</v>
      </c>
      <c r="AM36" s="13">
        <f t="shared" si="26"/>
        <v>-1.0486022094212104</v>
      </c>
      <c r="AN36" s="92">
        <f t="shared" si="27"/>
        <v>-7.553083310732422</v>
      </c>
      <c r="AO36" s="92">
        <f t="shared" si="27"/>
        <v>-7.5530828213198795</v>
      </c>
      <c r="AP36" s="92">
        <f t="shared" si="27"/>
        <v>-7.5530779507552026</v>
      </c>
      <c r="AQ36" s="92">
        <f t="shared" si="27"/>
        <v>-7.5530294837468404</v>
      </c>
      <c r="AR36" s="92">
        <f t="shared" si="27"/>
        <v>-7.5525476000695724</v>
      </c>
      <c r="AS36" s="92">
        <f t="shared" si="27"/>
        <v>-7.5477964645293616</v>
      </c>
      <c r="AT36" s="92">
        <f t="shared" si="27"/>
        <v>-7.5042850402892629</v>
      </c>
      <c r="AU36" s="92">
        <f t="shared" si="28"/>
        <v>-7.2292804164918918</v>
      </c>
      <c r="AW36" s="13">
        <v>-600</v>
      </c>
      <c r="AX36" s="13">
        <f t="shared" si="0"/>
        <v>-1.3483083808648679E-2</v>
      </c>
      <c r="AY36" s="13">
        <f t="shared" si="1"/>
        <v>-7.571200000000001E-3</v>
      </c>
      <c r="AZ36" s="13">
        <f t="shared" si="2"/>
        <v>-5.9118838086486781E-3</v>
      </c>
      <c r="BA36" s="13">
        <f t="shared" si="3"/>
        <v>1.078057756782707</v>
      </c>
      <c r="BB36" s="13">
        <f t="shared" si="4"/>
        <v>-7.2370564586921218E-2</v>
      </c>
      <c r="BC36" s="13">
        <f t="shared" si="5"/>
        <v>1.3384774795286349</v>
      </c>
      <c r="BD36" s="13">
        <f t="shared" si="6"/>
        <v>0.79101584342258957</v>
      </c>
      <c r="BE36" s="13">
        <f t="shared" si="31"/>
        <v>-5.2686937265136224</v>
      </c>
      <c r="BF36" s="13">
        <f t="shared" si="31"/>
        <v>-5.2687037765029512</v>
      </c>
      <c r="BG36" s="13">
        <f t="shared" si="31"/>
        <v>-5.2687599093651585</v>
      </c>
      <c r="BH36" s="13">
        <f t="shared" si="31"/>
        <v>-5.2690733387832758</v>
      </c>
      <c r="BI36" s="13">
        <f t="shared" si="31"/>
        <v>-5.2708205441506006</v>
      </c>
      <c r="BJ36" s="13">
        <f t="shared" si="31"/>
        <v>-5.2804722758206637</v>
      </c>
      <c r="BK36" s="13">
        <f t="shared" si="31"/>
        <v>-5.3313778412529809</v>
      </c>
      <c r="BL36" s="13">
        <f t="shared" si="8"/>
        <v>-5.556605090667218</v>
      </c>
    </row>
    <row r="37" spans="1:64" x14ac:dyDescent="0.2">
      <c r="A37" s="28" t="s">
        <v>157</v>
      </c>
      <c r="B37" s="52" t="s">
        <v>123</v>
      </c>
      <c r="C37" s="28">
        <v>40866.346700000002</v>
      </c>
      <c r="D37" s="28">
        <v>4.0000000000000002E-4</v>
      </c>
      <c r="E37" s="29">
        <f t="shared" si="11"/>
        <v>-1700.0001197949814</v>
      </c>
      <c r="F37" s="4">
        <f t="shared" si="12"/>
        <v>-1700</v>
      </c>
      <c r="G37" s="1">
        <f t="shared" si="13"/>
        <v>-2.8000000020256266E-4</v>
      </c>
      <c r="I37" s="4"/>
      <c r="J37" s="1">
        <f t="shared" si="30"/>
        <v>-2.8000000020256266E-4</v>
      </c>
      <c r="O37" s="1">
        <f ca="1">+C$11+C$12*F37</f>
        <v>-0.16630928419202001</v>
      </c>
      <c r="Q37" s="12">
        <f t="shared" si="15"/>
        <v>25847.846700000002</v>
      </c>
      <c r="R37" s="1">
        <f>+(P37-G37)^2</f>
        <v>7.840000011343509E-8</v>
      </c>
      <c r="S37" s="20">
        <v>1</v>
      </c>
      <c r="Z37" s="13">
        <f t="shared" si="16"/>
        <v>-1700</v>
      </c>
      <c r="AA37" s="92">
        <f t="shared" si="17"/>
        <v>-1.2401113724513115E-2</v>
      </c>
      <c r="AB37" s="92">
        <f t="shared" si="18"/>
        <v>9.1523137243105512E-3</v>
      </c>
      <c r="AC37" s="92">
        <f t="shared" si="19"/>
        <v>-2.8000000020256266E-4</v>
      </c>
      <c r="AD37" s="92"/>
      <c r="AE37" s="92">
        <f t="shared" si="20"/>
        <v>1.4692139791766962E-4</v>
      </c>
      <c r="AF37" s="13">
        <f t="shared" si="29"/>
        <v>-2.8000000020256266E-4</v>
      </c>
      <c r="AG37" s="116"/>
      <c r="AH37" s="13">
        <f t="shared" si="21"/>
        <v>-9.4323137245131139E-3</v>
      </c>
      <c r="AI37" s="13">
        <f t="shared" si="22"/>
        <v>1.0683717242943285</v>
      </c>
      <c r="AJ37" s="13">
        <f t="shared" si="23"/>
        <v>-0.35502690016719857</v>
      </c>
      <c r="AK37" s="13">
        <f t="shared" si="24"/>
        <v>-0.33206993941899082</v>
      </c>
      <c r="AL37" s="13">
        <f t="shared" si="25"/>
        <v>-1.3677384448862024</v>
      </c>
      <c r="AM37" s="13">
        <f t="shared" si="26"/>
        <v>-0.81508092879289007</v>
      </c>
      <c r="AN37" s="92">
        <f t="shared" ref="AN37:AT52" si="32">$AU37+$AB$7*SIN(AO37)</f>
        <v>-7.3233269222001987</v>
      </c>
      <c r="AO37" s="92">
        <f t="shared" si="32"/>
        <v>-7.3233188097291162</v>
      </c>
      <c r="AP37" s="92">
        <f t="shared" si="32"/>
        <v>-7.3232715327590547</v>
      </c>
      <c r="AQ37" s="92">
        <f t="shared" si="32"/>
        <v>-7.3229960929442077</v>
      </c>
      <c r="AR37" s="92">
        <f t="shared" si="32"/>
        <v>-7.3213939174779314</v>
      </c>
      <c r="AS37" s="92">
        <f t="shared" si="32"/>
        <v>-7.3121592824178308</v>
      </c>
      <c r="AT37" s="92">
        <f t="shared" si="32"/>
        <v>-7.261455111808238</v>
      </c>
      <c r="AU37" s="92">
        <f t="shared" si="28"/>
        <v>-7.030918278493453</v>
      </c>
      <c r="AW37" s="13">
        <v>-500</v>
      </c>
      <c r="AX37" s="13">
        <f t="shared" si="0"/>
        <v>-1.1642633122352929E-2</v>
      </c>
      <c r="AY37" s="13">
        <f t="shared" si="1"/>
        <v>-7.980000000000001E-3</v>
      </c>
      <c r="AZ37" s="13">
        <f t="shared" si="2"/>
        <v>-3.6626331223529275E-3</v>
      </c>
      <c r="BA37" s="13">
        <f t="shared" si="3"/>
        <v>1.0187994499710074</v>
      </c>
      <c r="BB37" s="13">
        <f t="shared" si="4"/>
        <v>0.10421714152696575</v>
      </c>
      <c r="BC37" s="13">
        <f t="shared" si="5"/>
        <v>1.5153180906048276</v>
      </c>
      <c r="BD37" s="13">
        <f t="shared" si="6"/>
        <v>0.94600566941018405</v>
      </c>
      <c r="BE37" s="13">
        <f t="shared" si="31"/>
        <v>-5.1099883753106976</v>
      </c>
      <c r="BF37" s="13">
        <f t="shared" si="31"/>
        <v>-5.1099904003736283</v>
      </c>
      <c r="BG37" s="13">
        <f t="shared" si="31"/>
        <v>-5.1100058259336771</v>
      </c>
      <c r="BH37" s="13">
        <f t="shared" si="31"/>
        <v>-5.1101233088299809</v>
      </c>
      <c r="BI37" s="13">
        <f t="shared" si="31"/>
        <v>-5.1110169970005108</v>
      </c>
      <c r="BJ37" s="13">
        <f t="shared" si="31"/>
        <v>-5.1177542038497812</v>
      </c>
      <c r="BK37" s="13">
        <f t="shared" si="31"/>
        <v>-5.1655064179113248</v>
      </c>
      <c r="BL37" s="13">
        <f t="shared" si="8"/>
        <v>-5.4225766190466524</v>
      </c>
    </row>
    <row r="38" spans="1:64" x14ac:dyDescent="0.2">
      <c r="A38" s="28" t="s">
        <v>157</v>
      </c>
      <c r="B38" s="52" t="s">
        <v>123</v>
      </c>
      <c r="C38" s="28">
        <v>40866.3485</v>
      </c>
      <c r="D38" s="28">
        <v>5.9999999999999995E-4</v>
      </c>
      <c r="E38" s="29">
        <f t="shared" si="11"/>
        <v>-1699.9993496843781</v>
      </c>
      <c r="F38" s="4">
        <f t="shared" si="12"/>
        <v>-1700</v>
      </c>
      <c r="G38" s="1">
        <f t="shared" si="13"/>
        <v>1.5199999979813583E-3</v>
      </c>
      <c r="I38" s="4"/>
      <c r="J38" s="1">
        <f t="shared" si="30"/>
        <v>1.5199999979813583E-3</v>
      </c>
      <c r="O38" s="1">
        <f ca="1">+C$11+C$12*F38</f>
        <v>-0.16630928419202001</v>
      </c>
      <c r="Q38" s="12">
        <f t="shared" si="15"/>
        <v>25847.8485</v>
      </c>
      <c r="R38" s="1">
        <f>+(P38-G38)^2</f>
        <v>2.3103999938633292E-6</v>
      </c>
      <c r="S38" s="20">
        <v>1</v>
      </c>
      <c r="Z38" s="13">
        <f t="shared" si="16"/>
        <v>-1700</v>
      </c>
      <c r="AA38" s="92">
        <f t="shared" si="17"/>
        <v>-1.2401113724513115E-2</v>
      </c>
      <c r="AB38" s="92">
        <f t="shared" si="18"/>
        <v>1.0952313722494472E-2</v>
      </c>
      <c r="AC38" s="92">
        <f t="shared" si="19"/>
        <v>1.5199999979813583E-3</v>
      </c>
      <c r="AD38" s="92"/>
      <c r="AE38" s="92">
        <f t="shared" si="20"/>
        <v>1.9379740727462391E-4</v>
      </c>
      <c r="AF38" s="13">
        <f t="shared" si="29"/>
        <v>1.5199999979813583E-3</v>
      </c>
      <c r="AG38" s="116"/>
      <c r="AH38" s="13">
        <f t="shared" si="21"/>
        <v>-9.4323137245131139E-3</v>
      </c>
      <c r="AI38" s="13">
        <f t="shared" si="22"/>
        <v>1.0683717242943285</v>
      </c>
      <c r="AJ38" s="13">
        <f t="shared" si="23"/>
        <v>-0.35502690016719857</v>
      </c>
      <c r="AK38" s="13">
        <f t="shared" si="24"/>
        <v>-0.33206993941899082</v>
      </c>
      <c r="AL38" s="13">
        <f t="shared" si="25"/>
        <v>-1.3677384448862024</v>
      </c>
      <c r="AM38" s="13">
        <f t="shared" si="26"/>
        <v>-0.81508092879289007</v>
      </c>
      <c r="AN38" s="92">
        <f t="shared" si="32"/>
        <v>-7.3233269222001987</v>
      </c>
      <c r="AO38" s="92">
        <f t="shared" si="32"/>
        <v>-7.3233188097291162</v>
      </c>
      <c r="AP38" s="92">
        <f t="shared" si="32"/>
        <v>-7.3232715327590547</v>
      </c>
      <c r="AQ38" s="92">
        <f t="shared" si="32"/>
        <v>-7.3229960929442077</v>
      </c>
      <c r="AR38" s="92">
        <f t="shared" si="32"/>
        <v>-7.3213939174779314</v>
      </c>
      <c r="AS38" s="92">
        <f t="shared" si="32"/>
        <v>-7.3121592824178308</v>
      </c>
      <c r="AT38" s="92">
        <f t="shared" si="32"/>
        <v>-7.261455111808238</v>
      </c>
      <c r="AU38" s="92">
        <f t="shared" si="28"/>
        <v>-7.030918278493453</v>
      </c>
      <c r="AW38" s="13">
        <v>-400</v>
      </c>
      <c r="AX38" s="13">
        <f t="shared" si="0"/>
        <v>-9.8361354873606893E-3</v>
      </c>
      <c r="AY38" s="13">
        <f t="shared" si="1"/>
        <v>-8.3872000000000009E-3</v>
      </c>
      <c r="AZ38" s="13">
        <f t="shared" si="2"/>
        <v>-1.448935487360688E-3</v>
      </c>
      <c r="BA38" s="13">
        <f t="shared" si="3"/>
        <v>0.9652065958210968</v>
      </c>
      <c r="BB38" s="13">
        <f t="shared" si="4"/>
        <v>0.25967977747336346</v>
      </c>
      <c r="BC38" s="13">
        <f t="shared" si="5"/>
        <v>1.673601956975169</v>
      </c>
      <c r="BD38" s="13">
        <f t="shared" si="6"/>
        <v>1.108477222938691</v>
      </c>
      <c r="BE38" s="13">
        <f t="shared" si="31"/>
        <v>-4.9598395866440619</v>
      </c>
      <c r="BF38" s="13">
        <f t="shared" si="31"/>
        <v>-4.9598397630256095</v>
      </c>
      <c r="BG38" s="13">
        <f t="shared" si="31"/>
        <v>-4.9598418870445382</v>
      </c>
      <c r="BH38" s="13">
        <f t="shared" si="31"/>
        <v>-4.9598674634676509</v>
      </c>
      <c r="BI38" s="13">
        <f t="shared" si="31"/>
        <v>-4.9601752395160084</v>
      </c>
      <c r="BJ38" s="13">
        <f t="shared" si="31"/>
        <v>-4.9638499555524378</v>
      </c>
      <c r="BK38" s="13">
        <f t="shared" si="31"/>
        <v>-5.0042460001188944</v>
      </c>
      <c r="BL38" s="13">
        <f t="shared" si="8"/>
        <v>-5.2885481474260851</v>
      </c>
    </row>
    <row r="39" spans="1:64" x14ac:dyDescent="0.2">
      <c r="A39" s="28" t="s">
        <v>157</v>
      </c>
      <c r="B39" s="52" t="s">
        <v>123</v>
      </c>
      <c r="C39" s="28">
        <v>40887.384100000003</v>
      </c>
      <c r="D39" s="28">
        <v>6.9999999999999999E-4</v>
      </c>
      <c r="E39" s="29">
        <f t="shared" si="11"/>
        <v>-1690.9994948930096</v>
      </c>
      <c r="F39" s="4">
        <f t="shared" si="12"/>
        <v>-1691</v>
      </c>
      <c r="G39" s="1">
        <f t="shared" si="13"/>
        <v>1.1806000038632192E-3</v>
      </c>
      <c r="I39" s="4"/>
      <c r="J39" s="1">
        <f t="shared" si="30"/>
        <v>1.1806000038632192E-3</v>
      </c>
      <c r="O39" s="1">
        <f ca="1">+C$11+C$12*F39</f>
        <v>-0.16608573877954264</v>
      </c>
      <c r="Q39" s="12">
        <f t="shared" si="15"/>
        <v>25868.884100000003</v>
      </c>
      <c r="R39" s="1">
        <f>+(P39-G39)^2</f>
        <v>1.3938163691218331E-6</v>
      </c>
      <c r="S39" s="20">
        <v>1</v>
      </c>
      <c r="Z39" s="13">
        <f t="shared" si="16"/>
        <v>-1691</v>
      </c>
      <c r="AA39" s="92">
        <f t="shared" si="17"/>
        <v>-1.2608402760281532E-2</v>
      </c>
      <c r="AB39" s="92">
        <f t="shared" si="18"/>
        <v>1.078176124414475E-2</v>
      </c>
      <c r="AC39" s="92">
        <f t="shared" si="19"/>
        <v>1.1806000038632192E-3</v>
      </c>
      <c r="AD39" s="92"/>
      <c r="AE39" s="92">
        <f t="shared" si="20"/>
        <v>1.9013659722959158E-4</v>
      </c>
      <c r="AF39" s="13">
        <f t="shared" si="29"/>
        <v>1.1806000038632192E-3</v>
      </c>
      <c r="AG39" s="116"/>
      <c r="AH39" s="13">
        <f t="shared" si="21"/>
        <v>-9.6011612402815312E-3</v>
      </c>
      <c r="AI39" s="13">
        <f t="shared" si="22"/>
        <v>1.0738815536791508</v>
      </c>
      <c r="AJ39" s="13">
        <f t="shared" si="23"/>
        <v>-0.37051593100258812</v>
      </c>
      <c r="AK39" s="13">
        <f t="shared" si="24"/>
        <v>-0.33088767486061893</v>
      </c>
      <c r="AL39" s="13">
        <f t="shared" si="25"/>
        <v>-1.3511168618097247</v>
      </c>
      <c r="AM39" s="13">
        <f t="shared" si="26"/>
        <v>-0.80134155910370319</v>
      </c>
      <c r="AN39" s="92">
        <f t="shared" si="32"/>
        <v>-7.3087281290826489</v>
      </c>
      <c r="AO39" s="92">
        <f t="shared" si="32"/>
        <v>-7.3087189485630653</v>
      </c>
      <c r="AP39" s="92">
        <f t="shared" si="32"/>
        <v>-7.3086667408102608</v>
      </c>
      <c r="AQ39" s="92">
        <f t="shared" si="32"/>
        <v>-7.3083699312849619</v>
      </c>
      <c r="AR39" s="92">
        <f t="shared" si="32"/>
        <v>-7.3066852702871863</v>
      </c>
      <c r="AS39" s="92">
        <f t="shared" si="32"/>
        <v>-7.2972100467352652</v>
      </c>
      <c r="AT39" s="92">
        <f t="shared" si="32"/>
        <v>-7.2463771954424061</v>
      </c>
      <c r="AU39" s="92">
        <f t="shared" si="28"/>
        <v>-7.0188557160476011</v>
      </c>
      <c r="AW39" s="13">
        <v>-300</v>
      </c>
      <c r="AX39" s="13">
        <f t="shared" si="0"/>
        <v>-8.1100121574973517E-3</v>
      </c>
      <c r="AY39" s="13">
        <f t="shared" si="1"/>
        <v>-8.7927999999999999E-3</v>
      </c>
      <c r="AZ39" s="13">
        <f t="shared" si="2"/>
        <v>6.8278784250264785E-4</v>
      </c>
      <c r="BA39" s="13">
        <f t="shared" si="3"/>
        <v>0.91764996047625991</v>
      </c>
      <c r="BB39" s="13">
        <f t="shared" si="4"/>
        <v>0.39423385450923792</v>
      </c>
      <c r="BC39" s="13">
        <f t="shared" si="5"/>
        <v>1.8161454049771049</v>
      </c>
      <c r="BD39" s="13">
        <f t="shared" si="6"/>
        <v>1.2812655422088435</v>
      </c>
      <c r="BE39" s="13">
        <f t="shared" si="31"/>
        <v>-4.8173499060356129</v>
      </c>
      <c r="BF39" s="13">
        <f t="shared" si="31"/>
        <v>-4.817349907967774</v>
      </c>
      <c r="BG39" s="13">
        <f t="shared" si="31"/>
        <v>-4.8173499623638962</v>
      </c>
      <c r="BH39" s="13">
        <f t="shared" si="31"/>
        <v>-4.8173514937662798</v>
      </c>
      <c r="BI39" s="13">
        <f t="shared" si="31"/>
        <v>-4.8173945978777901</v>
      </c>
      <c r="BJ39" s="13">
        <f t="shared" si="31"/>
        <v>-4.8186006927328648</v>
      </c>
      <c r="BK39" s="13">
        <f t="shared" si="31"/>
        <v>-4.8480850406576952</v>
      </c>
      <c r="BL39" s="13">
        <f t="shared" si="8"/>
        <v>-5.1545196758055178</v>
      </c>
    </row>
    <row r="40" spans="1:64" x14ac:dyDescent="0.2">
      <c r="A40" s="28" t="s">
        <v>157</v>
      </c>
      <c r="B40" s="52" t="s">
        <v>123</v>
      </c>
      <c r="C40" s="28">
        <v>40887.384100000003</v>
      </c>
      <c r="D40" s="28">
        <v>6.9999999999999999E-4</v>
      </c>
      <c r="E40" s="29">
        <f t="shared" si="11"/>
        <v>-1690.9994948930096</v>
      </c>
      <c r="F40" s="4">
        <f t="shared" si="12"/>
        <v>-1691</v>
      </c>
      <c r="G40" s="1">
        <f t="shared" si="13"/>
        <v>1.1806000038632192E-3</v>
      </c>
      <c r="I40" s="4"/>
      <c r="J40" s="1">
        <f t="shared" si="30"/>
        <v>1.1806000038632192E-3</v>
      </c>
      <c r="O40" s="1">
        <f ca="1">+C$11+C$12*F40</f>
        <v>-0.16608573877954264</v>
      </c>
      <c r="Q40" s="12">
        <f t="shared" si="15"/>
        <v>25868.884100000003</v>
      </c>
      <c r="R40" s="1">
        <f>+(P40-G40)^2</f>
        <v>1.3938163691218331E-6</v>
      </c>
      <c r="S40" s="20">
        <v>1</v>
      </c>
      <c r="Z40" s="13">
        <f t="shared" si="16"/>
        <v>-1691</v>
      </c>
      <c r="AA40" s="92">
        <f t="shared" si="17"/>
        <v>-1.2608402760281532E-2</v>
      </c>
      <c r="AB40" s="92">
        <f t="shared" si="18"/>
        <v>1.078176124414475E-2</v>
      </c>
      <c r="AC40" s="92">
        <f t="shared" si="19"/>
        <v>1.1806000038632192E-3</v>
      </c>
      <c r="AD40" s="92"/>
      <c r="AE40" s="92">
        <f t="shared" si="20"/>
        <v>1.9013659722959158E-4</v>
      </c>
      <c r="AF40" s="13">
        <f t="shared" si="29"/>
        <v>1.1806000038632192E-3</v>
      </c>
      <c r="AG40" s="116"/>
      <c r="AH40" s="13">
        <f t="shared" si="21"/>
        <v>-9.6011612402815312E-3</v>
      </c>
      <c r="AI40" s="13">
        <f t="shared" si="22"/>
        <v>1.0738815536791508</v>
      </c>
      <c r="AJ40" s="13">
        <f t="shared" si="23"/>
        <v>-0.37051593100258812</v>
      </c>
      <c r="AK40" s="13">
        <f t="shared" si="24"/>
        <v>-0.33088767486061893</v>
      </c>
      <c r="AL40" s="13">
        <f t="shared" si="25"/>
        <v>-1.3511168618097247</v>
      </c>
      <c r="AM40" s="13">
        <f t="shared" si="26"/>
        <v>-0.80134155910370319</v>
      </c>
      <c r="AN40" s="92">
        <f t="shared" si="32"/>
        <v>-7.3087281290826489</v>
      </c>
      <c r="AO40" s="92">
        <f t="shared" si="32"/>
        <v>-7.3087189485630653</v>
      </c>
      <c r="AP40" s="92">
        <f t="shared" si="32"/>
        <v>-7.3086667408102608</v>
      </c>
      <c r="AQ40" s="92">
        <f t="shared" si="32"/>
        <v>-7.3083699312849619</v>
      </c>
      <c r="AR40" s="92">
        <f t="shared" si="32"/>
        <v>-7.3066852702871863</v>
      </c>
      <c r="AS40" s="92">
        <f t="shared" si="32"/>
        <v>-7.2972100467352652</v>
      </c>
      <c r="AT40" s="92">
        <f t="shared" si="32"/>
        <v>-7.2463771954424061</v>
      </c>
      <c r="AU40" s="92">
        <f t="shared" si="28"/>
        <v>-7.0188557160476011</v>
      </c>
      <c r="AW40" s="13">
        <v>-200</v>
      </c>
      <c r="AX40" s="13">
        <f t="shared" si="0"/>
        <v>-6.4955973942342629E-3</v>
      </c>
      <c r="AY40" s="13">
        <f t="shared" si="1"/>
        <v>-9.1967999999999998E-3</v>
      </c>
      <c r="AZ40" s="13">
        <f t="shared" si="2"/>
        <v>2.7012026057657368E-3</v>
      </c>
      <c r="BA40" s="13">
        <f t="shared" si="3"/>
        <v>0.8759177716404507</v>
      </c>
      <c r="BB40" s="13">
        <f t="shared" si="4"/>
        <v>0.50947699567668581</v>
      </c>
      <c r="BC40" s="13">
        <f t="shared" si="5"/>
        <v>1.9454882454621414</v>
      </c>
      <c r="BD40" s="13">
        <f t="shared" si="6"/>
        <v>1.4678227675714544</v>
      </c>
      <c r="BE40" s="13">
        <f t="shared" si="31"/>
        <v>-4.6816161206606299</v>
      </c>
      <c r="BF40" s="13">
        <f t="shared" si="31"/>
        <v>-4.6816161206591618</v>
      </c>
      <c r="BG40" s="13">
        <f t="shared" si="31"/>
        <v>-4.681616120799978</v>
      </c>
      <c r="BH40" s="13">
        <f t="shared" si="31"/>
        <v>-4.6816161073007088</v>
      </c>
      <c r="BI40" s="13">
        <f t="shared" si="31"/>
        <v>-4.6816174014208567</v>
      </c>
      <c r="BJ40" s="13">
        <f t="shared" si="31"/>
        <v>-4.6814935857901796</v>
      </c>
      <c r="BK40" s="13">
        <f t="shared" si="31"/>
        <v>-4.6974205245683924</v>
      </c>
      <c r="BL40" s="13">
        <f t="shared" si="8"/>
        <v>-5.0204912041849505</v>
      </c>
    </row>
    <row r="41" spans="1:64" x14ac:dyDescent="0.2">
      <c r="A41" s="27" t="s">
        <v>68</v>
      </c>
      <c r="B41" s="53"/>
      <c r="C41" s="54">
        <v>41060.351000000002</v>
      </c>
      <c r="D41" s="27"/>
      <c r="E41" s="29">
        <f t="shared" si="11"/>
        <v>-1616.9974705289351</v>
      </c>
      <c r="F41" s="4">
        <f t="shared" si="12"/>
        <v>-1617</v>
      </c>
      <c r="G41" s="1">
        <f t="shared" si="13"/>
        <v>5.9122000020579435E-3</v>
      </c>
      <c r="I41" s="4">
        <f>G41</f>
        <v>5.9122000020579435E-3</v>
      </c>
      <c r="Q41" s="12">
        <f t="shared" si="15"/>
        <v>26041.851000000002</v>
      </c>
      <c r="R41" s="12"/>
      <c r="S41" s="20">
        <v>0.1</v>
      </c>
      <c r="Z41" s="13">
        <f t="shared" si="16"/>
        <v>-1617</v>
      </c>
      <c r="AA41" s="92">
        <f t="shared" si="17"/>
        <v>-1.4261235234547224E-2</v>
      </c>
      <c r="AB41" s="92">
        <f t="shared" si="18"/>
        <v>1.6850610356605168E-2</v>
      </c>
      <c r="AC41" s="92">
        <f t="shared" si="19"/>
        <v>5.9122000020579435E-3</v>
      </c>
      <c r="AD41" s="92"/>
      <c r="AE41" s="92">
        <f t="shared" si="20"/>
        <v>4.069674892455031E-5</v>
      </c>
      <c r="AF41" s="13">
        <f t="shared" si="29"/>
        <v>5.9122000020579435E-3</v>
      </c>
      <c r="AG41" s="116"/>
      <c r="AH41" s="13">
        <f t="shared" si="21"/>
        <v>-1.0938410354547224E-2</v>
      </c>
      <c r="AI41" s="13">
        <f t="shared" si="22"/>
        <v>1.1203994488917843</v>
      </c>
      <c r="AJ41" s="13">
        <f t="shared" si="23"/>
        <v>-0.49942153180751836</v>
      </c>
      <c r="AK41" s="13">
        <f t="shared" si="24"/>
        <v>-0.31693707586091358</v>
      </c>
      <c r="AL41" s="13">
        <f t="shared" si="25"/>
        <v>-1.2077503398980292</v>
      </c>
      <c r="AM41" s="13">
        <f t="shared" si="26"/>
        <v>-0.68984087599874699</v>
      </c>
      <c r="AN41" s="92">
        <f t="shared" si="32"/>
        <v>-7.1857947788712053</v>
      </c>
      <c r="AO41" s="92">
        <f t="shared" si="32"/>
        <v>-7.1857728228087323</v>
      </c>
      <c r="AP41" s="92">
        <f t="shared" si="32"/>
        <v>-7.1856683069240477</v>
      </c>
      <c r="AQ41" s="92">
        <f t="shared" si="32"/>
        <v>-7.1851709769322314</v>
      </c>
      <c r="AR41" s="92">
        <f t="shared" si="32"/>
        <v>-7.1828087470451374</v>
      </c>
      <c r="AS41" s="92">
        <f t="shared" si="32"/>
        <v>-7.1716829709735528</v>
      </c>
      <c r="AT41" s="92">
        <f t="shared" si="32"/>
        <v>-7.1211892299991906</v>
      </c>
      <c r="AU41" s="92">
        <f t="shared" si="28"/>
        <v>-6.9196746470483825</v>
      </c>
      <c r="AW41" s="13">
        <v>-100</v>
      </c>
      <c r="AX41" s="13">
        <f t="shared" si="0"/>
        <v>-5.013427746013154E-3</v>
      </c>
      <c r="AY41" s="13">
        <f t="shared" si="1"/>
        <v>-9.5992000000000004E-3</v>
      </c>
      <c r="AZ41" s="13">
        <f t="shared" si="2"/>
        <v>4.5857722539868464E-3</v>
      </c>
      <c r="BA41" s="13">
        <f t="shared" si="3"/>
        <v>0.83953921818353272</v>
      </c>
      <c r="BB41" s="13">
        <f t="shared" si="4"/>
        <v>0.60749423653142298</v>
      </c>
      <c r="BC41" s="13">
        <f t="shared" si="5"/>
        <v>2.0638135522093957</v>
      </c>
      <c r="BD41" s="13">
        <f t="shared" si="6"/>
        <v>1.6724612564307515</v>
      </c>
      <c r="BE41" s="13">
        <f t="shared" si="31"/>
        <v>-4.5517899553866181</v>
      </c>
      <c r="BF41" s="13">
        <f t="shared" si="31"/>
        <v>-4.5517899550117464</v>
      </c>
      <c r="BG41" s="13">
        <f t="shared" si="31"/>
        <v>-4.5517899619262803</v>
      </c>
      <c r="BH41" s="13">
        <f t="shared" si="31"/>
        <v>-4.5517898343872831</v>
      </c>
      <c r="BI41" s="13">
        <f t="shared" si="31"/>
        <v>-4.5517921868682452</v>
      </c>
      <c r="BJ41" s="13">
        <f t="shared" si="31"/>
        <v>-4.5517488004061599</v>
      </c>
      <c r="BK41" s="13">
        <f t="shared" si="31"/>
        <v>-4.5525508485263853</v>
      </c>
      <c r="BL41" s="13">
        <f t="shared" si="8"/>
        <v>-4.886462732564385</v>
      </c>
    </row>
    <row r="42" spans="1:64" x14ac:dyDescent="0.2">
      <c r="A42" s="28" t="s">
        <v>137</v>
      </c>
      <c r="B42" s="52"/>
      <c r="C42" s="28">
        <v>41214.61</v>
      </c>
      <c r="D42" s="28"/>
      <c r="E42" s="29">
        <f t="shared" si="11"/>
        <v>-1550.999419593307</v>
      </c>
      <c r="F42" s="4">
        <f t="shared" si="12"/>
        <v>-1551</v>
      </c>
      <c r="G42" s="1">
        <f t="shared" si="13"/>
        <v>1.3566000052378513E-3</v>
      </c>
      <c r="I42" s="4"/>
      <c r="J42" s="1">
        <f>G42</f>
        <v>1.3566000052378513E-3</v>
      </c>
      <c r="Q42" s="12">
        <f t="shared" si="15"/>
        <v>26196.11</v>
      </c>
      <c r="R42" s="12"/>
      <c r="S42" s="20">
        <v>1</v>
      </c>
      <c r="Z42" s="13">
        <f t="shared" si="16"/>
        <v>-1551</v>
      </c>
      <c r="AA42" s="92">
        <f t="shared" si="17"/>
        <v>-1.5635895364068227E-2</v>
      </c>
      <c r="AB42" s="92">
        <f t="shared" si="18"/>
        <v>1.3388943449306079E-2</v>
      </c>
      <c r="AC42" s="92">
        <f t="shared" si="19"/>
        <v>1.3566000052378513E-3</v>
      </c>
      <c r="AD42" s="92"/>
      <c r="AE42" s="92">
        <f t="shared" si="20"/>
        <v>2.887448988758885E-4</v>
      </c>
      <c r="AF42" s="13">
        <f t="shared" si="29"/>
        <v>1.3566000052378513E-3</v>
      </c>
      <c r="AG42" s="116"/>
      <c r="AH42" s="13">
        <f t="shared" si="21"/>
        <v>-1.2032343444068228E-2</v>
      </c>
      <c r="AI42" s="13">
        <f t="shared" si="22"/>
        <v>1.1630006881894572</v>
      </c>
      <c r="AJ42" s="13">
        <f t="shared" si="23"/>
        <v>-0.61424288563641327</v>
      </c>
      <c r="AK42" s="13">
        <f t="shared" si="24"/>
        <v>-0.29728086551016902</v>
      </c>
      <c r="AL42" s="13">
        <f t="shared" si="25"/>
        <v>-1.0692551238187096</v>
      </c>
      <c r="AM42" s="13">
        <f t="shared" si="26"/>
        <v>-0.59215015553928885</v>
      </c>
      <c r="AN42" s="92">
        <f t="shared" si="32"/>
        <v>-7.0716826119410525</v>
      </c>
      <c r="AO42" s="92">
        <f t="shared" si="32"/>
        <v>-7.0716431418940653</v>
      </c>
      <c r="AP42" s="92">
        <f t="shared" si="32"/>
        <v>-7.0714780087928713</v>
      </c>
      <c r="AQ42" s="92">
        <f t="shared" si="32"/>
        <v>-7.0707874291159509</v>
      </c>
      <c r="AR42" s="92">
        <f t="shared" si="32"/>
        <v>-7.0679046254436644</v>
      </c>
      <c r="AS42" s="92">
        <f t="shared" si="32"/>
        <v>-7.0559587592572424</v>
      </c>
      <c r="AT42" s="92">
        <f t="shared" si="32"/>
        <v>-7.0078558475169288</v>
      </c>
      <c r="AU42" s="92">
        <f t="shared" si="28"/>
        <v>-6.8312158557788072</v>
      </c>
      <c r="AW42" s="13">
        <v>0</v>
      </c>
      <c r="AX42" s="13">
        <f t="shared" si="0"/>
        <v>-3.6765260358347252E-3</v>
      </c>
      <c r="AY42" s="13">
        <f t="shared" si="1"/>
        <v>-0.01</v>
      </c>
      <c r="AZ42" s="13">
        <f t="shared" si="2"/>
        <v>6.323473964165275E-3</v>
      </c>
      <c r="BA42" s="13">
        <f t="shared" si="3"/>
        <v>0.80796254548461943</v>
      </c>
      <c r="BB42" s="13">
        <f t="shared" si="4"/>
        <v>0.69040121602889504</v>
      </c>
      <c r="BC42" s="13">
        <f t="shared" si="5"/>
        <v>2.1729548779755694</v>
      </c>
      <c r="BD42" s="13">
        <f t="shared" si="6"/>
        <v>1.9007334016941784</v>
      </c>
      <c r="BE42" s="13">
        <f t="shared" si="31"/>
        <v>-4.4271021419315453</v>
      </c>
      <c r="BF42" s="13">
        <f t="shared" si="31"/>
        <v>-4.427102260710897</v>
      </c>
      <c r="BG42" s="13">
        <f t="shared" si="31"/>
        <v>-4.4271010158514041</v>
      </c>
      <c r="BH42" s="13">
        <f t="shared" si="31"/>
        <v>-4.4271140627851553</v>
      </c>
      <c r="BI42" s="13">
        <f t="shared" si="31"/>
        <v>-4.4269773512916748</v>
      </c>
      <c r="BJ42" s="13">
        <f t="shared" si="31"/>
        <v>-4.4284130534510382</v>
      </c>
      <c r="BK42" s="13">
        <f t="shared" si="31"/>
        <v>-4.4136704685733532</v>
      </c>
      <c r="BL42" s="13">
        <f t="shared" si="8"/>
        <v>-4.7524342609438177</v>
      </c>
    </row>
    <row r="43" spans="1:64" x14ac:dyDescent="0.2">
      <c r="A43" s="27" t="s">
        <v>66</v>
      </c>
      <c r="B43" s="53"/>
      <c r="C43" s="54">
        <v>41490.413999999997</v>
      </c>
      <c r="D43" s="27"/>
      <c r="E43" s="29">
        <f t="shared" si="11"/>
        <v>-1432.9996501130827</v>
      </c>
      <c r="F43" s="4">
        <f t="shared" si="12"/>
        <v>-1433</v>
      </c>
      <c r="G43" s="1">
        <f t="shared" si="13"/>
        <v>8.1779999891296029E-4</v>
      </c>
      <c r="I43" s="4">
        <f>G43</f>
        <v>8.1779999891296029E-4</v>
      </c>
      <c r="Q43" s="12">
        <f t="shared" si="15"/>
        <v>26471.913999999997</v>
      </c>
      <c r="R43" s="12"/>
      <c r="S43" s="20">
        <v>0.1</v>
      </c>
      <c r="Z43" s="13">
        <f t="shared" si="16"/>
        <v>-1433</v>
      </c>
      <c r="AA43" s="92">
        <f t="shared" si="17"/>
        <v>-1.7759441804210775E-2</v>
      </c>
      <c r="AB43" s="92">
        <f t="shared" si="18"/>
        <v>1.4473520923123734E-2</v>
      </c>
      <c r="AC43" s="92">
        <f t="shared" si="19"/>
        <v>8.1779999891296029E-4</v>
      </c>
      <c r="AD43" s="92"/>
      <c r="AE43" s="92">
        <f t="shared" si="20"/>
        <v>3.4511391301172808E-5</v>
      </c>
      <c r="AF43" s="13">
        <f t="shared" si="29"/>
        <v>8.1779999891296029E-4</v>
      </c>
      <c r="AG43" s="116"/>
      <c r="AH43" s="13">
        <f t="shared" si="21"/>
        <v>-1.3655720924210774E-2</v>
      </c>
      <c r="AI43" s="13">
        <f t="shared" si="22"/>
        <v>1.2373425321599916</v>
      </c>
      <c r="AJ43" s="13">
        <f t="shared" si="23"/>
        <v>-0.8048099538110568</v>
      </c>
      <c r="AK43" s="13">
        <f t="shared" si="24"/>
        <v>-0.24210258110271202</v>
      </c>
      <c r="AL43" s="13">
        <f t="shared" si="25"/>
        <v>-0.7953260830296518</v>
      </c>
      <c r="AM43" s="13">
        <f t="shared" si="26"/>
        <v>-0.4200412334184222</v>
      </c>
      <c r="AN43" s="92">
        <f t="shared" si="32"/>
        <v>-6.8571156027423399</v>
      </c>
      <c r="AO43" s="92">
        <f t="shared" si="32"/>
        <v>-6.8570398898603608</v>
      </c>
      <c r="AP43" s="92">
        <f t="shared" si="32"/>
        <v>-6.8567739988198655</v>
      </c>
      <c r="AQ43" s="92">
        <f t="shared" si="32"/>
        <v>-6.8558405952436203</v>
      </c>
      <c r="AR43" s="92">
        <f t="shared" si="32"/>
        <v>-6.8525683385792906</v>
      </c>
      <c r="AS43" s="92">
        <f t="shared" si="32"/>
        <v>-6.841150217033638</v>
      </c>
      <c r="AT43" s="92">
        <f t="shared" si="32"/>
        <v>-6.8019210803148491</v>
      </c>
      <c r="AU43" s="92">
        <f t="shared" si="28"/>
        <v>-6.6730622592665396</v>
      </c>
      <c r="AW43" s="13">
        <v>100</v>
      </c>
      <c r="AX43" s="13">
        <f t="shared" si="0"/>
        <v>-2.492773358436973E-3</v>
      </c>
      <c r="AY43" s="13">
        <f t="shared" si="1"/>
        <v>-1.0399199999999999E-2</v>
      </c>
      <c r="AZ43" s="13">
        <f t="shared" si="2"/>
        <v>7.906426641563026E-3</v>
      </c>
      <c r="BA43" s="13">
        <f t="shared" si="3"/>
        <v>0.78064442512872323</v>
      </c>
      <c r="BB43" s="13">
        <f t="shared" si="4"/>
        <v>0.76013869803400436</v>
      </c>
      <c r="BC43" s="13">
        <f t="shared" si="5"/>
        <v>2.2744379154279639</v>
      </c>
      <c r="BD43" s="13">
        <f t="shared" si="6"/>
        <v>2.1600233134194839</v>
      </c>
      <c r="BE43" s="13">
        <f t="shared" si="31"/>
        <v>-4.3068669614850315</v>
      </c>
      <c r="BF43" s="13">
        <f t="shared" si="31"/>
        <v>-4.3068682564518088</v>
      </c>
      <c r="BG43" s="13">
        <f t="shared" si="31"/>
        <v>-4.3068585744672321</v>
      </c>
      <c r="BH43" s="13">
        <f t="shared" si="31"/>
        <v>-4.3069309683494561</v>
      </c>
      <c r="BI43" s="13">
        <f t="shared" si="31"/>
        <v>-4.3063899619672039</v>
      </c>
      <c r="BJ43" s="13">
        <f t="shared" si="31"/>
        <v>-4.3104495898020332</v>
      </c>
      <c r="BK43" s="13">
        <f t="shared" si="31"/>
        <v>-4.2808664122066373</v>
      </c>
      <c r="BL43" s="13">
        <f t="shared" si="8"/>
        <v>-4.6184057893232504</v>
      </c>
    </row>
    <row r="44" spans="1:64" x14ac:dyDescent="0.2">
      <c r="A44" s="28" t="s">
        <v>157</v>
      </c>
      <c r="B44" s="52" t="s">
        <v>123</v>
      </c>
      <c r="C44" s="28">
        <v>41539.497199999998</v>
      </c>
      <c r="D44" s="28">
        <v>2.0000000000000001E-4</v>
      </c>
      <c r="E44" s="29">
        <f t="shared" si="11"/>
        <v>-1411.9999318879957</v>
      </c>
      <c r="F44" s="4">
        <f t="shared" si="12"/>
        <v>-1412</v>
      </c>
      <c r="G44" s="1">
        <f t="shared" si="13"/>
        <v>1.5919999714242294E-4</v>
      </c>
      <c r="I44" s="4"/>
      <c r="J44" s="1">
        <f>G44</f>
        <v>1.5919999714242294E-4</v>
      </c>
      <c r="O44" s="1">
        <f ca="1">+C$11+C$12*F44</f>
        <v>-0.15915583099274411</v>
      </c>
      <c r="Q44" s="12">
        <f t="shared" si="15"/>
        <v>26520.997199999998</v>
      </c>
      <c r="R44" s="1">
        <f>+(P44-G44)^2</f>
        <v>2.5344639090147474E-8</v>
      </c>
      <c r="S44" s="20">
        <v>1</v>
      </c>
      <c r="Z44" s="13">
        <f t="shared" si="16"/>
        <v>-1412</v>
      </c>
      <c r="AA44" s="92">
        <f t="shared" si="17"/>
        <v>-1.8080845724829039E-2</v>
      </c>
      <c r="AB44" s="92">
        <f t="shared" si="18"/>
        <v>1.404754524197146E-2</v>
      </c>
      <c r="AC44" s="92">
        <f t="shared" si="19"/>
        <v>1.5919999714242294E-4</v>
      </c>
      <c r="AD44" s="92"/>
      <c r="AE44" s="92">
        <f t="shared" si="20"/>
        <v>3.326992679396094E-4</v>
      </c>
      <c r="AF44" s="13">
        <f t="shared" si="29"/>
        <v>1.5919999714242294E-4</v>
      </c>
      <c r="AG44" s="116"/>
      <c r="AH44" s="13">
        <f t="shared" si="21"/>
        <v>-1.3888345244829037E-2</v>
      </c>
      <c r="AI44" s="13">
        <f t="shared" si="22"/>
        <v>1.2496690468505665</v>
      </c>
      <c r="AJ44" s="13">
        <f t="shared" si="23"/>
        <v>-0.83472474580965939</v>
      </c>
      <c r="AK44" s="13">
        <f t="shared" si="24"/>
        <v>-0.22936979834634202</v>
      </c>
      <c r="AL44" s="13">
        <f t="shared" si="25"/>
        <v>-0.7430485465420813</v>
      </c>
      <c r="AM44" s="13">
        <f t="shared" si="26"/>
        <v>-0.38961778200044883</v>
      </c>
      <c r="AN44" s="92">
        <f t="shared" si="32"/>
        <v>-6.8175665048479495</v>
      </c>
      <c r="AO44" s="92">
        <f t="shared" si="32"/>
        <v>-6.8174858828491747</v>
      </c>
      <c r="AP44" s="92">
        <f t="shared" si="32"/>
        <v>-6.8172095968980289</v>
      </c>
      <c r="AQ44" s="92">
        <f t="shared" si="32"/>
        <v>-6.816263126342653</v>
      </c>
      <c r="AR44" s="92">
        <f t="shared" si="32"/>
        <v>-6.8130248038819046</v>
      </c>
      <c r="AS44" s="92">
        <f t="shared" si="32"/>
        <v>-6.8019909305205797</v>
      </c>
      <c r="AT44" s="92">
        <f t="shared" si="32"/>
        <v>-6.7648988484926678</v>
      </c>
      <c r="AU44" s="92">
        <f t="shared" si="28"/>
        <v>-6.6449162802262203</v>
      </c>
      <c r="AW44" s="13">
        <v>200</v>
      </c>
      <c r="AX44" s="13">
        <f t="shared" si="0"/>
        <v>-1.466571514644811E-3</v>
      </c>
      <c r="AY44" s="13">
        <f t="shared" si="1"/>
        <v>-1.07968E-2</v>
      </c>
      <c r="AZ44" s="13">
        <f t="shared" si="2"/>
        <v>9.3302284853551895E-3</v>
      </c>
      <c r="BA44" s="13">
        <f t="shared" si="3"/>
        <v>0.75708986205451767</v>
      </c>
      <c r="BB44" s="13">
        <f t="shared" si="4"/>
        <v>0.81839902633986183</v>
      </c>
      <c r="BC44" s="13">
        <f t="shared" si="5"/>
        <v>2.3695308368713794</v>
      </c>
      <c r="BD44" s="13">
        <f t="shared" si="6"/>
        <v>2.4604923989706524</v>
      </c>
      <c r="BE44" s="13">
        <f t="shared" si="31"/>
        <v>-4.1904772864583473</v>
      </c>
      <c r="BF44" s="13">
        <f t="shared" si="31"/>
        <v>-4.1904833057327533</v>
      </c>
      <c r="BG44" s="13">
        <f t="shared" si="31"/>
        <v>-4.190447694134158</v>
      </c>
      <c r="BH44" s="13">
        <f t="shared" si="31"/>
        <v>-4.1906584137275082</v>
      </c>
      <c r="BI44" s="13">
        <f t="shared" si="31"/>
        <v>-4.1894126727250454</v>
      </c>
      <c r="BJ44" s="13">
        <f t="shared" si="31"/>
        <v>-4.1968169526328731</v>
      </c>
      <c r="BK44" s="13">
        <f t="shared" si="31"/>
        <v>-4.1541167173882236</v>
      </c>
      <c r="BL44" s="13">
        <f t="shared" si="8"/>
        <v>-4.4843773177026849</v>
      </c>
    </row>
    <row r="45" spans="1:64" x14ac:dyDescent="0.2">
      <c r="A45" s="28" t="s">
        <v>157</v>
      </c>
      <c r="B45" s="52" t="s">
        <v>123</v>
      </c>
      <c r="C45" s="28">
        <v>41539.497300000003</v>
      </c>
      <c r="D45" s="28">
        <v>2.9999999999999997E-4</v>
      </c>
      <c r="E45" s="29">
        <f t="shared" si="11"/>
        <v>-1411.9998891040711</v>
      </c>
      <c r="F45" s="4">
        <f t="shared" si="12"/>
        <v>-1412</v>
      </c>
      <c r="G45" s="1">
        <f t="shared" si="13"/>
        <v>2.5920000189216807E-4</v>
      </c>
      <c r="I45" s="4"/>
      <c r="J45" s="1">
        <f>G45</f>
        <v>2.5920000189216807E-4</v>
      </c>
      <c r="O45" s="1">
        <f ca="1">+C$11+C$12*F45</f>
        <v>-0.15915583099274411</v>
      </c>
      <c r="Q45" s="12">
        <f t="shared" si="15"/>
        <v>26520.997300000003</v>
      </c>
      <c r="R45" s="1">
        <f>+(P45-G45)^2</f>
        <v>6.7184640980899934E-8</v>
      </c>
      <c r="S45" s="20">
        <v>1</v>
      </c>
      <c r="Z45" s="13">
        <f t="shared" si="16"/>
        <v>-1412</v>
      </c>
      <c r="AA45" s="92">
        <f t="shared" si="17"/>
        <v>-1.8080845724829039E-2</v>
      </c>
      <c r="AB45" s="92">
        <f t="shared" si="18"/>
        <v>1.4147545246721205E-2</v>
      </c>
      <c r="AC45" s="92">
        <f t="shared" si="19"/>
        <v>2.5920000189216807E-4</v>
      </c>
      <c r="AD45" s="92"/>
      <c r="AE45" s="92">
        <f t="shared" si="20"/>
        <v>3.3635727725822481E-4</v>
      </c>
      <c r="AF45" s="13">
        <f t="shared" si="29"/>
        <v>2.5920000189216807E-4</v>
      </c>
      <c r="AG45" s="116"/>
      <c r="AH45" s="13">
        <f t="shared" si="21"/>
        <v>-1.3888345244829037E-2</v>
      </c>
      <c r="AI45" s="13">
        <f t="shared" si="22"/>
        <v>1.2496690468505665</v>
      </c>
      <c r="AJ45" s="13">
        <f t="shared" si="23"/>
        <v>-0.83472474580965939</v>
      </c>
      <c r="AK45" s="13">
        <f t="shared" si="24"/>
        <v>-0.22936979834634202</v>
      </c>
      <c r="AL45" s="13">
        <f t="shared" si="25"/>
        <v>-0.7430485465420813</v>
      </c>
      <c r="AM45" s="13">
        <f t="shared" si="26"/>
        <v>-0.38961778200044883</v>
      </c>
      <c r="AN45" s="92">
        <f t="shared" si="32"/>
        <v>-6.8175665048479495</v>
      </c>
      <c r="AO45" s="92">
        <f t="shared" si="32"/>
        <v>-6.8174858828491747</v>
      </c>
      <c r="AP45" s="92">
        <f t="shared" si="32"/>
        <v>-6.8172095968980289</v>
      </c>
      <c r="AQ45" s="92">
        <f t="shared" si="32"/>
        <v>-6.816263126342653</v>
      </c>
      <c r="AR45" s="92">
        <f t="shared" si="32"/>
        <v>-6.8130248038819046</v>
      </c>
      <c r="AS45" s="92">
        <f t="shared" si="32"/>
        <v>-6.8019909305205797</v>
      </c>
      <c r="AT45" s="92">
        <f t="shared" si="32"/>
        <v>-6.7648988484926678</v>
      </c>
      <c r="AU45" s="92">
        <f t="shared" si="28"/>
        <v>-6.6449162802262203</v>
      </c>
      <c r="AW45" s="13">
        <v>300</v>
      </c>
      <c r="AX45" s="13">
        <f t="shared" si="0"/>
        <v>-5.9999452363645317E-4</v>
      </c>
      <c r="AY45" s="13">
        <f t="shared" si="1"/>
        <v>-1.1192799999999999E-2</v>
      </c>
      <c r="AZ45" s="13">
        <f t="shared" si="2"/>
        <v>1.0592805476363546E-2</v>
      </c>
      <c r="BA45" s="13">
        <f t="shared" si="3"/>
        <v>0.7368663249604952</v>
      </c>
      <c r="BB45" s="13">
        <f t="shared" si="4"/>
        <v>0.86661633992384846</v>
      </c>
      <c r="BC45" s="13">
        <f t="shared" si="5"/>
        <v>2.4592920028465319</v>
      </c>
      <c r="BD45" s="13">
        <f t="shared" si="6"/>
        <v>2.8166501251067722</v>
      </c>
      <c r="BE45" s="13">
        <f t="shared" si="31"/>
        <v>-4.0773959000188817</v>
      </c>
      <c r="BF45" s="13">
        <f t="shared" si="31"/>
        <v>-4.0774137498420862</v>
      </c>
      <c r="BG45" s="13">
        <f t="shared" si="31"/>
        <v>-4.0773249949336812</v>
      </c>
      <c r="BH45" s="13">
        <f t="shared" si="31"/>
        <v>-4.0777664177696771</v>
      </c>
      <c r="BI45" s="13">
        <f t="shared" si="31"/>
        <v>-4.0755736055776346</v>
      </c>
      <c r="BJ45" s="13">
        <f t="shared" si="31"/>
        <v>-4.0865318624409452</v>
      </c>
      <c r="BK45" s="13">
        <f t="shared" si="31"/>
        <v>-4.0332908264724621</v>
      </c>
      <c r="BL45" s="13">
        <f t="shared" si="8"/>
        <v>-4.3503488460821176</v>
      </c>
    </row>
    <row r="46" spans="1:64" x14ac:dyDescent="0.2">
      <c r="A46" s="28" t="s">
        <v>157</v>
      </c>
      <c r="B46" s="52" t="s">
        <v>149</v>
      </c>
      <c r="C46" s="28">
        <v>41608.442999999999</v>
      </c>
      <c r="D46" s="28">
        <v>3.0000000000000001E-3</v>
      </c>
      <c r="E46" s="29">
        <f t="shared" si="11"/>
        <v>-1382.5022142819062</v>
      </c>
      <c r="F46" s="4">
        <f t="shared" si="12"/>
        <v>-1382.5</v>
      </c>
      <c r="G46" s="1">
        <f t="shared" si="13"/>
        <v>-5.1755000022239983E-3</v>
      </c>
      <c r="I46" s="4"/>
      <c r="J46" s="1">
        <f>G46</f>
        <v>-5.1755000022239983E-3</v>
      </c>
      <c r="O46" s="1">
        <f ca="1">+C$11+C$12*F46</f>
        <v>-0.1584230988074016</v>
      </c>
      <c r="Q46" s="12">
        <f t="shared" si="15"/>
        <v>26589.942999999999</v>
      </c>
      <c r="R46" s="1">
        <f>+(P46-G46)^2</f>
        <v>2.6785800273020606E-5</v>
      </c>
      <c r="S46" s="20">
        <v>0.5</v>
      </c>
      <c r="Z46" s="13">
        <f t="shared" si="16"/>
        <v>-1382.5</v>
      </c>
      <c r="AA46" s="92">
        <f t="shared" si="17"/>
        <v>-1.8498574818457438E-2</v>
      </c>
      <c r="AB46" s="92">
        <f t="shared" si="18"/>
        <v>9.0059793162334395E-3</v>
      </c>
      <c r="AC46" s="92">
        <f t="shared" si="19"/>
        <v>-5.1755000022239983E-3</v>
      </c>
      <c r="AD46" s="92"/>
      <c r="AE46" s="92">
        <f t="shared" si="20"/>
        <v>8.8752161279476841E-5</v>
      </c>
      <c r="AF46" s="13">
        <f t="shared" si="29"/>
        <v>-5.1755000022239983E-3</v>
      </c>
      <c r="AG46" s="116"/>
      <c r="AH46" s="13">
        <f t="shared" si="21"/>
        <v>-1.4181479318457438E-2</v>
      </c>
      <c r="AI46" s="13">
        <f t="shared" si="22"/>
        <v>1.2661865958804732</v>
      </c>
      <c r="AJ46" s="13">
        <f t="shared" si="23"/>
        <v>-0.87371552476702374</v>
      </c>
      <c r="AK46" s="13">
        <f t="shared" si="24"/>
        <v>-0.20997579270543901</v>
      </c>
      <c r="AL46" s="13">
        <f t="shared" si="25"/>
        <v>-0.66789234264192643</v>
      </c>
      <c r="AM46" s="13">
        <f t="shared" si="26"/>
        <v>-0.34694000732684477</v>
      </c>
      <c r="AN46" s="92">
        <f t="shared" si="32"/>
        <v>-6.7613636321557173</v>
      </c>
      <c r="AO46" s="92">
        <f t="shared" si="32"/>
        <v>-6.7612780896282541</v>
      </c>
      <c r="AP46" s="92">
        <f t="shared" si="32"/>
        <v>-6.7609939358338398</v>
      </c>
      <c r="AQ46" s="92">
        <f t="shared" si="32"/>
        <v>-6.7600503381692825</v>
      </c>
      <c r="AR46" s="92">
        <f t="shared" si="32"/>
        <v>-6.7569201963529979</v>
      </c>
      <c r="AS46" s="92">
        <f t="shared" si="32"/>
        <v>-6.7465723697104245</v>
      </c>
      <c r="AT46" s="92">
        <f t="shared" si="32"/>
        <v>-6.712732510687168</v>
      </c>
      <c r="AU46" s="92">
        <f t="shared" si="28"/>
        <v>-6.6053778810981525</v>
      </c>
      <c r="AW46" s="13">
        <v>400</v>
      </c>
      <c r="AX46" s="13">
        <f t="shared" si="0"/>
        <v>1.0641603548205113E-4</v>
      </c>
      <c r="AY46" s="13">
        <f t="shared" si="1"/>
        <v>-1.1587199999999999E-2</v>
      </c>
      <c r="AZ46" s="13">
        <f t="shared" si="2"/>
        <v>1.169361603548205E-2</v>
      </c>
      <c r="BA46" s="13">
        <f t="shared" si="3"/>
        <v>0.71960530384955201</v>
      </c>
      <c r="BB46" s="13">
        <f t="shared" si="4"/>
        <v>0.90598448839155588</v>
      </c>
      <c r="BC46" s="13">
        <f t="shared" si="5"/>
        <v>2.5446110173501899</v>
      </c>
      <c r="BD46" s="13">
        <f t="shared" si="6"/>
        <v>3.2500938144287632</v>
      </c>
      <c r="BE46" s="13">
        <f t="shared" si="31"/>
        <v>-3.9671461441152176</v>
      </c>
      <c r="BF46" s="13">
        <f t="shared" si="31"/>
        <v>-3.9671856720388239</v>
      </c>
      <c r="BG46" s="13">
        <f t="shared" si="31"/>
        <v>-3.9670137581781311</v>
      </c>
      <c r="BH46" s="13">
        <f t="shared" si="31"/>
        <v>-3.9677616751184428</v>
      </c>
      <c r="BI46" s="13">
        <f t="shared" si="31"/>
        <v>-3.9645122404629425</v>
      </c>
      <c r="BJ46" s="13">
        <f t="shared" si="31"/>
        <v>-3.9787143259694875</v>
      </c>
      <c r="BK46" s="13">
        <f t="shared" si="31"/>
        <v>-3.9181519279867478</v>
      </c>
      <c r="BL46" s="13">
        <f t="shared" si="8"/>
        <v>-4.2163203744615503</v>
      </c>
    </row>
    <row r="47" spans="1:64" x14ac:dyDescent="0.2">
      <c r="A47" s="28" t="s">
        <v>157</v>
      </c>
      <c r="B47" s="52" t="s">
        <v>149</v>
      </c>
      <c r="C47" s="28">
        <v>41622.476000000002</v>
      </c>
      <c r="D47" s="28">
        <v>1E-3</v>
      </c>
      <c r="E47" s="29">
        <f t="shared" si="11"/>
        <v>-1376.4983464441793</v>
      </c>
      <c r="F47" s="4">
        <f t="shared" si="12"/>
        <v>-1376.5</v>
      </c>
      <c r="G47" s="1">
        <f t="shared" si="13"/>
        <v>3.8649000052828342E-3</v>
      </c>
      <c r="I47" s="4"/>
      <c r="J47" s="1">
        <f>G47</f>
        <v>3.8649000052828342E-3</v>
      </c>
      <c r="O47" s="1">
        <f ca="1">+C$11+C$12*F47</f>
        <v>-0.15827406853241671</v>
      </c>
      <c r="Q47" s="12">
        <f t="shared" si="15"/>
        <v>26603.976000000002</v>
      </c>
      <c r="R47" s="1">
        <f>+(P47-G47)^2</f>
        <v>1.4937452050835251E-5</v>
      </c>
      <c r="S47" s="20">
        <v>0.9</v>
      </c>
      <c r="Z47" s="13">
        <f t="shared" si="16"/>
        <v>-1376.5</v>
      </c>
      <c r="AA47" s="92">
        <f t="shared" si="17"/>
        <v>-1.8578480209642641E-2</v>
      </c>
      <c r="AB47" s="92">
        <f t="shared" si="18"/>
        <v>1.8100960394925474E-2</v>
      </c>
      <c r="AC47" s="92">
        <f t="shared" si="19"/>
        <v>3.8649000052828342E-3</v>
      </c>
      <c r="AD47" s="92"/>
      <c r="AE47" s="92">
        <f t="shared" si="20"/>
        <v>4.5333478392453743E-4</v>
      </c>
      <c r="AF47" s="13">
        <f t="shared" si="29"/>
        <v>3.8649000052828342E-3</v>
      </c>
      <c r="AG47" s="116"/>
      <c r="AH47" s="13">
        <f t="shared" si="21"/>
        <v>-1.4236060389642641E-2</v>
      </c>
      <c r="AI47" s="13">
        <f t="shared" si="22"/>
        <v>1.2694141518731497</v>
      </c>
      <c r="AJ47" s="13">
        <f t="shared" si="23"/>
        <v>-0.88116161727537234</v>
      </c>
      <c r="AK47" s="13">
        <f t="shared" si="24"/>
        <v>-0.20581825020921582</v>
      </c>
      <c r="AL47" s="13">
        <f t="shared" si="25"/>
        <v>-0.65236787217458214</v>
      </c>
      <c r="AM47" s="13">
        <f t="shared" si="26"/>
        <v>-0.33826663571494753</v>
      </c>
      <c r="AN47" s="92">
        <f t="shared" si="32"/>
        <v>-6.7498437136098</v>
      </c>
      <c r="AO47" s="92">
        <f t="shared" si="32"/>
        <v>-6.7497575089796342</v>
      </c>
      <c r="AP47" s="92">
        <f t="shared" si="32"/>
        <v>-6.7494728357938687</v>
      </c>
      <c r="AQ47" s="92">
        <f t="shared" si="32"/>
        <v>-6.7485330502143936</v>
      </c>
      <c r="AR47" s="92">
        <f t="shared" si="32"/>
        <v>-6.7454336951468523</v>
      </c>
      <c r="AS47" s="92">
        <f t="shared" si="32"/>
        <v>-6.7352458024642807</v>
      </c>
      <c r="AT47" s="92">
        <f t="shared" si="32"/>
        <v>-6.7021012261394821</v>
      </c>
      <c r="AU47" s="92">
        <f t="shared" si="28"/>
        <v>-6.5973361728009179</v>
      </c>
      <c r="AW47" s="13">
        <v>500</v>
      </c>
      <c r="AX47" s="13">
        <f t="shared" si="0"/>
        <v>6.5310481771253294E-4</v>
      </c>
      <c r="AY47" s="13">
        <f t="shared" si="1"/>
        <v>-1.1980000000000001E-2</v>
      </c>
      <c r="AZ47" s="13">
        <f t="shared" si="2"/>
        <v>1.2633104817712534E-2</v>
      </c>
      <c r="BA47" s="13">
        <f t="shared" si="3"/>
        <v>0.70499825740452615</v>
      </c>
      <c r="BB47" s="13">
        <f t="shared" si="4"/>
        <v>0.9374847266906684</v>
      </c>
      <c r="BC47" s="13">
        <f t="shared" si="5"/>
        <v>2.6262426039505478</v>
      </c>
      <c r="BD47" s="13">
        <f t="shared" si="6"/>
        <v>3.7945830072787721</v>
      </c>
      <c r="BE47" s="13">
        <f t="shared" si="31"/>
        <v>-3.8593031298873961</v>
      </c>
      <c r="BF47" s="13">
        <f t="shared" si="31"/>
        <v>-3.859373826524485</v>
      </c>
      <c r="BG47" s="13">
        <f t="shared" si="31"/>
        <v>-3.8590970354532241</v>
      </c>
      <c r="BH47" s="13">
        <f t="shared" si="31"/>
        <v>-3.8601811083812572</v>
      </c>
      <c r="BI47" s="13">
        <f t="shared" si="31"/>
        <v>-3.8559410924877029</v>
      </c>
      <c r="BJ47" s="13">
        <f t="shared" si="31"/>
        <v>-3.8726153810217747</v>
      </c>
      <c r="BK47" s="13">
        <f t="shared" si="31"/>
        <v>-3.8083612042611885</v>
      </c>
      <c r="BL47" s="13">
        <f t="shared" si="8"/>
        <v>-4.082291902840983</v>
      </c>
    </row>
    <row r="48" spans="1:64" x14ac:dyDescent="0.2">
      <c r="A48" s="27" t="s">
        <v>66</v>
      </c>
      <c r="B48" s="53"/>
      <c r="C48" s="54">
        <v>41628.309000000001</v>
      </c>
      <c r="D48" s="27"/>
      <c r="E48" s="29">
        <f t="shared" si="11"/>
        <v>-1374.0027602475398</v>
      </c>
      <c r="F48" s="4">
        <f t="shared" si="12"/>
        <v>-1374</v>
      </c>
      <c r="G48" s="1">
        <f t="shared" si="13"/>
        <v>-6.4515999983996153E-3</v>
      </c>
      <c r="I48" s="4">
        <f>G48</f>
        <v>-6.4515999983996153E-3</v>
      </c>
      <c r="Q48" s="12">
        <f t="shared" si="15"/>
        <v>26609.809000000001</v>
      </c>
      <c r="R48" s="12"/>
      <c r="S48" s="20">
        <v>0.1</v>
      </c>
      <c r="Z48" s="13">
        <f t="shared" si="16"/>
        <v>-1374</v>
      </c>
      <c r="AA48" s="92">
        <f t="shared" si="17"/>
        <v>-1.8611254696315298E-2</v>
      </c>
      <c r="AB48" s="92">
        <f t="shared" si="18"/>
        <v>7.806684777915681E-3</v>
      </c>
      <c r="AC48" s="92">
        <f t="shared" si="19"/>
        <v>-6.4515999983996153E-3</v>
      </c>
      <c r="AD48" s="92"/>
      <c r="AE48" s="92">
        <f t="shared" si="20"/>
        <v>1.4785720237254292E-5</v>
      </c>
      <c r="AF48" s="13">
        <f t="shared" si="29"/>
        <v>-6.4515999983996153E-3</v>
      </c>
      <c r="AG48" s="116"/>
      <c r="AH48" s="13">
        <f t="shared" si="21"/>
        <v>-1.4258284776315296E-2</v>
      </c>
      <c r="AI48" s="13">
        <f t="shared" si="22"/>
        <v>1.2707445855615171</v>
      </c>
      <c r="AJ48" s="13">
        <f t="shared" si="23"/>
        <v>-0.88421242501907127</v>
      </c>
      <c r="AK48" s="13">
        <f t="shared" si="24"/>
        <v>-0.20406495715294745</v>
      </c>
      <c r="AL48" s="13">
        <f t="shared" si="25"/>
        <v>-0.64587612529586202</v>
      </c>
      <c r="AM48" s="13">
        <f t="shared" si="26"/>
        <v>-0.33465331006076138</v>
      </c>
      <c r="AN48" s="92">
        <f t="shared" si="32"/>
        <v>-6.7450351481994701</v>
      </c>
      <c r="AO48" s="92">
        <f t="shared" si="32"/>
        <v>-6.7449487050022494</v>
      </c>
      <c r="AP48" s="92">
        <f t="shared" si="32"/>
        <v>-6.7446639301918063</v>
      </c>
      <c r="AQ48" s="92">
        <f t="shared" si="32"/>
        <v>-6.7437260651190325</v>
      </c>
      <c r="AR48" s="92">
        <f t="shared" si="32"/>
        <v>-6.7406404167436387</v>
      </c>
      <c r="AS48" s="92">
        <f t="shared" si="32"/>
        <v>-6.7305211542440899</v>
      </c>
      <c r="AT48" s="92">
        <f t="shared" si="32"/>
        <v>-6.6976695150462717</v>
      </c>
      <c r="AU48" s="92">
        <f t="shared" si="28"/>
        <v>-6.5939854610104041</v>
      </c>
      <c r="AW48" s="13">
        <v>600</v>
      </c>
      <c r="AX48" s="13">
        <f t="shared" si="0"/>
        <v>1.0411337767023826E-3</v>
      </c>
      <c r="AY48" s="13">
        <f t="shared" si="1"/>
        <v>-1.2371199999999999E-2</v>
      </c>
      <c r="AZ48" s="13">
        <f t="shared" si="2"/>
        <v>1.3412333776702381E-2</v>
      </c>
      <c r="BA48" s="13">
        <f t="shared" si="3"/>
        <v>0.69279047848510156</v>
      </c>
      <c r="BB48" s="13">
        <f t="shared" si="4"/>
        <v>0.96191477608497655</v>
      </c>
      <c r="BC48" s="13">
        <f t="shared" si="5"/>
        <v>2.7048342317785501</v>
      </c>
      <c r="BD48" s="13">
        <f t="shared" si="6"/>
        <v>4.5061649060992446</v>
      </c>
      <c r="BE48" s="13">
        <f t="shared" si="31"/>
        <v>-3.7534856853819116</v>
      </c>
      <c r="BF48" s="13">
        <f t="shared" si="31"/>
        <v>-3.7535922661749197</v>
      </c>
      <c r="BG48" s="13">
        <f t="shared" si="31"/>
        <v>-3.7532082442807346</v>
      </c>
      <c r="BH48" s="13">
        <f t="shared" si="31"/>
        <v>-3.7545924017818919</v>
      </c>
      <c r="BI48" s="13">
        <f t="shared" si="31"/>
        <v>-3.749609668265661</v>
      </c>
      <c r="BJ48" s="13">
        <f t="shared" si="31"/>
        <v>-3.7676294604997773</v>
      </c>
      <c r="BK48" s="13">
        <f t="shared" si="31"/>
        <v>-3.7034839087185825</v>
      </c>
      <c r="BL48" s="13">
        <f t="shared" si="8"/>
        <v>-3.9482634312204175</v>
      </c>
    </row>
    <row r="49" spans="1:64" x14ac:dyDescent="0.2">
      <c r="A49" s="27" t="s">
        <v>66</v>
      </c>
      <c r="B49" s="53"/>
      <c r="C49" s="54">
        <v>41649.358999999997</v>
      </c>
      <c r="D49" s="27"/>
      <c r="E49" s="29">
        <f t="shared" si="11"/>
        <v>-1364.9967445713412</v>
      </c>
      <c r="F49" s="4">
        <f t="shared" si="12"/>
        <v>-1365</v>
      </c>
      <c r="G49" s="1">
        <f t="shared" si="13"/>
        <v>7.609000000229571E-3</v>
      </c>
      <c r="I49" s="4">
        <f>G49</f>
        <v>7.609000000229571E-3</v>
      </c>
      <c r="Q49" s="12">
        <f t="shared" si="15"/>
        <v>26630.858999999997</v>
      </c>
      <c r="R49" s="12"/>
      <c r="S49" s="20">
        <v>0.1</v>
      </c>
      <c r="Z49" s="13">
        <f t="shared" si="16"/>
        <v>-1365</v>
      </c>
      <c r="AA49" s="92">
        <f t="shared" si="17"/>
        <v>-1.8726680177737712E-2</v>
      </c>
      <c r="AB49" s="92">
        <f t="shared" si="18"/>
        <v>2.1944738177967285E-2</v>
      </c>
      <c r="AC49" s="92">
        <f t="shared" si="19"/>
        <v>7.609000000229571E-3</v>
      </c>
      <c r="AD49" s="92"/>
      <c r="AE49" s="92">
        <f t="shared" si="20"/>
        <v>6.9356805043617887E-5</v>
      </c>
      <c r="AF49" s="13">
        <f t="shared" si="29"/>
        <v>7.609000000229571E-3</v>
      </c>
      <c r="AG49" s="116"/>
      <c r="AH49" s="13">
        <f t="shared" si="21"/>
        <v>-1.4335738177737712E-2</v>
      </c>
      <c r="AI49" s="13">
        <f t="shared" si="22"/>
        <v>1.2754613435156539</v>
      </c>
      <c r="AJ49" s="13">
        <f t="shared" si="23"/>
        <v>-0.8949357080872089</v>
      </c>
      <c r="AK49" s="13">
        <f t="shared" si="24"/>
        <v>-0.19765167739552023</v>
      </c>
      <c r="AL49" s="13">
        <f t="shared" si="25"/>
        <v>-0.62239419394897511</v>
      </c>
      <c r="AM49" s="13">
        <f t="shared" si="26"/>
        <v>-0.32164794279628678</v>
      </c>
      <c r="AN49" s="92">
        <f t="shared" si="32"/>
        <v>-6.7276830659931068</v>
      </c>
      <c r="AO49" s="92">
        <f t="shared" si="32"/>
        <v>-6.7275959529414928</v>
      </c>
      <c r="AP49" s="92">
        <f t="shared" si="32"/>
        <v>-6.7273113849329</v>
      </c>
      <c r="AQ49" s="92">
        <f t="shared" si="32"/>
        <v>-6.7263820686149449</v>
      </c>
      <c r="AR49" s="92">
        <f t="shared" si="32"/>
        <v>-6.7233500390739342</v>
      </c>
      <c r="AS49" s="92">
        <f t="shared" si="32"/>
        <v>-6.7134874269539395</v>
      </c>
      <c r="AT49" s="92">
        <f t="shared" si="32"/>
        <v>-6.6817058036878496</v>
      </c>
      <c r="AU49" s="92">
        <f t="shared" si="28"/>
        <v>-6.5819228985645539</v>
      </c>
      <c r="AW49" s="13">
        <v>700</v>
      </c>
      <c r="AX49" s="13">
        <f t="shared" si="0"/>
        <v>1.2719390671102841E-3</v>
      </c>
      <c r="AY49" s="13">
        <f t="shared" si="1"/>
        <v>-1.2760800000000001E-2</v>
      </c>
      <c r="AZ49" s="13">
        <f t="shared" si="2"/>
        <v>1.4032739067110285E-2</v>
      </c>
      <c r="BA49" s="13">
        <f t="shared" si="3"/>
        <v>0.68277462565330027</v>
      </c>
      <c r="BB49" s="13">
        <f t="shared" si="4"/>
        <v>0.97991552279296124</v>
      </c>
      <c r="BC49" s="13">
        <f t="shared" si="5"/>
        <v>2.7809487802683424</v>
      </c>
      <c r="BD49" s="13">
        <f t="shared" si="6"/>
        <v>5.4853989649465271</v>
      </c>
      <c r="BE49" s="13">
        <f t="shared" si="31"/>
        <v>-3.6493488094239352</v>
      </c>
      <c r="BF49" s="13">
        <f t="shared" si="31"/>
        <v>-3.649487324919277</v>
      </c>
      <c r="BG49" s="13">
        <f t="shared" si="31"/>
        <v>-3.6490198059148922</v>
      </c>
      <c r="BH49" s="13">
        <f t="shared" si="31"/>
        <v>-3.6505982692819092</v>
      </c>
      <c r="BI49" s="13">
        <f t="shared" si="31"/>
        <v>-3.645274512612326</v>
      </c>
      <c r="BJ49" s="13">
        <f t="shared" si="31"/>
        <v>-3.6632942145004672</v>
      </c>
      <c r="BK49" s="13">
        <f t="shared" si="31"/>
        <v>-3.6029971638178173</v>
      </c>
      <c r="BL49" s="13">
        <f t="shared" si="8"/>
        <v>-3.8142349595998501</v>
      </c>
    </row>
    <row r="50" spans="1:64" x14ac:dyDescent="0.2">
      <c r="A50" s="28" t="s">
        <v>158</v>
      </c>
      <c r="B50" s="52" t="s">
        <v>123</v>
      </c>
      <c r="C50" s="28">
        <v>41894.761899999998</v>
      </c>
      <c r="D50" s="28">
        <v>1.6000000000000001E-3</v>
      </c>
      <c r="E50" s="29">
        <f t="shared" si="11"/>
        <v>-1260.0037581397485</v>
      </c>
      <c r="F50" s="4">
        <f t="shared" si="12"/>
        <v>-1260</v>
      </c>
      <c r="G50" s="1">
        <f t="shared" si="13"/>
        <v>-8.7839999978314154E-3</v>
      </c>
      <c r="I50" s="4"/>
      <c r="J50" s="1">
        <f>G50</f>
        <v>-8.7839999978314154E-3</v>
      </c>
      <c r="O50" s="1">
        <f ca="1">+C$11+C$12*F50</f>
        <v>-0.15538039735979292</v>
      </c>
      <c r="Q50" s="12">
        <f t="shared" si="15"/>
        <v>26876.261899999998</v>
      </c>
      <c r="R50" s="1">
        <f>+(P50-G50)^2</f>
        <v>7.7158655961902305E-5</v>
      </c>
      <c r="S50" s="20">
        <v>0.9</v>
      </c>
      <c r="Z50" s="13">
        <f t="shared" si="16"/>
        <v>-1260</v>
      </c>
      <c r="AA50" s="92">
        <f t="shared" si="17"/>
        <v>-1.9754069876796995E-2</v>
      </c>
      <c r="AB50" s="92">
        <f t="shared" si="18"/>
        <v>6.1370778789655786E-3</v>
      </c>
      <c r="AC50" s="92">
        <f t="shared" si="19"/>
        <v>-8.7839999978314154E-3</v>
      </c>
      <c r="AD50" s="92"/>
      <c r="AE50" s="92">
        <f t="shared" si="20"/>
        <v>1.0830818983444911E-4</v>
      </c>
      <c r="AF50" s="13">
        <f t="shared" si="29"/>
        <v>-8.7839999978314154E-3</v>
      </c>
      <c r="AG50" s="116"/>
      <c r="AH50" s="13">
        <f t="shared" si="21"/>
        <v>-1.4921077876796994E-2</v>
      </c>
      <c r="AI50" s="13">
        <f t="shared" si="22"/>
        <v>1.3199701384575442</v>
      </c>
      <c r="AJ50" s="13">
        <f t="shared" si="23"/>
        <v>-0.98436393717609494</v>
      </c>
      <c r="AK50" s="13">
        <f t="shared" si="24"/>
        <v>-0.11209035571436071</v>
      </c>
      <c r="AL50" s="13">
        <f t="shared" si="25"/>
        <v>-0.33695546180547176</v>
      </c>
      <c r="AM50" s="13">
        <f t="shared" si="26"/>
        <v>-0.170090105978418</v>
      </c>
      <c r="AN50" s="92">
        <f t="shared" si="32"/>
        <v>-6.521059531755184</v>
      </c>
      <c r="AO50" s="92">
        <f t="shared" si="32"/>
        <v>-6.5209900734171251</v>
      </c>
      <c r="AP50" s="92">
        <f t="shared" si="32"/>
        <v>-6.5207792759310657</v>
      </c>
      <c r="AQ50" s="92">
        <f t="shared" si="32"/>
        <v>-6.52013959740591</v>
      </c>
      <c r="AR50" s="92">
        <f t="shared" si="32"/>
        <v>-6.5181990553285738</v>
      </c>
      <c r="AS50" s="92">
        <f t="shared" si="32"/>
        <v>-6.5123176651122181</v>
      </c>
      <c r="AT50" s="92">
        <f t="shared" si="32"/>
        <v>-6.4945406057723183</v>
      </c>
      <c r="AU50" s="92">
        <f t="shared" si="28"/>
        <v>-6.441193003362959</v>
      </c>
      <c r="AW50" s="13">
        <v>800</v>
      </c>
      <c r="AX50" s="13">
        <f t="shared" si="0"/>
        <v>1.3471735391825616E-3</v>
      </c>
      <c r="AY50" s="13">
        <f t="shared" si="1"/>
        <v>-1.31488E-2</v>
      </c>
      <c r="AZ50" s="13">
        <f t="shared" si="2"/>
        <v>1.4495973539182562E-2</v>
      </c>
      <c r="BA50" s="13">
        <f t="shared" si="3"/>
        <v>0.67478477583991969</v>
      </c>
      <c r="BB50" s="13">
        <f t="shared" si="4"/>
        <v>0.99199384627360021</v>
      </c>
      <c r="BC50" s="13">
        <f t="shared" si="5"/>
        <v>2.8550833700231881</v>
      </c>
      <c r="BD50" s="13">
        <f t="shared" si="6"/>
        <v>6.932759592737809</v>
      </c>
      <c r="BE50" s="13">
        <f t="shared" si="31"/>
        <v>-3.5465764447585415</v>
      </c>
      <c r="BF50" s="13">
        <f t="shared" si="31"/>
        <v>-3.5467327592852724</v>
      </c>
      <c r="BG50" s="13">
        <f t="shared" si="31"/>
        <v>-3.5462311454152178</v>
      </c>
      <c r="BH50" s="13">
        <f t="shared" si="31"/>
        <v>-3.5478412089331268</v>
      </c>
      <c r="BI50" s="13">
        <f t="shared" si="31"/>
        <v>-3.542677205944619</v>
      </c>
      <c r="BJ50" s="13">
        <f t="shared" si="31"/>
        <v>-3.5592808681773427</v>
      </c>
      <c r="BK50" s="13">
        <f t="shared" si="31"/>
        <v>-3.5062993397809099</v>
      </c>
      <c r="BL50" s="13">
        <f t="shared" si="8"/>
        <v>-3.6802064879792828</v>
      </c>
    </row>
    <row r="51" spans="1:64" x14ac:dyDescent="0.2">
      <c r="A51" s="27" t="s">
        <v>55</v>
      </c>
      <c r="B51" s="53"/>
      <c r="C51" s="55">
        <v>42280.444000000003</v>
      </c>
      <c r="D51" s="27"/>
      <c r="E51" s="29">
        <f t="shared" si="11"/>
        <v>-1094.9938275635059</v>
      </c>
      <c r="F51" s="4">
        <f t="shared" si="12"/>
        <v>-1095</v>
      </c>
      <c r="G51" s="1">
        <f t="shared" si="13"/>
        <v>1.4427000001887791E-2</v>
      </c>
      <c r="I51" s="4"/>
      <c r="J51" s="1">
        <f>G51</f>
        <v>1.4427000001887791E-2</v>
      </c>
      <c r="Q51" s="12">
        <f t="shared" si="15"/>
        <v>27261.944000000003</v>
      </c>
      <c r="R51" s="12"/>
      <c r="S51" s="20">
        <v>1</v>
      </c>
      <c r="Z51" s="13">
        <f t="shared" si="16"/>
        <v>-1095</v>
      </c>
      <c r="AA51" s="92">
        <f t="shared" si="17"/>
        <v>-2.0051291674466877E-2</v>
      </c>
      <c r="AB51" s="92">
        <f t="shared" si="18"/>
        <v>2.8954213676354666E-2</v>
      </c>
      <c r="AC51" s="92">
        <f t="shared" si="19"/>
        <v>1.4427000001887791E-2</v>
      </c>
      <c r="AD51" s="92"/>
      <c r="AE51" s="92">
        <f t="shared" si="20"/>
        <v>1.1887525969197876E-3</v>
      </c>
      <c r="AF51" s="13">
        <f t="shared" si="29"/>
        <v>1.4427000001887791E-2</v>
      </c>
      <c r="AG51" s="116"/>
      <c r="AH51" s="13">
        <f t="shared" si="21"/>
        <v>-1.4527213674466875E-2</v>
      </c>
      <c r="AI51" s="13">
        <f t="shared" si="22"/>
        <v>1.3359173744213253</v>
      </c>
      <c r="AJ51" s="13">
        <f t="shared" si="23"/>
        <v>-0.95662283899295408</v>
      </c>
      <c r="AK51" s="13">
        <f t="shared" si="24"/>
        <v>4.587651807400997E-2</v>
      </c>
      <c r="AL51" s="13">
        <f t="shared" si="25"/>
        <v>0.13573112958428782</v>
      </c>
      <c r="AM51" s="13">
        <f t="shared" si="26"/>
        <v>6.7969947366155137E-2</v>
      </c>
      <c r="AN51" s="92">
        <f t="shared" si="32"/>
        <v>-6.1877497749541712</v>
      </c>
      <c r="AO51" s="92">
        <f t="shared" si="32"/>
        <v>-6.1877814757353891</v>
      </c>
      <c r="AP51" s="92">
        <f t="shared" si="32"/>
        <v>-6.1878754052694429</v>
      </c>
      <c r="AQ51" s="92">
        <f t="shared" si="32"/>
        <v>-6.1881537138835876</v>
      </c>
      <c r="AR51" s="92">
        <f t="shared" si="32"/>
        <v>-6.1889782854324151</v>
      </c>
      <c r="AS51" s="92">
        <f t="shared" si="32"/>
        <v>-6.1914209475233957</v>
      </c>
      <c r="AT51" s="92">
        <f t="shared" si="32"/>
        <v>-6.1986537811254818</v>
      </c>
      <c r="AU51" s="92">
        <f t="shared" si="28"/>
        <v>-6.2200460251890233</v>
      </c>
      <c r="AW51" s="13">
        <v>900</v>
      </c>
      <c r="AX51" s="13">
        <f t="shared" si="0"/>
        <v>1.2686031333266467E-3</v>
      </c>
      <c r="AY51" s="13">
        <f t="shared" si="1"/>
        <v>-1.3535200000000001E-2</v>
      </c>
      <c r="AZ51" s="13">
        <f t="shared" si="2"/>
        <v>1.4803803133326647E-2</v>
      </c>
      <c r="BA51" s="13">
        <f t="shared" si="3"/>
        <v>0.66869139673662703</v>
      </c>
      <c r="BB51" s="13">
        <f t="shared" si="4"/>
        <v>0.99854113808420442</v>
      </c>
      <c r="BC51" s="13">
        <f t="shared" si="5"/>
        <v>2.9276851657029157</v>
      </c>
      <c r="BD51" s="13">
        <f t="shared" si="6"/>
        <v>9.3141578574480963</v>
      </c>
      <c r="BE51" s="13">
        <f t="shared" si="31"/>
        <v>-3.4448746188480754</v>
      </c>
      <c r="BF51" s="13">
        <f t="shared" si="31"/>
        <v>-3.4450262559608236</v>
      </c>
      <c r="BG51" s="13">
        <f t="shared" si="31"/>
        <v>-3.444557619492731</v>
      </c>
      <c r="BH51" s="13">
        <f t="shared" si="31"/>
        <v>-3.4460061689108445</v>
      </c>
      <c r="BI51" s="13">
        <f t="shared" si="31"/>
        <v>-3.4415308349639679</v>
      </c>
      <c r="BJ51" s="13">
        <f t="shared" si="31"/>
        <v>-3.4553779817816839</v>
      </c>
      <c r="BK51" s="13">
        <f t="shared" si="31"/>
        <v>-3.4127208458797069</v>
      </c>
      <c r="BL51" s="13">
        <f t="shared" si="8"/>
        <v>-3.5461780163587155</v>
      </c>
    </row>
    <row r="52" spans="1:64" x14ac:dyDescent="0.2">
      <c r="A52" s="27" t="s">
        <v>179</v>
      </c>
      <c r="B52" s="53"/>
      <c r="C52" s="54">
        <v>42289.777600000001</v>
      </c>
      <c r="D52" s="27"/>
      <c r="E52" s="29">
        <f t="shared" si="11"/>
        <v>-1091.0005473775027</v>
      </c>
      <c r="F52" s="4">
        <f t="shared" si="12"/>
        <v>-1091</v>
      </c>
      <c r="G52" s="1">
        <f t="shared" si="13"/>
        <v>-1.2793999994755723E-3</v>
      </c>
      <c r="I52" s="4"/>
      <c r="J52" s="1">
        <f>G52</f>
        <v>-1.2793999994755723E-3</v>
      </c>
      <c r="P52" s="3"/>
      <c r="Q52" s="12">
        <f t="shared" si="15"/>
        <v>27271.277600000001</v>
      </c>
      <c r="R52" s="12"/>
      <c r="S52" s="20">
        <v>1</v>
      </c>
      <c r="Z52" s="13">
        <f t="shared" si="16"/>
        <v>-1091</v>
      </c>
      <c r="AA52" s="92">
        <f t="shared" si="17"/>
        <v>-2.0038010253662822E-2</v>
      </c>
      <c r="AB52" s="92">
        <f t="shared" si="18"/>
        <v>1.321783273418725E-2</v>
      </c>
      <c r="AC52" s="92">
        <f t="shared" si="19"/>
        <v>-1.2793999994755723E-3</v>
      </c>
      <c r="AD52" s="92"/>
      <c r="AE52" s="92">
        <f t="shared" si="20"/>
        <v>3.5188545866849904E-4</v>
      </c>
      <c r="AF52" s="13">
        <f t="shared" si="29"/>
        <v>-1.2793999994755723E-3</v>
      </c>
      <c r="AG52" s="116"/>
      <c r="AH52" s="13">
        <f t="shared" si="21"/>
        <v>-1.4497232733662822E-2</v>
      </c>
      <c r="AI52" s="13">
        <f t="shared" si="22"/>
        <v>1.3353683592805075</v>
      </c>
      <c r="AJ52" s="13">
        <f t="shared" si="23"/>
        <v>-0.95321402315072845</v>
      </c>
      <c r="AK52" s="13">
        <f t="shared" si="24"/>
        <v>4.9731287357280891E-2</v>
      </c>
      <c r="AL52" s="13">
        <f t="shared" si="25"/>
        <v>0.14721573806179003</v>
      </c>
      <c r="AM52" s="13">
        <f t="shared" si="26"/>
        <v>7.3741096491323918E-2</v>
      </c>
      <c r="AN52" s="92">
        <f t="shared" si="32"/>
        <v>-6.1796604971947122</v>
      </c>
      <c r="AO52" s="92">
        <f t="shared" si="32"/>
        <v>-6.1796947365015438</v>
      </c>
      <c r="AP52" s="92">
        <f t="shared" si="32"/>
        <v>-6.1797962695084578</v>
      </c>
      <c r="AQ52" s="92">
        <f t="shared" si="32"/>
        <v>-6.1800973485098227</v>
      </c>
      <c r="AR52" s="92">
        <f t="shared" si="32"/>
        <v>-6.1809900924647136</v>
      </c>
      <c r="AS52" s="92">
        <f t="shared" si="32"/>
        <v>-6.1836367332674884</v>
      </c>
      <c r="AT52" s="92">
        <f t="shared" si="32"/>
        <v>-6.1914789632734859</v>
      </c>
      <c r="AU52" s="92">
        <f t="shared" si="28"/>
        <v>-6.2146848863242008</v>
      </c>
      <c r="AW52" s="13">
        <v>1000</v>
      </c>
      <c r="AX52" s="13">
        <f t="shared" si="0"/>
        <v>1.0380351027083935E-3</v>
      </c>
      <c r="AY52" s="13">
        <f t="shared" si="1"/>
        <v>-1.392E-2</v>
      </c>
      <c r="AZ52" s="13">
        <f t="shared" si="2"/>
        <v>1.4958035102708394E-2</v>
      </c>
      <c r="BA52" s="13">
        <f t="shared" si="3"/>
        <v>0.6643973835793161</v>
      </c>
      <c r="BB52" s="13">
        <f t="shared" si="4"/>
        <v>0.99984763063966264</v>
      </c>
      <c r="BC52" s="13">
        <f t="shared" si="5"/>
        <v>2.9991646825760383</v>
      </c>
      <c r="BD52" s="13">
        <f t="shared" si="6"/>
        <v>14.018439549922547</v>
      </c>
      <c r="BE52" s="13">
        <f t="shared" si="31"/>
        <v>-3.3439652016616175</v>
      </c>
      <c r="BF52" s="13">
        <f t="shared" si="31"/>
        <v>-3.3440862858586318</v>
      </c>
      <c r="BG52" s="13">
        <f t="shared" si="31"/>
        <v>-3.3437217071715275</v>
      </c>
      <c r="BH52" s="13">
        <f t="shared" si="31"/>
        <v>-3.3448195187218648</v>
      </c>
      <c r="BI52" s="13">
        <f t="shared" si="31"/>
        <v>-3.3415145582066517</v>
      </c>
      <c r="BJ52" s="13">
        <f t="shared" si="31"/>
        <v>-3.3514709965019427</v>
      </c>
      <c r="BK52" s="13">
        <f t="shared" si="31"/>
        <v>-3.3215361407216006</v>
      </c>
      <c r="BL52" s="13">
        <f t="shared" si="8"/>
        <v>-3.41214954473815</v>
      </c>
    </row>
    <row r="53" spans="1:64" x14ac:dyDescent="0.2">
      <c r="A53" s="27" t="s">
        <v>95</v>
      </c>
      <c r="B53" s="53"/>
      <c r="C53" s="55">
        <v>42357.57</v>
      </c>
      <c r="D53" s="27"/>
      <c r="E53" s="29">
        <f t="shared" si="11"/>
        <v>-1061.9962995329786</v>
      </c>
      <c r="F53" s="4">
        <f t="shared" si="12"/>
        <v>-1062</v>
      </c>
      <c r="G53" s="1">
        <f t="shared" si="13"/>
        <v>8.6492000045836903E-3</v>
      </c>
      <c r="I53" s="4">
        <f>G53</f>
        <v>8.6492000045836903E-3</v>
      </c>
      <c r="P53" s="3"/>
      <c r="Q53" s="12">
        <f t="shared" si="15"/>
        <v>27339.07</v>
      </c>
      <c r="R53" s="12"/>
      <c r="S53" s="20">
        <v>0.1</v>
      </c>
      <c r="Z53" s="13">
        <f t="shared" si="16"/>
        <v>-1062</v>
      </c>
      <c r="AA53" s="92">
        <f t="shared" si="17"/>
        <v>-1.9913952427705321E-2</v>
      </c>
      <c r="AB53" s="92">
        <f t="shared" si="18"/>
        <v>2.2901379952289011E-2</v>
      </c>
      <c r="AC53" s="92">
        <f t="shared" si="19"/>
        <v>8.6492000045836903E-3</v>
      </c>
      <c r="AD53" s="92"/>
      <c r="AE53" s="92">
        <f t="shared" si="20"/>
        <v>8.1585367687017781E-5</v>
      </c>
      <c r="AF53" s="13">
        <f t="shared" si="29"/>
        <v>8.6492000045836903E-3</v>
      </c>
      <c r="AG53" s="116"/>
      <c r="AH53" s="13">
        <f t="shared" si="21"/>
        <v>-1.4252179947705321E-2</v>
      </c>
      <c r="AI53" s="13">
        <f t="shared" si="22"/>
        <v>1.3300966912539987</v>
      </c>
      <c r="AJ53" s="13">
        <f t="shared" si="23"/>
        <v>-0.92489930483967342</v>
      </c>
      <c r="AK53" s="13">
        <f t="shared" si="24"/>
        <v>7.7338940850480709E-2</v>
      </c>
      <c r="AL53" s="13">
        <f t="shared" si="25"/>
        <v>0.23014069770986192</v>
      </c>
      <c r="AM53" s="13">
        <f t="shared" si="26"/>
        <v>0.11558094263847267</v>
      </c>
      <c r="AN53" s="92">
        <f t="shared" ref="AN53:AT68" si="33">$AU53+$AB$7*SIN(AO53)</f>
        <v>-6.1211322167697109</v>
      </c>
      <c r="AO53" s="92">
        <f t="shared" si="33"/>
        <v>-6.1211836117889122</v>
      </c>
      <c r="AP53" s="92">
        <f t="shared" si="33"/>
        <v>-6.1213372128855665</v>
      </c>
      <c r="AQ53" s="92">
        <f t="shared" si="33"/>
        <v>-6.1217962479833998</v>
      </c>
      <c r="AR53" s="92">
        <f t="shared" si="33"/>
        <v>-6.1231678650315784</v>
      </c>
      <c r="AS53" s="92">
        <f t="shared" si="33"/>
        <v>-6.1272645192536217</v>
      </c>
      <c r="AT53" s="92">
        <f t="shared" si="33"/>
        <v>-6.139484725524623</v>
      </c>
      <c r="AU53" s="92">
        <f t="shared" si="28"/>
        <v>-6.1758166295542365</v>
      </c>
      <c r="AW53" s="13">
        <v>1100</v>
      </c>
      <c r="AX53" s="13">
        <f t="shared" si="0"/>
        <v>6.5726665264708405E-4</v>
      </c>
      <c r="AY53" s="13">
        <f t="shared" si="1"/>
        <v>-1.43032E-2</v>
      </c>
      <c r="AZ53" s="13">
        <f t="shared" si="2"/>
        <v>1.4960466652647084E-2</v>
      </c>
      <c r="BA53" s="13">
        <f t="shared" si="3"/>
        <v>0.66183515200422671</v>
      </c>
      <c r="BB53" s="13">
        <f t="shared" si="4"/>
        <v>0.99611296298123442</v>
      </c>
      <c r="BC53" s="13">
        <f t="shared" si="5"/>
        <v>3.0699069886000854</v>
      </c>
      <c r="BD53" s="13">
        <f t="shared" si="6"/>
        <v>27.887632129743707</v>
      </c>
      <c r="BE53" s="13">
        <f t="shared" si="31"/>
        <v>-3.2435805675462293</v>
      </c>
      <c r="BF53" s="13">
        <f t="shared" si="31"/>
        <v>-3.2436484181180281</v>
      </c>
      <c r="BG53" s="13">
        <f t="shared" si="31"/>
        <v>-3.2434472452779484</v>
      </c>
      <c r="BH53" s="13">
        <f t="shared" si="31"/>
        <v>-3.244043722658136</v>
      </c>
      <c r="BI53" s="13">
        <f t="shared" si="31"/>
        <v>-3.2422752732161628</v>
      </c>
      <c r="BJ53" s="13">
        <f t="shared" si="31"/>
        <v>-3.2475193536113967</v>
      </c>
      <c r="BK53" s="13">
        <f t="shared" si="31"/>
        <v>-3.231976746108665</v>
      </c>
      <c r="BL53" s="13">
        <f t="shared" si="8"/>
        <v>-3.2781210731175827</v>
      </c>
    </row>
    <row r="54" spans="1:64" x14ac:dyDescent="0.2">
      <c r="A54" s="27" t="s">
        <v>95</v>
      </c>
      <c r="B54" s="53"/>
      <c r="C54" s="55">
        <v>42392.627</v>
      </c>
      <c r="D54" s="27"/>
      <c r="E54" s="29">
        <f t="shared" si="11"/>
        <v>-1046.9975398388904</v>
      </c>
      <c r="F54" s="4">
        <f t="shared" si="12"/>
        <v>-1047</v>
      </c>
      <c r="G54" s="1">
        <f t="shared" si="13"/>
        <v>5.750200005422812E-3</v>
      </c>
      <c r="I54" s="4">
        <f>G54</f>
        <v>5.750200005422812E-3</v>
      </c>
      <c r="P54" s="3"/>
      <c r="Q54" s="12">
        <f t="shared" si="15"/>
        <v>27374.127</v>
      </c>
      <c r="R54" s="12"/>
      <c r="S54" s="20">
        <v>0.1</v>
      </c>
      <c r="Z54" s="13">
        <f t="shared" si="16"/>
        <v>-1047</v>
      </c>
      <c r="AA54" s="92">
        <f t="shared" si="17"/>
        <v>-1.9831040130964532E-2</v>
      </c>
      <c r="AB54" s="92">
        <f t="shared" si="18"/>
        <v>1.9856936856387345E-2</v>
      </c>
      <c r="AC54" s="92">
        <f t="shared" si="19"/>
        <v>5.750200005422812E-3</v>
      </c>
      <c r="AD54" s="92"/>
      <c r="AE54" s="92">
        <f t="shared" si="20"/>
        <v>6.5439984691551478E-5</v>
      </c>
      <c r="AF54" s="13">
        <f t="shared" si="29"/>
        <v>5.750200005422812E-3</v>
      </c>
      <c r="AG54" s="116"/>
      <c r="AH54" s="13">
        <f t="shared" si="21"/>
        <v>-1.4106736850964533E-2</v>
      </c>
      <c r="AI54" s="13">
        <f t="shared" si="22"/>
        <v>1.3265036309466749</v>
      </c>
      <c r="AJ54" s="13">
        <f t="shared" si="23"/>
        <v>-0.90786833319600901</v>
      </c>
      <c r="AK54" s="13">
        <f t="shared" si="24"/>
        <v>9.1326427321719722E-2</v>
      </c>
      <c r="AL54" s="13">
        <f t="shared" si="25"/>
        <v>0.27274004063452495</v>
      </c>
      <c r="AM54" s="13">
        <f t="shared" si="26"/>
        <v>0.13722170417700044</v>
      </c>
      <c r="AN54" s="92">
        <f t="shared" si="33"/>
        <v>-6.0909621826612206</v>
      </c>
      <c r="AO54" s="92">
        <f t="shared" si="33"/>
        <v>-6.0910214032367245</v>
      </c>
      <c r="AP54" s="92">
        <f t="shared" si="33"/>
        <v>-6.0911993492394254</v>
      </c>
      <c r="AQ54" s="92">
        <f t="shared" si="33"/>
        <v>-6.0917340044337172</v>
      </c>
      <c r="AR54" s="92">
        <f t="shared" si="33"/>
        <v>-6.0933400927175185</v>
      </c>
      <c r="AS54" s="92">
        <f t="shared" si="33"/>
        <v>-6.0981617724929977</v>
      </c>
      <c r="AT54" s="92">
        <f t="shared" si="33"/>
        <v>-6.1126114400823512</v>
      </c>
      <c r="AU54" s="92">
        <f t="shared" si="28"/>
        <v>-6.1557123588111518</v>
      </c>
      <c r="AW54" s="13">
        <v>1200</v>
      </c>
      <c r="AX54" s="13">
        <f t="shared" si="0"/>
        <v>1.2805194904923385E-4</v>
      </c>
      <c r="AY54" s="13">
        <f t="shared" si="1"/>
        <v>-1.4684800000000001E-2</v>
      </c>
      <c r="AZ54" s="13">
        <f t="shared" si="2"/>
        <v>1.4812851949049235E-2</v>
      </c>
      <c r="BA54" s="13">
        <f t="shared" si="3"/>
        <v>0.66096469261953139</v>
      </c>
      <c r="BB54" s="13">
        <f t="shared" si="4"/>
        <v>0.98745354679571373</v>
      </c>
      <c r="BC54" s="13">
        <f t="shared" si="5"/>
        <v>3.1402811903623142</v>
      </c>
      <c r="BD54" s="13">
        <f t="shared" si="6"/>
        <v>1525.013947351345</v>
      </c>
      <c r="BE54" s="13">
        <f t="shared" si="31"/>
        <v>-3.1434593043898023</v>
      </c>
      <c r="BF54" s="13">
        <f t="shared" si="31"/>
        <v>-3.1434605915805989</v>
      </c>
      <c r="BG54" s="13">
        <f t="shared" si="31"/>
        <v>-3.143456794949679</v>
      </c>
      <c r="BH54" s="13">
        <f t="shared" si="31"/>
        <v>-3.143467993294538</v>
      </c>
      <c r="BI54" s="13">
        <f t="shared" si="31"/>
        <v>-3.1434349632403471</v>
      </c>
      <c r="BJ54" s="13">
        <f t="shared" si="31"/>
        <v>-3.1435323869721445</v>
      </c>
      <c r="BK54" s="13">
        <f t="shared" si="31"/>
        <v>-3.1432450310438207</v>
      </c>
      <c r="BL54" s="13">
        <f t="shared" si="8"/>
        <v>-3.1440926014970154</v>
      </c>
    </row>
    <row r="55" spans="1:64" x14ac:dyDescent="0.2">
      <c r="A55" s="27" t="s">
        <v>55</v>
      </c>
      <c r="B55" s="53"/>
      <c r="C55" s="55">
        <v>42404.296999999999</v>
      </c>
      <c r="D55" s="27"/>
      <c r="E55" s="29">
        <f t="shared" si="11"/>
        <v>-1042.0046560887124</v>
      </c>
      <c r="F55" s="4">
        <f t="shared" si="12"/>
        <v>-1042</v>
      </c>
      <c r="G55" s="1">
        <f t="shared" si="13"/>
        <v>-1.088280000112718E-2</v>
      </c>
      <c r="I55" s="4"/>
      <c r="J55" s="1">
        <f>G55</f>
        <v>-1.088280000112718E-2</v>
      </c>
      <c r="P55" s="3"/>
      <c r="Q55" s="12">
        <f t="shared" si="15"/>
        <v>27385.796999999999</v>
      </c>
      <c r="R55" s="12"/>
      <c r="S55" s="20">
        <v>1</v>
      </c>
      <c r="Z55" s="13">
        <f t="shared" si="16"/>
        <v>-1042</v>
      </c>
      <c r="AA55" s="92">
        <f t="shared" si="17"/>
        <v>-1.9800632093025163E-2</v>
      </c>
      <c r="AB55" s="92">
        <f t="shared" si="18"/>
        <v>3.1726932118979808E-3</v>
      </c>
      <c r="AC55" s="92">
        <f t="shared" si="19"/>
        <v>-1.088280000112718E-2</v>
      </c>
      <c r="AD55" s="92"/>
      <c r="AE55" s="92">
        <f t="shared" si="20"/>
        <v>7.9527729219285555E-5</v>
      </c>
      <c r="AF55" s="13">
        <f t="shared" si="29"/>
        <v>-1.088280000112718E-2</v>
      </c>
      <c r="AG55" s="116"/>
      <c r="AH55" s="13">
        <f t="shared" si="21"/>
        <v>-1.4055493213025161E-2</v>
      </c>
      <c r="AI55" s="13">
        <f t="shared" si="22"/>
        <v>1.3251790556463297</v>
      </c>
      <c r="AJ55" s="13">
        <f t="shared" si="23"/>
        <v>-0.90184669714372678</v>
      </c>
      <c r="AK55" s="13">
        <f t="shared" si="24"/>
        <v>9.5936015748378817E-2</v>
      </c>
      <c r="AL55" s="13">
        <f t="shared" si="25"/>
        <v>0.2868865313958554</v>
      </c>
      <c r="AM55" s="13">
        <f t="shared" si="26"/>
        <v>0.14443525912282762</v>
      </c>
      <c r="AN55" s="92">
        <f t="shared" si="33"/>
        <v>-6.0809243369660173</v>
      </c>
      <c r="AO55" s="92">
        <f t="shared" si="33"/>
        <v>-6.0809859819553091</v>
      </c>
      <c r="AP55" s="92">
        <f t="shared" si="33"/>
        <v>-6.0811715842555314</v>
      </c>
      <c r="AQ55" s="92">
        <f t="shared" si="33"/>
        <v>-6.0817303578089117</v>
      </c>
      <c r="AR55" s="92">
        <f t="shared" si="33"/>
        <v>-6.0834122151461143</v>
      </c>
      <c r="AS55" s="92">
        <f t="shared" si="33"/>
        <v>-6.088471018515504</v>
      </c>
      <c r="AT55" s="92">
        <f t="shared" si="33"/>
        <v>-6.1036574144729174</v>
      </c>
      <c r="AU55" s="92">
        <f t="shared" si="28"/>
        <v>-6.1490109352301223</v>
      </c>
      <c r="AW55" s="13">
        <v>1300</v>
      </c>
      <c r="AX55" s="13">
        <f t="shared" si="0"/>
        <v>-5.4790898791801795E-4</v>
      </c>
      <c r="AY55" s="13">
        <f t="shared" si="1"/>
        <v>-1.50648E-2</v>
      </c>
      <c r="AZ55" s="13">
        <f t="shared" si="2"/>
        <v>1.4516891012081982E-2</v>
      </c>
      <c r="BA55" s="13">
        <f t="shared" si="3"/>
        <v>0.66177246519205346</v>
      </c>
      <c r="BB55" s="13">
        <f t="shared" si="4"/>
        <v>0.9739072812452656</v>
      </c>
      <c r="BC55" s="13">
        <f t="shared" si="5"/>
        <v>-3.0725366313533433</v>
      </c>
      <c r="BD55" s="13">
        <f t="shared" si="6"/>
        <v>-28.950482275738516</v>
      </c>
      <c r="BE55" s="13">
        <f t="shared" si="31"/>
        <v>-3.0433428551183912</v>
      </c>
      <c r="BF55" s="13">
        <f t="shared" si="31"/>
        <v>-3.0432773222177074</v>
      </c>
      <c r="BG55" s="13">
        <f t="shared" si="31"/>
        <v>-3.043471550400592</v>
      </c>
      <c r="BH55" s="13">
        <f t="shared" si="31"/>
        <v>-3.042895880824831</v>
      </c>
      <c r="BI55" s="13">
        <f t="shared" si="31"/>
        <v>-3.0446020032425936</v>
      </c>
      <c r="BJ55" s="13">
        <f t="shared" si="31"/>
        <v>-3.0395446934679637</v>
      </c>
      <c r="BK55" s="13">
        <f t="shared" si="31"/>
        <v>-3.0545285186436417</v>
      </c>
      <c r="BL55" s="13">
        <f t="shared" si="8"/>
        <v>-3.010064129876449</v>
      </c>
    </row>
    <row r="56" spans="1:64" x14ac:dyDescent="0.2">
      <c r="A56" s="27" t="s">
        <v>66</v>
      </c>
      <c r="B56" s="53"/>
      <c r="C56" s="55">
        <v>42439.34</v>
      </c>
      <c r="D56" s="27"/>
      <c r="E56" s="29">
        <f t="shared" si="11"/>
        <v>-1027.0118861437686</v>
      </c>
      <c r="F56" s="4">
        <f t="shared" si="12"/>
        <v>-1027</v>
      </c>
      <c r="G56" s="1">
        <f t="shared" si="13"/>
        <v>-2.7781800003140233E-2</v>
      </c>
      <c r="I56" s="4">
        <f>G56</f>
        <v>-2.7781800003140233E-2</v>
      </c>
      <c r="P56" s="3"/>
      <c r="Q56" s="12">
        <f t="shared" si="15"/>
        <v>27420.839999999997</v>
      </c>
      <c r="R56" s="12"/>
      <c r="S56" s="20">
        <v>0.1</v>
      </c>
      <c r="Z56" s="13">
        <f t="shared" si="16"/>
        <v>-1027</v>
      </c>
      <c r="AA56" s="92">
        <f t="shared" si="17"/>
        <v>-1.9701261313405802E-2</v>
      </c>
      <c r="AB56" s="92">
        <f t="shared" si="18"/>
        <v>-1.3888160369734432E-2</v>
      </c>
      <c r="AC56" s="92">
        <f t="shared" si="19"/>
        <v>-2.7781800003140233E-2</v>
      </c>
      <c r="AD56" s="92"/>
      <c r="AE56" s="92">
        <f t="shared" si="20"/>
        <v>6.5295105516295036E-6</v>
      </c>
      <c r="AF56" s="13">
        <f t="shared" si="29"/>
        <v>-2.7781800003140233E-2</v>
      </c>
      <c r="AG56" s="116"/>
      <c r="AH56" s="13">
        <f t="shared" si="21"/>
        <v>-1.3893639633405801E-2</v>
      </c>
      <c r="AI56" s="13">
        <f t="shared" si="22"/>
        <v>1.3208355329850479</v>
      </c>
      <c r="AJ56" s="13">
        <f t="shared" si="23"/>
        <v>-0.88278762148782031</v>
      </c>
      <c r="AK56" s="13">
        <f t="shared" si="24"/>
        <v>0.10958876823339252</v>
      </c>
      <c r="AL56" s="13">
        <f t="shared" si="25"/>
        <v>0.32914786931780882</v>
      </c>
      <c r="AM56" s="13">
        <f t="shared" si="26"/>
        <v>0.166076015348121</v>
      </c>
      <c r="AN56" s="92">
        <f t="shared" si="33"/>
        <v>-6.0508739059116046</v>
      </c>
      <c r="AO56" s="92">
        <f t="shared" si="33"/>
        <v>-6.0509422280346072</v>
      </c>
      <c r="AP56" s="92">
        <f t="shared" si="33"/>
        <v>-6.0511493015153492</v>
      </c>
      <c r="AQ56" s="92">
        <f t="shared" si="33"/>
        <v>-6.0517768464328512</v>
      </c>
      <c r="AR56" s="92">
        <f t="shared" si="33"/>
        <v>-6.0536780823224721</v>
      </c>
      <c r="AS56" s="92">
        <f t="shared" si="33"/>
        <v>-6.0594330251015842</v>
      </c>
      <c r="AT56" s="92">
        <f t="shared" si="33"/>
        <v>-6.076807962493417</v>
      </c>
      <c r="AU56" s="92">
        <f t="shared" si="28"/>
        <v>-6.1289066644870376</v>
      </c>
      <c r="AW56" s="13">
        <v>1400</v>
      </c>
      <c r="AX56" s="13">
        <f t="shared" si="0"/>
        <v>-1.368955216382365E-3</v>
      </c>
      <c r="AY56" s="13">
        <f t="shared" si="1"/>
        <v>-1.5443199999999999E-2</v>
      </c>
      <c r="AZ56" s="13">
        <f t="shared" si="2"/>
        <v>1.4074244783617634E-2</v>
      </c>
      <c r="BA56" s="13">
        <f t="shared" si="3"/>
        <v>0.66427103397627696</v>
      </c>
      <c r="BB56" s="13">
        <f t="shared" si="4"/>
        <v>0.95543602517081527</v>
      </c>
      <c r="BC56" s="13">
        <f t="shared" si="5"/>
        <v>-3.0018146134077934</v>
      </c>
      <c r="BD56" s="13">
        <f t="shared" si="6"/>
        <v>-14.285095282448344</v>
      </c>
      <c r="BE56" s="13">
        <f t="shared" si="31"/>
        <v>-2.9429727130667329</v>
      </c>
      <c r="BF56" s="13">
        <f t="shared" si="31"/>
        <v>-2.9428532486976602</v>
      </c>
      <c r="BG56" s="13">
        <f t="shared" si="31"/>
        <v>-2.9432126761009201</v>
      </c>
      <c r="BH56" s="13">
        <f t="shared" si="31"/>
        <v>-2.9421312033709093</v>
      </c>
      <c r="BI56" s="13">
        <f t="shared" si="31"/>
        <v>-2.9453845124667692</v>
      </c>
      <c r="BJ56" s="13">
        <f t="shared" si="31"/>
        <v>-2.9355913329887096</v>
      </c>
      <c r="BK56" s="13">
        <f t="shared" si="31"/>
        <v>-2.9650144593382084</v>
      </c>
      <c r="BL56" s="13">
        <f t="shared" si="8"/>
        <v>-2.8760356582558826</v>
      </c>
    </row>
    <row r="57" spans="1:64" x14ac:dyDescent="0.2">
      <c r="A57" s="27" t="s">
        <v>66</v>
      </c>
      <c r="B57" s="53"/>
      <c r="C57" s="55">
        <v>42439.37</v>
      </c>
      <c r="D57" s="27"/>
      <c r="E57" s="29">
        <f t="shared" si="11"/>
        <v>-1026.9990509670304</v>
      </c>
      <c r="F57" s="4">
        <f t="shared" si="12"/>
        <v>-1027</v>
      </c>
      <c r="G57" s="1">
        <f t="shared" si="13"/>
        <v>2.2182000029715709E-3</v>
      </c>
      <c r="I57" s="4">
        <f>G57</f>
        <v>2.2182000029715709E-3</v>
      </c>
      <c r="P57" s="3"/>
      <c r="Q57" s="12">
        <f t="shared" si="15"/>
        <v>27420.870000000003</v>
      </c>
      <c r="R57" s="12"/>
      <c r="S57" s="20">
        <v>0.1</v>
      </c>
      <c r="Z57" s="13">
        <f t="shared" si="16"/>
        <v>-1027</v>
      </c>
      <c r="AA57" s="92">
        <f t="shared" si="17"/>
        <v>-1.9701261313405802E-2</v>
      </c>
      <c r="AB57" s="92">
        <f t="shared" si="18"/>
        <v>1.611183963637737E-2</v>
      </c>
      <c r="AC57" s="92">
        <f t="shared" si="19"/>
        <v>2.2182000029715709E-3</v>
      </c>
      <c r="AD57" s="92"/>
      <c r="AE57" s="92">
        <f t="shared" si="20"/>
        <v>4.8046278440016412E-5</v>
      </c>
      <c r="AF57" s="13">
        <f t="shared" si="29"/>
        <v>2.2182000029715709E-3</v>
      </c>
      <c r="AG57" s="116"/>
      <c r="AH57" s="13">
        <f t="shared" si="21"/>
        <v>-1.3893639633405801E-2</v>
      </c>
      <c r="AI57" s="13">
        <f t="shared" si="22"/>
        <v>1.3208355329850479</v>
      </c>
      <c r="AJ57" s="13">
        <f t="shared" si="23"/>
        <v>-0.88278762148782031</v>
      </c>
      <c r="AK57" s="13">
        <f t="shared" si="24"/>
        <v>0.10958876823339252</v>
      </c>
      <c r="AL57" s="13">
        <f t="shared" si="25"/>
        <v>0.32914786931780882</v>
      </c>
      <c r="AM57" s="13">
        <f t="shared" si="26"/>
        <v>0.166076015348121</v>
      </c>
      <c r="AN57" s="92">
        <f t="shared" si="33"/>
        <v>-6.0508739059116046</v>
      </c>
      <c r="AO57" s="92">
        <f t="shared" si="33"/>
        <v>-6.0509422280346072</v>
      </c>
      <c r="AP57" s="92">
        <f t="shared" si="33"/>
        <v>-6.0511493015153492</v>
      </c>
      <c r="AQ57" s="92">
        <f t="shared" si="33"/>
        <v>-6.0517768464328512</v>
      </c>
      <c r="AR57" s="92">
        <f t="shared" si="33"/>
        <v>-6.0536780823224721</v>
      </c>
      <c r="AS57" s="92">
        <f t="shared" si="33"/>
        <v>-6.0594330251015842</v>
      </c>
      <c r="AT57" s="92">
        <f t="shared" si="33"/>
        <v>-6.076807962493417</v>
      </c>
      <c r="AU57" s="92">
        <f t="shared" si="28"/>
        <v>-6.1289066644870376</v>
      </c>
      <c r="AW57" s="13">
        <v>1500</v>
      </c>
      <c r="AX57" s="13">
        <f t="shared" si="0"/>
        <v>-2.3334222420297052E-3</v>
      </c>
      <c r="AY57" s="13">
        <f t="shared" si="1"/>
        <v>-1.5820000000000001E-2</v>
      </c>
      <c r="AZ57" s="13">
        <f t="shared" si="2"/>
        <v>1.3486577757970295E-2</v>
      </c>
      <c r="BA57" s="13">
        <f t="shared" si="3"/>
        <v>0.66849940592672519</v>
      </c>
      <c r="BB57" s="13">
        <f t="shared" si="4"/>
        <v>0.93192602113299539</v>
      </c>
      <c r="BC57" s="13">
        <f t="shared" si="5"/>
        <v>-2.9303693863376723</v>
      </c>
      <c r="BD57" s="13">
        <f t="shared" si="6"/>
        <v>-9.4334237544411064</v>
      </c>
      <c r="BE57" s="13">
        <f t="shared" si="31"/>
        <v>-2.8420876280554919</v>
      </c>
      <c r="BF57" s="13">
        <f t="shared" si="31"/>
        <v>-2.8419366650093685</v>
      </c>
      <c r="BG57" s="13">
        <f t="shared" si="31"/>
        <v>-2.84240267105177</v>
      </c>
      <c r="BH57" s="13">
        <f t="shared" si="31"/>
        <v>-2.8409639462155627</v>
      </c>
      <c r="BI57" s="13">
        <f t="shared" si="31"/>
        <v>-2.8454037447793459</v>
      </c>
      <c r="BJ57" s="13">
        <f t="shared" si="31"/>
        <v>-2.8316830258816612</v>
      </c>
      <c r="BK57" s="13">
        <f t="shared" si="31"/>
        <v>-2.8739044089620776</v>
      </c>
      <c r="BL57" s="13">
        <f t="shared" si="8"/>
        <v>-2.7420071866353153</v>
      </c>
    </row>
    <row r="58" spans="1:64" x14ac:dyDescent="0.2">
      <c r="A58" s="27" t="s">
        <v>66</v>
      </c>
      <c r="B58" s="53"/>
      <c r="C58" s="54">
        <v>42453.383000000002</v>
      </c>
      <c r="D58" s="27"/>
      <c r="E58" s="29">
        <f t="shared" si="11"/>
        <v>-1021.0037399137958</v>
      </c>
      <c r="F58" s="4">
        <f t="shared" si="12"/>
        <v>-1021</v>
      </c>
      <c r="G58" s="1">
        <f t="shared" si="13"/>
        <v>-8.7413999935961328E-3</v>
      </c>
      <c r="I58" s="4">
        <f>G58</f>
        <v>-8.7413999935961328E-3</v>
      </c>
      <c r="P58" s="3"/>
      <c r="Q58" s="12">
        <f t="shared" si="15"/>
        <v>27434.883000000002</v>
      </c>
      <c r="R58" s="12"/>
      <c r="S58" s="20">
        <v>0.1</v>
      </c>
      <c r="Z58" s="13">
        <f t="shared" si="16"/>
        <v>-1021</v>
      </c>
      <c r="AA58" s="92">
        <f t="shared" si="17"/>
        <v>-1.9658145937818648E-2</v>
      </c>
      <c r="AB58" s="92">
        <f t="shared" si="18"/>
        <v>5.0841412242225142E-3</v>
      </c>
      <c r="AC58" s="92">
        <f t="shared" si="19"/>
        <v>-8.7413999935961328E-3</v>
      </c>
      <c r="AD58" s="92"/>
      <c r="AE58" s="92">
        <f t="shared" si="20"/>
        <v>1.1917534201069874E-5</v>
      </c>
      <c r="AF58" s="13">
        <f t="shared" si="29"/>
        <v>-8.7413999935961328E-3</v>
      </c>
      <c r="AG58" s="116"/>
      <c r="AH58" s="13">
        <f t="shared" si="21"/>
        <v>-1.3825541217818647E-2</v>
      </c>
      <c r="AI58" s="13">
        <f t="shared" si="22"/>
        <v>1.3189464698482261</v>
      </c>
      <c r="AJ58" s="13">
        <f t="shared" si="23"/>
        <v>-0.87475951180722411</v>
      </c>
      <c r="AK58" s="13">
        <f t="shared" si="24"/>
        <v>0.11497080812130779</v>
      </c>
      <c r="AL58" s="13">
        <f t="shared" si="25"/>
        <v>0.34597207791644075</v>
      </c>
      <c r="AM58" s="13">
        <f t="shared" si="26"/>
        <v>0.17473243356466589</v>
      </c>
      <c r="AN58" s="92">
        <f t="shared" si="33"/>
        <v>-6.0388822470843362</v>
      </c>
      <c r="AO58" s="92">
        <f t="shared" si="33"/>
        <v>-6.0389529782852058</v>
      </c>
      <c r="AP58" s="92">
        <f t="shared" si="33"/>
        <v>-6.0391679778913376</v>
      </c>
      <c r="AQ58" s="92">
        <f t="shared" si="33"/>
        <v>-6.0398214354301611</v>
      </c>
      <c r="AR58" s="92">
        <f t="shared" si="33"/>
        <v>-6.0418068676852377</v>
      </c>
      <c r="AS58" s="92">
        <f t="shared" si="33"/>
        <v>-6.0478333922062415</v>
      </c>
      <c r="AT58" s="92">
        <f t="shared" si="33"/>
        <v>-6.0660739251664539</v>
      </c>
      <c r="AU58" s="92">
        <f t="shared" si="28"/>
        <v>-6.120864956189803</v>
      </c>
      <c r="AW58" s="13">
        <v>1600</v>
      </c>
      <c r="AX58" s="13">
        <f t="shared" si="0"/>
        <v>-3.439574266732073E-3</v>
      </c>
      <c r="AY58" s="13">
        <f t="shared" si="1"/>
        <v>-1.6195199999999996E-2</v>
      </c>
      <c r="AZ58" s="13">
        <f t="shared" si="2"/>
        <v>1.2755625733267923E-2</v>
      </c>
      <c r="BA58" s="13">
        <f t="shared" si="3"/>
        <v>0.67452410738160651</v>
      </c>
      <c r="BB58" s="13">
        <f t="shared" si="4"/>
        <v>0.9031862499889991</v>
      </c>
      <c r="BC58" s="13">
        <f t="shared" si="5"/>
        <v>-2.8578166386583699</v>
      </c>
      <c r="BD58" s="13">
        <f t="shared" si="6"/>
        <v>-7.0004523855721938</v>
      </c>
      <c r="BE58" s="13">
        <f t="shared" si="31"/>
        <v>-2.7404202767811685</v>
      </c>
      <c r="BF58" s="13">
        <f t="shared" si="31"/>
        <v>-2.7402636937884073</v>
      </c>
      <c r="BG58" s="13">
        <f t="shared" si="31"/>
        <v>-2.7407653534280088</v>
      </c>
      <c r="BH58" s="13">
        <f t="shared" si="31"/>
        <v>-2.739157761955211</v>
      </c>
      <c r="BI58" s="13">
        <f t="shared" si="31"/>
        <v>-2.7443055062583745</v>
      </c>
      <c r="BJ58" s="13">
        <f t="shared" si="31"/>
        <v>-2.7277815123896332</v>
      </c>
      <c r="BK58" s="13">
        <f t="shared" si="31"/>
        <v>-2.7804285502526964</v>
      </c>
      <c r="BL58" s="13">
        <f t="shared" si="8"/>
        <v>-2.6079787150147489</v>
      </c>
    </row>
    <row r="59" spans="1:64" x14ac:dyDescent="0.2">
      <c r="A59" s="27" t="s">
        <v>96</v>
      </c>
      <c r="B59" s="53"/>
      <c r="C59" s="55">
        <v>42504.809000000001</v>
      </c>
      <c r="D59" s="27"/>
      <c r="E59" s="29">
        <f t="shared" si="11"/>
        <v>-999.00167995349784</v>
      </c>
      <c r="F59" s="4">
        <f t="shared" si="12"/>
        <v>-999</v>
      </c>
      <c r="G59" s="1">
        <f t="shared" si="13"/>
        <v>-3.9265999948838726E-3</v>
      </c>
      <c r="I59" s="4">
        <f>G59</f>
        <v>-3.9265999948838726E-3</v>
      </c>
      <c r="P59" s="3"/>
      <c r="Q59" s="12">
        <f t="shared" si="15"/>
        <v>27486.309000000001</v>
      </c>
      <c r="R59" s="12"/>
      <c r="S59" s="20">
        <v>0.1</v>
      </c>
      <c r="Z59" s="13">
        <f t="shared" si="16"/>
        <v>-999</v>
      </c>
      <c r="AA59" s="92">
        <f t="shared" si="17"/>
        <v>-1.9484062173509925E-2</v>
      </c>
      <c r="AB59" s="92">
        <f t="shared" si="18"/>
        <v>9.633302258626051E-3</v>
      </c>
      <c r="AC59" s="92">
        <f t="shared" si="19"/>
        <v>-3.9265999948838726E-3</v>
      </c>
      <c r="AD59" s="92"/>
      <c r="AE59" s="92">
        <f t="shared" si="20"/>
        <v>2.4203462943938011E-5</v>
      </c>
      <c r="AF59" s="13">
        <f t="shared" si="29"/>
        <v>-3.9265999948838726E-3</v>
      </c>
      <c r="AG59" s="116"/>
      <c r="AH59" s="13">
        <f t="shared" si="21"/>
        <v>-1.3559902253509924E-2</v>
      </c>
      <c r="AI59" s="13">
        <f t="shared" si="22"/>
        <v>1.3113103619179221</v>
      </c>
      <c r="AJ59" s="13">
        <f t="shared" si="23"/>
        <v>-0.8434567393129766</v>
      </c>
      <c r="AK59" s="13">
        <f t="shared" si="24"/>
        <v>0.13427954390466282</v>
      </c>
      <c r="AL59" s="13">
        <f t="shared" si="25"/>
        <v>0.4072255138541041</v>
      </c>
      <c r="AM59" s="13">
        <f t="shared" si="26"/>
        <v>0.20647401842473428</v>
      </c>
      <c r="AN59" s="92">
        <f t="shared" si="33"/>
        <v>-5.9950679284932553</v>
      </c>
      <c r="AO59" s="92">
        <f t="shared" si="33"/>
        <v>-5.9951461431138213</v>
      </c>
      <c r="AP59" s="92">
        <f t="shared" si="33"/>
        <v>-5.9953867443755167</v>
      </c>
      <c r="AQ59" s="92">
        <f t="shared" si="33"/>
        <v>-5.9961267667692404</v>
      </c>
      <c r="AR59" s="92">
        <f t="shared" si="33"/>
        <v>-5.998401858427747</v>
      </c>
      <c r="AS59" s="92">
        <f t="shared" si="33"/>
        <v>-6.0053868783190776</v>
      </c>
      <c r="AT59" s="92">
        <f t="shared" si="33"/>
        <v>-6.0267474244933261</v>
      </c>
      <c r="AU59" s="92">
        <f t="shared" si="28"/>
        <v>-6.0913786924332802</v>
      </c>
      <c r="AW59" s="13">
        <v>1700</v>
      </c>
      <c r="AX59" s="13">
        <f t="shared" si="0"/>
        <v>-4.6855153903593173E-3</v>
      </c>
      <c r="AY59" s="13">
        <f t="shared" si="1"/>
        <v>-1.6568799999999998E-2</v>
      </c>
      <c r="AZ59" s="13">
        <f t="shared" si="2"/>
        <v>1.1883284609640681E-2</v>
      </c>
      <c r="BA59" s="13">
        <f t="shared" si="3"/>
        <v>0.68244109597981106</v>
      </c>
      <c r="BB59" s="13">
        <f t="shared" si="4"/>
        <v>0.86894455398286718</v>
      </c>
      <c r="BC59" s="13">
        <f t="shared" si="5"/>
        <v>-2.7837469936509232</v>
      </c>
      <c r="BD59" s="13">
        <f t="shared" si="6"/>
        <v>-5.5292330752856609</v>
      </c>
      <c r="BE59" s="13">
        <f t="shared" si="31"/>
        <v>-2.6376930105872245</v>
      </c>
      <c r="BF59" s="13">
        <f t="shared" si="31"/>
        <v>-2.6375535155031478</v>
      </c>
      <c r="BG59" s="13">
        <f t="shared" si="31"/>
        <v>-2.6380233363494421</v>
      </c>
      <c r="BH59" s="13">
        <f t="shared" si="31"/>
        <v>-2.6364404890329598</v>
      </c>
      <c r="BI59" s="13">
        <f t="shared" si="31"/>
        <v>-2.6417676819799554</v>
      </c>
      <c r="BJ59" s="13">
        <f t="shared" si="31"/>
        <v>-2.6237754156984341</v>
      </c>
      <c r="BK59" s="13">
        <f t="shared" si="31"/>
        <v>-2.6838595008750308</v>
      </c>
      <c r="BL59" s="13">
        <f t="shared" si="8"/>
        <v>-2.4739502433941816</v>
      </c>
    </row>
    <row r="60" spans="1:64" x14ac:dyDescent="0.2">
      <c r="A60" s="27" t="s">
        <v>96</v>
      </c>
      <c r="B60" s="53"/>
      <c r="C60" s="55">
        <v>42607.661999999997</v>
      </c>
      <c r="D60" s="27"/>
      <c r="E60" s="29">
        <f t="shared" si="11"/>
        <v>-954.99713219367879</v>
      </c>
      <c r="F60" s="4">
        <f t="shared" si="12"/>
        <v>-955</v>
      </c>
      <c r="G60" s="1">
        <f t="shared" si="13"/>
        <v>6.702999999106396E-3</v>
      </c>
      <c r="I60" s="4">
        <f>G60</f>
        <v>6.702999999106396E-3</v>
      </c>
      <c r="P60" s="3"/>
      <c r="Q60" s="12">
        <f t="shared" si="15"/>
        <v>27589.161999999997</v>
      </c>
      <c r="R60" s="12"/>
      <c r="S60" s="20">
        <v>0.1</v>
      </c>
      <c r="Z60" s="13">
        <f t="shared" si="16"/>
        <v>-955</v>
      </c>
      <c r="AA60" s="92">
        <f t="shared" si="17"/>
        <v>-1.9064506230555195E-2</v>
      </c>
      <c r="AB60" s="92">
        <f t="shared" si="18"/>
        <v>1.9660468229661589E-2</v>
      </c>
      <c r="AC60" s="92">
        <f t="shared" si="19"/>
        <v>6.702999999106396E-3</v>
      </c>
      <c r="AD60" s="92"/>
      <c r="AE60" s="92">
        <f t="shared" si="20"/>
        <v>6.6396437729564895E-5</v>
      </c>
      <c r="AF60" s="13">
        <f t="shared" si="29"/>
        <v>6.702999999106396E-3</v>
      </c>
      <c r="AG60" s="116"/>
      <c r="AH60" s="13">
        <f t="shared" si="21"/>
        <v>-1.2957468230555194E-2</v>
      </c>
      <c r="AI60" s="13">
        <f t="shared" si="22"/>
        <v>1.2929714128607248</v>
      </c>
      <c r="AJ60" s="13">
        <f t="shared" si="23"/>
        <v>-0.7729880007912463</v>
      </c>
      <c r="AK60" s="13">
        <f t="shared" si="24"/>
        <v>0.17062499405158263</v>
      </c>
      <c r="AL60" s="13">
        <f t="shared" si="25"/>
        <v>0.52737382453945214</v>
      </c>
      <c r="AM60" s="13">
        <f t="shared" si="26"/>
        <v>0.26997326115954368</v>
      </c>
      <c r="AN60" s="92">
        <f t="shared" si="33"/>
        <v>-5.9082857408514453</v>
      </c>
      <c r="AO60" s="92">
        <f t="shared" si="33"/>
        <v>-5.908372326736866</v>
      </c>
      <c r="AP60" s="92">
        <f t="shared" si="33"/>
        <v>-5.9086467535017455</v>
      </c>
      <c r="AQ60" s="92">
        <f t="shared" si="33"/>
        <v>-5.9095163308798169</v>
      </c>
      <c r="AR60" s="92">
        <f t="shared" si="33"/>
        <v>-5.9122698118498374</v>
      </c>
      <c r="AS60" s="92">
        <f t="shared" si="33"/>
        <v>-5.9209693095806273</v>
      </c>
      <c r="AT60" s="92">
        <f t="shared" si="33"/>
        <v>-5.9482714959376244</v>
      </c>
      <c r="AU60" s="92">
        <f t="shared" si="28"/>
        <v>-6.0324061649202312</v>
      </c>
      <c r="AW60" s="13">
        <v>1800</v>
      </c>
      <c r="AX60" s="13">
        <f t="shared" si="0"/>
        <v>-6.0690811274663678E-3</v>
      </c>
      <c r="AY60" s="13">
        <f t="shared" si="1"/>
        <v>-1.6940799999999999E-2</v>
      </c>
      <c r="AZ60" s="13">
        <f t="shared" si="2"/>
        <v>1.0871718872533631E-2</v>
      </c>
      <c r="BA60" s="13">
        <f t="shared" si="3"/>
        <v>0.69237862988962362</v>
      </c>
      <c r="BB60" s="13">
        <f t="shared" si="4"/>
        <v>0.8288413627381106</v>
      </c>
      <c r="BC60" s="13">
        <f t="shared" si="5"/>
        <v>-2.7077148786103429</v>
      </c>
      <c r="BD60" s="13">
        <f t="shared" si="6"/>
        <v>-4.5370522390473385</v>
      </c>
      <c r="BE60" s="13">
        <f t="shared" si="31"/>
        <v>-2.5336125552101199</v>
      </c>
      <c r="BF60" s="13">
        <f t="shared" si="31"/>
        <v>-2.5335046496945699</v>
      </c>
      <c r="BG60" s="13">
        <f t="shared" si="31"/>
        <v>-2.5338923830625122</v>
      </c>
      <c r="BH60" s="13">
        <f t="shared" si="31"/>
        <v>-2.5324986653550905</v>
      </c>
      <c r="BI60" s="13">
        <f t="shared" si="31"/>
        <v>-2.5375021428034246</v>
      </c>
      <c r="BJ60" s="13">
        <f t="shared" si="31"/>
        <v>-2.5194572972133544</v>
      </c>
      <c r="BK60" s="13">
        <f t="shared" si="31"/>
        <v>-2.5835253603012496</v>
      </c>
      <c r="BL60" s="13">
        <f t="shared" si="8"/>
        <v>-2.3399217717736152</v>
      </c>
    </row>
    <row r="61" spans="1:64" x14ac:dyDescent="0.2">
      <c r="A61" s="27" t="s">
        <v>180</v>
      </c>
      <c r="B61" s="53"/>
      <c r="C61" s="54">
        <v>42663.747600000002</v>
      </c>
      <c r="D61" s="27"/>
      <c r="E61" s="29">
        <f t="shared" si="11"/>
        <v>-931.00151258279266</v>
      </c>
      <c r="F61" s="4">
        <f t="shared" si="12"/>
        <v>-931</v>
      </c>
      <c r="G61" s="1">
        <f t="shared" si="13"/>
        <v>-3.535399999236688E-3</v>
      </c>
      <c r="I61" s="4"/>
      <c r="J61" s="1">
        <f>G61</f>
        <v>-3.535399999236688E-3</v>
      </c>
      <c r="P61" s="3"/>
      <c r="Q61" s="12">
        <f t="shared" si="15"/>
        <v>27645.247600000002</v>
      </c>
      <c r="R61" s="12"/>
      <c r="S61" s="20">
        <v>1</v>
      </c>
      <c r="Z61" s="13">
        <f t="shared" si="16"/>
        <v>-931</v>
      </c>
      <c r="AA61" s="92">
        <f t="shared" si="17"/>
        <v>-1.8798560169395077E-2</v>
      </c>
      <c r="AB61" s="92">
        <f t="shared" si="18"/>
        <v>9.0565010501583894E-3</v>
      </c>
      <c r="AC61" s="92">
        <f t="shared" si="19"/>
        <v>-3.535399999236688E-3</v>
      </c>
      <c r="AD61" s="92"/>
      <c r="AE61" s="92">
        <f t="shared" si="20"/>
        <v>2.3296405837990944E-4</v>
      </c>
      <c r="AF61" s="13">
        <f t="shared" si="29"/>
        <v>-3.535399999236688E-3</v>
      </c>
      <c r="AG61" s="116"/>
      <c r="AH61" s="13">
        <f t="shared" si="21"/>
        <v>-1.2591901049395077E-2</v>
      </c>
      <c r="AI61" s="13">
        <f t="shared" si="22"/>
        <v>1.2814553067860111</v>
      </c>
      <c r="AJ61" s="13">
        <f t="shared" si="23"/>
        <v>-0.7308166789249817</v>
      </c>
      <c r="AK61" s="13">
        <f t="shared" si="24"/>
        <v>0.18901864360613821</v>
      </c>
      <c r="AL61" s="13">
        <f t="shared" si="25"/>
        <v>0.59139371159674436</v>
      </c>
      <c r="AM61" s="13">
        <f t="shared" si="26"/>
        <v>0.30462758093920328</v>
      </c>
      <c r="AN61" s="92">
        <f t="shared" si="33"/>
        <v>-5.8614993817753636</v>
      </c>
      <c r="AO61" s="92">
        <f t="shared" si="33"/>
        <v>-5.8615869032942483</v>
      </c>
      <c r="AP61" s="92">
        <f t="shared" si="33"/>
        <v>-5.8618698076168947</v>
      </c>
      <c r="AQ61" s="92">
        <f t="shared" si="33"/>
        <v>-5.8627840216560045</v>
      </c>
      <c r="AR61" s="92">
        <f t="shared" si="33"/>
        <v>-5.8657357850925678</v>
      </c>
      <c r="AS61" s="92">
        <f t="shared" si="33"/>
        <v>-5.8752401336123041</v>
      </c>
      <c r="AT61" s="92">
        <f t="shared" si="33"/>
        <v>-5.9055854437738047</v>
      </c>
      <c r="AU61" s="92">
        <f t="shared" si="28"/>
        <v>-6.0002393317312945</v>
      </c>
      <c r="AW61" s="13">
        <v>1900</v>
      </c>
      <c r="AX61" s="13">
        <f t="shared" si="0"/>
        <v>-7.5877043621525204E-3</v>
      </c>
      <c r="AY61" s="13">
        <f t="shared" si="1"/>
        <v>-1.7311200000000002E-2</v>
      </c>
      <c r="AZ61" s="13">
        <f t="shared" si="2"/>
        <v>9.7234956378474818E-3</v>
      </c>
      <c r="BA61" s="13">
        <f t="shared" si="3"/>
        <v>0.70450119075912188</v>
      </c>
      <c r="BB61" s="13">
        <f t="shared" si="4"/>
        <v>0.78242102598002938</v>
      </c>
      <c r="BC61" s="13">
        <f t="shared" si="5"/>
        <v>-2.6292253034381656</v>
      </c>
      <c r="BD61" s="13">
        <f t="shared" si="6"/>
        <v>-3.8176788109311386</v>
      </c>
      <c r="BE61" s="13">
        <f t="shared" si="31"/>
        <v>-2.4278637975214861</v>
      </c>
      <c r="BF61" s="13">
        <f t="shared" si="31"/>
        <v>-2.4277918030170591</v>
      </c>
      <c r="BG61" s="13">
        <f t="shared" si="31"/>
        <v>-2.4280727012515486</v>
      </c>
      <c r="BH61" s="13">
        <f t="shared" si="31"/>
        <v>-2.4269763440153538</v>
      </c>
      <c r="BI61" s="13">
        <f t="shared" si="31"/>
        <v>-2.4312495968177363</v>
      </c>
      <c r="BJ61" s="13">
        <f t="shared" si="31"/>
        <v>-2.4145030835740791</v>
      </c>
      <c r="BK61" s="13">
        <f t="shared" si="31"/>
        <v>-2.4788217615267425</v>
      </c>
      <c r="BL61" s="13">
        <f t="shared" si="8"/>
        <v>-2.2058933001530479</v>
      </c>
    </row>
    <row r="62" spans="1:64" x14ac:dyDescent="0.2">
      <c r="A62" s="29" t="s">
        <v>91</v>
      </c>
      <c r="B62" s="53"/>
      <c r="C62" s="27">
        <v>42663.7526</v>
      </c>
      <c r="D62" s="27"/>
      <c r="E62" s="29">
        <f t="shared" si="11"/>
        <v>-930.9993733866711</v>
      </c>
      <c r="F62" s="4">
        <f t="shared" si="12"/>
        <v>-931</v>
      </c>
      <c r="G62" s="1">
        <f t="shared" si="13"/>
        <v>1.4645999981439672E-3</v>
      </c>
      <c r="I62" s="4"/>
      <c r="J62" s="1">
        <f>G62</f>
        <v>1.4645999981439672E-3</v>
      </c>
      <c r="Q62" s="12">
        <f t="shared" si="15"/>
        <v>27645.2526</v>
      </c>
      <c r="R62" s="12"/>
      <c r="S62" s="20">
        <v>1</v>
      </c>
      <c r="Z62" s="13">
        <f t="shared" si="16"/>
        <v>-931</v>
      </c>
      <c r="AA62" s="92">
        <f t="shared" si="17"/>
        <v>-1.8798560169395077E-2</v>
      </c>
      <c r="AB62" s="92">
        <f t="shared" si="18"/>
        <v>1.4056501047539045E-2</v>
      </c>
      <c r="AC62" s="92">
        <f t="shared" si="19"/>
        <v>1.4645999981439672E-3</v>
      </c>
      <c r="AD62" s="92"/>
      <c r="AE62" s="92">
        <f t="shared" si="20"/>
        <v>4.1059565997534096E-4</v>
      </c>
      <c r="AF62" s="13">
        <f t="shared" si="29"/>
        <v>1.4645999981439672E-3</v>
      </c>
      <c r="AG62" s="116"/>
      <c r="AH62" s="13">
        <f t="shared" si="21"/>
        <v>-1.2591901049395077E-2</v>
      </c>
      <c r="AI62" s="13">
        <f t="shared" si="22"/>
        <v>1.2814553067860111</v>
      </c>
      <c r="AJ62" s="13">
        <f t="shared" si="23"/>
        <v>-0.7308166789249817</v>
      </c>
      <c r="AK62" s="13">
        <f t="shared" si="24"/>
        <v>0.18901864360613821</v>
      </c>
      <c r="AL62" s="13">
        <f t="shared" si="25"/>
        <v>0.59139371159674436</v>
      </c>
      <c r="AM62" s="13">
        <f t="shared" si="26"/>
        <v>0.30462758093920328</v>
      </c>
      <c r="AN62" s="92">
        <f t="shared" si="33"/>
        <v>-5.8614993817753636</v>
      </c>
      <c r="AO62" s="92">
        <f t="shared" si="33"/>
        <v>-5.8615869032942483</v>
      </c>
      <c r="AP62" s="92">
        <f t="shared" si="33"/>
        <v>-5.8618698076168947</v>
      </c>
      <c r="AQ62" s="92">
        <f t="shared" si="33"/>
        <v>-5.8627840216560045</v>
      </c>
      <c r="AR62" s="92">
        <f t="shared" si="33"/>
        <v>-5.8657357850925678</v>
      </c>
      <c r="AS62" s="92">
        <f t="shared" si="33"/>
        <v>-5.8752401336123041</v>
      </c>
      <c r="AT62" s="92">
        <f t="shared" si="33"/>
        <v>-5.9055854437738047</v>
      </c>
      <c r="AU62" s="92">
        <f t="shared" si="28"/>
        <v>-6.0002393317312945</v>
      </c>
      <c r="AW62" s="13">
        <v>2000</v>
      </c>
      <c r="AX62" s="13">
        <f t="shared" si="0"/>
        <v>-9.2382399544366188E-3</v>
      </c>
      <c r="AY62" s="13">
        <f t="shared" si="1"/>
        <v>-1.7680000000000001E-2</v>
      </c>
      <c r="AZ62" s="13">
        <f t="shared" si="2"/>
        <v>8.4417600455633825E-3</v>
      </c>
      <c r="BA62" s="13">
        <f t="shared" si="3"/>
        <v>0.71901447302724408</v>
      </c>
      <c r="BB62" s="13">
        <f t="shared" si="4"/>
        <v>0.72912111445220307</v>
      </c>
      <c r="BC62" s="13">
        <f t="shared" si="5"/>
        <v>-2.5477181591040403</v>
      </c>
      <c r="BD62" s="13">
        <f t="shared" si="6"/>
        <v>-3.2681491052879177</v>
      </c>
      <c r="BE62" s="13">
        <f t="shared" si="31"/>
        <v>-2.3201029440453951</v>
      </c>
      <c r="BF62" s="13">
        <f t="shared" si="31"/>
        <v>-2.3200624082143455</v>
      </c>
      <c r="BG62" s="13">
        <f t="shared" si="31"/>
        <v>-2.320237933999453</v>
      </c>
      <c r="BH62" s="13">
        <f t="shared" si="31"/>
        <v>-2.3194776439657261</v>
      </c>
      <c r="BI62" s="13">
        <f t="shared" si="31"/>
        <v>-2.3227663733293804</v>
      </c>
      <c r="BJ62" s="13">
        <f t="shared" si="31"/>
        <v>-2.3084556302163719</v>
      </c>
      <c r="BK62" s="13">
        <f t="shared" si="31"/>
        <v>-2.3692227114538031</v>
      </c>
      <c r="BL62" s="13">
        <f t="shared" si="8"/>
        <v>-2.0718648285324814</v>
      </c>
    </row>
    <row r="63" spans="1:64" x14ac:dyDescent="0.2">
      <c r="A63" s="27" t="s">
        <v>96</v>
      </c>
      <c r="B63" s="53"/>
      <c r="C63" s="55">
        <v>42745.56</v>
      </c>
      <c r="D63" s="27"/>
      <c r="E63" s="29">
        <f t="shared" si="11"/>
        <v>-895.99895881046348</v>
      </c>
      <c r="F63" s="4">
        <f t="shared" si="12"/>
        <v>-896</v>
      </c>
      <c r="G63" s="1">
        <f t="shared" si="13"/>
        <v>2.433599998767022E-3</v>
      </c>
      <c r="I63" s="4">
        <f>G63</f>
        <v>2.433599998767022E-3</v>
      </c>
      <c r="P63" s="3"/>
      <c r="Q63" s="12">
        <f t="shared" si="15"/>
        <v>27727.059999999998</v>
      </c>
      <c r="R63" s="12"/>
      <c r="S63" s="20">
        <v>0.1</v>
      </c>
      <c r="Z63" s="13">
        <f t="shared" si="16"/>
        <v>-896</v>
      </c>
      <c r="AA63" s="92">
        <f t="shared" si="17"/>
        <v>-1.836843366165751E-2</v>
      </c>
      <c r="AB63" s="92">
        <f t="shared" si="18"/>
        <v>1.4450258940424532E-2</v>
      </c>
      <c r="AC63" s="92">
        <f t="shared" si="19"/>
        <v>2.433599998767022E-3</v>
      </c>
      <c r="AD63" s="92"/>
      <c r="AE63" s="92">
        <f t="shared" si="20"/>
        <v>4.3272460440943526E-5</v>
      </c>
      <c r="AF63" s="13">
        <f t="shared" si="29"/>
        <v>2.433599998767022E-3</v>
      </c>
      <c r="AG63" s="116"/>
      <c r="AH63" s="13">
        <f t="shared" si="21"/>
        <v>-1.201665894165751E-2</v>
      </c>
      <c r="AI63" s="13">
        <f t="shared" si="22"/>
        <v>1.2630669905390621</v>
      </c>
      <c r="AJ63" s="13">
        <f t="shared" si="23"/>
        <v>-0.66560102389968157</v>
      </c>
      <c r="AK63" s="13">
        <f t="shared" si="24"/>
        <v>0.21387121320419186</v>
      </c>
      <c r="AL63" s="13">
        <f t="shared" si="25"/>
        <v>0.68261250801853079</v>
      </c>
      <c r="AM63" s="13">
        <f t="shared" si="26"/>
        <v>0.35520726358140486</v>
      </c>
      <c r="AN63" s="92">
        <f t="shared" si="33"/>
        <v>-5.7940564812870674</v>
      </c>
      <c r="AO63" s="92">
        <f t="shared" si="33"/>
        <v>-5.7941412792333704</v>
      </c>
      <c r="AP63" s="92">
        <f t="shared" si="33"/>
        <v>-5.794424583852182</v>
      </c>
      <c r="AQ63" s="92">
        <f t="shared" si="33"/>
        <v>-5.7953707775842851</v>
      </c>
      <c r="AR63" s="92">
        <f t="shared" si="33"/>
        <v>-5.798527486652084</v>
      </c>
      <c r="AS63" s="92">
        <f t="shared" si="33"/>
        <v>-5.8090213887733757</v>
      </c>
      <c r="AT63" s="92">
        <f t="shared" si="33"/>
        <v>-5.8435134515215621</v>
      </c>
      <c r="AU63" s="92">
        <f t="shared" si="28"/>
        <v>-5.9533293666640956</v>
      </c>
      <c r="AW63" s="13">
        <v>2100</v>
      </c>
      <c r="AX63" s="13">
        <f t="shared" si="0"/>
        <v>-1.1016722516610587E-2</v>
      </c>
      <c r="AY63" s="13">
        <f t="shared" si="1"/>
        <v>-1.8047199999999999E-2</v>
      </c>
      <c r="AZ63" s="13">
        <f t="shared" si="2"/>
        <v>7.0304774833894121E-3</v>
      </c>
      <c r="BA63" s="13">
        <f t="shared" si="3"/>
        <v>0.73617130209765769</v>
      </c>
      <c r="BB63" s="13">
        <f t="shared" si="4"/>
        <v>0.66826062425901178</v>
      </c>
      <c r="BC63" s="13">
        <f t="shared" si="5"/>
        <v>-2.4625495121890872</v>
      </c>
      <c r="BD63" s="13">
        <f t="shared" si="6"/>
        <v>-2.8312677071757655</v>
      </c>
      <c r="BE63" s="13">
        <f t="shared" si="31"/>
        <v>-2.2099503053646448</v>
      </c>
      <c r="BF63" s="13">
        <f t="shared" si="31"/>
        <v>-2.2099318334624236</v>
      </c>
      <c r="BG63" s="13">
        <f t="shared" si="31"/>
        <v>-2.2100231664928969</v>
      </c>
      <c r="BH63" s="13">
        <f t="shared" si="31"/>
        <v>-2.2095714671908828</v>
      </c>
      <c r="BI63" s="13">
        <f t="shared" si="31"/>
        <v>-2.2118027336813029</v>
      </c>
      <c r="BJ63" s="13">
        <f t="shared" si="31"/>
        <v>-2.2007147840184551</v>
      </c>
      <c r="BK63" s="13">
        <f t="shared" si="31"/>
        <v>-2.2542900255016316</v>
      </c>
      <c r="BL63" s="13">
        <f t="shared" si="8"/>
        <v>-1.937836356911915</v>
      </c>
    </row>
    <row r="64" spans="1:64" x14ac:dyDescent="0.2">
      <c r="A64" s="29" t="s">
        <v>124</v>
      </c>
      <c r="B64" s="53"/>
      <c r="C64" s="27">
        <v>43009.68</v>
      </c>
      <c r="D64" s="27"/>
      <c r="E64" s="29">
        <f t="shared" si="11"/>
        <v>-782.99806282955842</v>
      </c>
      <c r="F64" s="4">
        <f t="shared" si="12"/>
        <v>-783</v>
      </c>
      <c r="G64" s="1">
        <f t="shared" si="13"/>
        <v>4.5278000034159049E-3</v>
      </c>
      <c r="I64" s="4">
        <f>G64</f>
        <v>4.5278000034159049E-3</v>
      </c>
      <c r="Q64" s="12">
        <f t="shared" si="15"/>
        <v>27991.18</v>
      </c>
      <c r="R64" s="12"/>
      <c r="S64" s="20">
        <v>0.1</v>
      </c>
      <c r="Z64" s="13">
        <f t="shared" si="16"/>
        <v>-783</v>
      </c>
      <c r="AA64" s="92">
        <f t="shared" si="17"/>
        <v>-1.6702399027300266E-2</v>
      </c>
      <c r="AB64" s="92">
        <f t="shared" si="18"/>
        <v>1.441124615071617E-2</v>
      </c>
      <c r="AC64" s="92">
        <f t="shared" si="19"/>
        <v>4.5278000034159049E-3</v>
      </c>
      <c r="AD64" s="92"/>
      <c r="AE64" s="92">
        <f t="shared" si="20"/>
        <v>4.507213508838219E-5</v>
      </c>
      <c r="AF64" s="13">
        <f t="shared" si="29"/>
        <v>4.5278000034159049E-3</v>
      </c>
      <c r="AG64" s="116"/>
      <c r="AH64" s="13">
        <f t="shared" si="21"/>
        <v>-9.8834461473002646E-3</v>
      </c>
      <c r="AI64" s="13">
        <f t="shared" si="22"/>
        <v>1.1950434662558538</v>
      </c>
      <c r="AJ64" s="13">
        <f t="shared" si="23"/>
        <v>-0.43773012080358509</v>
      </c>
      <c r="AK64" s="13">
        <f t="shared" si="24"/>
        <v>0.27731423263080729</v>
      </c>
      <c r="AL64" s="13">
        <f t="shared" si="25"/>
        <v>0.95783884422303833</v>
      </c>
      <c r="AM64" s="13">
        <f t="shared" si="26"/>
        <v>0.51923816285334146</v>
      </c>
      <c r="AN64" s="92">
        <f t="shared" si="33"/>
        <v>-5.5835815542813609</v>
      </c>
      <c r="AO64" s="92">
        <f t="shared" si="33"/>
        <v>-5.5836367680126999</v>
      </c>
      <c r="AP64" s="92">
        <f t="shared" si="33"/>
        <v>-5.5838495946613929</v>
      </c>
      <c r="AQ64" s="92">
        <f t="shared" si="33"/>
        <v>-5.5846695993462889</v>
      </c>
      <c r="AR64" s="92">
        <f t="shared" si="33"/>
        <v>-5.5878237540990057</v>
      </c>
      <c r="AS64" s="92">
        <f t="shared" si="33"/>
        <v>-5.5998799042295593</v>
      </c>
      <c r="AT64" s="92">
        <f t="shared" si="33"/>
        <v>-5.644924368826298</v>
      </c>
      <c r="AU64" s="92">
        <f t="shared" si="28"/>
        <v>-5.8018771937328557</v>
      </c>
      <c r="AW64" s="13">
        <v>2200</v>
      </c>
      <c r="AX64" s="13">
        <f t="shared" si="0"/>
        <v>-1.2918024471585018E-2</v>
      </c>
      <c r="AY64" s="13">
        <f t="shared" si="1"/>
        <v>-1.8412799999999997E-2</v>
      </c>
      <c r="AZ64" s="13">
        <f t="shared" si="2"/>
        <v>5.4947755284149797E-3</v>
      </c>
      <c r="BA64" s="13">
        <f t="shared" si="3"/>
        <v>0.75627809496168719</v>
      </c>
      <c r="BB64" s="13">
        <f t="shared" si="4"/>
        <v>0.59902892349821202</v>
      </c>
      <c r="BC64" s="13">
        <f t="shared" si="5"/>
        <v>-2.3729691015602379</v>
      </c>
      <c r="BD64" s="13">
        <f t="shared" si="6"/>
        <v>-2.4726707230397764</v>
      </c>
      <c r="BE64" s="13">
        <f t="shared" si="31"/>
        <v>-2.0969827640568388</v>
      </c>
      <c r="BF64" s="13">
        <f t="shared" si="31"/>
        <v>-2.0969764535185798</v>
      </c>
      <c r="BG64" s="13">
        <f t="shared" si="31"/>
        <v>-2.0970135131647765</v>
      </c>
      <c r="BH64" s="13">
        <f t="shared" si="31"/>
        <v>-2.0967958406143943</v>
      </c>
      <c r="BI64" s="13">
        <f t="shared" si="31"/>
        <v>-2.0980731910994548</v>
      </c>
      <c r="BJ64" s="13">
        <f t="shared" si="31"/>
        <v>-2.0905367972374087</v>
      </c>
      <c r="BK64" s="13">
        <f t="shared" si="31"/>
        <v>-2.133681187216375</v>
      </c>
      <c r="BL64" s="13">
        <f t="shared" si="8"/>
        <v>-1.8038078852913477</v>
      </c>
    </row>
    <row r="65" spans="1:64" x14ac:dyDescent="0.2">
      <c r="A65" s="27" t="s">
        <v>78</v>
      </c>
      <c r="B65" s="53"/>
      <c r="C65" s="55">
        <v>43014.345999999998</v>
      </c>
      <c r="D65" s="27"/>
      <c r="E65" s="29">
        <f t="shared" si="11"/>
        <v>-781.00176500793714</v>
      </c>
      <c r="F65" s="4">
        <f t="shared" si="12"/>
        <v>-781</v>
      </c>
      <c r="G65" s="1">
        <f t="shared" si="13"/>
        <v>-4.1254000025219284E-3</v>
      </c>
      <c r="I65" s="1">
        <f>G65</f>
        <v>-4.1254000025219284E-3</v>
      </c>
      <c r="P65" s="3"/>
      <c r="Q65" s="12">
        <f t="shared" si="15"/>
        <v>27995.845999999998</v>
      </c>
      <c r="R65" s="12"/>
      <c r="S65" s="20">
        <v>0.1</v>
      </c>
      <c r="Z65" s="13">
        <f t="shared" si="16"/>
        <v>-781</v>
      </c>
      <c r="AA65" s="92">
        <f t="shared" si="17"/>
        <v>-1.6669868591950132E-2</v>
      </c>
      <c r="AB65" s="92">
        <f t="shared" si="18"/>
        <v>5.7172654694282038E-3</v>
      </c>
      <c r="AC65" s="92">
        <f t="shared" si="19"/>
        <v>-4.1254000025219284E-3</v>
      </c>
      <c r="AD65" s="92"/>
      <c r="AE65" s="92">
        <f t="shared" si="20"/>
        <v>1.5736369219115083E-5</v>
      </c>
      <c r="AF65" s="13">
        <f t="shared" si="29"/>
        <v>-4.1254000025219284E-3</v>
      </c>
      <c r="AG65" s="116"/>
      <c r="AH65" s="13">
        <f t="shared" si="21"/>
        <v>-9.8426654719501322E-3</v>
      </c>
      <c r="AI65" s="13">
        <f t="shared" si="22"/>
        <v>1.1937676702050684</v>
      </c>
      <c r="AJ65" s="13">
        <f t="shared" si="23"/>
        <v>-0.4335957962283421</v>
      </c>
      <c r="AK65" s="13">
        <f t="shared" si="24"/>
        <v>0.27820716621253988</v>
      </c>
      <c r="AL65" s="13">
        <f t="shared" si="25"/>
        <v>0.96243198432706345</v>
      </c>
      <c r="AM65" s="13">
        <f t="shared" si="26"/>
        <v>0.52215739340125689</v>
      </c>
      <c r="AN65" s="92">
        <f t="shared" si="33"/>
        <v>-5.5799637681734859</v>
      </c>
      <c r="AO65" s="92">
        <f t="shared" si="33"/>
        <v>-5.5800183356343247</v>
      </c>
      <c r="AP65" s="92">
        <f t="shared" si="33"/>
        <v>-5.5802293150030504</v>
      </c>
      <c r="AQ65" s="92">
        <f t="shared" si="33"/>
        <v>-5.5810446901144193</v>
      </c>
      <c r="AR65" s="92">
        <f t="shared" si="33"/>
        <v>-5.5841906143696489</v>
      </c>
      <c r="AS65" s="92">
        <f t="shared" si="33"/>
        <v>-5.5962514772200356</v>
      </c>
      <c r="AT65" s="92">
        <f t="shared" si="33"/>
        <v>-5.6414388054182858</v>
      </c>
      <c r="AU65" s="92">
        <f t="shared" si="28"/>
        <v>-5.7991966243004436</v>
      </c>
      <c r="AW65" s="13">
        <v>2300</v>
      </c>
      <c r="AX65" s="13">
        <f t="shared" si="0"/>
        <v>-1.4935375755364983E-2</v>
      </c>
      <c r="AY65" s="13">
        <f t="shared" si="1"/>
        <v>-1.8776800000000003E-2</v>
      </c>
      <c r="AZ65" s="13">
        <f t="shared" si="2"/>
        <v>3.8414242446350205E-3</v>
      </c>
      <c r="BA65" s="13">
        <f t="shared" si="3"/>
        <v>0.77970103102653943</v>
      </c>
      <c r="BB65" s="13">
        <f t="shared" si="4"/>
        <v>0.5204788349740469</v>
      </c>
      <c r="BC65" s="13">
        <f t="shared" si="5"/>
        <v>-2.278092920629859</v>
      </c>
      <c r="BD65" s="13">
        <f t="shared" si="6"/>
        <v>-2.1704184420157953</v>
      </c>
      <c r="BE65" s="13">
        <f t="shared" si="31"/>
        <v>-1.9807257462277823</v>
      </c>
      <c r="BF65" s="13">
        <f t="shared" si="31"/>
        <v>-1.9807243592054338</v>
      </c>
      <c r="BG65" s="13">
        <f t="shared" si="31"/>
        <v>-1.9807346241708119</v>
      </c>
      <c r="BH65" s="13">
        <f t="shared" si="31"/>
        <v>-1.9806586502822146</v>
      </c>
      <c r="BI65" s="13">
        <f t="shared" si="31"/>
        <v>-1.9812206400685484</v>
      </c>
      <c r="BJ65" s="13">
        <f t="shared" si="31"/>
        <v>-1.9770461695207562</v>
      </c>
      <c r="BK65" s="13">
        <f t="shared" si="31"/>
        <v>-2.0071554919052916</v>
      </c>
      <c r="BL65" s="13">
        <f t="shared" si="8"/>
        <v>-1.6697794136707813</v>
      </c>
    </row>
    <row r="66" spans="1:64" x14ac:dyDescent="0.2">
      <c r="A66" s="27" t="s">
        <v>66</v>
      </c>
      <c r="B66" s="53"/>
      <c r="C66" s="55">
        <v>43042.398999999998</v>
      </c>
      <c r="D66" s="27"/>
      <c r="E66" s="29">
        <f t="shared" si="11"/>
        <v>-768.99959124240524</v>
      </c>
      <c r="F66" s="4">
        <f t="shared" si="12"/>
        <v>-769</v>
      </c>
      <c r="G66" s="1">
        <f t="shared" si="13"/>
        <v>9.5539999892935157E-4</v>
      </c>
      <c r="I66" s="1">
        <f>G66</f>
        <v>9.5539999892935157E-4</v>
      </c>
      <c r="P66" s="3"/>
      <c r="Q66" s="12">
        <f t="shared" si="15"/>
        <v>28023.898999999998</v>
      </c>
      <c r="R66" s="12"/>
      <c r="S66" s="20">
        <v>0.1</v>
      </c>
      <c r="Z66" s="13">
        <f t="shared" si="16"/>
        <v>-769</v>
      </c>
      <c r="AA66" s="92">
        <f t="shared" si="17"/>
        <v>-1.6472921665197905E-2</v>
      </c>
      <c r="AB66" s="92">
        <f t="shared" si="18"/>
        <v>1.0551630544127256E-2</v>
      </c>
      <c r="AC66" s="92">
        <f t="shared" si="19"/>
        <v>9.5539999892935157E-4</v>
      </c>
      <c r="AD66" s="92"/>
      <c r="AE66" s="92">
        <f t="shared" si="20"/>
        <v>3.0374639602828746E-5</v>
      </c>
      <c r="AF66" s="13">
        <f t="shared" si="29"/>
        <v>9.5539999892935157E-4</v>
      </c>
      <c r="AG66" s="116"/>
      <c r="AH66" s="13">
        <f t="shared" si="21"/>
        <v>-9.5962305451979049E-3</v>
      </c>
      <c r="AI66" s="13">
        <f t="shared" si="22"/>
        <v>1.1860863989331034</v>
      </c>
      <c r="AJ66" s="13">
        <f t="shared" si="23"/>
        <v>-0.40878888494461929</v>
      </c>
      <c r="AK66" s="13">
        <f t="shared" si="24"/>
        <v>0.28340252200857663</v>
      </c>
      <c r="AL66" s="13">
        <f t="shared" si="25"/>
        <v>0.98978476158925477</v>
      </c>
      <c r="AM66" s="13">
        <f t="shared" si="26"/>
        <v>0.53968891639724414</v>
      </c>
      <c r="AN66" s="92">
        <f t="shared" si="33"/>
        <v>-5.558338406498784</v>
      </c>
      <c r="AO66" s="92">
        <f t="shared" si="33"/>
        <v>-5.5583891000790411</v>
      </c>
      <c r="AP66" s="92">
        <f t="shared" si="33"/>
        <v>-5.558588809888362</v>
      </c>
      <c r="AQ66" s="92">
        <f t="shared" si="33"/>
        <v>-5.5593752331220614</v>
      </c>
      <c r="AR66" s="92">
        <f t="shared" si="33"/>
        <v>-5.5624667387483102</v>
      </c>
      <c r="AS66" s="92">
        <f t="shared" si="33"/>
        <v>-5.5745395104917366</v>
      </c>
      <c r="AT66" s="92">
        <f t="shared" si="33"/>
        <v>-5.6205494316195068</v>
      </c>
      <c r="AU66" s="92">
        <f t="shared" si="28"/>
        <v>-5.7831132077059761</v>
      </c>
      <c r="AW66" s="13">
        <v>2400</v>
      </c>
      <c r="AX66" s="13">
        <f t="shared" ref="AX66:AX127" si="34">AB$3+AB$4*AW66+AB$5*AW66^2+AZ66</f>
        <v>-1.7059698415132402E-2</v>
      </c>
      <c r="AY66" s="13">
        <f t="shared" ref="AY66:AY127" si="35">AB$3+AB$4*AW66+AB$5*AW66^2</f>
        <v>-1.9139199999999999E-2</v>
      </c>
      <c r="AZ66" s="13">
        <f t="shared" ref="AZ66:AZ127" si="36">$AB$6*($AB$11/BA66*BB66+$AB$12)</f>
        <v>2.0795015848675963E-3</v>
      </c>
      <c r="BA66" s="13">
        <f t="shared" ref="BA66:BA127" si="37">1+$AB$7*COS(BC66)</f>
        <v>0.8068702308444049</v>
      </c>
      <c r="BB66" s="13">
        <f t="shared" ref="BB66:BB127" si="38">SIN(BC66+RADIANS($AB$9))</f>
        <v>0.43153015660914346</v>
      </c>
      <c r="BC66" s="13">
        <f t="shared" ref="BC66:BC127" si="39">2*ATAN(BD66)</f>
        <v>-2.1768695957759467</v>
      </c>
      <c r="BD66" s="13">
        <f t="shared" ref="BD66:BD127" si="40">SQRT((1+$AB$7)/(1-$AB$7))*TAN(BE66/2)</f>
        <v>-1.9097960105539176</v>
      </c>
      <c r="BE66" s="13">
        <f t="shared" si="31"/>
        <v>-1.8606444606088823</v>
      </c>
      <c r="BF66" s="13">
        <f t="shared" si="31"/>
        <v>-1.8606443272800919</v>
      </c>
      <c r="BG66" s="13">
        <f t="shared" si="31"/>
        <v>-1.8606457032388892</v>
      </c>
      <c r="BH66" s="13">
        <f t="shared" si="31"/>
        <v>-1.860631502980197</v>
      </c>
      <c r="BI66" s="13">
        <f t="shared" si="31"/>
        <v>-1.8607780209038398</v>
      </c>
      <c r="BJ66" s="13">
        <f t="shared" si="31"/>
        <v>-1.8592627758936864</v>
      </c>
      <c r="BK66" s="13">
        <f t="shared" si="31"/>
        <v>-1.8745783640981586</v>
      </c>
      <c r="BL66" s="13">
        <f t="shared" ref="BL66:BL127" si="41">RADIANS($AB$9)+$AB$18*(AW66-AB$15)</f>
        <v>-1.535750942050214</v>
      </c>
    </row>
    <row r="67" spans="1:64" x14ac:dyDescent="0.2">
      <c r="A67" s="28" t="s">
        <v>159</v>
      </c>
      <c r="B67" s="52" t="s">
        <v>123</v>
      </c>
      <c r="C67" s="28">
        <v>43063.434800000003</v>
      </c>
      <c r="D67" s="28" t="s">
        <v>160</v>
      </c>
      <c r="E67" s="29">
        <f t="shared" si="11"/>
        <v>-759.99965088319095</v>
      </c>
      <c r="F67" s="4">
        <f t="shared" si="12"/>
        <v>-760</v>
      </c>
      <c r="G67" s="1">
        <f t="shared" si="13"/>
        <v>8.1600000703474507E-4</v>
      </c>
      <c r="J67" s="1">
        <f>G67</f>
        <v>8.1600000703474507E-4</v>
      </c>
      <c r="O67" s="1">
        <f ca="1">+C$11+C$12*F67</f>
        <v>-0.1429612077777167</v>
      </c>
      <c r="P67" s="1">
        <f>D$11+D$12*F67+D$13*F67^2</f>
        <v>0.27013630735693916</v>
      </c>
      <c r="Q67" s="12">
        <f t="shared" si="15"/>
        <v>28044.934800000003</v>
      </c>
      <c r="R67" s="1">
        <f>+(P67-G67)^2</f>
        <v>7.2533427951046975E-2</v>
      </c>
      <c r="S67" s="20">
        <v>1</v>
      </c>
      <c r="Z67" s="13">
        <f t="shared" si="16"/>
        <v>-760</v>
      </c>
      <c r="AA67" s="92">
        <f t="shared" si="17"/>
        <v>-1.6323315363905338E-2</v>
      </c>
      <c r="AB67" s="92">
        <f t="shared" si="18"/>
        <v>1.0225523370940083E-2</v>
      </c>
      <c r="AC67" s="92">
        <f t="shared" si="19"/>
        <v>-0.26932030734990442</v>
      </c>
      <c r="AD67" s="92"/>
      <c r="AE67" s="92">
        <f t="shared" si="20"/>
        <v>2.93756131384543E-4</v>
      </c>
      <c r="AF67" s="13">
        <f t="shared" si="29"/>
        <v>-0.26932030734990442</v>
      </c>
      <c r="AG67" s="116"/>
      <c r="AH67" s="13">
        <f t="shared" si="21"/>
        <v>-9.4095233639053377E-3</v>
      </c>
      <c r="AI67" s="13">
        <f t="shared" si="22"/>
        <v>1.1803002870745039</v>
      </c>
      <c r="AJ67" s="13">
        <f t="shared" si="23"/>
        <v>-0.39019529268941328</v>
      </c>
      <c r="AK67" s="13">
        <f t="shared" si="24"/>
        <v>0.28711834464130537</v>
      </c>
      <c r="AL67" s="13">
        <f t="shared" si="25"/>
        <v>1.010067677885051</v>
      </c>
      <c r="AM67" s="13">
        <f t="shared" si="26"/>
        <v>0.55285673948824587</v>
      </c>
      <c r="AN67" s="92">
        <f t="shared" si="33"/>
        <v>-5.5422112300621009</v>
      </c>
      <c r="AO67" s="92">
        <f t="shared" si="33"/>
        <v>-5.5422590381287913</v>
      </c>
      <c r="AP67" s="92">
        <f t="shared" si="33"/>
        <v>-5.5424501349963071</v>
      </c>
      <c r="AQ67" s="92">
        <f t="shared" si="33"/>
        <v>-5.5432136480457617</v>
      </c>
      <c r="AR67" s="92">
        <f t="shared" si="33"/>
        <v>-5.5462589140860796</v>
      </c>
      <c r="AS67" s="92">
        <f t="shared" si="33"/>
        <v>-5.5583223957886343</v>
      </c>
      <c r="AT67" s="92">
        <f t="shared" si="33"/>
        <v>-5.6049099293237354</v>
      </c>
      <c r="AU67" s="92">
        <f t="shared" si="28"/>
        <v>-5.771050645260126</v>
      </c>
      <c r="AW67" s="13">
        <v>2500</v>
      </c>
      <c r="AX67" s="13">
        <f t="shared" si="34"/>
        <v>-1.9278693310864126E-2</v>
      </c>
      <c r="AY67" s="13">
        <f t="shared" si="35"/>
        <v>-1.95E-2</v>
      </c>
      <c r="AZ67" s="13">
        <f t="shared" si="36"/>
        <v>2.2130668913587448E-4</v>
      </c>
      <c r="BA67" s="13">
        <f t="shared" si="37"/>
        <v>0.83827850468034826</v>
      </c>
      <c r="BB67" s="13">
        <f t="shared" si="38"/>
        <v>0.33099547205504748</v>
      </c>
      <c r="BC67" s="13">
        <f t="shared" si="39"/>
        <v>-2.0680396032458059</v>
      </c>
      <c r="BD67" s="13">
        <f t="shared" si="40"/>
        <v>-1.6805131489428566</v>
      </c>
      <c r="BE67" s="13">
        <f t="shared" si="31"/>
        <v>-1.7361345542038715</v>
      </c>
      <c r="BF67" s="13">
        <f t="shared" si="31"/>
        <v>-1.7361345543241942</v>
      </c>
      <c r="BG67" s="13">
        <f t="shared" si="31"/>
        <v>-1.7361345521678928</v>
      </c>
      <c r="BH67" s="13">
        <f t="shared" si="31"/>
        <v>-1.7361345908109376</v>
      </c>
      <c r="BI67" s="13">
        <f t="shared" si="31"/>
        <v>-1.7361338982881489</v>
      </c>
      <c r="BJ67" s="13">
        <f t="shared" si="31"/>
        <v>-1.7361463085673443</v>
      </c>
      <c r="BK67" s="13">
        <f t="shared" si="31"/>
        <v>-1.7359237713946918</v>
      </c>
      <c r="BL67" s="13">
        <f t="shared" si="41"/>
        <v>-1.4017224704296476</v>
      </c>
    </row>
    <row r="68" spans="1:64" x14ac:dyDescent="0.2">
      <c r="A68" s="29" t="s">
        <v>124</v>
      </c>
      <c r="B68" s="53"/>
      <c r="C68" s="27">
        <v>43079.805999999997</v>
      </c>
      <c r="D68" s="27"/>
      <c r="E68" s="29">
        <f t="shared" si="11"/>
        <v>-752.99540937068934</v>
      </c>
      <c r="F68" s="4">
        <f t="shared" si="12"/>
        <v>-753</v>
      </c>
      <c r="G68" s="1">
        <f t="shared" si="13"/>
        <v>1.0729800000262912E-2</v>
      </c>
      <c r="I68" s="1">
        <f t="shared" ref="I68:I81" si="42">G68</f>
        <v>1.0729800000262912E-2</v>
      </c>
      <c r="Q68" s="12">
        <f t="shared" si="15"/>
        <v>28061.305999999997</v>
      </c>
      <c r="R68" s="12"/>
      <c r="S68" s="20">
        <v>0.1</v>
      </c>
      <c r="Z68" s="13">
        <f t="shared" si="16"/>
        <v>-753</v>
      </c>
      <c r="AA68" s="92">
        <f t="shared" si="17"/>
        <v>-1.6205894423212082E-2</v>
      </c>
      <c r="AB68" s="92">
        <f t="shared" si="18"/>
        <v>1.9993055143474995E-2</v>
      </c>
      <c r="AC68" s="92">
        <f t="shared" si="19"/>
        <v>1.0729800000262912E-2</v>
      </c>
      <c r="AD68" s="92"/>
      <c r="AE68" s="92">
        <f t="shared" si="20"/>
        <v>7.2553163407482188E-5</v>
      </c>
      <c r="AF68" s="13">
        <f t="shared" si="29"/>
        <v>1.0729800000262912E-2</v>
      </c>
      <c r="AG68" s="116"/>
      <c r="AH68" s="13">
        <f t="shared" si="21"/>
        <v>-9.2632551432120826E-3</v>
      </c>
      <c r="AI68" s="13">
        <f t="shared" si="22"/>
        <v>1.1757883140801517</v>
      </c>
      <c r="AJ68" s="13">
        <f t="shared" si="23"/>
        <v>-0.37574926938142933</v>
      </c>
      <c r="AK68" s="13">
        <f t="shared" si="24"/>
        <v>0.28990275262848031</v>
      </c>
      <c r="AL68" s="13">
        <f t="shared" si="25"/>
        <v>1.0257062084689337</v>
      </c>
      <c r="AM68" s="13">
        <f t="shared" si="26"/>
        <v>0.5631105030217266</v>
      </c>
      <c r="AN68" s="92">
        <f t="shared" si="33"/>
        <v>-5.5297224904505784</v>
      </c>
      <c r="AO68" s="92">
        <f t="shared" si="33"/>
        <v>-5.5297680766296313</v>
      </c>
      <c r="AP68" s="92">
        <f t="shared" si="33"/>
        <v>-5.529952413077285</v>
      </c>
      <c r="AQ68" s="92">
        <f t="shared" si="33"/>
        <v>-5.530697488198431</v>
      </c>
      <c r="AR68" s="92">
        <f t="shared" si="33"/>
        <v>-5.5337037531987514</v>
      </c>
      <c r="AS68" s="92">
        <f t="shared" si="33"/>
        <v>-5.5457493664219939</v>
      </c>
      <c r="AT68" s="92">
        <f t="shared" si="33"/>
        <v>-5.592762558397907</v>
      </c>
      <c r="AU68" s="92">
        <f t="shared" si="28"/>
        <v>-5.7616686522466862</v>
      </c>
      <c r="AW68" s="13">
        <v>2600</v>
      </c>
      <c r="AX68" s="13">
        <f t="shared" si="34"/>
        <v>-2.1575589865271212E-2</v>
      </c>
      <c r="AY68" s="13">
        <f t="shared" si="35"/>
        <v>-1.98592E-2</v>
      </c>
      <c r="AZ68" s="13">
        <f t="shared" si="36"/>
        <v>-1.7163898652712126E-3</v>
      </c>
      <c r="BA68" s="13">
        <f t="shared" si="37"/>
        <v>0.87446787839050755</v>
      </c>
      <c r="BB68" s="13">
        <f t="shared" si="38"/>
        <v>0.21765037025062256</v>
      </c>
      <c r="BC68" s="13">
        <f t="shared" si="39"/>
        <v>-1.9500877668940493</v>
      </c>
      <c r="BD68" s="13">
        <f t="shared" si="40"/>
        <v>-1.4751019559669287</v>
      </c>
      <c r="BE68" s="13">
        <f t="shared" si="31"/>
        <v>-1.6065133657167965</v>
      </c>
      <c r="BF68" s="13">
        <f t="shared" si="31"/>
        <v>-1.6065133657199588</v>
      </c>
      <c r="BG68" s="13">
        <f t="shared" si="31"/>
        <v>-1.6065133654587525</v>
      </c>
      <c r="BH68" s="13">
        <f t="shared" si="31"/>
        <v>-1.6065133870339878</v>
      </c>
      <c r="BI68" s="13">
        <f t="shared" si="31"/>
        <v>-1.606511604910851</v>
      </c>
      <c r="BJ68" s="13">
        <f t="shared" si="31"/>
        <v>-1.6066585106699469</v>
      </c>
      <c r="BK68" s="13">
        <f t="shared" si="31"/>
        <v>-1.591274691401358</v>
      </c>
      <c r="BL68" s="13">
        <f t="shared" si="41"/>
        <v>-1.2676939988090803</v>
      </c>
    </row>
    <row r="69" spans="1:64" x14ac:dyDescent="0.2">
      <c r="A69" s="27" t="s">
        <v>54</v>
      </c>
      <c r="B69" s="53"/>
      <c r="C69" s="55">
        <v>43175.627</v>
      </c>
      <c r="D69" s="27"/>
      <c r="E69" s="29">
        <f t="shared" si="11"/>
        <v>-711.99942703770967</v>
      </c>
      <c r="F69" s="4">
        <f t="shared" si="12"/>
        <v>-712</v>
      </c>
      <c r="G69" s="1">
        <f t="shared" si="13"/>
        <v>1.3392000037129037E-3</v>
      </c>
      <c r="I69" s="1">
        <f t="shared" si="42"/>
        <v>1.3392000037129037E-3</v>
      </c>
      <c r="P69" s="3"/>
      <c r="Q69" s="12">
        <f t="shared" si="15"/>
        <v>28157.127</v>
      </c>
      <c r="R69" s="12"/>
      <c r="S69" s="20">
        <v>0.1</v>
      </c>
      <c r="Z69" s="13">
        <f t="shared" si="16"/>
        <v>-712</v>
      </c>
      <c r="AA69" s="92">
        <f t="shared" si="17"/>
        <v>-1.5501690134067079E-2</v>
      </c>
      <c r="AB69" s="92">
        <f t="shared" si="18"/>
        <v>9.729445657779983E-3</v>
      </c>
      <c r="AC69" s="92">
        <f t="shared" si="19"/>
        <v>1.3392000037129037E-3</v>
      </c>
      <c r="AD69" s="92"/>
      <c r="AE69" s="92">
        <f t="shared" si="20"/>
        <v>2.836155806327751E-5</v>
      </c>
      <c r="AF69" s="13">
        <f t="shared" si="29"/>
        <v>1.3392000037129037E-3</v>
      </c>
      <c r="AG69" s="116"/>
      <c r="AH69" s="13">
        <f t="shared" si="21"/>
        <v>-8.3902456540670793E-3</v>
      </c>
      <c r="AI69" s="13">
        <f t="shared" si="22"/>
        <v>1.1492632251513353</v>
      </c>
      <c r="AJ69" s="13">
        <f t="shared" si="23"/>
        <v>-0.29169778527620926</v>
      </c>
      <c r="AK69" s="13">
        <f t="shared" si="24"/>
        <v>0.3044102937913461</v>
      </c>
      <c r="AL69" s="13">
        <f t="shared" si="25"/>
        <v>1.1149100302581876</v>
      </c>
      <c r="AM69" s="13">
        <f t="shared" si="26"/>
        <v>0.62340984408004241</v>
      </c>
      <c r="AN69" s="92">
        <f t="shared" ref="AN69:AT84" si="43">$AU69+$AB$7*SIN(AO69)</f>
        <v>-5.4575378954611455</v>
      </c>
      <c r="AO69" s="92">
        <f t="shared" si="43"/>
        <v>-5.4575711796509498</v>
      </c>
      <c r="AP69" s="92">
        <f t="shared" si="43"/>
        <v>-5.4577159438609852</v>
      </c>
      <c r="AQ69" s="92">
        <f t="shared" si="43"/>
        <v>-5.4583453084859093</v>
      </c>
      <c r="AR69" s="92">
        <f t="shared" si="43"/>
        <v>-5.4610765160865249</v>
      </c>
      <c r="AS69" s="92">
        <f t="shared" si="43"/>
        <v>-5.4728373429197417</v>
      </c>
      <c r="AT69" s="92">
        <f t="shared" si="43"/>
        <v>-5.5219200608191388</v>
      </c>
      <c r="AU69" s="92">
        <f t="shared" si="28"/>
        <v>-5.7067169788822527</v>
      </c>
      <c r="AW69" s="13">
        <v>2700</v>
      </c>
      <c r="AX69" s="13">
        <f t="shared" si="34"/>
        <v>-2.3927440923733966E-2</v>
      </c>
      <c r="AY69" s="13">
        <f t="shared" si="35"/>
        <v>-2.02168E-2</v>
      </c>
      <c r="AZ69" s="13">
        <f t="shared" si="36"/>
        <v>-3.7106409237339663E-3</v>
      </c>
      <c r="BA69" s="13">
        <f t="shared" si="37"/>
        <v>0.91599099265095763</v>
      </c>
      <c r="BB69" s="13">
        <f t="shared" si="38"/>
        <v>9.0388055279869178E-2</v>
      </c>
      <c r="BC69" s="13">
        <f t="shared" si="39"/>
        <v>-1.8211928750617128</v>
      </c>
      <c r="BD69" s="13">
        <f t="shared" si="40"/>
        <v>-1.2879539869391936</v>
      </c>
      <c r="BE69" s="13">
        <f t="shared" si="31"/>
        <v>-1.4710147450347402</v>
      </c>
      <c r="BF69" s="13">
        <f t="shared" si="31"/>
        <v>-1.4710147435507754</v>
      </c>
      <c r="BG69" s="13">
        <f t="shared" si="31"/>
        <v>-1.4710146996119253</v>
      </c>
      <c r="BH69" s="13">
        <f t="shared" si="31"/>
        <v>-1.4710133986311256</v>
      </c>
      <c r="BI69" s="13">
        <f t="shared" si="31"/>
        <v>-1.4709748856851621</v>
      </c>
      <c r="BJ69" s="13">
        <f t="shared" si="31"/>
        <v>-1.4698414194027023</v>
      </c>
      <c r="BK69" s="13">
        <f t="shared" si="31"/>
        <v>-1.4408216233822775</v>
      </c>
      <c r="BL69" s="13">
        <f t="shared" si="41"/>
        <v>-1.1336655271885139</v>
      </c>
    </row>
    <row r="70" spans="1:64" x14ac:dyDescent="0.2">
      <c r="A70" s="27" t="s">
        <v>54</v>
      </c>
      <c r="B70" s="53"/>
      <c r="C70" s="55">
        <v>43175.635000000002</v>
      </c>
      <c r="D70" s="27"/>
      <c r="E70" s="29">
        <f t="shared" si="11"/>
        <v>-711.99600432391276</v>
      </c>
      <c r="F70" s="4">
        <f t="shared" si="12"/>
        <v>-712</v>
      </c>
      <c r="G70" s="1">
        <f t="shared" si="13"/>
        <v>9.3392000053427182E-3</v>
      </c>
      <c r="I70" s="1">
        <f t="shared" si="42"/>
        <v>9.3392000053427182E-3</v>
      </c>
      <c r="P70" s="3"/>
      <c r="Q70" s="12">
        <f t="shared" si="15"/>
        <v>28157.135000000002</v>
      </c>
      <c r="R70" s="12"/>
      <c r="S70" s="20">
        <v>0.1</v>
      </c>
      <c r="Z70" s="13">
        <f t="shared" si="16"/>
        <v>-712</v>
      </c>
      <c r="AA70" s="92">
        <f t="shared" si="17"/>
        <v>-1.5501690134067079E-2</v>
      </c>
      <c r="AB70" s="92">
        <f t="shared" si="18"/>
        <v>1.7729445659409798E-2</v>
      </c>
      <c r="AC70" s="92">
        <f t="shared" si="19"/>
        <v>9.3392000053427182E-3</v>
      </c>
      <c r="AD70" s="92"/>
      <c r="AE70" s="92">
        <f t="shared" si="20"/>
        <v>6.1706982291822693E-5</v>
      </c>
      <c r="AF70" s="13">
        <f t="shared" si="29"/>
        <v>9.3392000053427182E-3</v>
      </c>
      <c r="AG70" s="116"/>
      <c r="AH70" s="13">
        <f t="shared" si="21"/>
        <v>-8.3902456540670793E-3</v>
      </c>
      <c r="AI70" s="13">
        <f t="shared" si="22"/>
        <v>1.1492632251513353</v>
      </c>
      <c r="AJ70" s="13">
        <f t="shared" si="23"/>
        <v>-0.29169778527620926</v>
      </c>
      <c r="AK70" s="13">
        <f t="shared" si="24"/>
        <v>0.3044102937913461</v>
      </c>
      <c r="AL70" s="13">
        <f t="shared" si="25"/>
        <v>1.1149100302581876</v>
      </c>
      <c r="AM70" s="13">
        <f t="shared" si="26"/>
        <v>0.62340984408004241</v>
      </c>
      <c r="AN70" s="92">
        <f t="shared" si="43"/>
        <v>-5.4575378954611455</v>
      </c>
      <c r="AO70" s="92">
        <f t="shared" si="43"/>
        <v>-5.4575711796509498</v>
      </c>
      <c r="AP70" s="92">
        <f t="shared" si="43"/>
        <v>-5.4577159438609852</v>
      </c>
      <c r="AQ70" s="92">
        <f t="shared" si="43"/>
        <v>-5.4583453084859093</v>
      </c>
      <c r="AR70" s="92">
        <f t="shared" si="43"/>
        <v>-5.4610765160865249</v>
      </c>
      <c r="AS70" s="92">
        <f t="shared" si="43"/>
        <v>-5.4728373429197417</v>
      </c>
      <c r="AT70" s="92">
        <f t="shared" si="43"/>
        <v>-5.5219200608191388</v>
      </c>
      <c r="AU70" s="92">
        <f t="shared" si="28"/>
        <v>-5.7067169788822527</v>
      </c>
      <c r="AW70" s="13">
        <v>2800</v>
      </c>
      <c r="AX70" s="13">
        <f t="shared" si="34"/>
        <v>-2.6302836408773234E-2</v>
      </c>
      <c r="AY70" s="13">
        <f t="shared" si="35"/>
        <v>-2.0572799999999999E-2</v>
      </c>
      <c r="AZ70" s="13">
        <f t="shared" si="36"/>
        <v>-5.730036408773234E-3</v>
      </c>
      <c r="BA70" s="13">
        <f t="shared" si="37"/>
        <v>0.96332417227791289</v>
      </c>
      <c r="BB70" s="13">
        <f t="shared" si="38"/>
        <v>-5.1473176242369613E-2</v>
      </c>
      <c r="BC70" s="13">
        <f t="shared" si="39"/>
        <v>-1.6791853536834682</v>
      </c>
      <c r="BD70" s="13">
        <f t="shared" si="40"/>
        <v>-1.1147184717613843</v>
      </c>
      <c r="BE70" s="13">
        <f t="shared" si="31"/>
        <v>-1.3287930944371829</v>
      </c>
      <c r="BF70" s="13">
        <f t="shared" si="31"/>
        <v>-1.3287929375121017</v>
      </c>
      <c r="BG70" s="13">
        <f t="shared" si="31"/>
        <v>-1.3287910061160386</v>
      </c>
      <c r="BH70" s="13">
        <f t="shared" ref="BH70:BK127" si="44">$BL70+$AB$7*SIN(BI70)</f>
        <v>-1.3287672361964449</v>
      </c>
      <c r="BI70" s="13">
        <f t="shared" si="44"/>
        <v>-1.3284748841743379</v>
      </c>
      <c r="BJ70" s="13">
        <f t="shared" si="44"/>
        <v>-1.3249070439996204</v>
      </c>
      <c r="BK70" s="13">
        <f t="shared" si="44"/>
        <v>-1.2848591713203406</v>
      </c>
      <c r="BL70" s="13">
        <f t="shared" si="41"/>
        <v>-0.99963705556794658</v>
      </c>
    </row>
    <row r="71" spans="1:64" x14ac:dyDescent="0.2">
      <c r="A71" s="27" t="s">
        <v>54</v>
      </c>
      <c r="B71" s="53"/>
      <c r="C71" s="55">
        <v>43390.661</v>
      </c>
      <c r="D71" s="27"/>
      <c r="E71" s="29">
        <f t="shared" si="11"/>
        <v>-619.99944723172121</v>
      </c>
      <c r="F71" s="4">
        <f t="shared" si="12"/>
        <v>-620</v>
      </c>
      <c r="G71" s="1">
        <f t="shared" si="13"/>
        <v>1.2920000008307397E-3</v>
      </c>
      <c r="I71" s="1">
        <f t="shared" si="42"/>
        <v>1.2920000008307397E-3</v>
      </c>
      <c r="P71" s="3"/>
      <c r="Q71" s="12">
        <f t="shared" si="15"/>
        <v>28372.161</v>
      </c>
      <c r="R71" s="12"/>
      <c r="S71" s="20">
        <v>0.1</v>
      </c>
      <c r="Z71" s="13">
        <f t="shared" si="16"/>
        <v>-620</v>
      </c>
      <c r="AA71" s="92">
        <f t="shared" si="17"/>
        <v>-1.3849805601988939E-2</v>
      </c>
      <c r="AB71" s="92">
        <f t="shared" si="18"/>
        <v>7.6525576028196787E-3</v>
      </c>
      <c r="AC71" s="92">
        <f t="shared" si="19"/>
        <v>1.2920000008307397E-3</v>
      </c>
      <c r="AD71" s="92"/>
      <c r="AE71" s="92">
        <f t="shared" si="20"/>
        <v>2.2927427691358145E-5</v>
      </c>
      <c r="AF71" s="13">
        <f t="shared" si="29"/>
        <v>1.2920000008307397E-3</v>
      </c>
      <c r="AG71" s="116"/>
      <c r="AH71" s="13">
        <f t="shared" si="21"/>
        <v>-6.3605576019889389E-3</v>
      </c>
      <c r="AI71" s="13">
        <f t="shared" si="22"/>
        <v>1.0904862394536536</v>
      </c>
      <c r="AJ71" s="13">
        <f t="shared" si="23"/>
        <v>-0.11005930312610419</v>
      </c>
      <c r="AK71" s="13">
        <f t="shared" si="24"/>
        <v>0.32673747538084447</v>
      </c>
      <c r="AL71" s="13">
        <f t="shared" si="25"/>
        <v>1.3006286515446981</v>
      </c>
      <c r="AM71" s="13">
        <f t="shared" si="26"/>
        <v>0.76070049570162135</v>
      </c>
      <c r="AN71" s="92">
        <f t="shared" si="43"/>
        <v>-5.3015334895992314</v>
      </c>
      <c r="AO71" s="92">
        <f t="shared" si="43"/>
        <v>-5.3015464432067647</v>
      </c>
      <c r="AP71" s="92">
        <f t="shared" si="43"/>
        <v>-5.3016151996482481</v>
      </c>
      <c r="AQ71" s="92">
        <f t="shared" si="43"/>
        <v>-5.3019800335749272</v>
      </c>
      <c r="AR71" s="92">
        <f t="shared" si="43"/>
        <v>-5.30391258919511</v>
      </c>
      <c r="AS71" s="92">
        <f t="shared" si="43"/>
        <v>-5.3140583241916213</v>
      </c>
      <c r="AT71" s="92">
        <f t="shared" si="43"/>
        <v>-5.3650565294672354</v>
      </c>
      <c r="AU71" s="92">
        <f t="shared" si="28"/>
        <v>-5.5834107849913321</v>
      </c>
      <c r="AW71" s="13">
        <v>2900</v>
      </c>
      <c r="AX71" s="13">
        <f t="shared" si="34"/>
        <v>-2.8658964824064138E-2</v>
      </c>
      <c r="AY71" s="13">
        <f t="shared" si="35"/>
        <v>-2.09272E-2</v>
      </c>
      <c r="AZ71" s="13">
        <f t="shared" si="36"/>
        <v>-7.7317648240641367E-3</v>
      </c>
      <c r="BA71" s="13">
        <f t="shared" si="37"/>
        <v>1.0166935622041566</v>
      </c>
      <c r="BB71" s="13">
        <f t="shared" si="38"/>
        <v>-0.20762189844684592</v>
      </c>
      <c r="BC71" s="13">
        <f t="shared" si="39"/>
        <v>-1.5215380336031719</v>
      </c>
      <c r="BD71" s="13">
        <f t="shared" si="40"/>
        <v>-0.95191624579355993</v>
      </c>
      <c r="BE71" s="13">
        <f t="shared" ref="BE71:BG127" si="45">$BL71+$AB$7*SIN(BF71)</f>
        <v>-1.1789464574599882</v>
      </c>
      <c r="BF71" s="13">
        <f t="shared" si="45"/>
        <v>-1.1789445744787268</v>
      </c>
      <c r="BG71" s="13">
        <f t="shared" si="45"/>
        <v>-1.1789300318516531</v>
      </c>
      <c r="BH71" s="13">
        <f t="shared" si="44"/>
        <v>-1.1788177335755532</v>
      </c>
      <c r="BI71" s="13">
        <f t="shared" si="44"/>
        <v>-1.1779515905473001</v>
      </c>
      <c r="BJ71" s="13">
        <f t="shared" si="44"/>
        <v>-1.1713309571359727</v>
      </c>
      <c r="BK71" s="13">
        <f t="shared" si="44"/>
        <v>-1.1237807596773697</v>
      </c>
      <c r="BL71" s="13">
        <f t="shared" si="41"/>
        <v>-0.86560858394738016</v>
      </c>
    </row>
    <row r="72" spans="1:64" x14ac:dyDescent="0.2">
      <c r="A72" s="27" t="s">
        <v>54</v>
      </c>
      <c r="B72" s="53"/>
      <c r="C72" s="55">
        <v>43397.669000000002</v>
      </c>
      <c r="D72" s="27"/>
      <c r="E72" s="29">
        <f t="shared" si="11"/>
        <v>-617.0011499462662</v>
      </c>
      <c r="F72" s="4">
        <f t="shared" si="12"/>
        <v>-617</v>
      </c>
      <c r="G72" s="1">
        <f t="shared" si="13"/>
        <v>-2.6877999989665113E-3</v>
      </c>
      <c r="I72" s="1">
        <f t="shared" si="42"/>
        <v>-2.6877999989665113E-3</v>
      </c>
      <c r="P72" s="3"/>
      <c r="Q72" s="12">
        <f t="shared" si="15"/>
        <v>28379.169000000002</v>
      </c>
      <c r="R72" s="12"/>
      <c r="S72" s="20">
        <v>0.1</v>
      </c>
      <c r="Z72" s="13">
        <f t="shared" si="16"/>
        <v>-617</v>
      </c>
      <c r="AA72" s="92">
        <f t="shared" si="17"/>
        <v>-1.3794900090244167E-2</v>
      </c>
      <c r="AB72" s="92">
        <f t="shared" si="18"/>
        <v>3.605555211277655E-3</v>
      </c>
      <c r="AC72" s="92">
        <f t="shared" si="19"/>
        <v>-2.6877999989665113E-3</v>
      </c>
      <c r="AD72" s="92"/>
      <c r="AE72" s="92">
        <f t="shared" si="20"/>
        <v>1.2336767243766009E-5</v>
      </c>
      <c r="AF72" s="13">
        <f t="shared" si="29"/>
        <v>-2.6877999989665113E-3</v>
      </c>
      <c r="AG72" s="116"/>
      <c r="AH72" s="13">
        <f t="shared" si="21"/>
        <v>-6.2933552102441663E-3</v>
      </c>
      <c r="AI72" s="13">
        <f t="shared" si="22"/>
        <v>1.0886116377884283</v>
      </c>
      <c r="AJ72" s="13">
        <f t="shared" si="23"/>
        <v>-0.10435953900598779</v>
      </c>
      <c r="AK72" s="13">
        <f t="shared" si="24"/>
        <v>0.32725084415042277</v>
      </c>
      <c r="AL72" s="13">
        <f t="shared" si="25"/>
        <v>1.3063614650373832</v>
      </c>
      <c r="AM72" s="13">
        <f t="shared" si="26"/>
        <v>0.76523549328606522</v>
      </c>
      <c r="AN72" s="92">
        <f t="shared" si="43"/>
        <v>-5.2965834784555188</v>
      </c>
      <c r="AO72" s="92">
        <f t="shared" si="43"/>
        <v>-5.2965959632550188</v>
      </c>
      <c r="AP72" s="92">
        <f t="shared" si="43"/>
        <v>-5.2966627267183313</v>
      </c>
      <c r="AQ72" s="92">
        <f t="shared" si="43"/>
        <v>-5.2970196353461745</v>
      </c>
      <c r="AR72" s="92">
        <f t="shared" si="43"/>
        <v>-5.2989243672216331</v>
      </c>
      <c r="AS72" s="92">
        <f t="shared" si="43"/>
        <v>-5.3089986797510305</v>
      </c>
      <c r="AT72" s="92">
        <f t="shared" si="43"/>
        <v>-5.3599946026536953</v>
      </c>
      <c r="AU72" s="92">
        <f t="shared" si="28"/>
        <v>-5.5793899308427148</v>
      </c>
      <c r="AW72" s="13">
        <v>3000</v>
      </c>
      <c r="AX72" s="13">
        <f t="shared" si="34"/>
        <v>-3.0938148636689013E-2</v>
      </c>
      <c r="AY72" s="13">
        <f t="shared" si="35"/>
        <v>-2.128E-2</v>
      </c>
      <c r="AZ72" s="13">
        <f t="shared" si="36"/>
        <v>-9.6581486366890141E-3</v>
      </c>
      <c r="BA72" s="13">
        <f t="shared" si="37"/>
        <v>1.0757581996840684</v>
      </c>
      <c r="BB72" s="13">
        <f t="shared" si="38"/>
        <v>-0.37578118784219805</v>
      </c>
      <c r="BC72" s="13">
        <f t="shared" si="39"/>
        <v>-1.3454416856118161</v>
      </c>
      <c r="BD72" s="13">
        <f t="shared" si="40"/>
        <v>-0.79669237783629687</v>
      </c>
      <c r="BE72" s="13">
        <f t="shared" si="45"/>
        <v>-1.0205754258733546</v>
      </c>
      <c r="BF72" s="13">
        <f t="shared" si="45"/>
        <v>-1.0205658611170938</v>
      </c>
      <c r="BG72" s="13">
        <f t="shared" si="45"/>
        <v>-1.0205119095069828</v>
      </c>
      <c r="BH72" s="13">
        <f t="shared" si="44"/>
        <v>-1.0202076752233573</v>
      </c>
      <c r="BI72" s="13">
        <f t="shared" si="44"/>
        <v>-1.0184949051075096</v>
      </c>
      <c r="BJ72" s="13">
        <f t="shared" si="44"/>
        <v>-1.0089397303833563</v>
      </c>
      <c r="BK72" s="13">
        <f t="shared" si="44"/>
        <v>-0.95807157663541986</v>
      </c>
      <c r="BL72" s="13">
        <f t="shared" si="41"/>
        <v>-0.73158011232681375</v>
      </c>
    </row>
    <row r="73" spans="1:64" x14ac:dyDescent="0.2">
      <c r="A73" s="29" t="s">
        <v>124</v>
      </c>
      <c r="B73" s="53"/>
      <c r="C73" s="27">
        <v>43404.686999999998</v>
      </c>
      <c r="D73" s="27"/>
      <c r="E73" s="29">
        <f t="shared" si="11"/>
        <v>-613.99857426856829</v>
      </c>
      <c r="F73" s="4">
        <f t="shared" si="12"/>
        <v>-614</v>
      </c>
      <c r="G73" s="1">
        <f t="shared" si="13"/>
        <v>3.3324000032735057E-3</v>
      </c>
      <c r="I73" s="1">
        <f t="shared" si="42"/>
        <v>3.3324000032735057E-3</v>
      </c>
      <c r="Q73" s="12">
        <f t="shared" si="15"/>
        <v>28386.186999999998</v>
      </c>
      <c r="R73" s="12"/>
      <c r="S73" s="20">
        <v>0.1</v>
      </c>
      <c r="Z73" s="13">
        <f t="shared" si="16"/>
        <v>-614</v>
      </c>
      <c r="AA73" s="92">
        <f t="shared" si="17"/>
        <v>-1.373995490497262E-2</v>
      </c>
      <c r="AB73" s="92">
        <f t="shared" si="18"/>
        <v>9.558514588246126E-3</v>
      </c>
      <c r="AC73" s="92">
        <f t="shared" si="19"/>
        <v>3.3324000032735057E-3</v>
      </c>
      <c r="AD73" s="92"/>
      <c r="AE73" s="92">
        <f t="shared" si="20"/>
        <v>2.9146530211311561E-5</v>
      </c>
      <c r="AF73" s="13">
        <f t="shared" si="29"/>
        <v>3.3324000032735057E-3</v>
      </c>
      <c r="AG73" s="116"/>
      <c r="AH73" s="13">
        <f t="shared" si="21"/>
        <v>-6.2261145849726194E-3</v>
      </c>
      <c r="AI73" s="13">
        <f t="shared" si="22"/>
        <v>1.0867405794447054</v>
      </c>
      <c r="AJ73" s="13">
        <f t="shared" si="23"/>
        <v>-9.8675945402476178E-2</v>
      </c>
      <c r="AK73" s="13">
        <f t="shared" si="24"/>
        <v>0.32775174938710644</v>
      </c>
      <c r="AL73" s="13">
        <f t="shared" si="25"/>
        <v>1.3120745821240865</v>
      </c>
      <c r="AM73" s="13">
        <f t="shared" si="26"/>
        <v>0.76977474557265624</v>
      </c>
      <c r="AN73" s="92">
        <f t="shared" si="43"/>
        <v>-5.2916419802300014</v>
      </c>
      <c r="AO73" s="92">
        <f t="shared" si="43"/>
        <v>-5.291654008137562</v>
      </c>
      <c r="AP73" s="92">
        <f t="shared" si="43"/>
        <v>-5.2917188135567921</v>
      </c>
      <c r="AQ73" s="92">
        <f t="shared" si="43"/>
        <v>-5.2920678696477266</v>
      </c>
      <c r="AR73" s="92">
        <f t="shared" si="43"/>
        <v>-5.2939447712751777</v>
      </c>
      <c r="AS73" s="92">
        <f t="shared" si="43"/>
        <v>-5.3039466841781211</v>
      </c>
      <c r="AT73" s="92">
        <f t="shared" si="43"/>
        <v>-5.3549362228584627</v>
      </c>
      <c r="AU73" s="92">
        <f t="shared" si="28"/>
        <v>-5.5753690766940975</v>
      </c>
      <c r="AW73" s="13">
        <v>3100</v>
      </c>
      <c r="AX73" s="13">
        <f t="shared" si="34"/>
        <v>-3.3064473595790067E-2</v>
      </c>
      <c r="AY73" s="13">
        <f t="shared" si="35"/>
        <v>-2.16312E-2</v>
      </c>
      <c r="AZ73" s="13">
        <f t="shared" si="36"/>
        <v>-1.1433273595790066E-2</v>
      </c>
      <c r="BA73" s="13">
        <f t="shared" si="37"/>
        <v>1.139091569670355</v>
      </c>
      <c r="BB73" s="13">
        <f t="shared" si="38"/>
        <v>-0.55021383648545663</v>
      </c>
      <c r="BC73" s="13">
        <f t="shared" si="39"/>
        <v>-1.1480609860892201</v>
      </c>
      <c r="BD73" s="13">
        <f t="shared" si="40"/>
        <v>-0.64666969459017898</v>
      </c>
      <c r="BE73" s="13">
        <f t="shared" si="45"/>
        <v>-0.85290488749088</v>
      </c>
      <c r="BF73" s="13">
        <f t="shared" si="45"/>
        <v>-0.85287587251664354</v>
      </c>
      <c r="BG73" s="13">
        <f t="shared" si="45"/>
        <v>-0.8527457844127182</v>
      </c>
      <c r="BH73" s="13">
        <f t="shared" si="44"/>
        <v>-0.85216277471645441</v>
      </c>
      <c r="BI73" s="13">
        <f t="shared" si="44"/>
        <v>-0.84955468423954339</v>
      </c>
      <c r="BJ73" s="13">
        <f t="shared" si="44"/>
        <v>-0.83798064067588862</v>
      </c>
      <c r="BK73" s="13">
        <f t="shared" si="44"/>
        <v>-0.78829987139460089</v>
      </c>
      <c r="BL73" s="13">
        <f t="shared" si="41"/>
        <v>-0.59755164070624645</v>
      </c>
    </row>
    <row r="74" spans="1:64" x14ac:dyDescent="0.2">
      <c r="A74" s="27" t="s">
        <v>66</v>
      </c>
      <c r="B74" s="53"/>
      <c r="C74" s="55">
        <v>43409.337</v>
      </c>
      <c r="D74" s="27"/>
      <c r="E74" s="29">
        <f t="shared" si="11"/>
        <v>-612.00912187453764</v>
      </c>
      <c r="F74" s="4">
        <f t="shared" si="12"/>
        <v>-612</v>
      </c>
      <c r="G74" s="1">
        <f t="shared" si="13"/>
        <v>-2.1320799998647999E-2</v>
      </c>
      <c r="I74" s="1">
        <f t="shared" si="42"/>
        <v>-2.1320799998647999E-2</v>
      </c>
      <c r="P74" s="3"/>
      <c r="Q74" s="12">
        <f t="shared" si="15"/>
        <v>28390.837</v>
      </c>
      <c r="R74" s="12"/>
      <c r="S74" s="20">
        <v>0.1</v>
      </c>
      <c r="Z74" s="13">
        <f t="shared" si="16"/>
        <v>-612</v>
      </c>
      <c r="AA74" s="92">
        <f t="shared" si="17"/>
        <v>-1.3703303832176467E-2</v>
      </c>
      <c r="AB74" s="92">
        <f t="shared" si="18"/>
        <v>-1.5139532646471533E-2</v>
      </c>
      <c r="AC74" s="92">
        <f t="shared" si="19"/>
        <v>-2.1320799998647999E-2</v>
      </c>
      <c r="AD74" s="92"/>
      <c r="AE74" s="92">
        <f t="shared" si="20"/>
        <v>5.8026247846208492E-6</v>
      </c>
      <c r="AF74" s="13">
        <f t="shared" si="29"/>
        <v>-2.1320799998647999E-2</v>
      </c>
      <c r="AG74" s="116"/>
      <c r="AH74" s="13">
        <f t="shared" si="21"/>
        <v>-6.1812673521764666E-3</v>
      </c>
      <c r="AI74" s="13">
        <f t="shared" si="22"/>
        <v>1.0854952089748415</v>
      </c>
      <c r="AJ74" s="13">
        <f t="shared" si="23"/>
        <v>-9.4895940176788693E-2</v>
      </c>
      <c r="AK74" s="13">
        <f t="shared" si="24"/>
        <v>0.32807881155457153</v>
      </c>
      <c r="AL74" s="13">
        <f t="shared" si="25"/>
        <v>1.3158724196972078</v>
      </c>
      <c r="AM74" s="13">
        <f t="shared" si="26"/>
        <v>0.77280330529100216</v>
      </c>
      <c r="AN74" s="92">
        <f t="shared" si="43"/>
        <v>-5.2883523694185541</v>
      </c>
      <c r="AO74" s="92">
        <f t="shared" si="43"/>
        <v>-5.2883640992990983</v>
      </c>
      <c r="AP74" s="92">
        <f t="shared" si="43"/>
        <v>-5.2884276188287682</v>
      </c>
      <c r="AQ74" s="92">
        <f t="shared" si="43"/>
        <v>-5.2887714813043729</v>
      </c>
      <c r="AR74" s="92">
        <f t="shared" si="43"/>
        <v>-5.2906298303103467</v>
      </c>
      <c r="AS74" s="92">
        <f t="shared" si="43"/>
        <v>-5.3005829440158703</v>
      </c>
      <c r="AT74" s="92">
        <f t="shared" si="43"/>
        <v>-5.3515659485131621</v>
      </c>
      <c r="AU74" s="92">
        <f t="shared" si="28"/>
        <v>-5.5726885072616872</v>
      </c>
      <c r="AW74" s="13">
        <v>3200</v>
      </c>
      <c r="AX74" s="13">
        <f t="shared" si="34"/>
        <v>-3.4942183414416364E-2</v>
      </c>
      <c r="AY74" s="13">
        <f t="shared" si="35"/>
        <v>-2.1980800000000002E-2</v>
      </c>
      <c r="AZ74" s="13">
        <f t="shared" si="36"/>
        <v>-1.2961383414416364E-2</v>
      </c>
      <c r="BA74" s="13">
        <f t="shared" si="37"/>
        <v>1.2034699786303387</v>
      </c>
      <c r="BB74" s="13">
        <f t="shared" si="38"/>
        <v>-0.71983552009991836</v>
      </c>
      <c r="BC74" s="13">
        <f t="shared" si="39"/>
        <v>-0.92711595019269044</v>
      </c>
      <c r="BD74" s="13">
        <f t="shared" si="40"/>
        <v>-0.49988796264029683</v>
      </c>
      <c r="BE74" s="13">
        <f t="shared" si="45"/>
        <v>-0.67550296902731943</v>
      </c>
      <c r="BF74" s="13">
        <f t="shared" si="45"/>
        <v>-0.67544348429640788</v>
      </c>
      <c r="BG74" s="13">
        <f t="shared" si="45"/>
        <v>-0.67521868896591031</v>
      </c>
      <c r="BH74" s="13">
        <f t="shared" si="44"/>
        <v>-0.6743695429105514</v>
      </c>
      <c r="BI74" s="13">
        <f t="shared" si="44"/>
        <v>-0.6711671454125363</v>
      </c>
      <c r="BJ74" s="13">
        <f t="shared" si="44"/>
        <v>-0.65916221006240416</v>
      </c>
      <c r="BK74" s="13">
        <f t="shared" si="44"/>
        <v>-0.61510676162566202</v>
      </c>
      <c r="BL74" s="13">
        <f t="shared" si="41"/>
        <v>-0.46352316908568003</v>
      </c>
    </row>
    <row r="75" spans="1:64" x14ac:dyDescent="0.2">
      <c r="A75" s="27" t="s">
        <v>66</v>
      </c>
      <c r="B75" s="53"/>
      <c r="C75" s="55">
        <v>43409.36</v>
      </c>
      <c r="D75" s="27"/>
      <c r="E75" s="29">
        <f t="shared" si="11"/>
        <v>-611.99928157237321</v>
      </c>
      <c r="F75" s="4">
        <f t="shared" si="12"/>
        <v>-612</v>
      </c>
      <c r="G75" s="1">
        <f t="shared" si="13"/>
        <v>1.6792000023997389E-3</v>
      </c>
      <c r="I75" s="1">
        <f t="shared" si="42"/>
        <v>1.6792000023997389E-3</v>
      </c>
      <c r="P75" s="3"/>
      <c r="Q75" s="12">
        <f t="shared" si="15"/>
        <v>28390.86</v>
      </c>
      <c r="R75" s="12"/>
      <c r="S75" s="20">
        <v>0.1</v>
      </c>
      <c r="Z75" s="13">
        <f t="shared" si="16"/>
        <v>-612</v>
      </c>
      <c r="AA75" s="92">
        <f t="shared" si="17"/>
        <v>-1.3703303832176467E-2</v>
      </c>
      <c r="AB75" s="92">
        <f t="shared" si="18"/>
        <v>7.8604673545762047E-3</v>
      </c>
      <c r="AC75" s="92">
        <f t="shared" si="19"/>
        <v>1.6792000023997389E-3</v>
      </c>
      <c r="AD75" s="92"/>
      <c r="AE75" s="92">
        <f t="shared" si="20"/>
        <v>2.3662142422075169E-5</v>
      </c>
      <c r="AF75" s="13">
        <f t="shared" si="29"/>
        <v>1.6792000023997389E-3</v>
      </c>
      <c r="AG75" s="116"/>
      <c r="AH75" s="13">
        <f t="shared" si="21"/>
        <v>-6.1812673521764666E-3</v>
      </c>
      <c r="AI75" s="13">
        <f t="shared" si="22"/>
        <v>1.0854952089748415</v>
      </c>
      <c r="AJ75" s="13">
        <f t="shared" si="23"/>
        <v>-9.4895940176788693E-2</v>
      </c>
      <c r="AK75" s="13">
        <f t="shared" si="24"/>
        <v>0.32807881155457153</v>
      </c>
      <c r="AL75" s="13">
        <f t="shared" si="25"/>
        <v>1.3158724196972078</v>
      </c>
      <c r="AM75" s="13">
        <f t="shared" si="26"/>
        <v>0.77280330529100216</v>
      </c>
      <c r="AN75" s="92">
        <f t="shared" si="43"/>
        <v>-5.2883523694185541</v>
      </c>
      <c r="AO75" s="92">
        <f t="shared" si="43"/>
        <v>-5.2883640992990983</v>
      </c>
      <c r="AP75" s="92">
        <f t="shared" si="43"/>
        <v>-5.2884276188287682</v>
      </c>
      <c r="AQ75" s="92">
        <f t="shared" si="43"/>
        <v>-5.2887714813043729</v>
      </c>
      <c r="AR75" s="92">
        <f t="shared" si="43"/>
        <v>-5.2906298303103467</v>
      </c>
      <c r="AS75" s="92">
        <f t="shared" si="43"/>
        <v>-5.3005829440158703</v>
      </c>
      <c r="AT75" s="92">
        <f t="shared" si="43"/>
        <v>-5.3515659485131621</v>
      </c>
      <c r="AU75" s="92">
        <f t="shared" si="28"/>
        <v>-5.5726885072616872</v>
      </c>
      <c r="AW75" s="13">
        <v>3300</v>
      </c>
      <c r="AX75" s="13">
        <f t="shared" si="34"/>
        <v>-3.6459214327962071E-2</v>
      </c>
      <c r="AY75" s="13">
        <f t="shared" si="35"/>
        <v>-2.2328799999999999E-2</v>
      </c>
      <c r="AZ75" s="13">
        <f t="shared" si="36"/>
        <v>-1.413041432796207E-2</v>
      </c>
      <c r="BA75" s="13">
        <f t="shared" si="37"/>
        <v>1.2632149821513801</v>
      </c>
      <c r="BB75" s="13">
        <f t="shared" si="38"/>
        <v>-0.8668060890942163</v>
      </c>
      <c r="BC75" s="13">
        <f t="shared" si="39"/>
        <v>-0.68192024721323241</v>
      </c>
      <c r="BD75" s="13">
        <f t="shared" si="40"/>
        <v>-0.35481750904831982</v>
      </c>
      <c r="BE75" s="13">
        <f t="shared" si="45"/>
        <v>-0.48861323764535247</v>
      </c>
      <c r="BF75" s="13">
        <f t="shared" si="45"/>
        <v>-0.48852840218219129</v>
      </c>
      <c r="BG75" s="13">
        <f t="shared" si="45"/>
        <v>-0.48824504991195206</v>
      </c>
      <c r="BH75" s="13">
        <f t="shared" si="44"/>
        <v>-0.48729895603542683</v>
      </c>
      <c r="BI75" s="13">
        <f t="shared" si="44"/>
        <v>-0.48414343861654263</v>
      </c>
      <c r="BJ75" s="13">
        <f t="shared" si="44"/>
        <v>-0.47365628256407477</v>
      </c>
      <c r="BK75" s="13">
        <f t="shared" si="44"/>
        <v>-0.43919473389856539</v>
      </c>
      <c r="BL75" s="13">
        <f t="shared" si="41"/>
        <v>-0.32949469746511273</v>
      </c>
    </row>
    <row r="76" spans="1:64" x14ac:dyDescent="0.2">
      <c r="A76" s="29" t="s">
        <v>77</v>
      </c>
      <c r="B76" s="53"/>
      <c r="C76" s="27">
        <v>43423.377999999997</v>
      </c>
      <c r="D76" s="27"/>
      <c r="E76" s="29">
        <f t="shared" si="11"/>
        <v>-606.0018313230172</v>
      </c>
      <c r="F76" s="4">
        <f t="shared" si="12"/>
        <v>-606</v>
      </c>
      <c r="G76" s="1">
        <f t="shared" si="13"/>
        <v>-4.2804000040632673E-3</v>
      </c>
      <c r="I76" s="1">
        <f t="shared" si="42"/>
        <v>-4.2804000040632673E-3</v>
      </c>
      <c r="Q76" s="12">
        <f t="shared" si="15"/>
        <v>28404.877999999997</v>
      </c>
      <c r="R76" s="12"/>
      <c r="S76" s="20">
        <v>0.1</v>
      </c>
      <c r="Z76" s="13">
        <f t="shared" si="16"/>
        <v>-606</v>
      </c>
      <c r="AA76" s="92">
        <f t="shared" si="17"/>
        <v>-1.3593257182791869E-2</v>
      </c>
      <c r="AB76" s="92">
        <f t="shared" si="18"/>
        <v>1.7662360587286027E-3</v>
      </c>
      <c r="AC76" s="92">
        <f t="shared" si="19"/>
        <v>-4.2804000040632673E-3</v>
      </c>
      <c r="AD76" s="92"/>
      <c r="AE76" s="92">
        <f t="shared" si="20"/>
        <v>8.6729308831396867E-6</v>
      </c>
      <c r="AF76" s="13">
        <f t="shared" si="29"/>
        <v>-4.2804000040632673E-3</v>
      </c>
      <c r="AG76" s="116"/>
      <c r="AH76" s="13">
        <f t="shared" si="21"/>
        <v>-6.04663606279187E-3</v>
      </c>
      <c r="AI76" s="13">
        <f t="shared" si="22"/>
        <v>1.0817689194768458</v>
      </c>
      <c r="AJ76" s="13">
        <f t="shared" si="23"/>
        <v>-8.3599867394828803E-2</v>
      </c>
      <c r="AK76" s="13">
        <f t="shared" si="24"/>
        <v>0.32902732585045424</v>
      </c>
      <c r="AL76" s="13">
        <f t="shared" si="25"/>
        <v>1.3272138129484607</v>
      </c>
      <c r="AM76" s="13">
        <f t="shared" si="26"/>
        <v>0.78190064852012431</v>
      </c>
      <c r="AN76" s="92">
        <f t="shared" si="43"/>
        <v>-5.2785061450665252</v>
      </c>
      <c r="AO76" s="92">
        <f t="shared" si="43"/>
        <v>-5.2785170120189973</v>
      </c>
      <c r="AP76" s="92">
        <f t="shared" si="43"/>
        <v>-5.2785767676764639</v>
      </c>
      <c r="AQ76" s="92">
        <f t="shared" si="43"/>
        <v>-5.2789052542879622</v>
      </c>
      <c r="AR76" s="92">
        <f t="shared" si="43"/>
        <v>-5.2807079788980626</v>
      </c>
      <c r="AS76" s="92">
        <f t="shared" si="43"/>
        <v>-5.2905122047336413</v>
      </c>
      <c r="AT76" s="92">
        <f t="shared" si="43"/>
        <v>-5.3414646784316133</v>
      </c>
      <c r="AU76" s="92">
        <f t="shared" si="28"/>
        <v>-5.5646467989644526</v>
      </c>
      <c r="AW76" s="13">
        <v>3400</v>
      </c>
      <c r="AX76" s="13">
        <f t="shared" si="34"/>
        <v>-3.7500504291319486E-2</v>
      </c>
      <c r="AY76" s="13">
        <f t="shared" si="35"/>
        <v>-2.26752E-2</v>
      </c>
      <c r="AZ76" s="13">
        <f t="shared" si="36"/>
        <v>-1.4825304291319485E-2</v>
      </c>
      <c r="BA76" s="13">
        <f t="shared" si="37"/>
        <v>1.3102874965403852</v>
      </c>
      <c r="BB76" s="13">
        <f t="shared" si="38"/>
        <v>-0.96769054325846449</v>
      </c>
      <c r="BC76" s="13">
        <f t="shared" si="39"/>
        <v>-0.41477691739309247</v>
      </c>
      <c r="BD76" s="13">
        <f t="shared" si="40"/>
        <v>-0.21041377419424956</v>
      </c>
      <c r="BE76" s="13">
        <f t="shared" si="45"/>
        <v>-0.29353709094992009</v>
      </c>
      <c r="BF76" s="13">
        <f t="shared" si="45"/>
        <v>-0.2934580993238185</v>
      </c>
      <c r="BG76" s="13">
        <f t="shared" si="45"/>
        <v>-0.29321471380727765</v>
      </c>
      <c r="BH76" s="13">
        <f t="shared" si="44"/>
        <v>-0.29246491743942304</v>
      </c>
      <c r="BI76" s="13">
        <f t="shared" si="44"/>
        <v>-0.29015608550479177</v>
      </c>
      <c r="BJ76" s="13">
        <f t="shared" si="44"/>
        <v>-0.28305647084241009</v>
      </c>
      <c r="BK76" s="13">
        <f t="shared" si="44"/>
        <v>-0.26131504335208744</v>
      </c>
      <c r="BL76" s="13">
        <f t="shared" si="41"/>
        <v>-0.19546622584454632</v>
      </c>
    </row>
    <row r="77" spans="1:64" x14ac:dyDescent="0.2">
      <c r="A77" s="27" t="s">
        <v>66</v>
      </c>
      <c r="B77" s="53"/>
      <c r="C77" s="55">
        <v>43577.635999999999</v>
      </c>
      <c r="D77" s="27"/>
      <c r="E77" s="29">
        <f t="shared" si="11"/>
        <v>-540.00420822661226</v>
      </c>
      <c r="F77" s="4">
        <f t="shared" si="12"/>
        <v>-540</v>
      </c>
      <c r="G77" s="1">
        <f t="shared" si="13"/>
        <v>-9.8359999974491075E-3</v>
      </c>
      <c r="I77" s="1">
        <f t="shared" si="42"/>
        <v>-9.8359999974491075E-3</v>
      </c>
      <c r="P77" s="3"/>
      <c r="Q77" s="12">
        <f t="shared" si="15"/>
        <v>28559.135999999999</v>
      </c>
      <c r="R77" s="12"/>
      <c r="S77" s="20">
        <v>0.1</v>
      </c>
      <c r="Z77" s="13">
        <f t="shared" si="16"/>
        <v>-540</v>
      </c>
      <c r="AA77" s="92">
        <f t="shared" si="17"/>
        <v>-1.2377958501154265E-2</v>
      </c>
      <c r="AB77" s="92">
        <f t="shared" si="18"/>
        <v>-5.2747134962948415E-3</v>
      </c>
      <c r="AC77" s="92">
        <f t="shared" si="19"/>
        <v>-9.8359999974491075E-3</v>
      </c>
      <c r="AD77" s="92"/>
      <c r="AE77" s="92">
        <f t="shared" si="20"/>
        <v>6.4615530345589655E-7</v>
      </c>
      <c r="AF77" s="13">
        <f t="shared" si="29"/>
        <v>-9.8359999974491075E-3</v>
      </c>
      <c r="AG77" s="116"/>
      <c r="AH77" s="13">
        <f t="shared" si="21"/>
        <v>-4.561286501154266E-3</v>
      </c>
      <c r="AI77" s="13">
        <f t="shared" si="22"/>
        <v>1.0418739130024228</v>
      </c>
      <c r="AJ77" s="13">
        <f t="shared" si="23"/>
        <v>3.6052062812134647E-2</v>
      </c>
      <c r="AK77" s="13">
        <f t="shared" si="24"/>
        <v>0.3364397609655812</v>
      </c>
      <c r="AL77" s="13">
        <f t="shared" si="25"/>
        <v>1.4469712440976739</v>
      </c>
      <c r="AM77" s="13">
        <f t="shared" si="26"/>
        <v>0.88325376609733108</v>
      </c>
      <c r="AN77" s="92">
        <f t="shared" si="43"/>
        <v>-5.1723959910483535</v>
      </c>
      <c r="AO77" s="92">
        <f t="shared" si="43"/>
        <v>-5.1724001322549977</v>
      </c>
      <c r="AP77" s="92">
        <f t="shared" si="43"/>
        <v>-5.1724276445968371</v>
      </c>
      <c r="AQ77" s="92">
        <f t="shared" si="43"/>
        <v>-5.1726103856332424</v>
      </c>
      <c r="AR77" s="92">
        <f t="shared" si="43"/>
        <v>-5.1738224733167471</v>
      </c>
      <c r="AS77" s="92">
        <f t="shared" si="43"/>
        <v>-5.1817885013600806</v>
      </c>
      <c r="AT77" s="92">
        <f t="shared" si="43"/>
        <v>-5.2313319025056213</v>
      </c>
      <c r="AU77" s="92">
        <f t="shared" si="28"/>
        <v>-5.476188007694879</v>
      </c>
      <c r="AW77" s="13">
        <v>3500</v>
      </c>
      <c r="AX77" s="13">
        <f t="shared" si="34"/>
        <v>-3.7973211509219063E-2</v>
      </c>
      <c r="AY77" s="13">
        <f t="shared" si="35"/>
        <v>-2.3019999999999999E-2</v>
      </c>
      <c r="AZ77" s="13">
        <f t="shared" si="36"/>
        <v>-1.4953211509219067E-2</v>
      </c>
      <c r="BA77" s="13">
        <f t="shared" si="37"/>
        <v>1.3360824486500142</v>
      </c>
      <c r="BB77" s="13">
        <f t="shared" si="38"/>
        <v>-0.99961358374391529</v>
      </c>
      <c r="BC77" s="13">
        <f t="shared" si="39"/>
        <v>-0.13208419926863618</v>
      </c>
      <c r="BD77" s="13">
        <f t="shared" si="40"/>
        <v>-6.6138282944482846E-2</v>
      </c>
      <c r="BE77" s="13">
        <f t="shared" si="45"/>
        <v>-9.2867467228414005E-2</v>
      </c>
      <c r="BF77" s="13">
        <f t="shared" si="45"/>
        <v>-9.2836579363936425E-2</v>
      </c>
      <c r="BG77" s="13">
        <f t="shared" si="45"/>
        <v>-9.2745080660836199E-2</v>
      </c>
      <c r="BH77" s="13">
        <f t="shared" si="44"/>
        <v>-9.2474039857303431E-2</v>
      </c>
      <c r="BI77" s="13">
        <f t="shared" si="44"/>
        <v>-9.1671192781948893E-2</v>
      </c>
      <c r="BJ77" s="13">
        <f t="shared" si="44"/>
        <v>-8.9293433660317723E-2</v>
      </c>
      <c r="BK77" s="13">
        <f t="shared" si="44"/>
        <v>-8.2254238613467728E-2</v>
      </c>
      <c r="BL77" s="13">
        <f t="shared" si="41"/>
        <v>-6.1437754223979013E-2</v>
      </c>
    </row>
    <row r="78" spans="1:64" x14ac:dyDescent="0.2">
      <c r="A78" s="27" t="s">
        <v>66</v>
      </c>
      <c r="B78" s="53"/>
      <c r="C78" s="55">
        <v>43769.303999999996</v>
      </c>
      <c r="D78" s="27"/>
      <c r="E78" s="29">
        <f t="shared" si="11"/>
        <v>-458.00111974081921</v>
      </c>
      <c r="F78" s="4">
        <f t="shared" si="12"/>
        <v>-458</v>
      </c>
      <c r="G78" s="1">
        <f t="shared" si="13"/>
        <v>-2.6171999998041429E-3</v>
      </c>
      <c r="I78" s="1">
        <f t="shared" si="42"/>
        <v>-2.6171999998041429E-3</v>
      </c>
      <c r="P78" s="3"/>
      <c r="Q78" s="12">
        <f t="shared" si="15"/>
        <v>28750.803999999996</v>
      </c>
      <c r="R78" s="12"/>
      <c r="S78" s="20">
        <v>0.1</v>
      </c>
      <c r="Z78" s="13">
        <f t="shared" si="16"/>
        <v>-458</v>
      </c>
      <c r="AA78" s="92">
        <f t="shared" si="17"/>
        <v>-1.0876691752020988E-2</v>
      </c>
      <c r="AB78" s="92">
        <f t="shared" si="18"/>
        <v>1.0827287221684559E-4</v>
      </c>
      <c r="AC78" s="92">
        <f t="shared" si="19"/>
        <v>-2.6171999998041429E-3</v>
      </c>
      <c r="AD78" s="92"/>
      <c r="AE78" s="92">
        <f t="shared" si="20"/>
        <v>6.8219204004938102E-6</v>
      </c>
      <c r="AF78" s="13">
        <f t="shared" si="29"/>
        <v>-2.6171999998041429E-3</v>
      </c>
      <c r="AG78" s="116"/>
      <c r="AH78" s="13">
        <f t="shared" si="21"/>
        <v>-2.7254728720209885E-3</v>
      </c>
      <c r="AI78" s="13">
        <f t="shared" si="22"/>
        <v>0.99556063787100157</v>
      </c>
      <c r="AJ78" s="13">
        <f t="shared" si="23"/>
        <v>0.17211806728606951</v>
      </c>
      <c r="AK78" s="13">
        <f t="shared" si="24"/>
        <v>0.33900653299398154</v>
      </c>
      <c r="AL78" s="13">
        <f t="shared" si="25"/>
        <v>1.5838907894744816</v>
      </c>
      <c r="AM78" s="13">
        <f t="shared" si="26"/>
        <v>1.0131809497466364</v>
      </c>
      <c r="AN78" s="92">
        <f t="shared" si="43"/>
        <v>-5.04593422357609</v>
      </c>
      <c r="AO78" s="92">
        <f t="shared" si="43"/>
        <v>-5.0459350558843594</v>
      </c>
      <c r="AP78" s="92">
        <f t="shared" si="43"/>
        <v>-5.0459425541566771</v>
      </c>
      <c r="AQ78" s="92">
        <f t="shared" si="43"/>
        <v>-5.0460100988418919</v>
      </c>
      <c r="AR78" s="92">
        <f t="shared" si="43"/>
        <v>-5.046617951298443</v>
      </c>
      <c r="AS78" s="92">
        <f t="shared" si="43"/>
        <v>-5.0520410682904968</v>
      </c>
      <c r="AT78" s="92">
        <f t="shared" si="43"/>
        <v>-5.0971852742564598</v>
      </c>
      <c r="AU78" s="92">
        <f t="shared" si="28"/>
        <v>-5.3662846609660138</v>
      </c>
      <c r="AW78" s="13">
        <v>3600</v>
      </c>
      <c r="AX78" s="13">
        <f t="shared" si="34"/>
        <v>-3.7836929447278539E-2</v>
      </c>
      <c r="AY78" s="13">
        <f t="shared" si="35"/>
        <v>-2.3363199999999997E-2</v>
      </c>
      <c r="AZ78" s="13">
        <f t="shared" si="36"/>
        <v>-1.4473729447278545E-2</v>
      </c>
      <c r="BA78" s="13">
        <f t="shared" si="37"/>
        <v>1.3349200789656444</v>
      </c>
      <c r="BB78" s="13">
        <f t="shared" si="38"/>
        <v>-0.95053071190725436</v>
      </c>
      <c r="BC78" s="13">
        <f t="shared" si="39"/>
        <v>0.15597141291909064</v>
      </c>
      <c r="BD78" s="13">
        <f t="shared" si="40"/>
        <v>7.8144189066681011E-2</v>
      </c>
      <c r="BE78" s="13">
        <f t="shared" si="45"/>
        <v>0.10969425147517337</v>
      </c>
      <c r="BF78" s="13">
        <f t="shared" si="45"/>
        <v>0.10965809988551889</v>
      </c>
      <c r="BG78" s="13">
        <f t="shared" si="45"/>
        <v>0.10955082551944183</v>
      </c>
      <c r="BH78" s="13">
        <f t="shared" si="44"/>
        <v>0.10923251253350055</v>
      </c>
      <c r="BI78" s="13">
        <f t="shared" si="44"/>
        <v>0.10828805433278549</v>
      </c>
      <c r="BJ78" s="13">
        <f t="shared" si="44"/>
        <v>0.10548634420315783</v>
      </c>
      <c r="BK78" s="13">
        <f t="shared" si="44"/>
        <v>9.7179946332625028E-2</v>
      </c>
      <c r="BL78" s="13">
        <f t="shared" si="41"/>
        <v>7.2590717396587401E-2</v>
      </c>
    </row>
    <row r="79" spans="1:64" x14ac:dyDescent="0.2">
      <c r="A79" s="29" t="s">
        <v>124</v>
      </c>
      <c r="B79" s="53"/>
      <c r="C79" s="27">
        <v>43771.641000000003</v>
      </c>
      <c r="D79" s="27"/>
      <c r="E79" s="29">
        <f t="shared" si="11"/>
        <v>-457.00125947310704</v>
      </c>
      <c r="F79" s="4">
        <f t="shared" si="12"/>
        <v>-457</v>
      </c>
      <c r="G79" s="1">
        <f t="shared" si="13"/>
        <v>-2.9437999983201735E-3</v>
      </c>
      <c r="I79" s="1">
        <f t="shared" si="42"/>
        <v>-2.9437999983201735E-3</v>
      </c>
      <c r="Q79" s="12">
        <f t="shared" si="15"/>
        <v>28753.141000000003</v>
      </c>
      <c r="R79" s="12"/>
      <c r="S79" s="20">
        <v>0.1</v>
      </c>
      <c r="Z79" s="13">
        <f t="shared" si="16"/>
        <v>-457</v>
      </c>
      <c r="AA79" s="92">
        <f t="shared" si="17"/>
        <v>-1.0858563369470855E-2</v>
      </c>
      <c r="AB79" s="92">
        <f t="shared" si="18"/>
        <v>-2.4052870884932022E-4</v>
      </c>
      <c r="AC79" s="92">
        <f t="shared" si="19"/>
        <v>-2.9437999983201735E-3</v>
      </c>
      <c r="AD79" s="92"/>
      <c r="AE79" s="92">
        <f t="shared" si="20"/>
        <v>6.2643479221308499E-6</v>
      </c>
      <c r="AF79" s="13">
        <f t="shared" si="29"/>
        <v>-2.9437999983201735E-3</v>
      </c>
      <c r="AG79" s="116"/>
      <c r="AH79" s="13">
        <f t="shared" si="21"/>
        <v>-2.7032712894708532E-3</v>
      </c>
      <c r="AI79" s="13">
        <f t="shared" si="22"/>
        <v>0.99502007588714969</v>
      </c>
      <c r="AJ79" s="13">
        <f t="shared" si="23"/>
        <v>0.173688615760167</v>
      </c>
      <c r="AK79" s="13">
        <f t="shared" si="24"/>
        <v>0.33899902316163411</v>
      </c>
      <c r="AL79" s="13">
        <f t="shared" si="25"/>
        <v>1.5854853541927394</v>
      </c>
      <c r="AM79" s="13">
        <f t="shared" si="26"/>
        <v>1.0147979774236184</v>
      </c>
      <c r="AN79" s="92">
        <f t="shared" si="43"/>
        <v>-5.0444270007536574</v>
      </c>
      <c r="AO79" s="92">
        <f t="shared" si="43"/>
        <v>-5.0444278139573075</v>
      </c>
      <c r="AP79" s="92">
        <f t="shared" si="43"/>
        <v>-5.0444351721335137</v>
      </c>
      <c r="AQ79" s="92">
        <f t="shared" si="43"/>
        <v>-5.0445017445761753</v>
      </c>
      <c r="AR79" s="92">
        <f t="shared" si="43"/>
        <v>-5.0451034698006367</v>
      </c>
      <c r="AS79" s="92">
        <f t="shared" si="43"/>
        <v>-5.0504954785508867</v>
      </c>
      <c r="AT79" s="92">
        <f t="shared" si="43"/>
        <v>-5.0955688249112843</v>
      </c>
      <c r="AU79" s="92">
        <f t="shared" si="28"/>
        <v>-5.3649443762498086</v>
      </c>
      <c r="AW79" s="13">
        <v>3700</v>
      </c>
      <c r="AX79" s="13">
        <f t="shared" si="34"/>
        <v>-3.7122068181496062E-2</v>
      </c>
      <c r="AY79" s="13">
        <f t="shared" si="35"/>
        <v>-2.3704799999999998E-2</v>
      </c>
      <c r="AZ79" s="13">
        <f t="shared" si="36"/>
        <v>-1.3417268181496066E-2</v>
      </c>
      <c r="BA79" s="13">
        <f t="shared" si="37"/>
        <v>1.3070719599567104</v>
      </c>
      <c r="BB79" s="13">
        <f t="shared" si="38"/>
        <v>-0.82668748205094766</v>
      </c>
      <c r="BC79" s="13">
        <f t="shared" si="39"/>
        <v>0.43771663350699197</v>
      </c>
      <c r="BD79" s="13">
        <f t="shared" si="40"/>
        <v>0.22242095311560134</v>
      </c>
      <c r="BE79" s="13">
        <f t="shared" si="45"/>
        <v>0.31002765407523469</v>
      </c>
      <c r="BF79" s="13">
        <f t="shared" si="45"/>
        <v>0.30994650464310081</v>
      </c>
      <c r="BG79" s="13">
        <f t="shared" si="45"/>
        <v>0.30969518514996114</v>
      </c>
      <c r="BH79" s="13">
        <f t="shared" si="44"/>
        <v>0.30891697772421128</v>
      </c>
      <c r="BI79" s="13">
        <f t="shared" si="44"/>
        <v>0.30650849167018024</v>
      </c>
      <c r="BJ79" s="13">
        <f t="shared" si="44"/>
        <v>0.29906597586863248</v>
      </c>
      <c r="BK79" s="13">
        <f t="shared" si="44"/>
        <v>0.27617308027173892</v>
      </c>
      <c r="BL79" s="13">
        <f t="shared" si="41"/>
        <v>0.2066191890171547</v>
      </c>
    </row>
    <row r="80" spans="1:64" x14ac:dyDescent="0.2">
      <c r="A80" s="29" t="s">
        <v>124</v>
      </c>
      <c r="B80" s="53"/>
      <c r="C80" s="27">
        <v>43778.654000000002</v>
      </c>
      <c r="D80" s="27"/>
      <c r="E80" s="29">
        <f t="shared" si="11"/>
        <v>-454.00082299153058</v>
      </c>
      <c r="F80" s="4">
        <f t="shared" si="12"/>
        <v>-454</v>
      </c>
      <c r="G80" s="1">
        <f t="shared" si="13"/>
        <v>-1.9235999934608117E-3</v>
      </c>
      <c r="I80" s="1">
        <f t="shared" si="42"/>
        <v>-1.9235999934608117E-3</v>
      </c>
      <c r="Q80" s="12">
        <f t="shared" si="15"/>
        <v>28760.154000000002</v>
      </c>
      <c r="R80" s="12"/>
      <c r="S80" s="20">
        <v>0.1</v>
      </c>
      <c r="Z80" s="13">
        <f t="shared" si="16"/>
        <v>-454</v>
      </c>
      <c r="AA80" s="92">
        <f t="shared" si="17"/>
        <v>-1.080421294714881E-2</v>
      </c>
      <c r="AB80" s="92">
        <f t="shared" si="18"/>
        <v>7.1310223368799752E-4</v>
      </c>
      <c r="AC80" s="92">
        <f t="shared" si="19"/>
        <v>-1.9235999934608117E-3</v>
      </c>
      <c r="AD80" s="92"/>
      <c r="AE80" s="92">
        <f t="shared" si="20"/>
        <v>7.8865286433211064E-6</v>
      </c>
      <c r="AF80" s="13">
        <f t="shared" si="29"/>
        <v>-1.9235999934608117E-3</v>
      </c>
      <c r="AG80" s="116"/>
      <c r="AH80" s="13">
        <f t="shared" si="21"/>
        <v>-2.6367022271488092E-3</v>
      </c>
      <c r="AI80" s="13">
        <f t="shared" si="22"/>
        <v>0.99340198751193975</v>
      </c>
      <c r="AJ80" s="13">
        <f t="shared" si="23"/>
        <v>0.17838738896981568</v>
      </c>
      <c r="AK80" s="13">
        <f t="shared" si="24"/>
        <v>0.3389713905035634</v>
      </c>
      <c r="AL80" s="13">
        <f t="shared" si="25"/>
        <v>1.5902586754772785</v>
      </c>
      <c r="AM80" s="13">
        <f t="shared" si="26"/>
        <v>1.0196542277941452</v>
      </c>
      <c r="AN80" s="92">
        <f t="shared" si="43"/>
        <v>-5.0399102379305152</v>
      </c>
      <c r="AO80" s="92">
        <f t="shared" si="43"/>
        <v>-5.0399109959283486</v>
      </c>
      <c r="AP80" s="92">
        <f t="shared" si="43"/>
        <v>-5.0399179456944267</v>
      </c>
      <c r="AQ80" s="92">
        <f t="shared" si="43"/>
        <v>-5.0399816585764761</v>
      </c>
      <c r="AR80" s="92">
        <f t="shared" si="43"/>
        <v>-5.0405651989633906</v>
      </c>
      <c r="AS80" s="92">
        <f t="shared" si="43"/>
        <v>-5.0458640050607437</v>
      </c>
      <c r="AT80" s="92">
        <f t="shared" si="43"/>
        <v>-5.0907223822331762</v>
      </c>
      <c r="AU80" s="92">
        <f t="shared" si="28"/>
        <v>-5.3609235221011913</v>
      </c>
      <c r="AW80" s="13">
        <v>3800</v>
      </c>
      <c r="AX80" s="13">
        <f t="shared" si="34"/>
        <v>-3.5922577158014439E-2</v>
      </c>
      <c r="AY80" s="13">
        <f t="shared" si="35"/>
        <v>-2.4044800000000002E-2</v>
      </c>
      <c r="AZ80" s="13">
        <f t="shared" si="36"/>
        <v>-1.1877777158014439E-2</v>
      </c>
      <c r="BA80" s="13">
        <f t="shared" si="37"/>
        <v>1.2586045607080951</v>
      </c>
      <c r="BB80" s="13">
        <f t="shared" si="38"/>
        <v>-0.65008286339206323</v>
      </c>
      <c r="BC80" s="13">
        <f t="shared" si="39"/>
        <v>0.70321788489919324</v>
      </c>
      <c r="BD80" s="13">
        <f t="shared" si="40"/>
        <v>0.36685289516969621</v>
      </c>
      <c r="BE80" s="13">
        <f t="shared" si="45"/>
        <v>0.50450344657284418</v>
      </c>
      <c r="BF80" s="13">
        <f t="shared" si="45"/>
        <v>0.50441987563866086</v>
      </c>
      <c r="BG80" s="13">
        <f t="shared" si="45"/>
        <v>0.50413833416050025</v>
      </c>
      <c r="BH80" s="13">
        <f t="shared" si="44"/>
        <v>0.5031901727552488</v>
      </c>
      <c r="BI80" s="13">
        <f t="shared" si="44"/>
        <v>0.50000063015019047</v>
      </c>
      <c r="BJ80" s="13">
        <f t="shared" si="44"/>
        <v>0.48931162324042082</v>
      </c>
      <c r="BK80" s="13">
        <f t="shared" si="44"/>
        <v>0.45391864301384438</v>
      </c>
      <c r="BL80" s="13">
        <f t="shared" si="41"/>
        <v>0.34064766063772112</v>
      </c>
    </row>
    <row r="81" spans="1:64" x14ac:dyDescent="0.2">
      <c r="A81" s="29" t="s">
        <v>124</v>
      </c>
      <c r="B81" s="53"/>
      <c r="C81" s="27">
        <v>43778.66</v>
      </c>
      <c r="D81" s="27"/>
      <c r="E81" s="29">
        <f t="shared" si="11"/>
        <v>-453.99825595618296</v>
      </c>
      <c r="F81" s="4">
        <f t="shared" si="12"/>
        <v>-454</v>
      </c>
      <c r="G81" s="1">
        <f t="shared" si="13"/>
        <v>4.0764000077615492E-3</v>
      </c>
      <c r="I81" s="1">
        <f t="shared" si="42"/>
        <v>4.0764000077615492E-3</v>
      </c>
      <c r="Q81" s="12">
        <f t="shared" si="15"/>
        <v>28760.160000000003</v>
      </c>
      <c r="R81" s="12"/>
      <c r="S81" s="20">
        <v>0.1</v>
      </c>
      <c r="Z81" s="13">
        <f t="shared" si="16"/>
        <v>-454</v>
      </c>
      <c r="AA81" s="92">
        <f t="shared" si="17"/>
        <v>-1.080421294714881E-2</v>
      </c>
      <c r="AB81" s="92">
        <f t="shared" si="18"/>
        <v>6.7131022349103588E-3</v>
      </c>
      <c r="AC81" s="92">
        <f t="shared" si="19"/>
        <v>4.0764000077615492E-3</v>
      </c>
      <c r="AD81" s="92"/>
      <c r="AE81" s="92">
        <f t="shared" si="20"/>
        <v>2.2143264191384601E-5</v>
      </c>
      <c r="AF81" s="13">
        <f t="shared" si="29"/>
        <v>4.0764000077615492E-3</v>
      </c>
      <c r="AG81" s="116"/>
      <c r="AH81" s="13">
        <f t="shared" si="21"/>
        <v>-2.6367022271488092E-3</v>
      </c>
      <c r="AI81" s="13">
        <f t="shared" si="22"/>
        <v>0.99340198751193975</v>
      </c>
      <c r="AJ81" s="13">
        <f t="shared" si="23"/>
        <v>0.17838738896981568</v>
      </c>
      <c r="AK81" s="13">
        <f t="shared" si="24"/>
        <v>0.3389713905035634</v>
      </c>
      <c r="AL81" s="13">
        <f t="shared" si="25"/>
        <v>1.5902586754772785</v>
      </c>
      <c r="AM81" s="13">
        <f t="shared" si="26"/>
        <v>1.0196542277941452</v>
      </c>
      <c r="AN81" s="92">
        <f t="shared" si="43"/>
        <v>-5.0399102379305152</v>
      </c>
      <c r="AO81" s="92">
        <f t="shared" si="43"/>
        <v>-5.0399109959283486</v>
      </c>
      <c r="AP81" s="92">
        <f t="shared" si="43"/>
        <v>-5.0399179456944267</v>
      </c>
      <c r="AQ81" s="92">
        <f t="shared" si="43"/>
        <v>-5.0399816585764761</v>
      </c>
      <c r="AR81" s="92">
        <f t="shared" si="43"/>
        <v>-5.0405651989633906</v>
      </c>
      <c r="AS81" s="92">
        <f t="shared" si="43"/>
        <v>-5.0458640050607437</v>
      </c>
      <c r="AT81" s="92">
        <f t="shared" si="43"/>
        <v>-5.0907223822331762</v>
      </c>
      <c r="AU81" s="92">
        <f t="shared" si="28"/>
        <v>-5.3609235221011913</v>
      </c>
      <c r="AW81" s="13">
        <v>3900</v>
      </c>
      <c r="AX81" s="13">
        <f t="shared" si="34"/>
        <v>-3.436716959764221E-2</v>
      </c>
      <c r="AY81" s="13">
        <f t="shared" si="35"/>
        <v>-2.4383199999999997E-2</v>
      </c>
      <c r="AZ81" s="13">
        <f t="shared" si="36"/>
        <v>-9.983969597642214E-3</v>
      </c>
      <c r="BA81" s="13">
        <f t="shared" si="37"/>
        <v>1.1981937661376618</v>
      </c>
      <c r="BB81" s="13">
        <f t="shared" si="38"/>
        <v>-0.4479566635877823</v>
      </c>
      <c r="BC81" s="13">
        <f t="shared" si="39"/>
        <v>0.9464328098353898</v>
      </c>
      <c r="BD81" s="13">
        <f t="shared" si="40"/>
        <v>0.51201886475352487</v>
      </c>
      <c r="BE81" s="13">
        <f t="shared" si="45"/>
        <v>0.69063641581983148</v>
      </c>
      <c r="BF81" s="13">
        <f t="shared" si="45"/>
        <v>0.69057960487064485</v>
      </c>
      <c r="BG81" s="13">
        <f t="shared" si="45"/>
        <v>0.69036225334559731</v>
      </c>
      <c r="BH81" s="13">
        <f t="shared" si="44"/>
        <v>0.68953105370069323</v>
      </c>
      <c r="BI81" s="13">
        <f t="shared" si="44"/>
        <v>0.68635760118535882</v>
      </c>
      <c r="BJ81" s="13">
        <f t="shared" si="44"/>
        <v>0.67431648572481695</v>
      </c>
      <c r="BK81" s="13">
        <f t="shared" si="44"/>
        <v>0.62963249174944058</v>
      </c>
      <c r="BL81" s="13">
        <f t="shared" si="41"/>
        <v>0.47467613225828753</v>
      </c>
    </row>
    <row r="82" spans="1:64" x14ac:dyDescent="0.2">
      <c r="A82" s="27" t="s">
        <v>56</v>
      </c>
      <c r="B82" s="53"/>
      <c r="C82" s="55">
        <v>43790.343000000001</v>
      </c>
      <c r="D82" s="27"/>
      <c r="E82" s="29">
        <f t="shared" si="11"/>
        <v>-448.99981029608682</v>
      </c>
      <c r="F82" s="4">
        <f t="shared" si="12"/>
        <v>-449</v>
      </c>
      <c r="G82" s="1">
        <f t="shared" si="13"/>
        <v>4.434000002220273E-4</v>
      </c>
      <c r="J82" s="1">
        <f>G82</f>
        <v>4.434000002220273E-4</v>
      </c>
      <c r="P82" s="3"/>
      <c r="Q82" s="12">
        <f t="shared" si="15"/>
        <v>28771.843000000001</v>
      </c>
      <c r="R82" s="12"/>
      <c r="S82" s="20">
        <v>1</v>
      </c>
      <c r="Z82" s="13">
        <f t="shared" si="16"/>
        <v>-449</v>
      </c>
      <c r="AA82" s="92">
        <f t="shared" si="17"/>
        <v>-1.0713747455041731E-2</v>
      </c>
      <c r="AB82" s="92">
        <f t="shared" si="18"/>
        <v>2.9692755352637586E-3</v>
      </c>
      <c r="AC82" s="92">
        <f t="shared" si="19"/>
        <v>4.434000002220273E-4</v>
      </c>
      <c r="AD82" s="92"/>
      <c r="AE82" s="92">
        <f t="shared" si="20"/>
        <v>1.2448193933849855E-4</v>
      </c>
      <c r="AF82" s="13">
        <f t="shared" si="29"/>
        <v>4.434000002220273E-4</v>
      </c>
      <c r="AG82" s="116"/>
      <c r="AH82" s="13">
        <f t="shared" si="21"/>
        <v>-2.5258755350417313E-3</v>
      </c>
      <c r="AI82" s="13">
        <f t="shared" si="22"/>
        <v>0.99071718593000424</v>
      </c>
      <c r="AJ82" s="13">
        <f t="shared" si="23"/>
        <v>0.18617578940781368</v>
      </c>
      <c r="AK82" s="13">
        <f t="shared" si="24"/>
        <v>0.33890849312410831</v>
      </c>
      <c r="AL82" s="13">
        <f t="shared" si="25"/>
        <v>1.5981798060750809</v>
      </c>
      <c r="AM82" s="13">
        <f t="shared" si="26"/>
        <v>1.0277653705261376</v>
      </c>
      <c r="AN82" s="92">
        <f t="shared" si="43"/>
        <v>-5.0323985974288874</v>
      </c>
      <c r="AO82" s="92">
        <f t="shared" si="43"/>
        <v>-5.0323992701556328</v>
      </c>
      <c r="AP82" s="92">
        <f t="shared" si="43"/>
        <v>-5.0324055777422148</v>
      </c>
      <c r="AQ82" s="92">
        <f t="shared" si="43"/>
        <v>-5.0324647127787401</v>
      </c>
      <c r="AR82" s="92">
        <f t="shared" si="43"/>
        <v>-5.0330186047853518</v>
      </c>
      <c r="AS82" s="92">
        <f t="shared" si="43"/>
        <v>-5.0381625260186551</v>
      </c>
      <c r="AT82" s="92">
        <f t="shared" si="43"/>
        <v>-5.0826546919032296</v>
      </c>
      <c r="AU82" s="92">
        <f t="shared" si="28"/>
        <v>-5.3542220985201618</v>
      </c>
      <c r="AW82" s="13">
        <v>4000</v>
      </c>
      <c r="AX82" s="13">
        <f t="shared" si="34"/>
        <v>-3.258725316780138E-2</v>
      </c>
      <c r="AY82" s="13">
        <f t="shared" si="35"/>
        <v>-2.4720000000000002E-2</v>
      </c>
      <c r="AZ82" s="13">
        <f t="shared" si="36"/>
        <v>-7.8672531678013746E-3</v>
      </c>
      <c r="BA82" s="13">
        <f t="shared" si="37"/>
        <v>1.1337222877708162</v>
      </c>
      <c r="BB82" s="13">
        <f t="shared" si="38"/>
        <v>-0.24309103686662456</v>
      </c>
      <c r="BC82" s="13">
        <f t="shared" si="39"/>
        <v>1.1653601573838155</v>
      </c>
      <c r="BD82" s="13">
        <f t="shared" si="40"/>
        <v>0.65900568670254789</v>
      </c>
      <c r="BE82" s="13">
        <f t="shared" si="45"/>
        <v>0.86722597604424401</v>
      </c>
      <c r="BF82" s="13">
        <f t="shared" si="45"/>
        <v>0.8671990966439076</v>
      </c>
      <c r="BG82" s="13">
        <f t="shared" si="45"/>
        <v>0.86707656105419828</v>
      </c>
      <c r="BH82" s="13">
        <f t="shared" si="44"/>
        <v>0.86651817992402447</v>
      </c>
      <c r="BI82" s="13">
        <f t="shared" si="44"/>
        <v>0.86397832866868396</v>
      </c>
      <c r="BJ82" s="13">
        <f t="shared" si="44"/>
        <v>0.85251938330840815</v>
      </c>
      <c r="BK82" s="13">
        <f t="shared" si="44"/>
        <v>0.80256692602802837</v>
      </c>
      <c r="BL82" s="13">
        <f t="shared" si="41"/>
        <v>0.60870460387885483</v>
      </c>
    </row>
    <row r="83" spans="1:64" x14ac:dyDescent="0.2">
      <c r="A83" s="27" t="s">
        <v>66</v>
      </c>
      <c r="B83" s="53"/>
      <c r="C83" s="54">
        <v>43972.631999999998</v>
      </c>
      <c r="D83" s="27"/>
      <c r="E83" s="29">
        <f t="shared" si="11"/>
        <v>-371.00942589709138</v>
      </c>
      <c r="F83" s="4">
        <f t="shared" si="12"/>
        <v>-371</v>
      </c>
      <c r="G83" s="1">
        <f t="shared" si="13"/>
        <v>-2.203140000347048E-2</v>
      </c>
      <c r="I83" s="1">
        <f>G83</f>
        <v>-2.203140000347048E-2</v>
      </c>
      <c r="P83" s="3"/>
      <c r="Q83" s="12">
        <f t="shared" si="15"/>
        <v>28954.131999999998</v>
      </c>
      <c r="R83" s="12"/>
      <c r="S83" s="20">
        <v>0.1</v>
      </c>
      <c r="Z83" s="13">
        <f t="shared" si="16"/>
        <v>-371</v>
      </c>
      <c r="AA83" s="92">
        <f t="shared" si="17"/>
        <v>-9.3256535719236401E-3</v>
      </c>
      <c r="AB83" s="92">
        <f t="shared" si="18"/>
        <v>-2.1210735151546842E-2</v>
      </c>
      <c r="AC83" s="92">
        <f t="shared" si="19"/>
        <v>-2.203140000347048E-2</v>
      </c>
      <c r="AD83" s="92"/>
      <c r="AE83" s="92">
        <f t="shared" si="20"/>
        <v>1.6143599238276527E-5</v>
      </c>
      <c r="AF83" s="13">
        <f t="shared" si="29"/>
        <v>-2.203140000347048E-2</v>
      </c>
      <c r="AG83" s="116"/>
      <c r="AH83" s="13">
        <f t="shared" si="21"/>
        <v>-8.2066485192363898E-4</v>
      </c>
      <c r="AI83" s="13">
        <f t="shared" si="22"/>
        <v>0.95079560150305198</v>
      </c>
      <c r="AJ83" s="13">
        <f t="shared" si="23"/>
        <v>0.30079848611829924</v>
      </c>
      <c r="AK83" s="13">
        <f t="shared" si="24"/>
        <v>0.33544606797109044</v>
      </c>
      <c r="AL83" s="13">
        <f t="shared" si="25"/>
        <v>1.7164411721311348</v>
      </c>
      <c r="AM83" s="13">
        <f t="shared" si="26"/>
        <v>1.1573842548977673</v>
      </c>
      <c r="AN83" s="92">
        <f t="shared" si="43"/>
        <v>-4.9177696655581702</v>
      </c>
      <c r="AO83" s="92">
        <f t="shared" si="43"/>
        <v>-4.9177697316861124</v>
      </c>
      <c r="AP83" s="92">
        <f t="shared" si="43"/>
        <v>-4.9177706880792673</v>
      </c>
      <c r="AQ83" s="92">
        <f t="shared" si="43"/>
        <v>-4.9177845196815646</v>
      </c>
      <c r="AR83" s="92">
        <f t="shared" si="43"/>
        <v>-4.9179844532746655</v>
      </c>
      <c r="AS83" s="92">
        <f t="shared" si="43"/>
        <v>-4.920853346337033</v>
      </c>
      <c r="AT83" s="92">
        <f t="shared" si="43"/>
        <v>-4.9584149592980991</v>
      </c>
      <c r="AU83" s="92">
        <f t="shared" si="28"/>
        <v>-5.2496798906561208</v>
      </c>
      <c r="AW83" s="13">
        <v>4100</v>
      </c>
      <c r="AX83" s="13">
        <f t="shared" si="34"/>
        <v>-3.0696118408489161E-2</v>
      </c>
      <c r="AY83" s="13">
        <f t="shared" si="35"/>
        <v>-2.50552E-2</v>
      </c>
      <c r="AZ83" s="13">
        <f t="shared" si="36"/>
        <v>-5.64091840848916E-3</v>
      </c>
      <c r="BA83" s="13">
        <f t="shared" si="37"/>
        <v>1.0706510315903139</v>
      </c>
      <c r="BB83" s="13">
        <f t="shared" si="38"/>
        <v>-5.0020887706961142E-2</v>
      </c>
      <c r="BC83" s="13">
        <f t="shared" si="39"/>
        <v>1.360869596246264</v>
      </c>
      <c r="BD83" s="13">
        <f t="shared" si="40"/>
        <v>0.80938075518480923</v>
      </c>
      <c r="BE83" s="13">
        <f t="shared" si="45"/>
        <v>1.0340995737560938</v>
      </c>
      <c r="BF83" s="13">
        <f t="shared" si="45"/>
        <v>1.0340910302242945</v>
      </c>
      <c r="BG83" s="13">
        <f t="shared" si="45"/>
        <v>1.0340417477902002</v>
      </c>
      <c r="BH83" s="13">
        <f t="shared" si="44"/>
        <v>1.0337575470683349</v>
      </c>
      <c r="BI83" s="13">
        <f t="shared" si="44"/>
        <v>1.0321212641896631</v>
      </c>
      <c r="BJ83" s="13">
        <f t="shared" si="44"/>
        <v>1.0227860563011293</v>
      </c>
      <c r="BK83" s="13">
        <f t="shared" si="44"/>
        <v>0.97202409907887177</v>
      </c>
      <c r="BL83" s="13">
        <f t="shared" si="41"/>
        <v>0.74273307549942125</v>
      </c>
    </row>
    <row r="84" spans="1:64" x14ac:dyDescent="0.2">
      <c r="A84" s="27" t="s">
        <v>182</v>
      </c>
      <c r="B84" s="53"/>
      <c r="C84" s="54">
        <v>44133.925600000002</v>
      </c>
      <c r="D84" s="27"/>
      <c r="E84" s="29">
        <f t="shared" si="11"/>
        <v>-302.00169715263411</v>
      </c>
      <c r="F84" s="4">
        <f t="shared" si="12"/>
        <v>-302</v>
      </c>
      <c r="G84" s="1">
        <f t="shared" si="13"/>
        <v>-3.9667999953962862E-3</v>
      </c>
      <c r="J84" s="1">
        <f>G84</f>
        <v>-3.9667999953962862E-3</v>
      </c>
      <c r="P84" s="3"/>
      <c r="Q84" s="12">
        <f t="shared" si="15"/>
        <v>29115.425600000002</v>
      </c>
      <c r="R84" s="12"/>
      <c r="S84" s="20">
        <v>1</v>
      </c>
      <c r="Z84" s="13">
        <f t="shared" si="16"/>
        <v>-302</v>
      </c>
      <c r="AA84" s="92">
        <f t="shared" si="17"/>
        <v>-8.1435239496741498E-3</v>
      </c>
      <c r="AB84" s="92">
        <f t="shared" si="18"/>
        <v>-4.6079797257221359E-3</v>
      </c>
      <c r="AC84" s="92">
        <f t="shared" si="19"/>
        <v>-3.9667999953962862E-3</v>
      </c>
      <c r="AD84" s="92"/>
      <c r="AE84" s="92">
        <f t="shared" si="20"/>
        <v>1.7445022990238514E-5</v>
      </c>
      <c r="AF84" s="13">
        <f t="shared" si="29"/>
        <v>-3.9667999953962862E-3</v>
      </c>
      <c r="AG84" s="116"/>
      <c r="AH84" s="13">
        <f t="shared" si="21"/>
        <v>6.4117973032584979E-4</v>
      </c>
      <c r="AI84" s="13">
        <f t="shared" si="22"/>
        <v>0.91854272250058222</v>
      </c>
      <c r="AJ84" s="13">
        <f t="shared" si="23"/>
        <v>0.39173856685292296</v>
      </c>
      <c r="AK84" s="13">
        <f t="shared" si="24"/>
        <v>0.32910461754751291</v>
      </c>
      <c r="AL84" s="13">
        <f t="shared" si="25"/>
        <v>1.8134317905634214</v>
      </c>
      <c r="AM84" s="13">
        <f t="shared" si="26"/>
        <v>1.2776875620071464</v>
      </c>
      <c r="AN84" s="92">
        <f t="shared" si="43"/>
        <v>-4.8201305477578522</v>
      </c>
      <c r="AO84" s="92">
        <f t="shared" si="43"/>
        <v>-4.8201305499727365</v>
      </c>
      <c r="AP84" s="92">
        <f t="shared" si="43"/>
        <v>-4.8201306107250517</v>
      </c>
      <c r="AQ84" s="92">
        <f t="shared" si="43"/>
        <v>-4.8201322770941593</v>
      </c>
      <c r="AR84" s="92">
        <f t="shared" si="43"/>
        <v>-4.8201779737583248</v>
      </c>
      <c r="AS84" s="92">
        <f t="shared" si="43"/>
        <v>-4.8214236739981962</v>
      </c>
      <c r="AT84" s="92">
        <f t="shared" si="43"/>
        <v>-4.8511555590258233</v>
      </c>
      <c r="AU84" s="92">
        <f t="shared" si="28"/>
        <v>-5.15720024523793</v>
      </c>
      <c r="AW84" s="13">
        <v>4200</v>
      </c>
      <c r="AX84" s="13">
        <f t="shared" si="34"/>
        <v>-2.8781672850899751E-2</v>
      </c>
      <c r="AY84" s="13">
        <f t="shared" si="35"/>
        <v>-2.5388799999999996E-2</v>
      </c>
      <c r="AZ84" s="13">
        <f t="shared" si="36"/>
        <v>-3.3928728508997564E-3</v>
      </c>
      <c r="BA84" s="13">
        <f t="shared" si="37"/>
        <v>1.0120251389301325</v>
      </c>
      <c r="BB84" s="13">
        <f t="shared" si="38"/>
        <v>0.1240881812283951</v>
      </c>
      <c r="BC84" s="13">
        <f t="shared" si="39"/>
        <v>1.5353202242293613</v>
      </c>
      <c r="BD84" s="13">
        <f t="shared" si="40"/>
        <v>0.96513861416324076</v>
      </c>
      <c r="BE84" s="13">
        <f t="shared" si="45"/>
        <v>1.1917288509036186</v>
      </c>
      <c r="BF84" s="13">
        <f t="shared" si="45"/>
        <v>1.1917272565076296</v>
      </c>
      <c r="BG84" s="13">
        <f t="shared" si="45"/>
        <v>1.1917145485205902</v>
      </c>
      <c r="BH84" s="13">
        <f t="shared" si="44"/>
        <v>1.1916132751640593</v>
      </c>
      <c r="BI84" s="13">
        <f t="shared" si="44"/>
        <v>1.1908071185928453</v>
      </c>
      <c r="BJ84" s="13">
        <f t="shared" si="44"/>
        <v>1.1844470212743459</v>
      </c>
      <c r="BK84" s="13">
        <f t="shared" si="44"/>
        <v>1.1373685349184655</v>
      </c>
      <c r="BL84" s="13">
        <f t="shared" si="41"/>
        <v>0.87676154711998855</v>
      </c>
    </row>
    <row r="85" spans="1:64" x14ac:dyDescent="0.2">
      <c r="A85" s="29" t="s">
        <v>91</v>
      </c>
      <c r="B85" s="53"/>
      <c r="C85" s="27">
        <v>44133.931100000002</v>
      </c>
      <c r="D85" s="27"/>
      <c r="E85" s="29">
        <f t="shared" ref="E85:E148" si="46">(C85-C$7)/C$8</f>
        <v>-301.99934403689952</v>
      </c>
      <c r="F85" s="4">
        <f t="shared" ref="F85:F148" si="47">ROUND(2*E85,0)/2</f>
        <v>-302</v>
      </c>
      <c r="G85" s="1">
        <f t="shared" ref="G85:G148" si="48">C85-(C$7+C$8*F85)</f>
        <v>1.5332000039052218E-3</v>
      </c>
      <c r="J85" s="1">
        <f>G85</f>
        <v>1.5332000039052218E-3</v>
      </c>
      <c r="Q85" s="12">
        <f t="shared" ref="Q85:Q148" si="49">C85-15018.5</f>
        <v>29115.431100000002</v>
      </c>
      <c r="R85" s="12"/>
      <c r="S85" s="20">
        <v>1</v>
      </c>
      <c r="Z85" s="13">
        <f t="shared" ref="Z85:Z148" si="50">F85</f>
        <v>-302</v>
      </c>
      <c r="AA85" s="92">
        <f t="shared" ref="AA85:AA148" si="51">AB$3+AB$4*Z85+AB$5*Z85^2+AH85</f>
        <v>-8.1435239496741498E-3</v>
      </c>
      <c r="AB85" s="92">
        <f t="shared" ref="AB85:AB148" si="52">IF(S85&lt;&gt;0,G85-AH85, -9999)</f>
        <v>8.9202027357937203E-4</v>
      </c>
      <c r="AC85" s="92">
        <f t="shared" ref="AC85:AC148" si="53">+G85-P85</f>
        <v>1.5332000039052218E-3</v>
      </c>
      <c r="AD85" s="92"/>
      <c r="AE85" s="92">
        <f t="shared" ref="AE85:AE148" si="54">+(G85-AA85)^2*S85</f>
        <v>9.3638986473776784E-5</v>
      </c>
      <c r="AF85" s="13">
        <f t="shared" si="29"/>
        <v>1.5332000039052218E-3</v>
      </c>
      <c r="AG85" s="116"/>
      <c r="AH85" s="13">
        <f t="shared" ref="AH85:AH148" si="55">$AB$6*($AB$11/AI85*AJ85+$AB$12)</f>
        <v>6.4117973032584979E-4</v>
      </c>
      <c r="AI85" s="13">
        <f t="shared" ref="AI85:AI148" si="56">1+$AB$7*COS(AL85)</f>
        <v>0.91854272250058222</v>
      </c>
      <c r="AJ85" s="13">
        <f t="shared" ref="AJ85:AJ148" si="57">SIN(AL85+RADIANS($AB$9))</f>
        <v>0.39173856685292296</v>
      </c>
      <c r="AK85" s="13">
        <f t="shared" ref="AK85:AK148" si="58">$AB$7*SIN(AL85)</f>
        <v>0.32910461754751291</v>
      </c>
      <c r="AL85" s="13">
        <f t="shared" ref="AL85:AL148" si="59">2*ATAN(AM85)</f>
        <v>1.8134317905634214</v>
      </c>
      <c r="AM85" s="13">
        <f t="shared" ref="AM85:AM148" si="60">SQRT((1+$AB$7)/(1-$AB$7))*TAN(AN85/2)</f>
        <v>1.2776875620071464</v>
      </c>
      <c r="AN85" s="92">
        <f t="shared" ref="AN85:AT100" si="61">$AU85+$AB$7*SIN(AO85)</f>
        <v>-4.8201305477578522</v>
      </c>
      <c r="AO85" s="92">
        <f t="shared" si="61"/>
        <v>-4.8201305499727365</v>
      </c>
      <c r="AP85" s="92">
        <f t="shared" si="61"/>
        <v>-4.8201306107250517</v>
      </c>
      <c r="AQ85" s="92">
        <f t="shared" si="61"/>
        <v>-4.8201322770941593</v>
      </c>
      <c r="AR85" s="92">
        <f t="shared" si="61"/>
        <v>-4.8201779737583248</v>
      </c>
      <c r="AS85" s="92">
        <f t="shared" si="61"/>
        <v>-4.8214236739981962</v>
      </c>
      <c r="AT85" s="92">
        <f t="shared" si="61"/>
        <v>-4.8511555590258233</v>
      </c>
      <c r="AU85" s="92">
        <f t="shared" ref="AU85:AU148" si="62">RADIANS($AB$9)+$AB$18*(F85-AB$15)</f>
        <v>-5.15720024523793</v>
      </c>
      <c r="AW85" s="13">
        <v>4300</v>
      </c>
      <c r="AX85" s="13">
        <f t="shared" si="34"/>
        <v>-2.6907738030792484E-2</v>
      </c>
      <c r="AY85" s="13">
        <f t="shared" si="35"/>
        <v>-2.5720800000000002E-2</v>
      </c>
      <c r="AZ85" s="13">
        <f t="shared" si="36"/>
        <v>-1.1869380307924803E-3</v>
      </c>
      <c r="BA85" s="13">
        <f t="shared" si="37"/>
        <v>0.95915565322860652</v>
      </c>
      <c r="BB85" s="13">
        <f t="shared" si="38"/>
        <v>0.27698069928066027</v>
      </c>
      <c r="BC85" s="13">
        <f t="shared" si="39"/>
        <v>1.6915618072622103</v>
      </c>
      <c r="BD85" s="13">
        <f t="shared" si="40"/>
        <v>1.1286927470288166</v>
      </c>
      <c r="BE85" s="13">
        <f t="shared" si="45"/>
        <v>1.3409060583204409</v>
      </c>
      <c r="BF85" s="13">
        <f t="shared" si="45"/>
        <v>1.3409059385274764</v>
      </c>
      <c r="BG85" s="13">
        <f t="shared" si="45"/>
        <v>1.3409043879413232</v>
      </c>
      <c r="BH85" s="13">
        <f t="shared" si="44"/>
        <v>1.3408843182621752</v>
      </c>
      <c r="BI85" s="13">
        <f t="shared" si="44"/>
        <v>1.3406247057943215</v>
      </c>
      <c r="BJ85" s="13">
        <f t="shared" si="44"/>
        <v>1.3372920277302653</v>
      </c>
      <c r="BK85" s="13">
        <f t="shared" si="44"/>
        <v>1.2980385267283754</v>
      </c>
      <c r="BL85" s="13">
        <f t="shared" si="41"/>
        <v>1.010790018740555</v>
      </c>
    </row>
    <row r="86" spans="1:64" x14ac:dyDescent="0.2">
      <c r="A86" s="27" t="s">
        <v>66</v>
      </c>
      <c r="B86" s="53"/>
      <c r="C86" s="55">
        <v>44157.281000000003</v>
      </c>
      <c r="D86" s="27"/>
      <c r="E86" s="29">
        <f t="shared" si="46"/>
        <v>-292.00934092821927</v>
      </c>
      <c r="F86" s="4">
        <f t="shared" si="47"/>
        <v>-292</v>
      </c>
      <c r="G86" s="1">
        <f t="shared" si="48"/>
        <v>-2.1832799997355323E-2</v>
      </c>
      <c r="I86" s="1">
        <f t="shared" ref="I86:I102" si="63">G86</f>
        <v>-2.1832799997355323E-2</v>
      </c>
      <c r="P86" s="3"/>
      <c r="Q86" s="12">
        <f t="shared" si="49"/>
        <v>29138.781000000003</v>
      </c>
      <c r="R86" s="12"/>
      <c r="S86" s="20">
        <v>0.1</v>
      </c>
      <c r="Z86" s="13">
        <f t="shared" si="50"/>
        <v>-292</v>
      </c>
      <c r="AA86" s="92">
        <f t="shared" si="51"/>
        <v>-7.976417356036122E-3</v>
      </c>
      <c r="AB86" s="92">
        <f t="shared" si="52"/>
        <v>-2.2681561521319199E-2</v>
      </c>
      <c r="AC86" s="92">
        <f t="shared" si="53"/>
        <v>-2.1832799997355323E-2</v>
      </c>
      <c r="AD86" s="92"/>
      <c r="AE86" s="92">
        <f t="shared" si="54"/>
        <v>1.9199933990265208E-5</v>
      </c>
      <c r="AF86" s="13">
        <f t="shared" ref="AF86:AF149" si="64">IF(S86&lt;&gt;0,G86-P86, -9999)</f>
        <v>-2.1832799997355323E-2</v>
      </c>
      <c r="AG86" s="116"/>
      <c r="AH86" s="13">
        <f t="shared" si="55"/>
        <v>8.4876152396387713E-4</v>
      </c>
      <c r="AI86" s="13">
        <f t="shared" si="56"/>
        <v>0.91410225770060305</v>
      </c>
      <c r="AJ86" s="13">
        <f t="shared" si="57"/>
        <v>0.40413777839479359</v>
      </c>
      <c r="AK86" s="13">
        <f t="shared" si="58"/>
        <v>0.32797365018638047</v>
      </c>
      <c r="AL86" s="13">
        <f t="shared" si="59"/>
        <v>1.8269473713473363</v>
      </c>
      <c r="AM86" s="13">
        <f t="shared" si="60"/>
        <v>1.295632563768689</v>
      </c>
      <c r="AN86" s="92">
        <f t="shared" si="61"/>
        <v>-4.8062542721663757</v>
      </c>
      <c r="AO86" s="92">
        <f t="shared" si="61"/>
        <v>-4.8062542732460116</v>
      </c>
      <c r="AP86" s="92">
        <f t="shared" si="61"/>
        <v>-4.8062543072214279</v>
      </c>
      <c r="AQ86" s="92">
        <f t="shared" si="61"/>
        <v>-4.8062553763987639</v>
      </c>
      <c r="AR86" s="92">
        <f t="shared" si="61"/>
        <v>-4.8062890162955831</v>
      </c>
      <c r="AS86" s="92">
        <f t="shared" si="61"/>
        <v>-4.80734137155111</v>
      </c>
      <c r="AT86" s="92">
        <f t="shared" si="61"/>
        <v>-4.8358250136692371</v>
      </c>
      <c r="AU86" s="92">
        <f t="shared" si="62"/>
        <v>-5.1437973980758729</v>
      </c>
      <c r="AW86" s="13">
        <v>4400</v>
      </c>
      <c r="AX86" s="13">
        <f t="shared" si="34"/>
        <v>-2.5118659546679526E-2</v>
      </c>
      <c r="AY86" s="13">
        <f t="shared" si="35"/>
        <v>-2.60512E-2</v>
      </c>
      <c r="AZ86" s="13">
        <f t="shared" si="36"/>
        <v>9.325404533204731E-4</v>
      </c>
      <c r="BA86" s="13">
        <f t="shared" si="37"/>
        <v>0.91231963270082872</v>
      </c>
      <c r="BB86" s="13">
        <f t="shared" si="38"/>
        <v>0.40910697428376525</v>
      </c>
      <c r="BC86" s="13">
        <f t="shared" si="39"/>
        <v>1.8323865412790907</v>
      </c>
      <c r="BD86" s="13">
        <f t="shared" si="40"/>
        <v>1.3029431950438657</v>
      </c>
      <c r="BE86" s="13">
        <f t="shared" si="45"/>
        <v>1.4825343734623555</v>
      </c>
      <c r="BF86" s="13">
        <f t="shared" si="45"/>
        <v>1.4825343726780102</v>
      </c>
      <c r="BG86" s="13">
        <f t="shared" si="45"/>
        <v>1.4825343464326552</v>
      </c>
      <c r="BH86" s="13">
        <f t="shared" si="44"/>
        <v>1.4825334682287854</v>
      </c>
      <c r="BI86" s="13">
        <f t="shared" si="44"/>
        <v>1.4825040874031647</v>
      </c>
      <c r="BJ86" s="13">
        <f t="shared" si="44"/>
        <v>1.4815266934183067</v>
      </c>
      <c r="BK86" s="13">
        <f t="shared" si="44"/>
        <v>1.4535562120535599</v>
      </c>
      <c r="BL86" s="13">
        <f t="shared" si="41"/>
        <v>1.1448184903611218</v>
      </c>
    </row>
    <row r="87" spans="1:64" x14ac:dyDescent="0.2">
      <c r="A87" s="27" t="s">
        <v>66</v>
      </c>
      <c r="B87" s="53"/>
      <c r="C87" s="55">
        <v>44178.322</v>
      </c>
      <c r="D87" s="27"/>
      <c r="E87" s="29">
        <f t="shared" si="46"/>
        <v>-283.00717580504073</v>
      </c>
      <c r="F87" s="4">
        <f t="shared" si="47"/>
        <v>-283</v>
      </c>
      <c r="G87" s="1">
        <f t="shared" si="48"/>
        <v>-1.6772199996921699E-2</v>
      </c>
      <c r="I87" s="1">
        <f t="shared" si="63"/>
        <v>-1.6772199996921699E-2</v>
      </c>
      <c r="P87" s="3"/>
      <c r="Q87" s="12">
        <f t="shared" si="49"/>
        <v>29159.822</v>
      </c>
      <c r="R87" s="12"/>
      <c r="S87" s="20">
        <v>0.1</v>
      </c>
      <c r="Z87" s="13">
        <f t="shared" si="50"/>
        <v>-283</v>
      </c>
      <c r="AA87" s="92">
        <f t="shared" si="51"/>
        <v>-7.8270001717296363E-3</v>
      </c>
      <c r="AB87" s="92">
        <f t="shared" si="52"/>
        <v>-1.7806792705192066E-2</v>
      </c>
      <c r="AC87" s="92">
        <f t="shared" si="53"/>
        <v>-1.6772199996921699E-2</v>
      </c>
      <c r="AD87" s="92"/>
      <c r="AE87" s="92">
        <f t="shared" si="54"/>
        <v>8.0016599912616123E-6</v>
      </c>
      <c r="AF87" s="13">
        <f t="shared" si="64"/>
        <v>-1.6772199996921699E-2</v>
      </c>
      <c r="AG87" s="116"/>
      <c r="AH87" s="13">
        <f t="shared" si="55"/>
        <v>1.0345927082703657E-3</v>
      </c>
      <c r="AI87" s="13">
        <f t="shared" si="56"/>
        <v>0.91015553979077612</v>
      </c>
      <c r="AJ87" s="13">
        <f t="shared" si="57"/>
        <v>0.41513297528538812</v>
      </c>
      <c r="AK87" s="13">
        <f t="shared" si="58"/>
        <v>0.32691453060153974</v>
      </c>
      <c r="AL87" s="13">
        <f t="shared" si="59"/>
        <v>1.8390003301452753</v>
      </c>
      <c r="AM87" s="13">
        <f t="shared" si="60"/>
        <v>1.3119027115748592</v>
      </c>
      <c r="AN87" s="92">
        <f t="shared" si="61"/>
        <v>-4.793822766372009</v>
      </c>
      <c r="AO87" s="92">
        <f t="shared" si="61"/>
        <v>-4.7938227668890478</v>
      </c>
      <c r="AP87" s="92">
        <f t="shared" si="61"/>
        <v>-4.7938227856369604</v>
      </c>
      <c r="AQ87" s="92">
        <f t="shared" si="61"/>
        <v>-4.7938234654369989</v>
      </c>
      <c r="AR87" s="92">
        <f t="shared" si="61"/>
        <v>-4.7938481111891056</v>
      </c>
      <c r="AS87" s="92">
        <f t="shared" si="61"/>
        <v>-4.7947366583762916</v>
      </c>
      <c r="AT87" s="92">
        <f t="shared" si="61"/>
        <v>-4.8220748136612883</v>
      </c>
      <c r="AU87" s="92">
        <f t="shared" si="62"/>
        <v>-5.131734835630021</v>
      </c>
      <c r="AW87" s="13">
        <v>4500</v>
      </c>
      <c r="AX87" s="13">
        <f t="shared" si="34"/>
        <v>-2.3444262513397002E-2</v>
      </c>
      <c r="AY87" s="13">
        <f t="shared" si="35"/>
        <v>-2.6379999999999997E-2</v>
      </c>
      <c r="AZ87" s="13">
        <f t="shared" si="36"/>
        <v>2.9357374866029961E-3</v>
      </c>
      <c r="BA87" s="13">
        <f t="shared" si="37"/>
        <v>0.87126042041731255</v>
      </c>
      <c r="BB87" s="13">
        <f t="shared" si="38"/>
        <v>0.52216001215086005</v>
      </c>
      <c r="BC87" s="13">
        <f t="shared" si="39"/>
        <v>1.9602930657665649</v>
      </c>
      <c r="BD87" s="13">
        <f t="shared" si="40"/>
        <v>1.491430638397097</v>
      </c>
      <c r="BE87" s="13">
        <f t="shared" si="45"/>
        <v>1.6175126697244384</v>
      </c>
      <c r="BF87" s="13">
        <f t="shared" si="45"/>
        <v>1.6175126697364757</v>
      </c>
      <c r="BG87" s="13">
        <f t="shared" si="45"/>
        <v>1.6175126689761938</v>
      </c>
      <c r="BH87" s="13">
        <f t="shared" si="44"/>
        <v>1.6175127169957637</v>
      </c>
      <c r="BI87" s="13">
        <f t="shared" si="44"/>
        <v>1.617509683972397</v>
      </c>
      <c r="BJ87" s="13">
        <f t="shared" si="44"/>
        <v>1.6177008717623071</v>
      </c>
      <c r="BK87" s="13">
        <f t="shared" si="44"/>
        <v>1.6035361441047649</v>
      </c>
      <c r="BL87" s="13">
        <f t="shared" si="41"/>
        <v>1.2788469619816887</v>
      </c>
    </row>
    <row r="88" spans="1:64" x14ac:dyDescent="0.2">
      <c r="A88" s="29" t="s">
        <v>124</v>
      </c>
      <c r="B88" s="53"/>
      <c r="C88" s="27">
        <v>44271.834000000003</v>
      </c>
      <c r="D88" s="27"/>
      <c r="E88" s="29">
        <f t="shared" si="46"/>
        <v>-242.99907424148415</v>
      </c>
      <c r="F88" s="4">
        <f t="shared" si="47"/>
        <v>-243</v>
      </c>
      <c r="G88" s="1">
        <f t="shared" si="48"/>
        <v>2.1638000034727156E-3</v>
      </c>
      <c r="I88" s="1">
        <f t="shared" si="63"/>
        <v>2.1638000034727156E-3</v>
      </c>
      <c r="Q88" s="12">
        <f t="shared" si="49"/>
        <v>29253.334000000003</v>
      </c>
      <c r="R88" s="12"/>
      <c r="S88" s="20">
        <v>0.1</v>
      </c>
      <c r="Z88" s="13">
        <f t="shared" si="50"/>
        <v>-243</v>
      </c>
      <c r="AA88" s="92">
        <f t="shared" si="51"/>
        <v>-7.1745846602059267E-3</v>
      </c>
      <c r="AB88" s="92">
        <f t="shared" si="52"/>
        <v>3.1510858367864224E-4</v>
      </c>
      <c r="AC88" s="92">
        <f t="shared" si="53"/>
        <v>2.1638000034727156E-3</v>
      </c>
      <c r="AD88" s="92"/>
      <c r="AE88" s="92">
        <f t="shared" si="54"/>
        <v>8.7205428126828463E-6</v>
      </c>
      <c r="AF88" s="13">
        <f t="shared" si="64"/>
        <v>2.1638000034727156E-3</v>
      </c>
      <c r="AG88" s="116"/>
      <c r="AH88" s="13">
        <f t="shared" si="55"/>
        <v>1.8486914197940734E-3</v>
      </c>
      <c r="AI88" s="13">
        <f t="shared" si="56"/>
        <v>0.89317572094119213</v>
      </c>
      <c r="AJ88" s="13">
        <f t="shared" si="57"/>
        <v>0.46215950797606509</v>
      </c>
      <c r="AK88" s="13">
        <f t="shared" si="58"/>
        <v>0.32176654697509782</v>
      </c>
      <c r="AL88" s="13">
        <f t="shared" si="59"/>
        <v>1.8913402024236767</v>
      </c>
      <c r="AM88" s="13">
        <f t="shared" si="60"/>
        <v>1.3856626246278865</v>
      </c>
      <c r="AN88" s="92">
        <f t="shared" si="61"/>
        <v>-4.7392097842969756</v>
      </c>
      <c r="AO88" s="92">
        <f t="shared" si="61"/>
        <v>-4.7392097842989296</v>
      </c>
      <c r="AP88" s="92">
        <f t="shared" si="61"/>
        <v>-4.7392097845138554</v>
      </c>
      <c r="AQ88" s="92">
        <f t="shared" si="61"/>
        <v>-4.7392098081525829</v>
      </c>
      <c r="AR88" s="92">
        <f t="shared" si="61"/>
        <v>-4.7392124079387896</v>
      </c>
      <c r="AS88" s="92">
        <f t="shared" si="61"/>
        <v>-4.7394968110948579</v>
      </c>
      <c r="AT88" s="92">
        <f t="shared" si="61"/>
        <v>-4.7615112076029256</v>
      </c>
      <c r="AU88" s="92">
        <f t="shared" si="62"/>
        <v>-5.0781234469817944</v>
      </c>
      <c r="AW88" s="13">
        <v>4600</v>
      </c>
      <c r="AX88" s="13">
        <f t="shared" si="34"/>
        <v>-2.1904023578788484E-2</v>
      </c>
      <c r="AY88" s="13">
        <f t="shared" si="35"/>
        <v>-2.67072E-2</v>
      </c>
      <c r="AZ88" s="13">
        <f t="shared" si="36"/>
        <v>4.8031764212115155E-3</v>
      </c>
      <c r="BA88" s="13">
        <f t="shared" si="37"/>
        <v>0.83549023196839411</v>
      </c>
      <c r="BB88" s="13">
        <f t="shared" si="38"/>
        <v>0.61824631586702572</v>
      </c>
      <c r="BC88" s="13">
        <f t="shared" si="39"/>
        <v>2.077420912368749</v>
      </c>
      <c r="BD88" s="13">
        <f t="shared" si="40"/>
        <v>1.698593450021094</v>
      </c>
      <c r="BE88" s="13">
        <f t="shared" si="45"/>
        <v>1.7466804653872114</v>
      </c>
      <c r="BF88" s="13">
        <f t="shared" si="45"/>
        <v>1.7466804645975968</v>
      </c>
      <c r="BG88" s="13">
        <f t="shared" si="45"/>
        <v>1.7466804779077998</v>
      </c>
      <c r="BH88" s="13">
        <f t="shared" si="44"/>
        <v>1.7466802535431554</v>
      </c>
      <c r="BI88" s="13">
        <f t="shared" si="44"/>
        <v>1.7466840355283171</v>
      </c>
      <c r="BJ88" s="13">
        <f t="shared" si="44"/>
        <v>1.7466202740304146</v>
      </c>
      <c r="BK88" s="13">
        <f t="shared" si="44"/>
        <v>1.747692205423649</v>
      </c>
      <c r="BL88" s="13">
        <f t="shared" si="41"/>
        <v>1.4128754336022555</v>
      </c>
    </row>
    <row r="89" spans="1:64" x14ac:dyDescent="0.2">
      <c r="A89" s="27" t="s">
        <v>66</v>
      </c>
      <c r="B89" s="53"/>
      <c r="C89" s="55">
        <v>44421.415000000001</v>
      </c>
      <c r="D89" s="27"/>
      <c r="E89" s="29">
        <f t="shared" si="46"/>
        <v>-179.00245519817273</v>
      </c>
      <c r="F89" s="4">
        <f t="shared" si="47"/>
        <v>-179</v>
      </c>
      <c r="G89" s="1">
        <f t="shared" si="48"/>
        <v>-5.7385999971302226E-3</v>
      </c>
      <c r="I89" s="1">
        <f t="shared" si="63"/>
        <v>-5.7385999971302226E-3</v>
      </c>
      <c r="P89" s="3"/>
      <c r="Q89" s="12">
        <f t="shared" si="49"/>
        <v>29402.915000000001</v>
      </c>
      <c r="R89" s="12"/>
      <c r="S89" s="20">
        <v>0.1</v>
      </c>
      <c r="Z89" s="13">
        <f t="shared" si="50"/>
        <v>-179</v>
      </c>
      <c r="AA89" s="92">
        <f t="shared" si="51"/>
        <v>-6.1728420836986483E-3</v>
      </c>
      <c r="AB89" s="92">
        <f t="shared" si="52"/>
        <v>-8.8471946334315755E-3</v>
      </c>
      <c r="AC89" s="92">
        <f t="shared" si="53"/>
        <v>-5.7385999971302226E-3</v>
      </c>
      <c r="AD89" s="92"/>
      <c r="AE89" s="92">
        <f t="shared" si="54"/>
        <v>1.8856618974730009E-8</v>
      </c>
      <c r="AF89" s="13">
        <f t="shared" si="64"/>
        <v>-5.7385999971302226E-3</v>
      </c>
      <c r="AG89" s="116"/>
      <c r="AH89" s="13">
        <f t="shared" si="55"/>
        <v>3.1085946363013529E-3</v>
      </c>
      <c r="AI89" s="13">
        <f t="shared" si="56"/>
        <v>0.86785223612789331</v>
      </c>
      <c r="AJ89" s="13">
        <f t="shared" si="57"/>
        <v>0.5314172580329013</v>
      </c>
      <c r="AK89" s="13">
        <f t="shared" si="58"/>
        <v>0.3122212450367749</v>
      </c>
      <c r="AL89" s="13">
        <f t="shared" si="59"/>
        <v>1.9711841063532771</v>
      </c>
      <c r="AM89" s="13">
        <f t="shared" si="60"/>
        <v>1.5091329315427171</v>
      </c>
      <c r="AN89" s="92">
        <f t="shared" si="61"/>
        <v>-4.65388958115817</v>
      </c>
      <c r="AO89" s="92">
        <f t="shared" si="61"/>
        <v>-4.6538895811229644</v>
      </c>
      <c r="AP89" s="92">
        <f t="shared" si="61"/>
        <v>-4.6538895828990139</v>
      </c>
      <c r="AQ89" s="92">
        <f t="shared" si="61"/>
        <v>-4.653889493299511</v>
      </c>
      <c r="AR89" s="92">
        <f t="shared" si="61"/>
        <v>-4.6538940136564984</v>
      </c>
      <c r="AS89" s="92">
        <f t="shared" si="61"/>
        <v>-4.6536663920776453</v>
      </c>
      <c r="AT89" s="92">
        <f t="shared" si="61"/>
        <v>-4.6665091196930639</v>
      </c>
      <c r="AU89" s="92">
        <f t="shared" si="62"/>
        <v>-4.992345225144633</v>
      </c>
      <c r="AW89" s="13">
        <v>4700</v>
      </c>
      <c r="AX89" s="13">
        <f t="shared" si="34"/>
        <v>-2.0510236229766516E-2</v>
      </c>
      <c r="AY89" s="13">
        <f t="shared" si="35"/>
        <v>-2.7032799999999999E-2</v>
      </c>
      <c r="AZ89" s="13">
        <f t="shared" si="36"/>
        <v>6.5225637702334832E-3</v>
      </c>
      <c r="BA89" s="13">
        <f t="shared" si="37"/>
        <v>0.80445486544085099</v>
      </c>
      <c r="BB89" s="13">
        <f t="shared" si="38"/>
        <v>0.69946785788855748</v>
      </c>
      <c r="BC89" s="13">
        <f t="shared" si="39"/>
        <v>2.1855639873961907</v>
      </c>
      <c r="BD89" s="13">
        <f t="shared" si="40"/>
        <v>1.9301680866192701</v>
      </c>
      <c r="BE89" s="13">
        <f t="shared" si="45"/>
        <v>1.8707969397066875</v>
      </c>
      <c r="BF89" s="13">
        <f t="shared" si="45"/>
        <v>1.8707967689085248</v>
      </c>
      <c r="BG89" s="13">
        <f t="shared" si="45"/>
        <v>1.8707984736121837</v>
      </c>
      <c r="BH89" s="13">
        <f t="shared" si="44"/>
        <v>1.8707814588712965</v>
      </c>
      <c r="BI89" s="13">
        <f t="shared" si="44"/>
        <v>1.8709512420103178</v>
      </c>
      <c r="BJ89" s="13">
        <f t="shared" si="44"/>
        <v>1.8692528494932175</v>
      </c>
      <c r="BK89" s="13">
        <f t="shared" si="44"/>
        <v>1.8858427399019086</v>
      </c>
      <c r="BL89" s="13">
        <f t="shared" si="41"/>
        <v>1.5469039052228224</v>
      </c>
    </row>
    <row r="90" spans="1:64" x14ac:dyDescent="0.2">
      <c r="A90" s="27" t="s">
        <v>66</v>
      </c>
      <c r="B90" s="53"/>
      <c r="C90" s="55">
        <v>44442.447999999997</v>
      </c>
      <c r="D90" s="27"/>
      <c r="E90" s="29">
        <f t="shared" si="46"/>
        <v>-170.00371278879109</v>
      </c>
      <c r="F90" s="4">
        <f t="shared" si="47"/>
        <v>-170</v>
      </c>
      <c r="G90" s="1">
        <f t="shared" si="48"/>
        <v>-8.6779999983264133E-3</v>
      </c>
      <c r="I90" s="1">
        <f t="shared" si="63"/>
        <v>-8.6779999983264133E-3</v>
      </c>
      <c r="P90" s="3"/>
      <c r="Q90" s="12">
        <f t="shared" si="49"/>
        <v>29423.947999999997</v>
      </c>
      <c r="R90" s="12"/>
      <c r="S90" s="20">
        <v>0.1</v>
      </c>
      <c r="Z90" s="13">
        <f t="shared" si="50"/>
        <v>-170</v>
      </c>
      <c r="AA90" s="92">
        <f t="shared" si="51"/>
        <v>-6.0363473239944884E-3</v>
      </c>
      <c r="AB90" s="92">
        <f t="shared" si="52"/>
        <v>-1.1959340674331924E-2</v>
      </c>
      <c r="AC90" s="92">
        <f t="shared" si="53"/>
        <v>-8.6779999983264133E-3</v>
      </c>
      <c r="AD90" s="92"/>
      <c r="AE90" s="92">
        <f t="shared" si="54"/>
        <v>6.9783288518050111E-7</v>
      </c>
      <c r="AF90" s="13">
        <f t="shared" si="64"/>
        <v>-8.6779999983264133E-3</v>
      </c>
      <c r="AG90" s="116"/>
      <c r="AH90" s="13">
        <f t="shared" si="55"/>
        <v>3.2813406760055109E-3</v>
      </c>
      <c r="AI90" s="13">
        <f t="shared" si="56"/>
        <v>0.86446667365852758</v>
      </c>
      <c r="AJ90" s="13">
        <f t="shared" si="57"/>
        <v>0.54059266342893608</v>
      </c>
      <c r="AK90" s="13">
        <f t="shared" si="58"/>
        <v>0.31076655997633951</v>
      </c>
      <c r="AL90" s="13">
        <f t="shared" si="59"/>
        <v>1.9820527914687511</v>
      </c>
      <c r="AM90" s="13">
        <f t="shared" si="60"/>
        <v>1.527091348946175</v>
      </c>
      <c r="AN90" s="92">
        <f t="shared" si="61"/>
        <v>-4.6420845954390391</v>
      </c>
      <c r="AO90" s="92">
        <f t="shared" si="61"/>
        <v>-4.6420845953576624</v>
      </c>
      <c r="AP90" s="92">
        <f t="shared" si="61"/>
        <v>-4.6420845987745611</v>
      </c>
      <c r="AQ90" s="92">
        <f t="shared" si="61"/>
        <v>-4.6420844553043006</v>
      </c>
      <c r="AR90" s="92">
        <f t="shared" si="61"/>
        <v>-4.6420904796475577</v>
      </c>
      <c r="AS90" s="92">
        <f t="shared" si="61"/>
        <v>-4.6418379583135492</v>
      </c>
      <c r="AT90" s="92">
        <f t="shared" si="61"/>
        <v>-4.6533402672124868</v>
      </c>
      <c r="AU90" s="92">
        <f t="shared" si="62"/>
        <v>-4.9802826626987811</v>
      </c>
      <c r="AW90" s="13">
        <v>4800</v>
      </c>
      <c r="AX90" s="13">
        <f t="shared" si="34"/>
        <v>-1.9270285963039757E-2</v>
      </c>
      <c r="AY90" s="13">
        <f t="shared" si="35"/>
        <v>-2.7356799999999997E-2</v>
      </c>
      <c r="AZ90" s="13">
        <f t="shared" si="36"/>
        <v>8.0865140369602399E-3</v>
      </c>
      <c r="BA90" s="13">
        <f t="shared" si="37"/>
        <v>0.77761538216367665</v>
      </c>
      <c r="BB90" s="13">
        <f t="shared" si="38"/>
        <v>0.76773762390537892</v>
      </c>
      <c r="BC90" s="13">
        <f t="shared" si="39"/>
        <v>2.286214265265671</v>
      </c>
      <c r="BD90" s="13">
        <f t="shared" si="40"/>
        <v>2.1938141122697505</v>
      </c>
      <c r="BE90" s="13">
        <f t="shared" si="45"/>
        <v>1.9905379624510509</v>
      </c>
      <c r="BF90" s="13">
        <f t="shared" si="45"/>
        <v>1.9905363519340606</v>
      </c>
      <c r="BG90" s="13">
        <f t="shared" si="45"/>
        <v>1.9905480082725229</v>
      </c>
      <c r="BH90" s="13">
        <f t="shared" si="44"/>
        <v>1.9904636370441799</v>
      </c>
      <c r="BI90" s="13">
        <f t="shared" si="44"/>
        <v>1.9910739755057418</v>
      </c>
      <c r="BJ90" s="13">
        <f t="shared" si="44"/>
        <v>1.9866398117618376</v>
      </c>
      <c r="BK90" s="13">
        <f t="shared" si="44"/>
        <v>2.0179138111026198</v>
      </c>
      <c r="BL90" s="13">
        <f t="shared" si="41"/>
        <v>1.6809323768433893</v>
      </c>
    </row>
    <row r="91" spans="1:64" x14ac:dyDescent="0.2">
      <c r="A91" s="27" t="s">
        <v>79</v>
      </c>
      <c r="B91" s="53"/>
      <c r="C91" s="55">
        <v>44456.493000000002</v>
      </c>
      <c r="D91" s="27"/>
      <c r="E91" s="29">
        <f t="shared" si="46"/>
        <v>-163.99471088036907</v>
      </c>
      <c r="F91" s="4">
        <f t="shared" si="47"/>
        <v>-164</v>
      </c>
      <c r="G91" s="1">
        <f t="shared" si="48"/>
        <v>1.2362400004349183E-2</v>
      </c>
      <c r="I91" s="1">
        <f t="shared" si="63"/>
        <v>1.2362400004349183E-2</v>
      </c>
      <c r="P91" s="3"/>
      <c r="Q91" s="12">
        <f t="shared" si="49"/>
        <v>29437.993000000002</v>
      </c>
      <c r="R91" s="12"/>
      <c r="S91" s="20">
        <v>0.1</v>
      </c>
      <c r="Z91" s="13">
        <f t="shared" si="50"/>
        <v>-164</v>
      </c>
      <c r="AA91" s="92">
        <f t="shared" si="51"/>
        <v>-5.9459683235957989E-3</v>
      </c>
      <c r="AB91" s="92">
        <f t="shared" si="52"/>
        <v>8.9665200079449819E-3</v>
      </c>
      <c r="AC91" s="92">
        <f t="shared" si="53"/>
        <v>1.2362400004349183E-2</v>
      </c>
      <c r="AD91" s="92"/>
      <c r="AE91" s="92">
        <f t="shared" si="54"/>
        <v>3.3519635083169893E-5</v>
      </c>
      <c r="AF91" s="13">
        <f t="shared" si="64"/>
        <v>1.2362400004349183E-2</v>
      </c>
      <c r="AG91" s="116"/>
      <c r="AH91" s="13">
        <f t="shared" si="55"/>
        <v>3.3958799964042019E-3</v>
      </c>
      <c r="AI91" s="13">
        <f t="shared" si="56"/>
        <v>0.86223303161662779</v>
      </c>
      <c r="AJ91" s="13">
        <f t="shared" si="57"/>
        <v>0.54663491507340223</v>
      </c>
      <c r="AK91" s="13">
        <f t="shared" si="58"/>
        <v>0.30978282678542202</v>
      </c>
      <c r="AL91" s="13">
        <f t="shared" si="59"/>
        <v>1.9892516782719347</v>
      </c>
      <c r="AM91" s="13">
        <f t="shared" si="60"/>
        <v>1.5391510635733159</v>
      </c>
      <c r="AN91" s="92">
        <f t="shared" si="61"/>
        <v>-4.6342401154254587</v>
      </c>
      <c r="AO91" s="92">
        <f t="shared" si="61"/>
        <v>-4.6342401152963957</v>
      </c>
      <c r="AP91" s="92">
        <f t="shared" si="61"/>
        <v>-4.6342401201725227</v>
      </c>
      <c r="AQ91" s="92">
        <f t="shared" si="61"/>
        <v>-4.6342399359474529</v>
      </c>
      <c r="AR91" s="92">
        <f t="shared" si="61"/>
        <v>-4.6342468964597909</v>
      </c>
      <c r="AS91" s="92">
        <f t="shared" si="61"/>
        <v>-4.6339843383296033</v>
      </c>
      <c r="AT91" s="92">
        <f t="shared" si="61"/>
        <v>-4.6445874510799801</v>
      </c>
      <c r="AU91" s="92">
        <f t="shared" si="62"/>
        <v>-4.9722409544015465</v>
      </c>
      <c r="AW91" s="13">
        <v>4900</v>
      </c>
      <c r="AX91" s="13">
        <f t="shared" si="34"/>
        <v>-1.8188241300972251E-2</v>
      </c>
      <c r="AY91" s="13">
        <f t="shared" si="35"/>
        <v>-2.7679200000000001E-2</v>
      </c>
      <c r="AZ91" s="13">
        <f t="shared" si="36"/>
        <v>9.4909586990277496E-3</v>
      </c>
      <c r="BA91" s="13">
        <f t="shared" si="37"/>
        <v>0.7544839065146054</v>
      </c>
      <c r="BB91" s="13">
        <f t="shared" si="38"/>
        <v>0.82471656715654984</v>
      </c>
      <c r="BC91" s="13">
        <f t="shared" si="39"/>
        <v>2.3806122170703277</v>
      </c>
      <c r="BD91" s="13">
        <f t="shared" si="40"/>
        <v>2.500117156414376</v>
      </c>
      <c r="BE91" s="13">
        <f t="shared" si="45"/>
        <v>2.1065017426662975</v>
      </c>
      <c r="BF91" s="13">
        <f t="shared" si="45"/>
        <v>2.1064947454912248</v>
      </c>
      <c r="BG91" s="13">
        <f t="shared" si="45"/>
        <v>2.1065351766758043</v>
      </c>
      <c r="BH91" s="13">
        <f t="shared" si="44"/>
        <v>2.1063015185535927</v>
      </c>
      <c r="BI91" s="13">
        <f t="shared" si="44"/>
        <v>2.1076505978581421</v>
      </c>
      <c r="BJ91" s="13">
        <f t="shared" si="44"/>
        <v>2.0998185941117415</v>
      </c>
      <c r="BK91" s="13">
        <f t="shared" si="44"/>
        <v>2.1439405284400919</v>
      </c>
      <c r="BL91" s="13">
        <f t="shared" si="41"/>
        <v>1.8149608484639561</v>
      </c>
    </row>
    <row r="92" spans="1:64" x14ac:dyDescent="0.2">
      <c r="A92" s="27" t="s">
        <v>79</v>
      </c>
      <c r="B92" s="53"/>
      <c r="C92" s="55">
        <v>44491.544000000002</v>
      </c>
      <c r="D92" s="27"/>
      <c r="E92" s="29">
        <f t="shared" si="46"/>
        <v>-148.99851822162833</v>
      </c>
      <c r="F92" s="4">
        <f t="shared" si="47"/>
        <v>-149</v>
      </c>
      <c r="G92" s="1">
        <f t="shared" si="48"/>
        <v>3.4634000039659441E-3</v>
      </c>
      <c r="I92" s="1">
        <f t="shared" si="63"/>
        <v>3.4634000039659441E-3</v>
      </c>
      <c r="P92" s="3"/>
      <c r="Q92" s="12">
        <f t="shared" si="49"/>
        <v>29473.044000000002</v>
      </c>
      <c r="R92" s="12"/>
      <c r="S92" s="20">
        <v>0.1</v>
      </c>
      <c r="Z92" s="13">
        <f t="shared" si="50"/>
        <v>-149</v>
      </c>
      <c r="AA92" s="92">
        <f t="shared" si="51"/>
        <v>-5.7222036803983353E-3</v>
      </c>
      <c r="AB92" s="92">
        <f t="shared" si="52"/>
        <v>-2.1662023563572171E-4</v>
      </c>
      <c r="AC92" s="92">
        <f t="shared" si="53"/>
        <v>3.4634000039659441E-3</v>
      </c>
      <c r="AD92" s="92"/>
      <c r="AE92" s="92">
        <f t="shared" si="54"/>
        <v>8.4375315046206626E-6</v>
      </c>
      <c r="AF92" s="13">
        <f t="shared" si="64"/>
        <v>3.4634000039659441E-3</v>
      </c>
      <c r="AG92" s="116"/>
      <c r="AH92" s="13">
        <f t="shared" si="55"/>
        <v>3.6800202396016658E-3</v>
      </c>
      <c r="AI92" s="13">
        <f t="shared" si="56"/>
        <v>0.85672994571944683</v>
      </c>
      <c r="AJ92" s="13">
        <f t="shared" si="57"/>
        <v>0.56148254090624039</v>
      </c>
      <c r="AK92" s="13">
        <f t="shared" si="58"/>
        <v>0.30727646980391976</v>
      </c>
      <c r="AL92" s="13">
        <f t="shared" si="59"/>
        <v>2.0070876951293508</v>
      </c>
      <c r="AM92" s="13">
        <f t="shared" si="60"/>
        <v>1.5696146650229412</v>
      </c>
      <c r="AN92" s="92">
        <f t="shared" si="61"/>
        <v>-4.614716969108339</v>
      </c>
      <c r="AO92" s="92">
        <f t="shared" si="61"/>
        <v>-4.6147169687917593</v>
      </c>
      <c r="AP92" s="92">
        <f t="shared" si="61"/>
        <v>-4.6147169783671904</v>
      </c>
      <c r="AQ92" s="92">
        <f t="shared" si="61"/>
        <v>-4.6147166887441866</v>
      </c>
      <c r="AR92" s="92">
        <f t="shared" si="61"/>
        <v>-4.614725449196456</v>
      </c>
      <c r="AS92" s="92">
        <f t="shared" si="61"/>
        <v>-4.6144608105372953</v>
      </c>
      <c r="AT92" s="92">
        <f t="shared" si="61"/>
        <v>-4.6227982095571001</v>
      </c>
      <c r="AU92" s="92">
        <f t="shared" si="62"/>
        <v>-4.9521366836584617</v>
      </c>
      <c r="AW92" s="13">
        <v>5000</v>
      </c>
      <c r="AX92" s="13">
        <f t="shared" si="34"/>
        <v>-1.7265955183417114E-2</v>
      </c>
      <c r="AY92" s="13">
        <f t="shared" si="35"/>
        <v>-2.7999999999999997E-2</v>
      </c>
      <c r="AZ92" s="13">
        <f t="shared" si="36"/>
        <v>1.0734044816582881E-2</v>
      </c>
      <c r="BA92" s="13">
        <f t="shared" si="37"/>
        <v>0.73463569846130516</v>
      </c>
      <c r="BB92" s="13">
        <f t="shared" si="38"/>
        <v>0.87180860763690904</v>
      </c>
      <c r="BC92" s="13">
        <f t="shared" si="39"/>
        <v>2.4697938351454809</v>
      </c>
      <c r="BD92" s="13">
        <f t="shared" si="40"/>
        <v>2.8642639240509871</v>
      </c>
      <c r="BE92" s="13">
        <f t="shared" si="45"/>
        <v>2.2192177083418927</v>
      </c>
      <c r="BF92" s="13">
        <f t="shared" si="45"/>
        <v>2.2191977976489468</v>
      </c>
      <c r="BG92" s="13">
        <f t="shared" si="45"/>
        <v>2.2192950362670052</v>
      </c>
      <c r="BH92" s="13">
        <f t="shared" si="44"/>
        <v>2.2188200298670755</v>
      </c>
      <c r="BI92" s="13">
        <f t="shared" si="44"/>
        <v>2.2211375980667269</v>
      </c>
      <c r="BJ92" s="13">
        <f t="shared" si="44"/>
        <v>2.2097620636808104</v>
      </c>
      <c r="BK92" s="13">
        <f t="shared" si="44"/>
        <v>2.2640664174308558</v>
      </c>
      <c r="BL92" s="13">
        <f t="shared" si="41"/>
        <v>1.948989320084523</v>
      </c>
    </row>
    <row r="93" spans="1:64" x14ac:dyDescent="0.2">
      <c r="A93" s="27" t="s">
        <v>80</v>
      </c>
      <c r="B93" s="53"/>
      <c r="C93" s="55">
        <v>44809.411</v>
      </c>
      <c r="D93" s="27"/>
      <c r="E93" s="29">
        <f t="shared" si="46"/>
        <v>-13.002547440309886</v>
      </c>
      <c r="F93" s="4">
        <f t="shared" si="47"/>
        <v>-13</v>
      </c>
      <c r="G93" s="1">
        <f t="shared" si="48"/>
        <v>-5.95420000172453E-3</v>
      </c>
      <c r="I93" s="1">
        <f t="shared" si="63"/>
        <v>-5.95420000172453E-3</v>
      </c>
      <c r="P93" s="3"/>
      <c r="Q93" s="12">
        <f t="shared" si="49"/>
        <v>29790.911</v>
      </c>
      <c r="R93" s="12"/>
      <c r="S93" s="20">
        <v>0.1</v>
      </c>
      <c r="Z93" s="13">
        <f t="shared" si="50"/>
        <v>-13</v>
      </c>
      <c r="AA93" s="92">
        <f t="shared" si="51"/>
        <v>-3.8417900538010022E-3</v>
      </c>
      <c r="AB93" s="92">
        <f t="shared" si="52"/>
        <v>-1.2060396427923527E-2</v>
      </c>
      <c r="AC93" s="92">
        <f t="shared" si="53"/>
        <v>-5.95420000172453E-3</v>
      </c>
      <c r="AD93" s="92"/>
      <c r="AE93" s="92">
        <f t="shared" si="54"/>
        <v>4.462275788086282E-7</v>
      </c>
      <c r="AF93" s="13">
        <f t="shared" si="64"/>
        <v>-5.95420000172453E-3</v>
      </c>
      <c r="AG93" s="116"/>
      <c r="AH93" s="13">
        <f t="shared" si="55"/>
        <v>6.1061964261989983E-3</v>
      </c>
      <c r="AI93" s="13">
        <f t="shared" si="56"/>
        <v>0.81181549883384596</v>
      </c>
      <c r="AJ93" s="13">
        <f t="shared" si="57"/>
        <v>0.68040704754288561</v>
      </c>
      <c r="AK93" s="13">
        <f t="shared" si="58"/>
        <v>0.28201370688240962</v>
      </c>
      <c r="AL93" s="13">
        <f t="shared" si="59"/>
        <v>2.1592293012067696</v>
      </c>
      <c r="AM93" s="13">
        <f t="shared" si="60"/>
        <v>1.8694839549984918</v>
      </c>
      <c r="AN93" s="92">
        <f t="shared" si="61"/>
        <v>-4.4430459701594227</v>
      </c>
      <c r="AO93" s="92">
        <f t="shared" si="61"/>
        <v>-4.4430460476209968</v>
      </c>
      <c r="AP93" s="92">
        <f t="shared" si="61"/>
        <v>-4.4430451890058658</v>
      </c>
      <c r="AQ93" s="92">
        <f t="shared" si="61"/>
        <v>-4.4430547063893906</v>
      </c>
      <c r="AR93" s="92">
        <f t="shared" si="61"/>
        <v>-4.4429492285742853</v>
      </c>
      <c r="AS93" s="92">
        <f t="shared" si="61"/>
        <v>-4.4441204628616919</v>
      </c>
      <c r="AT93" s="92">
        <f t="shared" si="61"/>
        <v>-4.4313820729467608</v>
      </c>
      <c r="AU93" s="92">
        <f t="shared" si="62"/>
        <v>-4.7698579622544921</v>
      </c>
      <c r="AW93" s="13">
        <v>5100</v>
      </c>
      <c r="AX93" s="13">
        <f t="shared" si="34"/>
        <v>-1.6503825455029996E-2</v>
      </c>
      <c r="AY93" s="13">
        <f t="shared" si="35"/>
        <v>-2.8319199999999996E-2</v>
      </c>
      <c r="AZ93" s="13">
        <f t="shared" si="36"/>
        <v>1.181537454497E-2</v>
      </c>
      <c r="BA93" s="13">
        <f t="shared" si="37"/>
        <v>0.71770975476454513</v>
      </c>
      <c r="BB93" s="13">
        <f t="shared" si="38"/>
        <v>0.91018042551732592</v>
      </c>
      <c r="BC93" s="13">
        <f t="shared" si="39"/>
        <v>2.5546308078890574</v>
      </c>
      <c r="BD93" s="13">
        <f t="shared" si="40"/>
        <v>3.308983149449388</v>
      </c>
      <c r="BE93" s="13">
        <f t="shared" si="45"/>
        <v>2.3291558282613116</v>
      </c>
      <c r="BF93" s="13">
        <f t="shared" si="45"/>
        <v>2.3291129952892042</v>
      </c>
      <c r="BG93" s="13">
        <f t="shared" si="45"/>
        <v>2.3292966878508903</v>
      </c>
      <c r="BH93" s="13">
        <f t="shared" si="44"/>
        <v>2.3285086564994959</v>
      </c>
      <c r="BI93" s="13">
        <f t="shared" si="44"/>
        <v>2.3318846598634204</v>
      </c>
      <c r="BJ93" s="13">
        <f t="shared" si="44"/>
        <v>2.317335564901073</v>
      </c>
      <c r="BK93" s="13">
        <f t="shared" si="44"/>
        <v>2.3785408453114547</v>
      </c>
      <c r="BL93" s="13">
        <f t="shared" si="41"/>
        <v>2.0830177917050898</v>
      </c>
    </row>
    <row r="94" spans="1:64" x14ac:dyDescent="0.2">
      <c r="A94" s="27" t="s">
        <v>66</v>
      </c>
      <c r="B94" s="53"/>
      <c r="C94" s="55">
        <v>44816.402000000002</v>
      </c>
      <c r="D94" s="27"/>
      <c r="E94" s="29">
        <f t="shared" si="46"/>
        <v>-10.011523421671752</v>
      </c>
      <c r="F94" s="4">
        <f t="shared" si="47"/>
        <v>-10</v>
      </c>
      <c r="G94" s="1">
        <f t="shared" si="48"/>
        <v>-2.69339999940712E-2</v>
      </c>
      <c r="I94" s="1">
        <f t="shared" si="63"/>
        <v>-2.69339999940712E-2</v>
      </c>
      <c r="P94" s="3"/>
      <c r="Q94" s="12">
        <f t="shared" si="49"/>
        <v>29797.902000000002</v>
      </c>
      <c r="R94" s="12"/>
      <c r="S94" s="20">
        <v>0.1</v>
      </c>
      <c r="Z94" s="13">
        <f t="shared" si="50"/>
        <v>-10</v>
      </c>
      <c r="AA94" s="92">
        <f t="shared" si="51"/>
        <v>-3.80342273759456E-3</v>
      </c>
      <c r="AB94" s="92">
        <f t="shared" si="52"/>
        <v>-3.3090569256476639E-2</v>
      </c>
      <c r="AC94" s="92">
        <f t="shared" si="53"/>
        <v>-2.69339999940712E-2</v>
      </c>
      <c r="AD94" s="92"/>
      <c r="AE94" s="92">
        <f t="shared" si="54"/>
        <v>5.3502360421783446E-5</v>
      </c>
      <c r="AF94" s="13">
        <f t="shared" si="64"/>
        <v>-2.69339999940712E-2</v>
      </c>
      <c r="AG94" s="116"/>
      <c r="AH94" s="13">
        <f t="shared" si="55"/>
        <v>6.1565692624054409E-3</v>
      </c>
      <c r="AI94" s="13">
        <f t="shared" si="56"/>
        <v>0.81091991374654582</v>
      </c>
      <c r="AJ94" s="13">
        <f t="shared" si="57"/>
        <v>0.68273332739237191</v>
      </c>
      <c r="AK94" s="13">
        <f t="shared" si="58"/>
        <v>0.28141403364277734</v>
      </c>
      <c r="AL94" s="13">
        <f t="shared" si="59"/>
        <v>2.1624083577871338</v>
      </c>
      <c r="AM94" s="13">
        <f t="shared" si="60"/>
        <v>1.8766501384362175</v>
      </c>
      <c r="AN94" s="92">
        <f t="shared" si="61"/>
        <v>-4.4393598816025488</v>
      </c>
      <c r="AO94" s="92">
        <f t="shared" si="61"/>
        <v>-4.4393599674105531</v>
      </c>
      <c r="AP94" s="92">
        <f t="shared" si="61"/>
        <v>-4.439359028807031</v>
      </c>
      <c r="AQ94" s="92">
        <f t="shared" si="61"/>
        <v>-4.4393692958124653</v>
      </c>
      <c r="AR94" s="92">
        <f t="shared" si="61"/>
        <v>-4.4392570096347654</v>
      </c>
      <c r="AS94" s="92">
        <f t="shared" si="61"/>
        <v>-4.4404874958006779</v>
      </c>
      <c r="AT94" s="92">
        <f t="shared" si="61"/>
        <v>-4.4272856557913007</v>
      </c>
      <c r="AU94" s="92">
        <f t="shared" si="62"/>
        <v>-4.7658371081058748</v>
      </c>
      <c r="AW94" s="13">
        <v>5200</v>
      </c>
      <c r="AX94" s="13">
        <f t="shared" si="34"/>
        <v>-1.5901316426593787E-2</v>
      </c>
      <c r="AY94" s="13">
        <f t="shared" si="35"/>
        <v>-2.86368E-2</v>
      </c>
      <c r="AZ94" s="13">
        <f t="shared" si="36"/>
        <v>1.2735483573406214E-2</v>
      </c>
      <c r="BA94" s="13">
        <f t="shared" si="37"/>
        <v>0.7034043653668971</v>
      </c>
      <c r="BB94" s="13">
        <f t="shared" si="38"/>
        <v>0.94078964052138903</v>
      </c>
      <c r="BC94" s="13">
        <f t="shared" si="39"/>
        <v>2.6358635788458908</v>
      </c>
      <c r="BD94" s="13">
        <f t="shared" si="40"/>
        <v>3.8700369334157534</v>
      </c>
      <c r="BE94" s="13">
        <f t="shared" si="45"/>
        <v>2.4367353084944425</v>
      </c>
      <c r="BF94" s="13">
        <f t="shared" si="45"/>
        <v>2.4366603954469777</v>
      </c>
      <c r="BG94" s="13">
        <f t="shared" si="45"/>
        <v>2.4369504635880666</v>
      </c>
      <c r="BH94" s="13">
        <f t="shared" si="44"/>
        <v>2.435826902684215</v>
      </c>
      <c r="BI94" s="13">
        <f t="shared" si="44"/>
        <v>2.4401729939385097</v>
      </c>
      <c r="BJ94" s="13">
        <f t="shared" si="44"/>
        <v>2.4232711568657179</v>
      </c>
      <c r="BK94" s="13">
        <f t="shared" si="44"/>
        <v>2.4877145481990919</v>
      </c>
      <c r="BL94" s="13">
        <f t="shared" si="41"/>
        <v>2.2170462633256562</v>
      </c>
    </row>
    <row r="95" spans="1:64" x14ac:dyDescent="0.2">
      <c r="A95" s="27" t="s">
        <v>66</v>
      </c>
      <c r="B95" s="53"/>
      <c r="C95" s="55">
        <v>44816.408000000003</v>
      </c>
      <c r="D95" s="27"/>
      <c r="E95" s="29">
        <f t="shared" si="46"/>
        <v>-10.008956386324094</v>
      </c>
      <c r="F95" s="4">
        <f t="shared" si="47"/>
        <v>-10</v>
      </c>
      <c r="G95" s="1">
        <f t="shared" si="48"/>
        <v>-2.093399999284884E-2</v>
      </c>
      <c r="I95" s="1">
        <f t="shared" si="63"/>
        <v>-2.093399999284884E-2</v>
      </c>
      <c r="P95" s="3"/>
      <c r="Q95" s="12">
        <f t="shared" si="49"/>
        <v>29797.908000000003</v>
      </c>
      <c r="R95" s="12"/>
      <c r="S95" s="20">
        <v>0.1</v>
      </c>
      <c r="Z95" s="13">
        <f t="shared" si="50"/>
        <v>-10</v>
      </c>
      <c r="AA95" s="92">
        <f t="shared" si="51"/>
        <v>-3.80342273759456E-3</v>
      </c>
      <c r="AB95" s="92">
        <f t="shared" si="52"/>
        <v>-2.7090569255254281E-2</v>
      </c>
      <c r="AC95" s="92">
        <f t="shared" si="53"/>
        <v>-2.093399999284884E-2</v>
      </c>
      <c r="AD95" s="92"/>
      <c r="AE95" s="92">
        <f t="shared" si="54"/>
        <v>2.9345667709823529E-5</v>
      </c>
      <c r="AF95" s="13">
        <f t="shared" si="64"/>
        <v>-2.093399999284884E-2</v>
      </c>
      <c r="AG95" s="116"/>
      <c r="AH95" s="13">
        <f t="shared" si="55"/>
        <v>6.1565692624054409E-3</v>
      </c>
      <c r="AI95" s="13">
        <f t="shared" si="56"/>
        <v>0.81091991374654582</v>
      </c>
      <c r="AJ95" s="13">
        <f t="shared" si="57"/>
        <v>0.68273332739237191</v>
      </c>
      <c r="AK95" s="13">
        <f t="shared" si="58"/>
        <v>0.28141403364277734</v>
      </c>
      <c r="AL95" s="13">
        <f t="shared" si="59"/>
        <v>2.1624083577871338</v>
      </c>
      <c r="AM95" s="13">
        <f t="shared" si="60"/>
        <v>1.8766501384362175</v>
      </c>
      <c r="AN95" s="92">
        <f t="shared" si="61"/>
        <v>-4.4393598816025488</v>
      </c>
      <c r="AO95" s="92">
        <f t="shared" si="61"/>
        <v>-4.4393599674105531</v>
      </c>
      <c r="AP95" s="92">
        <f t="shared" si="61"/>
        <v>-4.439359028807031</v>
      </c>
      <c r="AQ95" s="92">
        <f t="shared" si="61"/>
        <v>-4.4393692958124653</v>
      </c>
      <c r="AR95" s="92">
        <f t="shared" si="61"/>
        <v>-4.4392570096347654</v>
      </c>
      <c r="AS95" s="92">
        <f t="shared" si="61"/>
        <v>-4.4404874958006779</v>
      </c>
      <c r="AT95" s="92">
        <f t="shared" si="61"/>
        <v>-4.4272856557913007</v>
      </c>
      <c r="AU95" s="92">
        <f t="shared" si="62"/>
        <v>-4.7658371081058748</v>
      </c>
      <c r="AW95" s="13">
        <v>5300</v>
      </c>
      <c r="AX95" s="13">
        <f t="shared" si="34"/>
        <v>-1.5457310197677191E-2</v>
      </c>
      <c r="AY95" s="13">
        <f t="shared" si="35"/>
        <v>-2.8952799999999997E-2</v>
      </c>
      <c r="AZ95" s="13">
        <f t="shared" si="36"/>
        <v>1.3495489802322807E-2</v>
      </c>
      <c r="BA95" s="13">
        <f t="shared" si="37"/>
        <v>0.69147086964072657</v>
      </c>
      <c r="BB95" s="13">
        <f t="shared" si="38"/>
        <v>0.96441372573749218</v>
      </c>
      <c r="BC95" s="13">
        <f t="shared" si="39"/>
        <v>2.7141283065776198</v>
      </c>
      <c r="BD95" s="13">
        <f t="shared" si="40"/>
        <v>4.6072908006077853</v>
      </c>
      <c r="BE95" s="13">
        <f t="shared" si="45"/>
        <v>2.5423325691118421</v>
      </c>
      <c r="BF95" s="13">
        <f t="shared" si="45"/>
        <v>2.5422217304344472</v>
      </c>
      <c r="BG95" s="13">
        <f t="shared" si="45"/>
        <v>2.5426176162543119</v>
      </c>
      <c r="BH95" s="13">
        <f t="shared" si="44"/>
        <v>2.5412031267567894</v>
      </c>
      <c r="BI95" s="13">
        <f t="shared" si="44"/>
        <v>2.5462508043876979</v>
      </c>
      <c r="BJ95" s="13">
        <f t="shared" si="44"/>
        <v>2.5281569211463886</v>
      </c>
      <c r="BK95" s="13">
        <f t="shared" si="44"/>
        <v>2.5920333400233715</v>
      </c>
      <c r="BL95" s="13">
        <f t="shared" si="41"/>
        <v>2.3510747349462231</v>
      </c>
    </row>
    <row r="96" spans="1:64" x14ac:dyDescent="0.2">
      <c r="A96" s="27" t="s">
        <v>66</v>
      </c>
      <c r="B96" s="53"/>
      <c r="C96" s="55">
        <v>44816.41</v>
      </c>
      <c r="D96" s="27"/>
      <c r="E96" s="29">
        <f t="shared" si="46"/>
        <v>-10.008100707874874</v>
      </c>
      <c r="F96" s="4">
        <f t="shared" si="47"/>
        <v>-10</v>
      </c>
      <c r="G96" s="1">
        <f t="shared" si="48"/>
        <v>-1.8933999992441386E-2</v>
      </c>
      <c r="I96" s="1">
        <f t="shared" si="63"/>
        <v>-1.8933999992441386E-2</v>
      </c>
      <c r="P96" s="3"/>
      <c r="Q96" s="12">
        <f t="shared" si="49"/>
        <v>29797.910000000003</v>
      </c>
      <c r="R96" s="12"/>
      <c r="S96" s="20">
        <v>0.1</v>
      </c>
      <c r="Z96" s="13">
        <f t="shared" si="50"/>
        <v>-10</v>
      </c>
      <c r="AA96" s="92">
        <f t="shared" si="51"/>
        <v>-3.80342273759456E-3</v>
      </c>
      <c r="AB96" s="92">
        <f t="shared" si="52"/>
        <v>-2.5090569254846828E-2</v>
      </c>
      <c r="AC96" s="92">
        <f t="shared" si="53"/>
        <v>-1.8933999992441386E-2</v>
      </c>
      <c r="AD96" s="92"/>
      <c r="AE96" s="92">
        <f t="shared" si="54"/>
        <v>2.2893436806488816E-5</v>
      </c>
      <c r="AF96" s="13">
        <f t="shared" si="64"/>
        <v>-1.8933999992441386E-2</v>
      </c>
      <c r="AG96" s="116"/>
      <c r="AH96" s="13">
        <f t="shared" si="55"/>
        <v>6.1565692624054409E-3</v>
      </c>
      <c r="AI96" s="13">
        <f t="shared" si="56"/>
        <v>0.81091991374654582</v>
      </c>
      <c r="AJ96" s="13">
        <f t="shared" si="57"/>
        <v>0.68273332739237191</v>
      </c>
      <c r="AK96" s="13">
        <f t="shared" si="58"/>
        <v>0.28141403364277734</v>
      </c>
      <c r="AL96" s="13">
        <f t="shared" si="59"/>
        <v>2.1624083577871338</v>
      </c>
      <c r="AM96" s="13">
        <f t="shared" si="60"/>
        <v>1.8766501384362175</v>
      </c>
      <c r="AN96" s="92">
        <f t="shared" si="61"/>
        <v>-4.4393598816025488</v>
      </c>
      <c r="AO96" s="92">
        <f t="shared" si="61"/>
        <v>-4.4393599674105531</v>
      </c>
      <c r="AP96" s="92">
        <f t="shared" si="61"/>
        <v>-4.439359028807031</v>
      </c>
      <c r="AQ96" s="92">
        <f t="shared" si="61"/>
        <v>-4.4393692958124653</v>
      </c>
      <c r="AR96" s="92">
        <f t="shared" si="61"/>
        <v>-4.4392570096347654</v>
      </c>
      <c r="AS96" s="92">
        <f t="shared" si="61"/>
        <v>-4.4404874958006779</v>
      </c>
      <c r="AT96" s="92">
        <f t="shared" si="61"/>
        <v>-4.4272856557913007</v>
      </c>
      <c r="AU96" s="92">
        <f t="shared" si="62"/>
        <v>-4.7658371081058748</v>
      </c>
      <c r="AW96" s="13">
        <v>5400</v>
      </c>
      <c r="AX96" s="13">
        <f t="shared" si="34"/>
        <v>-1.5170337477747287E-2</v>
      </c>
      <c r="AY96" s="13">
        <f t="shared" si="35"/>
        <v>-2.9267199999999997E-2</v>
      </c>
      <c r="AZ96" s="13">
        <f t="shared" si="36"/>
        <v>1.409686252225271E-2</v>
      </c>
      <c r="BA96" s="13">
        <f t="shared" si="37"/>
        <v>0.68170721724333139</v>
      </c>
      <c r="BB96" s="13">
        <f t="shared" si="38"/>
        <v>0.98167629137566903</v>
      </c>
      <c r="BC96" s="13">
        <f t="shared" si="39"/>
        <v>2.7899790135586797</v>
      </c>
      <c r="BD96" s="13">
        <f t="shared" si="40"/>
        <v>5.6293380931799151</v>
      </c>
      <c r="BE96" s="13">
        <f t="shared" si="45"/>
        <v>2.6462887458362903</v>
      </c>
      <c r="BF96" s="13">
        <f t="shared" si="45"/>
        <v>2.6461471399723329</v>
      </c>
      <c r="BG96" s="13">
        <f t="shared" si="45"/>
        <v>2.6466218381077211</v>
      </c>
      <c r="BH96" s="13">
        <f t="shared" si="44"/>
        <v>2.6450300510999654</v>
      </c>
      <c r="BI96" s="13">
        <f t="shared" si="44"/>
        <v>2.6503623509096434</v>
      </c>
      <c r="BJ96" s="13">
        <f t="shared" si="44"/>
        <v>2.6324384427050873</v>
      </c>
      <c r="BK96" s="13">
        <f t="shared" si="44"/>
        <v>2.69203011607049</v>
      </c>
      <c r="BL96" s="13">
        <f t="shared" si="41"/>
        <v>2.48510320656679</v>
      </c>
    </row>
    <row r="97" spans="1:64" x14ac:dyDescent="0.2">
      <c r="A97" s="27" t="s">
        <v>80</v>
      </c>
      <c r="B97" s="53"/>
      <c r="C97" s="55">
        <v>44823.440999999999</v>
      </c>
      <c r="D97" s="27"/>
      <c r="E97" s="29">
        <f t="shared" si="46"/>
        <v>-6.9999631202585775</v>
      </c>
      <c r="F97" s="4">
        <f t="shared" si="47"/>
        <v>-7</v>
      </c>
      <c r="G97" s="1">
        <f t="shared" si="48"/>
        <v>8.6200001533143222E-5</v>
      </c>
      <c r="I97" s="1">
        <f t="shared" si="63"/>
        <v>8.6200001533143222E-5</v>
      </c>
      <c r="P97" s="3"/>
      <c r="Q97" s="12">
        <f t="shared" si="49"/>
        <v>29804.940999999999</v>
      </c>
      <c r="R97" s="12"/>
      <c r="S97" s="20">
        <v>0.1</v>
      </c>
      <c r="Z97" s="13">
        <f t="shared" si="50"/>
        <v>-7</v>
      </c>
      <c r="AA97" s="92">
        <f t="shared" si="51"/>
        <v>-3.7651929736919549E-3</v>
      </c>
      <c r="AB97" s="92">
        <f t="shared" si="52"/>
        <v>-6.1206031047749019E-3</v>
      </c>
      <c r="AC97" s="92">
        <f t="shared" si="53"/>
        <v>8.6200001533143222E-5</v>
      </c>
      <c r="AD97" s="92"/>
      <c r="AE97" s="92">
        <f t="shared" si="54"/>
        <v>1.4833227849613234E-6</v>
      </c>
      <c r="AF97" s="13">
        <f t="shared" si="64"/>
        <v>8.6200001533143222E-5</v>
      </c>
      <c r="AG97" s="116"/>
      <c r="AH97" s="13">
        <f t="shared" si="55"/>
        <v>6.2068031063080452E-3</v>
      </c>
      <c r="AI97" s="13">
        <f t="shared" si="56"/>
        <v>0.81002820496735617</v>
      </c>
      <c r="AJ97" s="13">
        <f t="shared" si="57"/>
        <v>0.68504760856419245</v>
      </c>
      <c r="AK97" s="13">
        <f t="shared" si="58"/>
        <v>0.28081284593263722</v>
      </c>
      <c r="AL97" s="13">
        <f t="shared" si="59"/>
        <v>2.1655804154168541</v>
      </c>
      <c r="AM97" s="13">
        <f t="shared" si="60"/>
        <v>1.8838432843620811</v>
      </c>
      <c r="AN97" s="92">
        <f t="shared" si="61"/>
        <v>-4.4356778528535319</v>
      </c>
      <c r="AO97" s="92">
        <f t="shared" si="61"/>
        <v>-4.4356779476896184</v>
      </c>
      <c r="AP97" s="92">
        <f t="shared" si="61"/>
        <v>-4.4356769237896563</v>
      </c>
      <c r="AQ97" s="92">
        <f t="shared" si="61"/>
        <v>-4.4356879785440997</v>
      </c>
      <c r="AR97" s="92">
        <f t="shared" si="61"/>
        <v>-4.4355686462772628</v>
      </c>
      <c r="AS97" s="92">
        <f t="shared" si="61"/>
        <v>-4.4368594590932675</v>
      </c>
      <c r="AT97" s="92">
        <f t="shared" si="61"/>
        <v>-4.4231947120805568</v>
      </c>
      <c r="AU97" s="92">
        <f t="shared" si="62"/>
        <v>-4.7618162539572575</v>
      </c>
      <c r="AW97" s="13">
        <v>5500</v>
      </c>
      <c r="AX97" s="13">
        <f t="shared" si="34"/>
        <v>-1.5038727090199084E-2</v>
      </c>
      <c r="AY97" s="13">
        <f t="shared" si="35"/>
        <v>-2.9580000000000002E-2</v>
      </c>
      <c r="AZ97" s="13">
        <f t="shared" si="36"/>
        <v>1.4541272909800918E-2</v>
      </c>
      <c r="BA97" s="13">
        <f t="shared" si="37"/>
        <v>0.67395211682667089</v>
      </c>
      <c r="BB97" s="13">
        <f t="shared" si="38"/>
        <v>0.99306940269962207</v>
      </c>
      <c r="BC97" s="13">
        <f t="shared" si="39"/>
        <v>2.8639060158175145</v>
      </c>
      <c r="BD97" s="13">
        <f t="shared" si="40"/>
        <v>7.1560224297527917</v>
      </c>
      <c r="BE97" s="13">
        <f t="shared" si="45"/>
        <v>2.7489168801760515</v>
      </c>
      <c r="BF97" s="13">
        <f t="shared" si="45"/>
        <v>2.7487598148633277</v>
      </c>
      <c r="BG97" s="13">
        <f t="shared" si="45"/>
        <v>2.7492612313450366</v>
      </c>
      <c r="BH97" s="13">
        <f t="shared" si="44"/>
        <v>2.7476601406862224</v>
      </c>
      <c r="BI97" s="13">
        <f t="shared" si="44"/>
        <v>2.752768936702009</v>
      </c>
      <c r="BJ97" s="13">
        <f t="shared" si="44"/>
        <v>2.7364293913860882</v>
      </c>
      <c r="BK97" s="13">
        <f t="shared" si="44"/>
        <v>2.7883152945703538</v>
      </c>
      <c r="BL97" s="13">
        <f t="shared" si="41"/>
        <v>2.6191316781873568</v>
      </c>
    </row>
    <row r="98" spans="1:64" x14ac:dyDescent="0.2">
      <c r="A98" s="27" t="s">
        <v>80</v>
      </c>
      <c r="B98" s="53"/>
      <c r="C98" s="55">
        <v>44823.447</v>
      </c>
      <c r="D98" s="27"/>
      <c r="E98" s="29">
        <f t="shared" si="46"/>
        <v>-6.9973960849109194</v>
      </c>
      <c r="F98" s="4">
        <f t="shared" si="47"/>
        <v>-7</v>
      </c>
      <c r="G98" s="1">
        <f t="shared" si="48"/>
        <v>6.0862000027555041E-3</v>
      </c>
      <c r="I98" s="1">
        <f t="shared" si="63"/>
        <v>6.0862000027555041E-3</v>
      </c>
      <c r="P98" s="3"/>
      <c r="Q98" s="12">
        <f t="shared" si="49"/>
        <v>29804.947</v>
      </c>
      <c r="R98" s="12"/>
      <c r="S98" s="20">
        <v>0.1</v>
      </c>
      <c r="Z98" s="13">
        <f t="shared" si="50"/>
        <v>-7</v>
      </c>
      <c r="AA98" s="92">
        <f t="shared" si="51"/>
        <v>-3.7651929736919549E-3</v>
      </c>
      <c r="AB98" s="92">
        <f t="shared" si="52"/>
        <v>-1.2060310355254105E-4</v>
      </c>
      <c r="AC98" s="92">
        <f t="shared" si="53"/>
        <v>6.0862000027555041E-3</v>
      </c>
      <c r="AD98" s="92"/>
      <c r="AE98" s="92">
        <f t="shared" si="54"/>
        <v>9.7049943576398309E-6</v>
      </c>
      <c r="AF98" s="13">
        <f t="shared" si="64"/>
        <v>6.0862000027555041E-3</v>
      </c>
      <c r="AG98" s="116"/>
      <c r="AH98" s="13">
        <f t="shared" si="55"/>
        <v>6.2068031063080452E-3</v>
      </c>
      <c r="AI98" s="13">
        <f t="shared" si="56"/>
        <v>0.81002820496735617</v>
      </c>
      <c r="AJ98" s="13">
        <f t="shared" si="57"/>
        <v>0.68504760856419245</v>
      </c>
      <c r="AK98" s="13">
        <f t="shared" si="58"/>
        <v>0.28081284593263722</v>
      </c>
      <c r="AL98" s="13">
        <f t="shared" si="59"/>
        <v>2.1655804154168541</v>
      </c>
      <c r="AM98" s="13">
        <f t="shared" si="60"/>
        <v>1.8838432843620811</v>
      </c>
      <c r="AN98" s="92">
        <f t="shared" si="61"/>
        <v>-4.4356778528535319</v>
      </c>
      <c r="AO98" s="92">
        <f t="shared" si="61"/>
        <v>-4.4356779476896184</v>
      </c>
      <c r="AP98" s="92">
        <f t="shared" si="61"/>
        <v>-4.4356769237896563</v>
      </c>
      <c r="AQ98" s="92">
        <f t="shared" si="61"/>
        <v>-4.4356879785440997</v>
      </c>
      <c r="AR98" s="92">
        <f t="shared" si="61"/>
        <v>-4.4355686462772628</v>
      </c>
      <c r="AS98" s="92">
        <f t="shared" si="61"/>
        <v>-4.4368594590932675</v>
      </c>
      <c r="AT98" s="92">
        <f t="shared" si="61"/>
        <v>-4.4231947120805568</v>
      </c>
      <c r="AU98" s="92">
        <f t="shared" si="62"/>
        <v>-4.7618162539572575</v>
      </c>
      <c r="AW98" s="13">
        <v>5600</v>
      </c>
      <c r="AX98" s="13">
        <f t="shared" si="34"/>
        <v>-1.5060704780166667E-2</v>
      </c>
      <c r="AY98" s="13">
        <f t="shared" si="35"/>
        <v>-2.98912E-2</v>
      </c>
      <c r="AZ98" s="13">
        <f t="shared" si="36"/>
        <v>1.4830495219833333E-2</v>
      </c>
      <c r="BA98" s="13">
        <f t="shared" si="37"/>
        <v>0.66808013279026557</v>
      </c>
      <c r="BB98" s="13">
        <f t="shared" si="38"/>
        <v>0.99897157967605421</v>
      </c>
      <c r="BC98" s="13">
        <f t="shared" si="39"/>
        <v>2.9363514009510525</v>
      </c>
      <c r="BD98" s="13">
        <f t="shared" si="40"/>
        <v>9.7103987550966746</v>
      </c>
      <c r="BE98" s="13">
        <f t="shared" si="45"/>
        <v>2.8505087200213368</v>
      </c>
      <c r="BF98" s="13">
        <f t="shared" si="45"/>
        <v>2.8503593932144762</v>
      </c>
      <c r="BG98" s="13">
        <f t="shared" si="45"/>
        <v>2.8508191696430498</v>
      </c>
      <c r="BH98" s="13">
        <f t="shared" si="44"/>
        <v>2.8494033175303413</v>
      </c>
      <c r="BI98" s="13">
        <f t="shared" si="44"/>
        <v>2.853761427806885</v>
      </c>
      <c r="BJ98" s="13">
        <f t="shared" si="44"/>
        <v>2.8403283847843186</v>
      </c>
      <c r="BK98" s="13">
        <f t="shared" si="44"/>
        <v>2.8815658677735509</v>
      </c>
      <c r="BL98" s="13">
        <f t="shared" si="41"/>
        <v>2.7531601498079237</v>
      </c>
    </row>
    <row r="99" spans="1:64" x14ac:dyDescent="0.2">
      <c r="A99" s="27" t="s">
        <v>80</v>
      </c>
      <c r="B99" s="53"/>
      <c r="C99" s="55">
        <v>44823.447999999997</v>
      </c>
      <c r="D99" s="27"/>
      <c r="E99" s="29">
        <f t="shared" si="46"/>
        <v>-6.9969682456878655</v>
      </c>
      <c r="F99" s="4">
        <f t="shared" si="47"/>
        <v>-7</v>
      </c>
      <c r="G99" s="1">
        <f t="shared" si="48"/>
        <v>7.0861999993212521E-3</v>
      </c>
      <c r="I99" s="1">
        <f t="shared" si="63"/>
        <v>7.0861999993212521E-3</v>
      </c>
      <c r="P99" s="3"/>
      <c r="Q99" s="12">
        <f t="shared" si="49"/>
        <v>29804.947999999997</v>
      </c>
      <c r="R99" s="12"/>
      <c r="S99" s="20">
        <v>0.1</v>
      </c>
      <c r="Z99" s="13">
        <f t="shared" si="50"/>
        <v>-7</v>
      </c>
      <c r="AA99" s="92">
        <f t="shared" si="51"/>
        <v>-3.7651929736919549E-3</v>
      </c>
      <c r="AB99" s="92">
        <f t="shared" si="52"/>
        <v>8.7939689301320696E-4</v>
      </c>
      <c r="AC99" s="92">
        <f t="shared" si="53"/>
        <v>7.0861999993212521E-3</v>
      </c>
      <c r="AD99" s="92"/>
      <c r="AE99" s="92">
        <f t="shared" si="54"/>
        <v>1.1775272945476039E-5</v>
      </c>
      <c r="AF99" s="13">
        <f t="shared" si="64"/>
        <v>7.0861999993212521E-3</v>
      </c>
      <c r="AG99" s="116"/>
      <c r="AH99" s="13">
        <f t="shared" si="55"/>
        <v>6.2068031063080452E-3</v>
      </c>
      <c r="AI99" s="13">
        <f t="shared" si="56"/>
        <v>0.81002820496735617</v>
      </c>
      <c r="AJ99" s="13">
        <f t="shared" si="57"/>
        <v>0.68504760856419245</v>
      </c>
      <c r="AK99" s="13">
        <f t="shared" si="58"/>
        <v>0.28081284593263722</v>
      </c>
      <c r="AL99" s="13">
        <f t="shared" si="59"/>
        <v>2.1655804154168541</v>
      </c>
      <c r="AM99" s="13">
        <f t="shared" si="60"/>
        <v>1.8838432843620811</v>
      </c>
      <c r="AN99" s="92">
        <f t="shared" si="61"/>
        <v>-4.4356778528535319</v>
      </c>
      <c r="AO99" s="92">
        <f t="shared" si="61"/>
        <v>-4.4356779476896184</v>
      </c>
      <c r="AP99" s="92">
        <f t="shared" si="61"/>
        <v>-4.4356769237896563</v>
      </c>
      <c r="AQ99" s="92">
        <f t="shared" si="61"/>
        <v>-4.4356879785440997</v>
      </c>
      <c r="AR99" s="92">
        <f t="shared" si="61"/>
        <v>-4.4355686462772628</v>
      </c>
      <c r="AS99" s="92">
        <f t="shared" si="61"/>
        <v>-4.4368594590932675</v>
      </c>
      <c r="AT99" s="92">
        <f t="shared" si="61"/>
        <v>-4.4231947120805568</v>
      </c>
      <c r="AU99" s="92">
        <f t="shared" si="62"/>
        <v>-4.7618162539572575</v>
      </c>
      <c r="AW99" s="13">
        <v>5700</v>
      </c>
      <c r="AX99" s="13">
        <f t="shared" si="34"/>
        <v>-1.5234462135322828E-2</v>
      </c>
      <c r="AY99" s="13">
        <f t="shared" si="35"/>
        <v>-3.0200799999999996E-2</v>
      </c>
      <c r="AZ99" s="13">
        <f t="shared" si="36"/>
        <v>1.4966337864677168E-2</v>
      </c>
      <c r="BA99" s="13">
        <f t="shared" si="37"/>
        <v>0.66399785205174711</v>
      </c>
      <c r="BB99" s="13">
        <f t="shared" si="38"/>
        <v>0.99966164541709068</v>
      </c>
      <c r="BC99" s="13">
        <f t="shared" si="39"/>
        <v>3.0077220614947642</v>
      </c>
      <c r="BD99" s="13">
        <f t="shared" si="40"/>
        <v>14.917482525309547</v>
      </c>
      <c r="BE99" s="13">
        <f t="shared" si="45"/>
        <v>2.9513408668165249</v>
      </c>
      <c r="BF99" s="13">
        <f t="shared" si="45"/>
        <v>2.951225130306466</v>
      </c>
      <c r="BG99" s="13">
        <f t="shared" si="45"/>
        <v>2.9515727688400664</v>
      </c>
      <c r="BH99" s="13">
        <f t="shared" si="44"/>
        <v>2.9505284945058841</v>
      </c>
      <c r="BI99" s="13">
        <f t="shared" si="44"/>
        <v>2.9536647691203659</v>
      </c>
      <c r="BJ99" s="13">
        <f t="shared" si="44"/>
        <v>2.9442398174902404</v>
      </c>
      <c r="BK99" s="13">
        <f t="shared" si="44"/>
        <v>2.9725132589063357</v>
      </c>
      <c r="BL99" s="13">
        <f t="shared" si="41"/>
        <v>2.8871886214284905</v>
      </c>
    </row>
    <row r="100" spans="1:64" x14ac:dyDescent="0.2">
      <c r="A100" s="27" t="s">
        <v>80</v>
      </c>
      <c r="B100" s="53"/>
      <c r="C100" s="55">
        <v>44823.453000000001</v>
      </c>
      <c r="D100" s="27"/>
      <c r="E100" s="29">
        <f t="shared" si="46"/>
        <v>-6.9948290495632603</v>
      </c>
      <c r="F100" s="4">
        <f t="shared" si="47"/>
        <v>-7</v>
      </c>
      <c r="G100" s="1">
        <f t="shared" si="48"/>
        <v>1.2086200003977865E-2</v>
      </c>
      <c r="I100" s="1">
        <f t="shared" si="63"/>
        <v>1.2086200003977865E-2</v>
      </c>
      <c r="P100" s="3"/>
      <c r="Q100" s="12">
        <f t="shared" si="49"/>
        <v>29804.953000000001</v>
      </c>
      <c r="R100" s="12"/>
      <c r="S100" s="20">
        <v>0.1</v>
      </c>
      <c r="Z100" s="13">
        <f t="shared" si="50"/>
        <v>-7</v>
      </c>
      <c r="AA100" s="92">
        <f t="shared" si="51"/>
        <v>-3.7651929736919549E-3</v>
      </c>
      <c r="AB100" s="92">
        <f t="shared" si="52"/>
        <v>5.8793968976698198E-3</v>
      </c>
      <c r="AC100" s="92">
        <f t="shared" si="53"/>
        <v>1.2086200003977865E-2</v>
      </c>
      <c r="AD100" s="92"/>
      <c r="AE100" s="92">
        <f t="shared" si="54"/>
        <v>2.5126665933252006E-5</v>
      </c>
      <c r="AF100" s="13">
        <f t="shared" si="64"/>
        <v>1.2086200003977865E-2</v>
      </c>
      <c r="AG100" s="116"/>
      <c r="AH100" s="13">
        <f t="shared" si="55"/>
        <v>6.2068031063080452E-3</v>
      </c>
      <c r="AI100" s="13">
        <f t="shared" si="56"/>
        <v>0.81002820496735617</v>
      </c>
      <c r="AJ100" s="13">
        <f t="shared" si="57"/>
        <v>0.68504760856419245</v>
      </c>
      <c r="AK100" s="13">
        <f t="shared" si="58"/>
        <v>0.28081284593263722</v>
      </c>
      <c r="AL100" s="13">
        <f t="shared" si="59"/>
        <v>2.1655804154168541</v>
      </c>
      <c r="AM100" s="13">
        <f t="shared" si="60"/>
        <v>1.8838432843620811</v>
      </c>
      <c r="AN100" s="92">
        <f t="shared" si="61"/>
        <v>-4.4356778528535319</v>
      </c>
      <c r="AO100" s="92">
        <f t="shared" si="61"/>
        <v>-4.4356779476896184</v>
      </c>
      <c r="AP100" s="92">
        <f t="shared" si="61"/>
        <v>-4.4356769237896563</v>
      </c>
      <c r="AQ100" s="92">
        <f t="shared" si="61"/>
        <v>-4.4356879785440997</v>
      </c>
      <c r="AR100" s="92">
        <f t="shared" si="61"/>
        <v>-4.4355686462772628</v>
      </c>
      <c r="AS100" s="92">
        <f t="shared" si="61"/>
        <v>-4.4368594590932675</v>
      </c>
      <c r="AT100" s="92">
        <f t="shared" si="61"/>
        <v>-4.4231947120805568</v>
      </c>
      <c r="AU100" s="92">
        <f t="shared" si="62"/>
        <v>-4.7618162539572575</v>
      </c>
      <c r="AW100" s="13">
        <v>5800</v>
      </c>
      <c r="AX100" s="13">
        <f t="shared" si="34"/>
        <v>-1.5558205777403029E-2</v>
      </c>
      <c r="AY100" s="13">
        <f t="shared" si="35"/>
        <v>-3.0508799999999999E-2</v>
      </c>
      <c r="AZ100" s="13">
        <f t="shared" si="36"/>
        <v>1.495059422259697E-2</v>
      </c>
      <c r="BA100" s="13">
        <f t="shared" si="37"/>
        <v>0.66164109888143119</v>
      </c>
      <c r="BB100" s="13">
        <f t="shared" si="38"/>
        <v>0.99532887541942516</v>
      </c>
      <c r="BC100" s="13">
        <f t="shared" si="39"/>
        <v>3.0784006684910024</v>
      </c>
      <c r="BD100" s="13">
        <f t="shared" si="40"/>
        <v>31.639050660395633</v>
      </c>
      <c r="BE100" s="13">
        <f t="shared" si="45"/>
        <v>3.0516799906215843</v>
      </c>
      <c r="BF100" s="13">
        <f t="shared" si="45"/>
        <v>3.0516196928682797</v>
      </c>
      <c r="BG100" s="13">
        <f t="shared" si="45"/>
        <v>3.051798264532303</v>
      </c>
      <c r="BH100" s="13">
        <f t="shared" si="44"/>
        <v>3.0512694165801464</v>
      </c>
      <c r="BI100" s="13">
        <f t="shared" si="44"/>
        <v>3.0528355503939468</v>
      </c>
      <c r="BJ100" s="13">
        <f t="shared" si="44"/>
        <v>3.0481969424560194</v>
      </c>
      <c r="BK100" s="13">
        <f t="shared" si="44"/>
        <v>3.06193020281047</v>
      </c>
      <c r="BL100" s="13">
        <f t="shared" si="41"/>
        <v>3.0212170930490574</v>
      </c>
    </row>
    <row r="101" spans="1:64" x14ac:dyDescent="0.2">
      <c r="A101" s="27" t="s">
        <v>80</v>
      </c>
      <c r="B101" s="53"/>
      <c r="C101" s="55">
        <v>44823.455000000002</v>
      </c>
      <c r="D101" s="27"/>
      <c r="E101" s="29">
        <f t="shared" si="46"/>
        <v>-6.9939733711140413</v>
      </c>
      <c r="F101" s="4">
        <f t="shared" si="47"/>
        <v>-7</v>
      </c>
      <c r="G101" s="1">
        <f t="shared" si="48"/>
        <v>1.4086200004385319E-2</v>
      </c>
      <c r="I101" s="1">
        <f t="shared" si="63"/>
        <v>1.4086200004385319E-2</v>
      </c>
      <c r="P101" s="3"/>
      <c r="Q101" s="12">
        <f t="shared" si="49"/>
        <v>29804.955000000002</v>
      </c>
      <c r="R101" s="12"/>
      <c r="S101" s="20">
        <v>0.1</v>
      </c>
      <c r="Z101" s="13">
        <f t="shared" si="50"/>
        <v>-7</v>
      </c>
      <c r="AA101" s="92">
        <f t="shared" si="51"/>
        <v>-3.7651929736919549E-3</v>
      </c>
      <c r="AB101" s="92">
        <f t="shared" si="52"/>
        <v>7.8793968980772726E-3</v>
      </c>
      <c r="AC101" s="92">
        <f t="shared" si="53"/>
        <v>1.4086200004385319E-2</v>
      </c>
      <c r="AD101" s="92"/>
      <c r="AE101" s="92">
        <f t="shared" si="54"/>
        <v>3.1867223125774657E-5</v>
      </c>
      <c r="AF101" s="13">
        <f t="shared" si="64"/>
        <v>1.4086200004385319E-2</v>
      </c>
      <c r="AG101" s="116"/>
      <c r="AH101" s="13">
        <f t="shared" si="55"/>
        <v>6.2068031063080452E-3</v>
      </c>
      <c r="AI101" s="13">
        <f t="shared" si="56"/>
        <v>0.81002820496735617</v>
      </c>
      <c r="AJ101" s="13">
        <f t="shared" si="57"/>
        <v>0.68504760856419245</v>
      </c>
      <c r="AK101" s="13">
        <f t="shared" si="58"/>
        <v>0.28081284593263722</v>
      </c>
      <c r="AL101" s="13">
        <f t="shared" si="59"/>
        <v>2.1655804154168541</v>
      </c>
      <c r="AM101" s="13">
        <f t="shared" si="60"/>
        <v>1.8838432843620811</v>
      </c>
      <c r="AN101" s="92">
        <f t="shared" ref="AN101:AT116" si="65">$AU101+$AB$7*SIN(AO101)</f>
        <v>-4.4356778528535319</v>
      </c>
      <c r="AO101" s="92">
        <f t="shared" si="65"/>
        <v>-4.4356779476896184</v>
      </c>
      <c r="AP101" s="92">
        <f t="shared" si="65"/>
        <v>-4.4356769237896563</v>
      </c>
      <c r="AQ101" s="92">
        <f t="shared" si="65"/>
        <v>-4.4356879785440997</v>
      </c>
      <c r="AR101" s="92">
        <f t="shared" si="65"/>
        <v>-4.4355686462772628</v>
      </c>
      <c r="AS101" s="92">
        <f t="shared" si="65"/>
        <v>-4.4368594590932675</v>
      </c>
      <c r="AT101" s="92">
        <f t="shared" si="65"/>
        <v>-4.4231947120805568</v>
      </c>
      <c r="AU101" s="92">
        <f t="shared" si="62"/>
        <v>-4.7618162539572575</v>
      </c>
      <c r="AW101" s="13">
        <v>5900</v>
      </c>
      <c r="AX101" s="13">
        <f t="shared" si="34"/>
        <v>-1.6030187961974432E-2</v>
      </c>
      <c r="AY101" s="13">
        <f t="shared" si="35"/>
        <v>-3.0815199999999997E-2</v>
      </c>
      <c r="AZ101" s="13">
        <f t="shared" si="36"/>
        <v>1.4785012038025565E-2</v>
      </c>
      <c r="BA101" s="13">
        <f t="shared" si="37"/>
        <v>0.66097309710352392</v>
      </c>
      <c r="BB101" s="13">
        <f t="shared" si="38"/>
        <v>0.98608001675027956</v>
      </c>
      <c r="BC101" s="13">
        <f t="shared" si="39"/>
        <v>-3.1344303268129683</v>
      </c>
      <c r="BD101" s="13">
        <f t="shared" si="40"/>
        <v>-279.23767128906809</v>
      </c>
      <c r="BE101" s="13">
        <f t="shared" si="45"/>
        <v>3.1517869968708516</v>
      </c>
      <c r="BF101" s="13">
        <f t="shared" si="45"/>
        <v>3.1517940241774132</v>
      </c>
      <c r="BG101" s="13">
        <f t="shared" si="45"/>
        <v>3.151773295759762</v>
      </c>
      <c r="BH101" s="13">
        <f t="shared" si="44"/>
        <v>3.1518344383018149</v>
      </c>
      <c r="BI101" s="13">
        <f t="shared" si="44"/>
        <v>3.1516540864656375</v>
      </c>
      <c r="BJ101" s="13">
        <f t="shared" si="44"/>
        <v>3.1521860702958646</v>
      </c>
      <c r="BK101" s="13">
        <f t="shared" si="44"/>
        <v>3.1506168855866825</v>
      </c>
      <c r="BL101" s="13">
        <f t="shared" si="41"/>
        <v>3.1552455646696238</v>
      </c>
    </row>
    <row r="102" spans="1:64" x14ac:dyDescent="0.2">
      <c r="A102" s="27" t="s">
        <v>80</v>
      </c>
      <c r="B102" s="53"/>
      <c r="C102" s="55">
        <v>44823.455999999998</v>
      </c>
      <c r="D102" s="27"/>
      <c r="E102" s="29">
        <f t="shared" si="46"/>
        <v>-6.9935455318909874</v>
      </c>
      <c r="F102" s="4">
        <f t="shared" si="47"/>
        <v>-7</v>
      </c>
      <c r="G102" s="1">
        <f t="shared" si="48"/>
        <v>1.5086200000951067E-2</v>
      </c>
      <c r="I102" s="1">
        <f t="shared" si="63"/>
        <v>1.5086200000951067E-2</v>
      </c>
      <c r="P102" s="3"/>
      <c r="Q102" s="12">
        <f t="shared" si="49"/>
        <v>29804.955999999998</v>
      </c>
      <c r="R102" s="12"/>
      <c r="S102" s="20">
        <v>0.1</v>
      </c>
      <c r="Z102" s="13">
        <f t="shared" si="50"/>
        <v>-7</v>
      </c>
      <c r="AA102" s="92">
        <f t="shared" si="51"/>
        <v>-3.7651929736919549E-3</v>
      </c>
      <c r="AB102" s="92">
        <f t="shared" si="52"/>
        <v>8.8793968946430206E-3</v>
      </c>
      <c r="AC102" s="92">
        <f t="shared" si="53"/>
        <v>1.5086200000951067E-2</v>
      </c>
      <c r="AD102" s="92"/>
      <c r="AE102" s="92">
        <f t="shared" si="54"/>
        <v>3.5537501708442026E-5</v>
      </c>
      <c r="AF102" s="13">
        <f t="shared" si="64"/>
        <v>1.5086200000951067E-2</v>
      </c>
      <c r="AG102" s="116"/>
      <c r="AH102" s="13">
        <f t="shared" si="55"/>
        <v>6.2068031063080452E-3</v>
      </c>
      <c r="AI102" s="13">
        <f t="shared" si="56"/>
        <v>0.81002820496735617</v>
      </c>
      <c r="AJ102" s="13">
        <f t="shared" si="57"/>
        <v>0.68504760856419245</v>
      </c>
      <c r="AK102" s="13">
        <f t="shared" si="58"/>
        <v>0.28081284593263722</v>
      </c>
      <c r="AL102" s="13">
        <f t="shared" si="59"/>
        <v>2.1655804154168541</v>
      </c>
      <c r="AM102" s="13">
        <f t="shared" si="60"/>
        <v>1.8838432843620811</v>
      </c>
      <c r="AN102" s="92">
        <f t="shared" si="65"/>
        <v>-4.4356778528535319</v>
      </c>
      <c r="AO102" s="92">
        <f t="shared" si="65"/>
        <v>-4.4356779476896184</v>
      </c>
      <c r="AP102" s="92">
        <f t="shared" si="65"/>
        <v>-4.4356769237896563</v>
      </c>
      <c r="AQ102" s="92">
        <f t="shared" si="65"/>
        <v>-4.4356879785440997</v>
      </c>
      <c r="AR102" s="92">
        <f t="shared" si="65"/>
        <v>-4.4355686462772628</v>
      </c>
      <c r="AS102" s="92">
        <f t="shared" si="65"/>
        <v>-4.4368594590932675</v>
      </c>
      <c r="AT102" s="92">
        <f t="shared" si="65"/>
        <v>-4.4231947120805568</v>
      </c>
      <c r="AU102" s="92">
        <f t="shared" si="62"/>
        <v>-4.7618162539572575</v>
      </c>
      <c r="AW102" s="13">
        <v>6000</v>
      </c>
      <c r="AX102" s="13">
        <f t="shared" si="34"/>
        <v>-1.6648714725821988E-2</v>
      </c>
      <c r="AY102" s="13">
        <f t="shared" si="35"/>
        <v>-3.1120000000000002E-2</v>
      </c>
      <c r="AZ102" s="13">
        <f t="shared" si="36"/>
        <v>1.4471285274178014E-2</v>
      </c>
      <c r="BA102" s="13">
        <f t="shared" si="37"/>
        <v>0.66198345789328417</v>
      </c>
      <c r="BB102" s="13">
        <f t="shared" si="38"/>
        <v>0.97194371475332764</v>
      </c>
      <c r="BC102" s="13">
        <f t="shared" si="39"/>
        <v>-3.0640393341026888</v>
      </c>
      <c r="BD102" s="13">
        <f t="shared" si="40"/>
        <v>-25.775782302560614</v>
      </c>
      <c r="BE102" s="13">
        <f t="shared" si="45"/>
        <v>3.2519202935372542</v>
      </c>
      <c r="BF102" s="13">
        <f t="shared" si="45"/>
        <v>3.2519932446149271</v>
      </c>
      <c r="BG102" s="13">
        <f t="shared" si="45"/>
        <v>3.2517767569031735</v>
      </c>
      <c r="BH102" s="13">
        <f t="shared" si="44"/>
        <v>3.2524192153569755</v>
      </c>
      <c r="BI102" s="13">
        <f t="shared" si="44"/>
        <v>3.2505127604494746</v>
      </c>
      <c r="BJ102" s="13">
        <f t="shared" si="44"/>
        <v>3.2561712327521151</v>
      </c>
      <c r="BK102" s="13">
        <f t="shared" si="44"/>
        <v>3.2393865918515874</v>
      </c>
      <c r="BL102" s="13">
        <f t="shared" si="41"/>
        <v>3.2892740362901911</v>
      </c>
    </row>
    <row r="103" spans="1:64" x14ac:dyDescent="0.2">
      <c r="A103" s="29" t="s">
        <v>90</v>
      </c>
      <c r="B103" s="53"/>
      <c r="C103" s="27">
        <v>44839.802199999998</v>
      </c>
      <c r="D103" s="27"/>
      <c r="E103" s="29">
        <f t="shared" si="46"/>
        <v>0</v>
      </c>
      <c r="F103" s="4">
        <f t="shared" si="47"/>
        <v>0</v>
      </c>
      <c r="G103" s="1">
        <f t="shared" si="48"/>
        <v>0</v>
      </c>
      <c r="H103" s="1">
        <f>G103</f>
        <v>0</v>
      </c>
      <c r="Q103" s="12">
        <f t="shared" si="49"/>
        <v>29821.302199999998</v>
      </c>
      <c r="R103" s="12"/>
      <c r="S103" s="20">
        <v>0.2</v>
      </c>
      <c r="Z103" s="13">
        <f t="shared" si="50"/>
        <v>0</v>
      </c>
      <c r="AA103" s="92">
        <f t="shared" si="51"/>
        <v>-3.6765260358347252E-3</v>
      </c>
      <c r="AB103" s="92">
        <f t="shared" si="52"/>
        <v>-6.323473964165275E-3</v>
      </c>
      <c r="AC103" s="92">
        <f t="shared" si="53"/>
        <v>0</v>
      </c>
      <c r="AD103" s="92"/>
      <c r="AE103" s="92">
        <f t="shared" si="54"/>
        <v>2.7033687384341202E-6</v>
      </c>
      <c r="AF103" s="13">
        <f t="shared" si="64"/>
        <v>0</v>
      </c>
      <c r="AG103" s="116"/>
      <c r="AH103" s="13">
        <f t="shared" si="55"/>
        <v>6.323473964165275E-3</v>
      </c>
      <c r="AI103" s="13">
        <f t="shared" si="56"/>
        <v>0.80796254548461943</v>
      </c>
      <c r="AJ103" s="13">
        <f t="shared" si="57"/>
        <v>0.69040121602889504</v>
      </c>
      <c r="AK103" s="13">
        <f t="shared" si="58"/>
        <v>0.27940428309524001</v>
      </c>
      <c r="AL103" s="13">
        <f t="shared" si="59"/>
        <v>2.1729548779755694</v>
      </c>
      <c r="AM103" s="13">
        <f t="shared" si="60"/>
        <v>1.9007334016941784</v>
      </c>
      <c r="AN103" s="92">
        <f t="shared" si="65"/>
        <v>-4.4271021419315453</v>
      </c>
      <c r="AO103" s="92">
        <f t="shared" si="65"/>
        <v>-4.427102260710897</v>
      </c>
      <c r="AP103" s="92">
        <f t="shared" si="65"/>
        <v>-4.4271010158514041</v>
      </c>
      <c r="AQ103" s="92">
        <f t="shared" si="65"/>
        <v>-4.4271140627851553</v>
      </c>
      <c r="AR103" s="92">
        <f t="shared" si="65"/>
        <v>-4.4269773512916748</v>
      </c>
      <c r="AS103" s="92">
        <f t="shared" si="65"/>
        <v>-4.4284130534510382</v>
      </c>
      <c r="AT103" s="92">
        <f t="shared" si="65"/>
        <v>-4.4136704685733532</v>
      </c>
      <c r="AU103" s="92">
        <f t="shared" si="62"/>
        <v>-4.7524342609438177</v>
      </c>
      <c r="AW103" s="13">
        <v>6100</v>
      </c>
      <c r="AX103" s="13">
        <f t="shared" si="34"/>
        <v>-1.7412127491260341E-2</v>
      </c>
      <c r="AY103" s="13">
        <f t="shared" si="35"/>
        <v>-3.1423199999999998E-2</v>
      </c>
      <c r="AZ103" s="13">
        <f t="shared" si="36"/>
        <v>1.4011072508739657E-2</v>
      </c>
      <c r="BA103" s="13">
        <f t="shared" si="37"/>
        <v>0.66468790040603931</v>
      </c>
      <c r="BB103" s="13">
        <f t="shared" si="38"/>
        <v>0.95287273267236006</v>
      </c>
      <c r="BC103" s="13">
        <f t="shared" si="39"/>
        <v>-2.9932499243678428</v>
      </c>
      <c r="BD103" s="13">
        <f t="shared" si="40"/>
        <v>-13.45755919701573</v>
      </c>
      <c r="BE103" s="13">
        <f t="shared" si="45"/>
        <v>3.3523385639898557</v>
      </c>
      <c r="BF103" s="13">
        <f t="shared" si="45"/>
        <v>3.3524631445221904</v>
      </c>
      <c r="BG103" s="13">
        <f t="shared" si="45"/>
        <v>3.3520873801564774</v>
      </c>
      <c r="BH103" s="13">
        <f t="shared" si="44"/>
        <v>3.353220866375088</v>
      </c>
      <c r="BI103" s="13">
        <f t="shared" si="44"/>
        <v>3.3498025592502123</v>
      </c>
      <c r="BJ103" s="13">
        <f t="shared" si="44"/>
        <v>3.3601189901515824</v>
      </c>
      <c r="BK103" s="13">
        <f t="shared" si="44"/>
        <v>3.3290511170497141</v>
      </c>
      <c r="BL103" s="13">
        <f t="shared" si="41"/>
        <v>3.4233025079107575</v>
      </c>
    </row>
    <row r="104" spans="1:64" x14ac:dyDescent="0.2">
      <c r="A104" s="27" t="s">
        <v>181</v>
      </c>
      <c r="B104" s="53"/>
      <c r="C104" s="54">
        <v>44860.837299999999</v>
      </c>
      <c r="D104" s="27"/>
      <c r="E104" s="29">
        <f t="shared" si="46"/>
        <v>8.99964087175535</v>
      </c>
      <c r="F104" s="4">
        <f t="shared" si="47"/>
        <v>9</v>
      </c>
      <c r="G104" s="1">
        <f t="shared" si="48"/>
        <v>-8.3939999603899196E-4</v>
      </c>
      <c r="J104" s="1">
        <f>G104</f>
        <v>-8.3939999603899196E-4</v>
      </c>
      <c r="P104" s="3"/>
      <c r="Q104" s="12">
        <f t="shared" si="49"/>
        <v>29842.337299999999</v>
      </c>
      <c r="R104" s="12"/>
      <c r="S104" s="20">
        <v>1</v>
      </c>
      <c r="Z104" s="13">
        <f t="shared" si="50"/>
        <v>9</v>
      </c>
      <c r="AA104" s="92">
        <f t="shared" si="51"/>
        <v>-3.563630672345326E-3</v>
      </c>
      <c r="AB104" s="92">
        <f t="shared" si="52"/>
        <v>-7.3117628436936656E-3</v>
      </c>
      <c r="AC104" s="92">
        <f t="shared" si="53"/>
        <v>-8.3939999603899196E-4</v>
      </c>
      <c r="AD104" s="92"/>
      <c r="AE104" s="92">
        <f t="shared" si="54"/>
        <v>7.4214327777284665E-6</v>
      </c>
      <c r="AF104" s="13">
        <f t="shared" si="64"/>
        <v>-8.3939999603899196E-4</v>
      </c>
      <c r="AG104" s="116"/>
      <c r="AH104" s="13">
        <f t="shared" si="55"/>
        <v>6.4723628476546736E-3</v>
      </c>
      <c r="AI104" s="13">
        <f t="shared" si="56"/>
        <v>0.80533730324006014</v>
      </c>
      <c r="AJ104" s="13">
        <f t="shared" si="57"/>
        <v>0.69718984552011398</v>
      </c>
      <c r="AK104" s="13">
        <f t="shared" si="58"/>
        <v>0.27758164895911186</v>
      </c>
      <c r="AL104" s="13">
        <f t="shared" si="59"/>
        <v>2.1823814097913297</v>
      </c>
      <c r="AM104" s="13">
        <f t="shared" si="60"/>
        <v>1.9226713930887875</v>
      </c>
      <c r="AN104" s="92">
        <f t="shared" si="65"/>
        <v>-4.4161082088111225</v>
      </c>
      <c r="AO104" s="92">
        <f t="shared" si="65"/>
        <v>-4.4161083650213939</v>
      </c>
      <c r="AP104" s="92">
        <f t="shared" si="65"/>
        <v>-4.4161067869287089</v>
      </c>
      <c r="AQ104" s="92">
        <f t="shared" si="65"/>
        <v>-4.416122729767201</v>
      </c>
      <c r="AR104" s="92">
        <f t="shared" si="65"/>
        <v>-4.4159617039192378</v>
      </c>
      <c r="AS104" s="92">
        <f t="shared" si="65"/>
        <v>-4.4175920202648324</v>
      </c>
      <c r="AT104" s="92">
        <f t="shared" si="65"/>
        <v>-4.401468828845041</v>
      </c>
      <c r="AU104" s="92">
        <f t="shared" si="62"/>
        <v>-4.7403716984979658</v>
      </c>
      <c r="AW104" s="13">
        <v>6200</v>
      </c>
      <c r="AX104" s="13">
        <f t="shared" si="34"/>
        <v>-1.8318757214271994E-2</v>
      </c>
      <c r="AY104" s="13">
        <f t="shared" si="35"/>
        <v>-3.1724799999999997E-2</v>
      </c>
      <c r="AZ104" s="13">
        <f t="shared" si="36"/>
        <v>1.3406042785728002E-2</v>
      </c>
      <c r="BA104" s="13">
        <f t="shared" si="37"/>
        <v>0.66912867567114365</v>
      </c>
      <c r="BB104" s="13">
        <f t="shared" si="38"/>
        <v>0.92874413118380383</v>
      </c>
      <c r="BC104" s="13">
        <f t="shared" si="39"/>
        <v>-2.9216919908066745</v>
      </c>
      <c r="BD104" s="13">
        <f t="shared" si="40"/>
        <v>-9.0583361066478787</v>
      </c>
      <c r="BE104" s="13">
        <f t="shared" si="45"/>
        <v>3.453303598293437</v>
      </c>
      <c r="BF104" s="13">
        <f t="shared" si="45"/>
        <v>3.4534566064135976</v>
      </c>
      <c r="BG104" s="13">
        <f t="shared" si="45"/>
        <v>3.4529824659190744</v>
      </c>
      <c r="BH104" s="13">
        <f t="shared" si="44"/>
        <v>3.4544519650543668</v>
      </c>
      <c r="BI104" s="13">
        <f t="shared" si="44"/>
        <v>3.4498998153737457</v>
      </c>
      <c r="BJ104" s="13">
        <f t="shared" si="44"/>
        <v>3.4640232249970904</v>
      </c>
      <c r="BK104" s="13">
        <f t="shared" si="44"/>
        <v>3.420406206476458</v>
      </c>
      <c r="BL104" s="13">
        <f t="shared" si="41"/>
        <v>3.5573309795313248</v>
      </c>
    </row>
    <row r="105" spans="1:64" x14ac:dyDescent="0.2">
      <c r="A105" s="29" t="s">
        <v>124</v>
      </c>
      <c r="B105" s="53"/>
      <c r="C105" s="27">
        <v>44907.587</v>
      </c>
      <c r="D105" s="27"/>
      <c r="E105" s="29">
        <f t="shared" si="46"/>
        <v>29.000996266418767</v>
      </c>
      <c r="F105" s="4">
        <f t="shared" si="47"/>
        <v>29</v>
      </c>
      <c r="G105" s="1">
        <f t="shared" si="48"/>
        <v>2.3285999996005557E-3</v>
      </c>
      <c r="I105" s="1">
        <f t="shared" ref="I105:I122" si="66">G105</f>
        <v>2.3285999996005557E-3</v>
      </c>
      <c r="Q105" s="12">
        <f t="shared" si="49"/>
        <v>29889.087</v>
      </c>
      <c r="R105" s="12"/>
      <c r="S105" s="20">
        <v>0.1</v>
      </c>
      <c r="Z105" s="13">
        <f t="shared" si="50"/>
        <v>29</v>
      </c>
      <c r="AA105" s="92">
        <f t="shared" si="51"/>
        <v>-3.3172220128434233E-3</v>
      </c>
      <c r="AB105" s="92">
        <f t="shared" si="52"/>
        <v>-4.4701107075560209E-3</v>
      </c>
      <c r="AC105" s="92">
        <f t="shared" si="53"/>
        <v>2.3285999996005557E-3</v>
      </c>
      <c r="AD105" s="92"/>
      <c r="AE105" s="92">
        <f t="shared" si="54"/>
        <v>3.1875306196196984E-6</v>
      </c>
      <c r="AF105" s="13">
        <f t="shared" si="64"/>
        <v>2.3285999996005557E-3</v>
      </c>
      <c r="AG105" s="116"/>
      <c r="AH105" s="13">
        <f t="shared" si="55"/>
        <v>6.7987107071565767E-3</v>
      </c>
      <c r="AI105" s="13">
        <f t="shared" si="56"/>
        <v>0.79962489216348898</v>
      </c>
      <c r="AJ105" s="13">
        <f t="shared" si="57"/>
        <v>0.71190101925077154</v>
      </c>
      <c r="AK105" s="13">
        <f t="shared" si="58"/>
        <v>0.27348666056723586</v>
      </c>
      <c r="AL105" s="13">
        <f t="shared" si="59"/>
        <v>2.2031128014584223</v>
      </c>
      <c r="AM105" s="13">
        <f t="shared" si="60"/>
        <v>1.9723474105021539</v>
      </c>
      <c r="AN105" s="92">
        <f t="shared" si="65"/>
        <v>-4.3918038367981245</v>
      </c>
      <c r="AO105" s="92">
        <f t="shared" si="65"/>
        <v>-4.3918041091225026</v>
      </c>
      <c r="AP105" s="92">
        <f t="shared" si="65"/>
        <v>-4.3918015601728468</v>
      </c>
      <c r="AQ105" s="92">
        <f t="shared" si="65"/>
        <v>-4.391825419046226</v>
      </c>
      <c r="AR105" s="92">
        <f t="shared" si="65"/>
        <v>-4.3916021604336022</v>
      </c>
      <c r="AS105" s="92">
        <f t="shared" si="65"/>
        <v>-4.3936972000927348</v>
      </c>
      <c r="AT105" s="92">
        <f t="shared" si="65"/>
        <v>-4.3745306400810851</v>
      </c>
      <c r="AU105" s="92">
        <f t="shared" si="62"/>
        <v>-4.7135660041738534</v>
      </c>
      <c r="AW105" s="13">
        <v>6300</v>
      </c>
      <c r="AX105" s="13">
        <f t="shared" si="34"/>
        <v>-1.9366853889072777E-2</v>
      </c>
      <c r="AY105" s="13">
        <f t="shared" si="35"/>
        <v>-3.2024799999999999E-2</v>
      </c>
      <c r="AZ105" s="13">
        <f t="shared" si="36"/>
        <v>1.2657946110927224E-2</v>
      </c>
      <c r="BA105" s="13">
        <f t="shared" si="37"/>
        <v>0.67537573789603877</v>
      </c>
      <c r="BB105" s="13">
        <f t="shared" si="38"/>
        <v>0.8993573641676319</v>
      </c>
      <c r="BC105" s="13">
        <f t="shared" si="39"/>
        <v>-2.8489787305574263</v>
      </c>
      <c r="BD105" s="13">
        <f t="shared" si="40"/>
        <v>-6.786106035163173</v>
      </c>
      <c r="BE105" s="13">
        <f t="shared" si="45"/>
        <v>3.5550837180831256</v>
      </c>
      <c r="BF105" s="13">
        <f t="shared" si="45"/>
        <v>3.555239319415131</v>
      </c>
      <c r="BG105" s="13">
        <f t="shared" si="45"/>
        <v>3.5547381489414098</v>
      </c>
      <c r="BH105" s="13">
        <f t="shared" si="44"/>
        <v>3.5563527447756091</v>
      </c>
      <c r="BI105" s="13">
        <f t="shared" si="44"/>
        <v>3.5511551594257544</v>
      </c>
      <c r="BJ105" s="13">
        <f t="shared" si="44"/>
        <v>3.5679297452963641</v>
      </c>
      <c r="BK105" s="13">
        <f t="shared" si="44"/>
        <v>3.5142172821886382</v>
      </c>
      <c r="BL105" s="13">
        <f t="shared" si="41"/>
        <v>3.6913594511518912</v>
      </c>
    </row>
    <row r="106" spans="1:64" x14ac:dyDescent="0.2">
      <c r="A106" s="27" t="s">
        <v>66</v>
      </c>
      <c r="B106" s="53"/>
      <c r="C106" s="55">
        <v>44919.241999999998</v>
      </c>
      <c r="D106" s="27"/>
      <c r="E106" s="29">
        <f t="shared" si="46"/>
        <v>33.987462428228945</v>
      </c>
      <c r="F106" s="4">
        <f t="shared" si="47"/>
        <v>34</v>
      </c>
      <c r="G106" s="1">
        <f t="shared" si="48"/>
        <v>-2.9304399999091402E-2</v>
      </c>
      <c r="I106" s="1">
        <f t="shared" si="66"/>
        <v>-2.9304399999091402E-2</v>
      </c>
      <c r="P106" s="3"/>
      <c r="Q106" s="12">
        <f t="shared" si="49"/>
        <v>29900.741999999998</v>
      </c>
      <c r="R106" s="12"/>
      <c r="S106" s="20">
        <v>0.1</v>
      </c>
      <c r="Z106" s="13">
        <f t="shared" si="50"/>
        <v>34</v>
      </c>
      <c r="AA106" s="92">
        <f t="shared" si="51"/>
        <v>-3.2565868865171172E-3</v>
      </c>
      <c r="AB106" s="92">
        <f t="shared" si="52"/>
        <v>-3.6183720632574287E-2</v>
      </c>
      <c r="AC106" s="92">
        <f t="shared" si="53"/>
        <v>-2.9304399999091402E-2</v>
      </c>
      <c r="AD106" s="92"/>
      <c r="AE106" s="92">
        <f t="shared" si="54"/>
        <v>6.7848856794759698E-5</v>
      </c>
      <c r="AF106" s="13">
        <f t="shared" si="64"/>
        <v>-2.9304399999091402E-2</v>
      </c>
      <c r="AG106" s="116"/>
      <c r="AH106" s="13">
        <f t="shared" si="55"/>
        <v>6.8793206334828837E-3</v>
      </c>
      <c r="AI106" s="13">
        <f t="shared" si="56"/>
        <v>0.79822260135870526</v>
      </c>
      <c r="AJ106" s="13">
        <f t="shared" si="57"/>
        <v>0.71549932384659753</v>
      </c>
      <c r="AK106" s="13">
        <f t="shared" si="58"/>
        <v>0.27245370018824105</v>
      </c>
      <c r="AL106" s="13">
        <f t="shared" si="59"/>
        <v>2.2082499476439104</v>
      </c>
      <c r="AM106" s="13">
        <f t="shared" si="60"/>
        <v>1.9849721152907811</v>
      </c>
      <c r="AN106" s="92">
        <f t="shared" si="65"/>
        <v>-4.3857545797036739</v>
      </c>
      <c r="AO106" s="92">
        <f t="shared" si="65"/>
        <v>-4.3857548895425413</v>
      </c>
      <c r="AP106" s="92">
        <f t="shared" si="65"/>
        <v>-4.3857520412973185</v>
      </c>
      <c r="AQ106" s="92">
        <f t="shared" si="65"/>
        <v>-4.3857782251661463</v>
      </c>
      <c r="AR106" s="92">
        <f t="shared" si="65"/>
        <v>-4.385537593478273</v>
      </c>
      <c r="AS106" s="92">
        <f t="shared" si="65"/>
        <v>-4.3877554884314884</v>
      </c>
      <c r="AT106" s="92">
        <f t="shared" si="65"/>
        <v>-4.3678341551520559</v>
      </c>
      <c r="AU106" s="92">
        <f t="shared" si="62"/>
        <v>-4.7068645805928258</v>
      </c>
      <c r="AW106" s="13">
        <v>6400</v>
      </c>
      <c r="AX106" s="13">
        <f t="shared" si="34"/>
        <v>-2.0554495410389475E-2</v>
      </c>
      <c r="AY106" s="13">
        <f t="shared" si="35"/>
        <v>-3.2323199999999996E-2</v>
      </c>
      <c r="AZ106" s="13">
        <f t="shared" si="36"/>
        <v>1.1768704589610521E-2</v>
      </c>
      <c r="BA106" s="13">
        <f t="shared" si="37"/>
        <v>0.68352876528070727</v>
      </c>
      <c r="BB106" s="13">
        <f t="shared" si="38"/>
        <v>0.86443012002060882</v>
      </c>
      <c r="BC106" s="13">
        <f t="shared" si="39"/>
        <v>-2.7746970324959026</v>
      </c>
      <c r="BD106" s="13">
        <f t="shared" si="40"/>
        <v>-5.389854744125337</v>
      </c>
      <c r="BE106" s="13">
        <f t="shared" si="45"/>
        <v>3.6579581540750672</v>
      </c>
      <c r="BF106" s="13">
        <f t="shared" si="45"/>
        <v>3.6580944135757099</v>
      </c>
      <c r="BG106" s="13">
        <f t="shared" si="45"/>
        <v>3.6576322785089563</v>
      </c>
      <c r="BH106" s="13">
        <f t="shared" si="44"/>
        <v>3.6592001392009368</v>
      </c>
      <c r="BI106" s="13">
        <f t="shared" si="44"/>
        <v>3.6538865837791348</v>
      </c>
      <c r="BJ106" s="13">
        <f t="shared" si="44"/>
        <v>3.6719603228455164</v>
      </c>
      <c r="BK106" s="13">
        <f t="shared" si="44"/>
        <v>3.6112057138156017</v>
      </c>
      <c r="BL106" s="13">
        <f t="shared" si="41"/>
        <v>3.8253879227724581</v>
      </c>
    </row>
    <row r="107" spans="1:64" x14ac:dyDescent="0.2">
      <c r="A107" s="27" t="s">
        <v>70</v>
      </c>
      <c r="B107" s="53"/>
      <c r="C107" s="55">
        <v>44919.260999999999</v>
      </c>
      <c r="D107" s="27"/>
      <c r="E107" s="29">
        <f t="shared" si="46"/>
        <v>33.995591373494975</v>
      </c>
      <c r="F107" s="4">
        <f t="shared" si="47"/>
        <v>34</v>
      </c>
      <c r="G107" s="1">
        <f t="shared" si="48"/>
        <v>-1.0304399998858571E-2</v>
      </c>
      <c r="I107" s="1">
        <f t="shared" si="66"/>
        <v>-1.0304399998858571E-2</v>
      </c>
      <c r="P107" s="3"/>
      <c r="Q107" s="12">
        <f t="shared" si="49"/>
        <v>29900.760999999999</v>
      </c>
      <c r="R107" s="12"/>
      <c r="S107" s="20">
        <v>0.1</v>
      </c>
      <c r="Z107" s="13">
        <f t="shared" si="50"/>
        <v>34</v>
      </c>
      <c r="AA107" s="92">
        <f t="shared" si="51"/>
        <v>-3.2565868865171172E-3</v>
      </c>
      <c r="AB107" s="92">
        <f t="shared" si="52"/>
        <v>-1.7183720632341457E-2</v>
      </c>
      <c r="AC107" s="92">
        <f t="shared" si="53"/>
        <v>-1.0304399998858571E-2</v>
      </c>
      <c r="AD107" s="92"/>
      <c r="AE107" s="92">
        <f t="shared" si="54"/>
        <v>4.9671669666492138E-6</v>
      </c>
      <c r="AF107" s="13">
        <f t="shared" si="64"/>
        <v>-1.0304399998858571E-2</v>
      </c>
      <c r="AG107" s="116"/>
      <c r="AH107" s="13">
        <f t="shared" si="55"/>
        <v>6.8793206334828837E-3</v>
      </c>
      <c r="AI107" s="13">
        <f t="shared" si="56"/>
        <v>0.79822260135870526</v>
      </c>
      <c r="AJ107" s="13">
        <f t="shared" si="57"/>
        <v>0.71549932384659753</v>
      </c>
      <c r="AK107" s="13">
        <f t="shared" si="58"/>
        <v>0.27245370018824105</v>
      </c>
      <c r="AL107" s="13">
        <f t="shared" si="59"/>
        <v>2.2082499476439104</v>
      </c>
      <c r="AM107" s="13">
        <f t="shared" si="60"/>
        <v>1.9849721152907811</v>
      </c>
      <c r="AN107" s="92">
        <f t="shared" si="65"/>
        <v>-4.3857545797036739</v>
      </c>
      <c r="AO107" s="92">
        <f t="shared" si="65"/>
        <v>-4.3857548895425413</v>
      </c>
      <c r="AP107" s="92">
        <f t="shared" si="65"/>
        <v>-4.3857520412973185</v>
      </c>
      <c r="AQ107" s="92">
        <f t="shared" si="65"/>
        <v>-4.3857782251661463</v>
      </c>
      <c r="AR107" s="92">
        <f t="shared" si="65"/>
        <v>-4.385537593478273</v>
      </c>
      <c r="AS107" s="92">
        <f t="shared" si="65"/>
        <v>-4.3877554884314884</v>
      </c>
      <c r="AT107" s="92">
        <f t="shared" si="65"/>
        <v>-4.3678341551520559</v>
      </c>
      <c r="AU107" s="92">
        <f t="shared" si="62"/>
        <v>-4.7068645805928258</v>
      </c>
      <c r="AW107" s="13">
        <v>6500</v>
      </c>
      <c r="AX107" s="13">
        <f t="shared" si="34"/>
        <v>-2.1879476502988673E-2</v>
      </c>
      <c r="AY107" s="13">
        <f t="shared" si="35"/>
        <v>-3.2619999999999996E-2</v>
      </c>
      <c r="AZ107" s="13">
        <f t="shared" si="36"/>
        <v>1.0740523497011323E-2</v>
      </c>
      <c r="BA107" s="13">
        <f t="shared" si="37"/>
        <v>0.69372015222972028</v>
      </c>
      <c r="BB107" s="13">
        <f t="shared" si="38"/>
        <v>0.82359175372746574</v>
      </c>
      <c r="BC107" s="13">
        <f t="shared" si="39"/>
        <v>-2.6983961141413206</v>
      </c>
      <c r="BD107" s="13">
        <f t="shared" si="40"/>
        <v>-4.4385615711947333</v>
      </c>
      <c r="BE107" s="13">
        <f t="shared" si="45"/>
        <v>3.7622224678948708</v>
      </c>
      <c r="BF107" s="13">
        <f t="shared" si="45"/>
        <v>3.762326075381035</v>
      </c>
      <c r="BG107" s="13">
        <f t="shared" si="45"/>
        <v>3.7619504494668901</v>
      </c>
      <c r="BH107" s="13">
        <f t="shared" si="44"/>
        <v>3.7633127508615605</v>
      </c>
      <c r="BI107" s="13">
        <f t="shared" si="44"/>
        <v>3.7583783170477618</v>
      </c>
      <c r="BJ107" s="13">
        <f t="shared" si="44"/>
        <v>3.7763354255876393</v>
      </c>
      <c r="BK107" s="13">
        <f t="shared" si="44"/>
        <v>3.71203587952798</v>
      </c>
      <c r="BL107" s="13">
        <f t="shared" si="41"/>
        <v>3.959416394393025</v>
      </c>
    </row>
    <row r="108" spans="1:64" x14ac:dyDescent="0.2">
      <c r="A108" s="27" t="s">
        <v>54</v>
      </c>
      <c r="B108" s="53"/>
      <c r="C108" s="55">
        <v>44921.603000000003</v>
      </c>
      <c r="D108" s="27"/>
      <c r="E108" s="29">
        <f t="shared" si="46"/>
        <v>34.997590837328652</v>
      </c>
      <c r="F108" s="4">
        <f t="shared" si="47"/>
        <v>35</v>
      </c>
      <c r="G108" s="1">
        <f t="shared" si="48"/>
        <v>-5.6309999927179888E-3</v>
      </c>
      <c r="I108" s="1">
        <f t="shared" si="66"/>
        <v>-5.6309999927179888E-3</v>
      </c>
      <c r="P108" s="3"/>
      <c r="Q108" s="12">
        <f t="shared" si="49"/>
        <v>29903.103000000003</v>
      </c>
      <c r="R108" s="12"/>
      <c r="S108" s="20">
        <v>0.1</v>
      </c>
      <c r="Z108" s="13">
        <f t="shared" si="50"/>
        <v>35</v>
      </c>
      <c r="AA108" s="92">
        <f t="shared" si="51"/>
        <v>-3.2445064075393368E-3</v>
      </c>
      <c r="AB108" s="92">
        <f t="shared" si="52"/>
        <v>-1.2526395585178651E-2</v>
      </c>
      <c r="AC108" s="92">
        <f t="shared" si="53"/>
        <v>-5.6309999927179888E-3</v>
      </c>
      <c r="AD108" s="92"/>
      <c r="AE108" s="92">
        <f t="shared" si="54"/>
        <v>5.6953516320988564E-7</v>
      </c>
      <c r="AF108" s="13">
        <f t="shared" si="64"/>
        <v>-5.6309999927179888E-3</v>
      </c>
      <c r="AG108" s="116"/>
      <c r="AH108" s="13">
        <f t="shared" si="55"/>
        <v>6.8953955924606625E-3</v>
      </c>
      <c r="AI108" s="13">
        <f t="shared" si="56"/>
        <v>0.79794336890684092</v>
      </c>
      <c r="AJ108" s="13">
        <f t="shared" si="57"/>
        <v>0.71621521491438545</v>
      </c>
      <c r="AK108" s="13">
        <f t="shared" si="58"/>
        <v>0.27224668075110653</v>
      </c>
      <c r="AL108" s="13">
        <f t="shared" si="59"/>
        <v>2.2092752174515891</v>
      </c>
      <c r="AM108" s="13">
        <f t="shared" si="60"/>
        <v>1.9875071701167772</v>
      </c>
      <c r="AN108" s="92">
        <f t="shared" si="65"/>
        <v>-4.3845460001943231</v>
      </c>
      <c r="AO108" s="92">
        <f t="shared" si="65"/>
        <v>-4.3845463179985824</v>
      </c>
      <c r="AP108" s="92">
        <f t="shared" si="65"/>
        <v>-4.3845434069136964</v>
      </c>
      <c r="AQ108" s="92">
        <f t="shared" si="65"/>
        <v>-4.3845700733630224</v>
      </c>
      <c r="AR108" s="92">
        <f t="shared" si="65"/>
        <v>-4.3843258784257122</v>
      </c>
      <c r="AS108" s="92">
        <f t="shared" si="65"/>
        <v>-4.3865686543533169</v>
      </c>
      <c r="AT108" s="92">
        <f t="shared" si="65"/>
        <v>-4.366496685243801</v>
      </c>
      <c r="AU108" s="92">
        <f t="shared" si="62"/>
        <v>-4.7055242958766188</v>
      </c>
      <c r="AW108" s="13">
        <v>6600</v>
      </c>
      <c r="AX108" s="13">
        <f t="shared" si="34"/>
        <v>-2.3339170735340888E-2</v>
      </c>
      <c r="AY108" s="13">
        <f t="shared" si="35"/>
        <v>-3.2915200000000006E-2</v>
      </c>
      <c r="AZ108" s="13">
        <f t="shared" si="36"/>
        <v>9.5760292646591173E-3</v>
      </c>
      <c r="BA108" s="13">
        <f t="shared" si="37"/>
        <v>0.70611906244774858</v>
      </c>
      <c r="BB108" s="13">
        <f t="shared" si="38"/>
        <v>0.77637434641470182</v>
      </c>
      <c r="BC108" s="13">
        <f t="shared" si="39"/>
        <v>-2.6195740232666651</v>
      </c>
      <c r="BD108" s="13">
        <f t="shared" si="40"/>
        <v>-3.7438800545445958</v>
      </c>
      <c r="BE108" s="13">
        <f t="shared" si="45"/>
        <v>3.8681948573465048</v>
      </c>
      <c r="BF108" s="13">
        <f t="shared" si="45"/>
        <v>3.8682626848271755</v>
      </c>
      <c r="BG108" s="13">
        <f t="shared" si="45"/>
        <v>3.8679950387326807</v>
      </c>
      <c r="BH108" s="13">
        <f t="shared" si="44"/>
        <v>3.8690515361640352</v>
      </c>
      <c r="BI108" s="13">
        <f t="shared" si="44"/>
        <v>3.8648869012836804</v>
      </c>
      <c r="BJ108" s="13">
        <f t="shared" si="44"/>
        <v>3.8813943977141356</v>
      </c>
      <c r="BK108" s="13">
        <f t="shared" si="44"/>
        <v>3.8173032492483521</v>
      </c>
      <c r="BL108" s="13">
        <f t="shared" si="41"/>
        <v>4.0934448660135914</v>
      </c>
    </row>
    <row r="109" spans="1:64" x14ac:dyDescent="0.2">
      <c r="A109" s="27" t="s">
        <v>80</v>
      </c>
      <c r="B109" s="53"/>
      <c r="C109" s="55">
        <v>45015.116999999998</v>
      </c>
      <c r="D109" s="27"/>
      <c r="E109" s="29">
        <f t="shared" si="46"/>
        <v>75.006548079331367</v>
      </c>
      <c r="F109" s="4">
        <f t="shared" si="47"/>
        <v>75</v>
      </c>
      <c r="G109" s="1">
        <f t="shared" si="48"/>
        <v>1.5305000000807922E-2</v>
      </c>
      <c r="I109" s="1">
        <f t="shared" si="66"/>
        <v>1.5305000000807922E-2</v>
      </c>
      <c r="P109" s="3"/>
      <c r="Q109" s="12">
        <f t="shared" si="49"/>
        <v>29996.616999999998</v>
      </c>
      <c r="R109" s="12"/>
      <c r="S109" s="20">
        <v>0.1</v>
      </c>
      <c r="Z109" s="13">
        <f t="shared" si="50"/>
        <v>75</v>
      </c>
      <c r="AA109" s="92">
        <f t="shared" si="51"/>
        <v>-2.7740659146757128E-3</v>
      </c>
      <c r="AB109" s="92">
        <f t="shared" si="52"/>
        <v>7.7795159154836358E-3</v>
      </c>
      <c r="AC109" s="92">
        <f t="shared" si="53"/>
        <v>1.5305000000807922E-2</v>
      </c>
      <c r="AD109" s="92"/>
      <c r="AE109" s="92">
        <f t="shared" si="54"/>
        <v>3.2685262437640212E-5</v>
      </c>
      <c r="AF109" s="13">
        <f t="shared" si="64"/>
        <v>1.5305000000807922E-2</v>
      </c>
      <c r="AG109" s="116"/>
      <c r="AH109" s="13">
        <f t="shared" si="55"/>
        <v>7.5254840853242865E-3</v>
      </c>
      <c r="AI109" s="13">
        <f t="shared" si="56"/>
        <v>0.7871028046629327</v>
      </c>
      <c r="AJ109" s="13">
        <f t="shared" si="57"/>
        <v>0.74384194173577123</v>
      </c>
      <c r="AK109" s="13">
        <f t="shared" si="58"/>
        <v>0.26385587271524297</v>
      </c>
      <c r="AL109" s="13">
        <f t="shared" si="59"/>
        <v>2.2497118354017176</v>
      </c>
      <c r="AM109" s="13">
        <f t="shared" si="60"/>
        <v>2.0917965122302942</v>
      </c>
      <c r="AN109" s="92">
        <f t="shared" si="65"/>
        <v>-4.3365427917414294</v>
      </c>
      <c r="AO109" s="92">
        <f t="shared" si="65"/>
        <v>-4.3365435850714453</v>
      </c>
      <c r="AP109" s="92">
        <f t="shared" si="65"/>
        <v>-4.3365372102335362</v>
      </c>
      <c r="AQ109" s="92">
        <f t="shared" si="65"/>
        <v>-4.336588438432746</v>
      </c>
      <c r="AR109" s="92">
        <f t="shared" si="65"/>
        <v>-4.3361769564423236</v>
      </c>
      <c r="AS109" s="92">
        <f t="shared" si="65"/>
        <v>-4.3394943310496688</v>
      </c>
      <c r="AT109" s="92">
        <f t="shared" si="65"/>
        <v>-4.3134971061953404</v>
      </c>
      <c r="AU109" s="92">
        <f t="shared" si="62"/>
        <v>-4.6519129072283922</v>
      </c>
      <c r="AW109" s="13">
        <v>6700</v>
      </c>
      <c r="AX109" s="13">
        <f t="shared" si="34"/>
        <v>-2.4930348594063973E-2</v>
      </c>
      <c r="AY109" s="13">
        <f t="shared" si="35"/>
        <v>-3.3208799999999997E-2</v>
      </c>
      <c r="AZ109" s="13">
        <f t="shared" si="36"/>
        <v>8.2784514059360235E-3</v>
      </c>
      <c r="BA109" s="13">
        <f t="shared" si="37"/>
        <v>0.72093654127234608</v>
      </c>
      <c r="BB109" s="13">
        <f t="shared" si="38"/>
        <v>0.72220181047588727</v>
      </c>
      <c r="BC109" s="13">
        <f t="shared" si="39"/>
        <v>-2.5376616063163522</v>
      </c>
      <c r="BD109" s="13">
        <f t="shared" si="40"/>
        <v>-3.2103639274487228</v>
      </c>
      <c r="BE109" s="13">
        <f t="shared" si="45"/>
        <v>3.9762230538275753</v>
      </c>
      <c r="BF109" s="13">
        <f t="shared" si="45"/>
        <v>3.9762603831976726</v>
      </c>
      <c r="BG109" s="13">
        <f t="shared" si="45"/>
        <v>3.9760964113723927</v>
      </c>
      <c r="BH109" s="13">
        <f t="shared" si="44"/>
        <v>3.9768168901693115</v>
      </c>
      <c r="BI109" s="13">
        <f t="shared" si="44"/>
        <v>3.9736554221216691</v>
      </c>
      <c r="BJ109" s="13">
        <f t="shared" si="44"/>
        <v>3.9876112493070059</v>
      </c>
      <c r="BK109" s="13">
        <f t="shared" si="44"/>
        <v>3.9275237038523634</v>
      </c>
      <c r="BL109" s="13">
        <f t="shared" si="41"/>
        <v>4.2274733376341587</v>
      </c>
    </row>
    <row r="110" spans="1:64" x14ac:dyDescent="0.2">
      <c r="A110" s="27" t="s">
        <v>80</v>
      </c>
      <c r="B110" s="53"/>
      <c r="C110" s="55">
        <v>45197.402000000002</v>
      </c>
      <c r="D110" s="27"/>
      <c r="E110" s="29">
        <f t="shared" si="46"/>
        <v>152.99522112143148</v>
      </c>
      <c r="F110" s="4">
        <f t="shared" si="47"/>
        <v>153</v>
      </c>
      <c r="G110" s="1">
        <f t="shared" si="48"/>
        <v>-1.1169799996423535E-2</v>
      </c>
      <c r="I110" s="1">
        <f t="shared" si="66"/>
        <v>-1.1169799996423535E-2</v>
      </c>
      <c r="P110" s="3"/>
      <c r="Q110" s="12">
        <f t="shared" si="49"/>
        <v>30178.902000000002</v>
      </c>
      <c r="R110" s="12"/>
      <c r="S110" s="20">
        <v>0.1</v>
      </c>
      <c r="Z110" s="13">
        <f t="shared" si="50"/>
        <v>153</v>
      </c>
      <c r="AA110" s="92">
        <f t="shared" si="51"/>
        <v>-1.9290881609807103E-3</v>
      </c>
      <c r="AB110" s="92">
        <f t="shared" si="52"/>
        <v>-1.9850839115442824E-2</v>
      </c>
      <c r="AC110" s="92">
        <f t="shared" si="53"/>
        <v>-1.1169799996423535E-2</v>
      </c>
      <c r="AD110" s="92"/>
      <c r="AE110" s="92">
        <f t="shared" si="54"/>
        <v>8.5390755225693104E-6</v>
      </c>
      <c r="AF110" s="13">
        <f t="shared" si="64"/>
        <v>-1.1169799996423535E-2</v>
      </c>
      <c r="AG110" s="116"/>
      <c r="AH110" s="13">
        <f t="shared" si="55"/>
        <v>8.681039119019289E-3</v>
      </c>
      <c r="AI110" s="13">
        <f t="shared" si="56"/>
        <v>0.76772074603405172</v>
      </c>
      <c r="AJ110" s="13">
        <f t="shared" si="57"/>
        <v>0.79234916125864774</v>
      </c>
      <c r="AK110" s="13">
        <f t="shared" si="58"/>
        <v>0.2469645430537234</v>
      </c>
      <c r="AL110" s="13">
        <f t="shared" si="59"/>
        <v>2.3255614482725249</v>
      </c>
      <c r="AM110" s="13">
        <f t="shared" si="60"/>
        <v>2.3133476807714284</v>
      </c>
      <c r="AN110" s="92">
        <f t="shared" si="65"/>
        <v>-4.2447371205475237</v>
      </c>
      <c r="AO110" s="92">
        <f t="shared" si="65"/>
        <v>-4.2447402593573305</v>
      </c>
      <c r="AP110" s="92">
        <f t="shared" si="65"/>
        <v>-4.2447197223178375</v>
      </c>
      <c r="AQ110" s="92">
        <f t="shared" si="65"/>
        <v>-4.2448541100522208</v>
      </c>
      <c r="AR110" s="92">
        <f t="shared" si="65"/>
        <v>-4.2439753678387433</v>
      </c>
      <c r="AS110" s="92">
        <f t="shared" si="65"/>
        <v>-4.2497493244593887</v>
      </c>
      <c r="AT110" s="92">
        <f t="shared" si="65"/>
        <v>-4.2129407795320812</v>
      </c>
      <c r="AU110" s="92">
        <f t="shared" si="62"/>
        <v>-4.5473706993643512</v>
      </c>
      <c r="AW110" s="13">
        <v>6800</v>
      </c>
      <c r="AX110" s="13">
        <f t="shared" si="34"/>
        <v>-2.6648925104886551E-2</v>
      </c>
      <c r="AY110" s="13">
        <f t="shared" si="35"/>
        <v>-3.3500799999999997E-2</v>
      </c>
      <c r="AZ110" s="13">
        <f t="shared" si="36"/>
        <v>6.851874895113446E-3</v>
      </c>
      <c r="BA110" s="13">
        <f t="shared" si="37"/>
        <v>0.73843152610635521</v>
      </c>
      <c r="BB110" s="13">
        <f t="shared" si="38"/>
        <v>0.66037806307993496</v>
      </c>
      <c r="BC110" s="13">
        <f t="shared" si="39"/>
        <v>-2.452003393757181</v>
      </c>
      <c r="BD110" s="13">
        <f t="shared" si="40"/>
        <v>-2.7844243117616436</v>
      </c>
      <c r="BE110" s="13">
        <f t="shared" si="45"/>
        <v>4.0866915740739902</v>
      </c>
      <c r="BF110" s="13">
        <f t="shared" si="45"/>
        <v>4.086708086856957</v>
      </c>
      <c r="BG110" s="13">
        <f t="shared" si="45"/>
        <v>4.0866249272671586</v>
      </c>
      <c r="BH110" s="13">
        <f t="shared" si="44"/>
        <v>4.0870438224039978</v>
      </c>
      <c r="BI110" s="13">
        <f t="shared" si="44"/>
        <v>4.0849362079815501</v>
      </c>
      <c r="BJ110" s="13">
        <f t="shared" si="44"/>
        <v>4.0956036254441468</v>
      </c>
      <c r="BK110" s="13">
        <f t="shared" si="44"/>
        <v>4.0431242819391757</v>
      </c>
      <c r="BL110" s="13">
        <f t="shared" si="41"/>
        <v>4.3615018092547251</v>
      </c>
    </row>
    <row r="111" spans="1:64" x14ac:dyDescent="0.2">
      <c r="A111" s="27" t="s">
        <v>80</v>
      </c>
      <c r="B111" s="53"/>
      <c r="C111" s="55">
        <v>45197.406999999999</v>
      </c>
      <c r="D111" s="27"/>
      <c r="E111" s="29">
        <f t="shared" si="46"/>
        <v>152.99736031755296</v>
      </c>
      <c r="F111" s="4">
        <f t="shared" si="47"/>
        <v>153</v>
      </c>
      <c r="G111" s="1">
        <f t="shared" si="48"/>
        <v>-6.1697999990428798E-3</v>
      </c>
      <c r="I111" s="1">
        <f t="shared" si="66"/>
        <v>-6.1697999990428798E-3</v>
      </c>
      <c r="P111" s="3"/>
      <c r="Q111" s="12">
        <f t="shared" si="49"/>
        <v>30178.906999999999</v>
      </c>
      <c r="R111" s="12"/>
      <c r="S111" s="20">
        <v>0.1</v>
      </c>
      <c r="Z111" s="13">
        <f t="shared" si="50"/>
        <v>153</v>
      </c>
      <c r="AA111" s="92">
        <f t="shared" si="51"/>
        <v>-1.9290881609807103E-3</v>
      </c>
      <c r="AB111" s="92">
        <f t="shared" si="52"/>
        <v>-1.4850839118062169E-2</v>
      </c>
      <c r="AC111" s="92">
        <f t="shared" si="53"/>
        <v>-6.1697999990428798E-3</v>
      </c>
      <c r="AD111" s="92"/>
      <c r="AE111" s="92">
        <f t="shared" si="54"/>
        <v>1.7983636893480623E-6</v>
      </c>
      <c r="AF111" s="13">
        <f t="shared" si="64"/>
        <v>-6.1697999990428798E-3</v>
      </c>
      <c r="AG111" s="116"/>
      <c r="AH111" s="13">
        <f t="shared" si="55"/>
        <v>8.681039119019289E-3</v>
      </c>
      <c r="AI111" s="13">
        <f t="shared" si="56"/>
        <v>0.76772074603405172</v>
      </c>
      <c r="AJ111" s="13">
        <f t="shared" si="57"/>
        <v>0.79234916125864774</v>
      </c>
      <c r="AK111" s="13">
        <f t="shared" si="58"/>
        <v>0.2469645430537234</v>
      </c>
      <c r="AL111" s="13">
        <f t="shared" si="59"/>
        <v>2.3255614482725249</v>
      </c>
      <c r="AM111" s="13">
        <f t="shared" si="60"/>
        <v>2.3133476807714284</v>
      </c>
      <c r="AN111" s="92">
        <f t="shared" si="65"/>
        <v>-4.2447371205475237</v>
      </c>
      <c r="AO111" s="92">
        <f t="shared" si="65"/>
        <v>-4.2447402593573305</v>
      </c>
      <c r="AP111" s="92">
        <f t="shared" si="65"/>
        <v>-4.2447197223178375</v>
      </c>
      <c r="AQ111" s="92">
        <f t="shared" si="65"/>
        <v>-4.2448541100522208</v>
      </c>
      <c r="AR111" s="92">
        <f t="shared" si="65"/>
        <v>-4.2439753678387433</v>
      </c>
      <c r="AS111" s="92">
        <f t="shared" si="65"/>
        <v>-4.2497493244593887</v>
      </c>
      <c r="AT111" s="92">
        <f t="shared" si="65"/>
        <v>-4.2129407795320812</v>
      </c>
      <c r="AU111" s="92">
        <f t="shared" si="62"/>
        <v>-4.5473706993643512</v>
      </c>
      <c r="AW111" s="13">
        <v>6900</v>
      </c>
      <c r="AX111" s="13">
        <f t="shared" si="34"/>
        <v>-2.8489603380946225E-2</v>
      </c>
      <c r="AY111" s="13">
        <f t="shared" si="35"/>
        <v>-3.37912E-2</v>
      </c>
      <c r="AZ111" s="13">
        <f t="shared" si="36"/>
        <v>5.3015966190537766E-3</v>
      </c>
      <c r="BA111" s="13">
        <f t="shared" si="37"/>
        <v>0.75891732824241331</v>
      </c>
      <c r="BB111" s="13">
        <f t="shared" si="38"/>
        <v>0.59007625023120913</v>
      </c>
      <c r="BC111" s="13">
        <f t="shared" si="39"/>
        <v>-2.3618345695447722</v>
      </c>
      <c r="BD111" s="13">
        <f t="shared" si="40"/>
        <v>-2.4336020494593571</v>
      </c>
      <c r="BE111" s="13">
        <f t="shared" si="45"/>
        <v>4.2000292986891568</v>
      </c>
      <c r="BF111" s="13">
        <f t="shared" si="45"/>
        <v>4.2000347039188526</v>
      </c>
      <c r="BG111" s="13">
        <f t="shared" si="45"/>
        <v>4.2000021835169532</v>
      </c>
      <c r="BH111" s="13">
        <f t="shared" si="44"/>
        <v>4.2001978699208067</v>
      </c>
      <c r="BI111" s="13">
        <f t="shared" si="44"/>
        <v>4.1990213834825854</v>
      </c>
      <c r="BJ111" s="13">
        <f t="shared" si="44"/>
        <v>4.2061320580227486</v>
      </c>
      <c r="BK111" s="13">
        <f t="shared" si="44"/>
        <v>4.1644355201441901</v>
      </c>
      <c r="BL111" s="13">
        <f t="shared" si="41"/>
        <v>4.4955302808752924</v>
      </c>
    </row>
    <row r="112" spans="1:64" x14ac:dyDescent="0.2">
      <c r="A112" s="27" t="s">
        <v>80</v>
      </c>
      <c r="B112" s="53"/>
      <c r="C112" s="55">
        <v>45197.417000000001</v>
      </c>
      <c r="D112" s="27"/>
      <c r="E112" s="29">
        <f t="shared" si="46"/>
        <v>153.00163870979907</v>
      </c>
      <c r="F112" s="4">
        <f t="shared" si="47"/>
        <v>153</v>
      </c>
      <c r="G112" s="1">
        <f t="shared" si="48"/>
        <v>3.8302000029943883E-3</v>
      </c>
      <c r="I112" s="1">
        <f t="shared" si="66"/>
        <v>3.8302000029943883E-3</v>
      </c>
      <c r="P112" s="3"/>
      <c r="Q112" s="12">
        <f t="shared" si="49"/>
        <v>30178.917000000001</v>
      </c>
      <c r="R112" s="12"/>
      <c r="S112" s="20">
        <v>0.1</v>
      </c>
      <c r="Z112" s="13">
        <f t="shared" si="50"/>
        <v>153</v>
      </c>
      <c r="AA112" s="92">
        <f t="shared" si="51"/>
        <v>-1.9290881609807103E-3</v>
      </c>
      <c r="AB112" s="92">
        <f t="shared" si="52"/>
        <v>-4.8508391160249006E-3</v>
      </c>
      <c r="AC112" s="92">
        <f t="shared" si="53"/>
        <v>3.8302000029943883E-3</v>
      </c>
      <c r="AD112" s="92"/>
      <c r="AE112" s="92">
        <f t="shared" si="54"/>
        <v>3.3169400155703665E-6</v>
      </c>
      <c r="AF112" s="13">
        <f t="shared" si="64"/>
        <v>3.8302000029943883E-3</v>
      </c>
      <c r="AG112" s="116"/>
      <c r="AH112" s="13">
        <f t="shared" si="55"/>
        <v>8.681039119019289E-3</v>
      </c>
      <c r="AI112" s="13">
        <f t="shared" si="56"/>
        <v>0.76772074603405172</v>
      </c>
      <c r="AJ112" s="13">
        <f t="shared" si="57"/>
        <v>0.79234916125864774</v>
      </c>
      <c r="AK112" s="13">
        <f t="shared" si="58"/>
        <v>0.2469645430537234</v>
      </c>
      <c r="AL112" s="13">
        <f t="shared" si="59"/>
        <v>2.3255614482725249</v>
      </c>
      <c r="AM112" s="13">
        <f t="shared" si="60"/>
        <v>2.3133476807714284</v>
      </c>
      <c r="AN112" s="92">
        <f t="shared" si="65"/>
        <v>-4.2447371205475237</v>
      </c>
      <c r="AO112" s="92">
        <f t="shared" si="65"/>
        <v>-4.2447402593573305</v>
      </c>
      <c r="AP112" s="92">
        <f t="shared" si="65"/>
        <v>-4.2447197223178375</v>
      </c>
      <c r="AQ112" s="92">
        <f t="shared" si="65"/>
        <v>-4.2448541100522208</v>
      </c>
      <c r="AR112" s="92">
        <f t="shared" si="65"/>
        <v>-4.2439753678387433</v>
      </c>
      <c r="AS112" s="92">
        <f t="shared" si="65"/>
        <v>-4.2497493244593887</v>
      </c>
      <c r="AT112" s="92">
        <f t="shared" si="65"/>
        <v>-4.2129407795320812</v>
      </c>
      <c r="AU112" s="92">
        <f t="shared" si="62"/>
        <v>-4.5473706993643512</v>
      </c>
      <c r="AW112" s="13">
        <v>7000</v>
      </c>
      <c r="AX112" s="13">
        <f t="shared" si="34"/>
        <v>-3.0445374717616373E-2</v>
      </c>
      <c r="AY112" s="13">
        <f t="shared" si="35"/>
        <v>-3.4079999999999999E-2</v>
      </c>
      <c r="AZ112" s="13">
        <f t="shared" si="36"/>
        <v>3.6346252823836267E-3</v>
      </c>
      <c r="BA112" s="13">
        <f t="shared" si="37"/>
        <v>0.78276767783322376</v>
      </c>
      <c r="BB112" s="13">
        <f t="shared" si="38"/>
        <v>0.51033267471253541</v>
      </c>
      <c r="BC112" s="13">
        <f t="shared" si="39"/>
        <v>-2.2662528739299161</v>
      </c>
      <c r="BD112" s="13">
        <f t="shared" si="40"/>
        <v>-2.1370393641082632</v>
      </c>
      <c r="BE112" s="13">
        <f t="shared" si="45"/>
        <v>4.3167175788999161</v>
      </c>
      <c r="BF112" s="13">
        <f t="shared" si="45"/>
        <v>4.3167186855256716</v>
      </c>
      <c r="BG112" s="13">
        <f t="shared" si="45"/>
        <v>4.3167102169732514</v>
      </c>
      <c r="BH112" s="13">
        <f t="shared" si="44"/>
        <v>4.3167750276979895</v>
      </c>
      <c r="BI112" s="13">
        <f t="shared" si="44"/>
        <v>4.3162792801171319</v>
      </c>
      <c r="BJ112" s="13">
        <f t="shared" si="44"/>
        <v>4.3200864228112312</v>
      </c>
      <c r="BK112" s="13">
        <f t="shared" si="44"/>
        <v>4.291685524383964</v>
      </c>
      <c r="BL112" s="13">
        <f t="shared" si="41"/>
        <v>4.6295587524958588</v>
      </c>
    </row>
    <row r="113" spans="1:64" x14ac:dyDescent="0.2">
      <c r="A113" s="27" t="s">
        <v>80</v>
      </c>
      <c r="B113" s="53"/>
      <c r="C113" s="55">
        <v>45197.419000000002</v>
      </c>
      <c r="D113" s="27"/>
      <c r="E113" s="29">
        <f t="shared" si="46"/>
        <v>153.00249438824829</v>
      </c>
      <c r="F113" s="4">
        <f t="shared" si="47"/>
        <v>153</v>
      </c>
      <c r="G113" s="1">
        <f t="shared" si="48"/>
        <v>5.830200003401842E-3</v>
      </c>
      <c r="I113" s="1">
        <f t="shared" si="66"/>
        <v>5.830200003401842E-3</v>
      </c>
      <c r="P113" s="3"/>
      <c r="Q113" s="12">
        <f t="shared" si="49"/>
        <v>30178.919000000002</v>
      </c>
      <c r="R113" s="12"/>
      <c r="S113" s="20">
        <v>0.1</v>
      </c>
      <c r="Z113" s="13">
        <f t="shared" si="50"/>
        <v>153</v>
      </c>
      <c r="AA113" s="92">
        <f t="shared" si="51"/>
        <v>-1.9290881609807103E-3</v>
      </c>
      <c r="AB113" s="92">
        <f t="shared" si="52"/>
        <v>-2.850839115617447E-3</v>
      </c>
      <c r="AC113" s="92">
        <f t="shared" si="53"/>
        <v>5.830200003401842E-3</v>
      </c>
      <c r="AD113" s="92"/>
      <c r="AE113" s="92">
        <f t="shared" si="54"/>
        <v>6.0206552817927158E-6</v>
      </c>
      <c r="AF113" s="13">
        <f t="shared" si="64"/>
        <v>5.830200003401842E-3</v>
      </c>
      <c r="AG113" s="116"/>
      <c r="AH113" s="13">
        <f t="shared" si="55"/>
        <v>8.681039119019289E-3</v>
      </c>
      <c r="AI113" s="13">
        <f t="shared" si="56"/>
        <v>0.76772074603405172</v>
      </c>
      <c r="AJ113" s="13">
        <f t="shared" si="57"/>
        <v>0.79234916125864774</v>
      </c>
      <c r="AK113" s="13">
        <f t="shared" si="58"/>
        <v>0.2469645430537234</v>
      </c>
      <c r="AL113" s="13">
        <f t="shared" si="59"/>
        <v>2.3255614482725249</v>
      </c>
      <c r="AM113" s="13">
        <f t="shared" si="60"/>
        <v>2.3133476807714284</v>
      </c>
      <c r="AN113" s="92">
        <f t="shared" si="65"/>
        <v>-4.2447371205475237</v>
      </c>
      <c r="AO113" s="92">
        <f t="shared" si="65"/>
        <v>-4.2447402593573305</v>
      </c>
      <c r="AP113" s="92">
        <f t="shared" si="65"/>
        <v>-4.2447197223178375</v>
      </c>
      <c r="AQ113" s="92">
        <f t="shared" si="65"/>
        <v>-4.2448541100522208</v>
      </c>
      <c r="AR113" s="92">
        <f t="shared" si="65"/>
        <v>-4.2439753678387433</v>
      </c>
      <c r="AS113" s="92">
        <f t="shared" si="65"/>
        <v>-4.2497493244593887</v>
      </c>
      <c r="AT113" s="92">
        <f t="shared" si="65"/>
        <v>-4.2129407795320812</v>
      </c>
      <c r="AU113" s="92">
        <f t="shared" si="62"/>
        <v>-4.5473706993643512</v>
      </c>
      <c r="AW113" s="13">
        <v>7100</v>
      </c>
      <c r="AX113" s="13">
        <f t="shared" si="34"/>
        <v>-3.2506827072723066E-2</v>
      </c>
      <c r="AY113" s="13">
        <f t="shared" si="35"/>
        <v>-3.4367200000000001E-2</v>
      </c>
      <c r="AZ113" s="13">
        <f t="shared" si="36"/>
        <v>1.8603729272769383E-3</v>
      </c>
      <c r="BA113" s="13">
        <f t="shared" si="37"/>
        <v>0.81042047801318229</v>
      </c>
      <c r="BB113" s="13">
        <f t="shared" si="38"/>
        <v>0.42005222531687814</v>
      </c>
      <c r="BC113" s="13">
        <f t="shared" si="39"/>
        <v>-2.1641841545274296</v>
      </c>
      <c r="BD113" s="13">
        <f t="shared" si="40"/>
        <v>-1.8806717534354838</v>
      </c>
      <c r="BE113" s="13">
        <f t="shared" si="45"/>
        <v>4.4372990894849549</v>
      </c>
      <c r="BF113" s="13">
        <f t="shared" si="45"/>
        <v>4.437299180258135</v>
      </c>
      <c r="BG113" s="13">
        <f t="shared" si="45"/>
        <v>4.4372981945953001</v>
      </c>
      <c r="BH113" s="13">
        <f t="shared" si="44"/>
        <v>4.4373088976239705</v>
      </c>
      <c r="BI113" s="13">
        <f t="shared" si="44"/>
        <v>4.4371926982363936</v>
      </c>
      <c r="BJ113" s="13">
        <f t="shared" si="44"/>
        <v>4.4384568085570235</v>
      </c>
      <c r="BK113" s="13">
        <f t="shared" si="44"/>
        <v>4.4249958783759809</v>
      </c>
      <c r="BL113" s="13">
        <f t="shared" si="41"/>
        <v>4.7635872241164261</v>
      </c>
    </row>
    <row r="114" spans="1:64" x14ac:dyDescent="0.2">
      <c r="A114" s="27" t="s">
        <v>54</v>
      </c>
      <c r="B114" s="53"/>
      <c r="C114" s="55">
        <v>45199.748</v>
      </c>
      <c r="D114" s="27"/>
      <c r="E114" s="29">
        <f t="shared" si="46"/>
        <v>153.99893194216048</v>
      </c>
      <c r="F114" s="4">
        <f t="shared" si="47"/>
        <v>154</v>
      </c>
      <c r="G114" s="1">
        <f t="shared" si="48"/>
        <v>-2.4963999967440031E-3</v>
      </c>
      <c r="I114" s="1">
        <f t="shared" si="66"/>
        <v>-2.4963999967440031E-3</v>
      </c>
      <c r="P114" s="3"/>
      <c r="Q114" s="12">
        <f t="shared" si="49"/>
        <v>30181.248</v>
      </c>
      <c r="R114" s="12"/>
      <c r="S114" s="20">
        <v>0.1</v>
      </c>
      <c r="Z114" s="13">
        <f t="shared" si="50"/>
        <v>154</v>
      </c>
      <c r="AA114" s="92">
        <f t="shared" si="51"/>
        <v>-1.9188809688471687E-3</v>
      </c>
      <c r="AB114" s="92">
        <f t="shared" si="52"/>
        <v>-1.1191621747896835E-2</v>
      </c>
      <c r="AC114" s="92">
        <f t="shared" si="53"/>
        <v>-2.4963999967440031E-3</v>
      </c>
      <c r="AD114" s="92"/>
      <c r="AE114" s="92">
        <f t="shared" si="54"/>
        <v>3.3352822758290467E-8</v>
      </c>
      <c r="AF114" s="13">
        <f t="shared" si="64"/>
        <v>-2.4963999967440031E-3</v>
      </c>
      <c r="AG114" s="116"/>
      <c r="AH114" s="13">
        <f t="shared" si="55"/>
        <v>8.6952217511528321E-3</v>
      </c>
      <c r="AI114" s="13">
        <f t="shared" si="56"/>
        <v>0.76748661480287572</v>
      </c>
      <c r="AJ114" s="13">
        <f t="shared" si="57"/>
        <v>0.79292742914330416</v>
      </c>
      <c r="AK114" s="13">
        <f t="shared" si="58"/>
        <v>0.24674412465727646</v>
      </c>
      <c r="AL114" s="13">
        <f t="shared" si="59"/>
        <v>2.3265099072684343</v>
      </c>
      <c r="AM114" s="13">
        <f t="shared" si="60"/>
        <v>2.3163630944856526</v>
      </c>
      <c r="AN114" s="92">
        <f t="shared" si="65"/>
        <v>-4.2435746910521495</v>
      </c>
      <c r="AO114" s="92">
        <f t="shared" si="65"/>
        <v>-4.2435778773879358</v>
      </c>
      <c r="AP114" s="92">
        <f t="shared" si="65"/>
        <v>-4.2435570772545574</v>
      </c>
      <c r="AQ114" s="92">
        <f t="shared" si="65"/>
        <v>-4.2436928742012867</v>
      </c>
      <c r="AR114" s="92">
        <f t="shared" si="65"/>
        <v>-4.2428069584841506</v>
      </c>
      <c r="AS114" s="92">
        <f t="shared" si="65"/>
        <v>-4.2486147413516502</v>
      </c>
      <c r="AT114" s="92">
        <f t="shared" si="65"/>
        <v>-4.2116754403206436</v>
      </c>
      <c r="AU114" s="92">
        <f t="shared" si="62"/>
        <v>-4.5460304146481443</v>
      </c>
      <c r="AW114" s="13">
        <v>7200</v>
      </c>
      <c r="AX114" s="13">
        <f t="shared" si="34"/>
        <v>-3.4661196484542446E-2</v>
      </c>
      <c r="AY114" s="13">
        <f t="shared" si="35"/>
        <v>-3.4652800000000004E-2</v>
      </c>
      <c r="AZ114" s="13">
        <f t="shared" si="36"/>
        <v>-8.396484542438354E-6</v>
      </c>
      <c r="BA114" s="13">
        <f t="shared" si="37"/>
        <v>0.84237553041486812</v>
      </c>
      <c r="BB114" s="13">
        <f t="shared" si="38"/>
        <v>0.31803809715254705</v>
      </c>
      <c r="BC114" s="13">
        <f t="shared" si="39"/>
        <v>-2.0543407060804562</v>
      </c>
      <c r="BD114" s="13">
        <f t="shared" si="40"/>
        <v>-1.6546176724006703</v>
      </c>
      <c r="BE114" s="13">
        <f t="shared" si="45"/>
        <v>4.5623871917698571</v>
      </c>
      <c r="BF114" s="13">
        <f t="shared" si="45"/>
        <v>4.5623871910754135</v>
      </c>
      <c r="BG114" s="13">
        <f t="shared" si="45"/>
        <v>4.5623872047818734</v>
      </c>
      <c r="BH114" s="13">
        <f t="shared" si="44"/>
        <v>4.5623869342533334</v>
      </c>
      <c r="BI114" s="13">
        <f t="shared" si="44"/>
        <v>4.5623922738462408</v>
      </c>
      <c r="BJ114" s="13">
        <f t="shared" si="44"/>
        <v>4.5622869177842711</v>
      </c>
      <c r="BK114" s="13">
        <f t="shared" si="44"/>
        <v>4.5643794628211367</v>
      </c>
      <c r="BL114" s="13">
        <f t="shared" si="41"/>
        <v>4.8976156957369925</v>
      </c>
    </row>
    <row r="115" spans="1:64" x14ac:dyDescent="0.2">
      <c r="A115" s="27" t="s">
        <v>80</v>
      </c>
      <c r="B115" s="53"/>
      <c r="C115" s="55">
        <v>45204.408000000003</v>
      </c>
      <c r="D115" s="27"/>
      <c r="E115" s="29">
        <f t="shared" si="46"/>
        <v>155.99266272843718</v>
      </c>
      <c r="F115" s="4">
        <f t="shared" si="47"/>
        <v>156</v>
      </c>
      <c r="G115" s="1">
        <f t="shared" si="48"/>
        <v>-1.714959999662824E-2</v>
      </c>
      <c r="I115" s="1">
        <f t="shared" si="66"/>
        <v>-1.714959999662824E-2</v>
      </c>
      <c r="P115" s="3"/>
      <c r="Q115" s="12">
        <f t="shared" si="49"/>
        <v>30185.908000000003</v>
      </c>
      <c r="R115" s="12"/>
      <c r="S115" s="20">
        <v>0.1</v>
      </c>
      <c r="Z115" s="13">
        <f t="shared" si="50"/>
        <v>156</v>
      </c>
      <c r="AA115" s="92">
        <f t="shared" si="51"/>
        <v>-1.8985143027811235E-3</v>
      </c>
      <c r="AB115" s="92">
        <f t="shared" si="52"/>
        <v>-2.5873138813847119E-2</v>
      </c>
      <c r="AC115" s="92">
        <f t="shared" si="53"/>
        <v>-1.714959999662824E-2</v>
      </c>
      <c r="AD115" s="92"/>
      <c r="AE115" s="92">
        <f t="shared" si="54"/>
        <v>2.3259561484106821E-5</v>
      </c>
      <c r="AF115" s="13">
        <f t="shared" si="64"/>
        <v>-1.714959999662824E-2</v>
      </c>
      <c r="AG115" s="116"/>
      <c r="AH115" s="13">
        <f t="shared" si="55"/>
        <v>8.7235388172188771E-3</v>
      </c>
      <c r="AI115" s="13">
        <f t="shared" si="56"/>
        <v>0.76701940686135606</v>
      </c>
      <c r="AJ115" s="13">
        <f t="shared" si="57"/>
        <v>0.79408077121742981</v>
      </c>
      <c r="AK115" s="13">
        <f t="shared" si="58"/>
        <v>0.24630302590402245</v>
      </c>
      <c r="AL115" s="13">
        <f t="shared" si="59"/>
        <v>2.3284050923481878</v>
      </c>
      <c r="AM115" s="13">
        <f t="shared" si="60"/>
        <v>2.3224083016410093</v>
      </c>
      <c r="AN115" s="92">
        <f t="shared" si="65"/>
        <v>-4.2412508941072122</v>
      </c>
      <c r="AO115" s="92">
        <f t="shared" si="65"/>
        <v>-4.2412541771203855</v>
      </c>
      <c r="AP115" s="92">
        <f t="shared" si="65"/>
        <v>-4.2412328437142399</v>
      </c>
      <c r="AQ115" s="92">
        <f t="shared" si="65"/>
        <v>-4.2413714866632857</v>
      </c>
      <c r="AR115" s="92">
        <f t="shared" si="65"/>
        <v>-4.2404711378461046</v>
      </c>
      <c r="AS115" s="92">
        <f t="shared" si="65"/>
        <v>-4.2463467087727409</v>
      </c>
      <c r="AT115" s="92">
        <f t="shared" si="65"/>
        <v>-4.2091465636306289</v>
      </c>
      <c r="AU115" s="92">
        <f t="shared" si="62"/>
        <v>-4.5433498452157339</v>
      </c>
      <c r="AW115" s="13">
        <v>7300</v>
      </c>
      <c r="AX115" s="13">
        <f t="shared" si="34"/>
        <v>-3.6891068734056093E-2</v>
      </c>
      <c r="AY115" s="13">
        <f t="shared" si="35"/>
        <v>-3.4936799999999997E-2</v>
      </c>
      <c r="AZ115" s="13">
        <f t="shared" si="36"/>
        <v>-1.9542687340560953E-3</v>
      </c>
      <c r="BA115" s="13">
        <f t="shared" si="37"/>
        <v>0.87917887578321796</v>
      </c>
      <c r="BB115" s="13">
        <f t="shared" si="38"/>
        <v>0.20306960812763583</v>
      </c>
      <c r="BC115" s="13">
        <f t="shared" si="39"/>
        <v>-1.9351731206504847</v>
      </c>
      <c r="BD115" s="13">
        <f t="shared" si="40"/>
        <v>-1.4516753172774286</v>
      </c>
      <c r="BE115" s="13">
        <f t="shared" si="45"/>
        <v>4.6926744515203858</v>
      </c>
      <c r="BF115" s="13">
        <f t="shared" si="45"/>
        <v>4.6926744515202552</v>
      </c>
      <c r="BG115" s="13">
        <f t="shared" si="45"/>
        <v>4.6926744515397303</v>
      </c>
      <c r="BH115" s="13">
        <f t="shared" si="44"/>
        <v>4.6926744486258629</v>
      </c>
      <c r="BI115" s="13">
        <f t="shared" si="44"/>
        <v>4.6926748846102422</v>
      </c>
      <c r="BJ115" s="13">
        <f t="shared" si="44"/>
        <v>4.6926097577380679</v>
      </c>
      <c r="BK115" s="13">
        <f t="shared" si="44"/>
        <v>4.70974022436575</v>
      </c>
      <c r="BL115" s="13">
        <f t="shared" si="41"/>
        <v>5.0316441673575598</v>
      </c>
    </row>
    <row r="116" spans="1:64" x14ac:dyDescent="0.2">
      <c r="A116" s="27" t="s">
        <v>80</v>
      </c>
      <c r="B116" s="53"/>
      <c r="C116" s="55">
        <v>45204.417000000001</v>
      </c>
      <c r="D116" s="27"/>
      <c r="E116" s="29">
        <f t="shared" si="46"/>
        <v>155.99651328145711</v>
      </c>
      <c r="F116" s="4">
        <f t="shared" si="47"/>
        <v>156</v>
      </c>
      <c r="G116" s="1">
        <f t="shared" si="48"/>
        <v>-8.1495999984326772E-3</v>
      </c>
      <c r="I116" s="1">
        <f t="shared" si="66"/>
        <v>-8.1495999984326772E-3</v>
      </c>
      <c r="P116" s="3"/>
      <c r="Q116" s="12">
        <f t="shared" si="49"/>
        <v>30185.917000000001</v>
      </c>
      <c r="R116" s="12"/>
      <c r="S116" s="20">
        <v>0.1</v>
      </c>
      <c r="Z116" s="13">
        <f t="shared" si="50"/>
        <v>156</v>
      </c>
      <c r="AA116" s="92">
        <f t="shared" si="51"/>
        <v>-1.8985143027811235E-3</v>
      </c>
      <c r="AB116" s="92">
        <f t="shared" si="52"/>
        <v>-1.6873138815651556E-2</v>
      </c>
      <c r="AC116" s="92">
        <f t="shared" si="53"/>
        <v>-8.1495999984326772E-3</v>
      </c>
      <c r="AD116" s="92"/>
      <c r="AE116" s="92">
        <f t="shared" si="54"/>
        <v>3.9076072374379469E-6</v>
      </c>
      <c r="AF116" s="13">
        <f t="shared" si="64"/>
        <v>-8.1495999984326772E-3</v>
      </c>
      <c r="AG116" s="116"/>
      <c r="AH116" s="13">
        <f t="shared" si="55"/>
        <v>8.7235388172188771E-3</v>
      </c>
      <c r="AI116" s="13">
        <f t="shared" si="56"/>
        <v>0.76701940686135606</v>
      </c>
      <c r="AJ116" s="13">
        <f t="shared" si="57"/>
        <v>0.79408077121742981</v>
      </c>
      <c r="AK116" s="13">
        <f t="shared" si="58"/>
        <v>0.24630302590402245</v>
      </c>
      <c r="AL116" s="13">
        <f t="shared" si="59"/>
        <v>2.3284050923481878</v>
      </c>
      <c r="AM116" s="13">
        <f t="shared" si="60"/>
        <v>2.3224083016410093</v>
      </c>
      <c r="AN116" s="92">
        <f t="shared" si="65"/>
        <v>-4.2412508941072122</v>
      </c>
      <c r="AO116" s="92">
        <f t="shared" si="65"/>
        <v>-4.2412541771203855</v>
      </c>
      <c r="AP116" s="92">
        <f t="shared" si="65"/>
        <v>-4.2412328437142399</v>
      </c>
      <c r="AQ116" s="92">
        <f t="shared" si="65"/>
        <v>-4.2413714866632857</v>
      </c>
      <c r="AR116" s="92">
        <f t="shared" si="65"/>
        <v>-4.2404711378461046</v>
      </c>
      <c r="AS116" s="92">
        <f t="shared" si="65"/>
        <v>-4.2463467087727409</v>
      </c>
      <c r="AT116" s="92">
        <f t="shared" si="65"/>
        <v>-4.2091465636306289</v>
      </c>
      <c r="AU116" s="92">
        <f t="shared" si="62"/>
        <v>-4.5433498452157339</v>
      </c>
      <c r="AW116" s="13">
        <v>7400</v>
      </c>
      <c r="AX116" s="13">
        <f t="shared" si="34"/>
        <v>-3.9172610570133416E-2</v>
      </c>
      <c r="AY116" s="13">
        <f t="shared" si="35"/>
        <v>-3.5219199999999999E-2</v>
      </c>
      <c r="AZ116" s="13">
        <f t="shared" si="36"/>
        <v>-3.9534105701334145E-3</v>
      </c>
      <c r="BA116" s="13">
        <f t="shared" si="37"/>
        <v>0.92137985529235589</v>
      </c>
      <c r="BB116" s="13">
        <f t="shared" si="38"/>
        <v>7.4070913200188201E-2</v>
      </c>
      <c r="BC116" s="13">
        <f t="shared" si="39"/>
        <v>-1.8048200993137486</v>
      </c>
      <c r="BD116" s="13">
        <f t="shared" si="40"/>
        <v>-1.2664144355307012</v>
      </c>
      <c r="BE116" s="13">
        <f t="shared" si="45"/>
        <v>4.8289370727486833</v>
      </c>
      <c r="BF116" s="13">
        <f t="shared" si="45"/>
        <v>4.828937076089753</v>
      </c>
      <c r="BG116" s="13">
        <f t="shared" si="45"/>
        <v>4.8289371608356166</v>
      </c>
      <c r="BH116" s="13">
        <f t="shared" si="44"/>
        <v>4.8289393103847367</v>
      </c>
      <c r="BI116" s="13">
        <f t="shared" si="44"/>
        <v>4.8289938197551647</v>
      </c>
      <c r="BJ116" s="13">
        <f t="shared" si="44"/>
        <v>4.8303677179036963</v>
      </c>
      <c r="BK116" s="13">
        <f t="shared" si="44"/>
        <v>4.8608748984871548</v>
      </c>
      <c r="BL116" s="13">
        <f t="shared" si="41"/>
        <v>5.1656726389781262</v>
      </c>
    </row>
    <row r="117" spans="1:64" x14ac:dyDescent="0.2">
      <c r="A117" s="27" t="s">
        <v>80</v>
      </c>
      <c r="B117" s="53"/>
      <c r="C117" s="55">
        <v>45204.417999999998</v>
      </c>
      <c r="D117" s="27"/>
      <c r="E117" s="29">
        <f t="shared" si="46"/>
        <v>155.99694112068019</v>
      </c>
      <c r="F117" s="4">
        <f t="shared" si="47"/>
        <v>156</v>
      </c>
      <c r="G117" s="1">
        <f t="shared" si="48"/>
        <v>-7.1496000018669292E-3</v>
      </c>
      <c r="I117" s="1">
        <f t="shared" si="66"/>
        <v>-7.1496000018669292E-3</v>
      </c>
      <c r="P117" s="3"/>
      <c r="Q117" s="12">
        <f t="shared" si="49"/>
        <v>30185.917999999998</v>
      </c>
      <c r="R117" s="12"/>
      <c r="S117" s="20">
        <v>0.1</v>
      </c>
      <c r="Z117" s="13">
        <f t="shared" si="50"/>
        <v>156</v>
      </c>
      <c r="AA117" s="92">
        <f t="shared" si="51"/>
        <v>-1.8985143027811235E-3</v>
      </c>
      <c r="AB117" s="92">
        <f t="shared" si="52"/>
        <v>-1.5873138819085808E-2</v>
      </c>
      <c r="AC117" s="92">
        <f t="shared" si="53"/>
        <v>-7.1496000018669292E-3</v>
      </c>
      <c r="AD117" s="92"/>
      <c r="AE117" s="92">
        <f t="shared" si="54"/>
        <v>2.7573901019143467E-6</v>
      </c>
      <c r="AF117" s="13">
        <f t="shared" si="64"/>
        <v>-7.1496000018669292E-3</v>
      </c>
      <c r="AG117" s="116"/>
      <c r="AH117" s="13">
        <f t="shared" si="55"/>
        <v>8.7235388172188771E-3</v>
      </c>
      <c r="AI117" s="13">
        <f t="shared" si="56"/>
        <v>0.76701940686135606</v>
      </c>
      <c r="AJ117" s="13">
        <f t="shared" si="57"/>
        <v>0.79408077121742981</v>
      </c>
      <c r="AK117" s="13">
        <f t="shared" si="58"/>
        <v>0.24630302590402245</v>
      </c>
      <c r="AL117" s="13">
        <f t="shared" si="59"/>
        <v>2.3284050923481878</v>
      </c>
      <c r="AM117" s="13">
        <f t="shared" si="60"/>
        <v>2.3224083016410093</v>
      </c>
      <c r="AN117" s="92">
        <f t="shared" ref="AN117:AT132" si="67">$AU117+$AB$7*SIN(AO117)</f>
        <v>-4.2412508941072122</v>
      </c>
      <c r="AO117" s="92">
        <f t="shared" si="67"/>
        <v>-4.2412541771203855</v>
      </c>
      <c r="AP117" s="92">
        <f t="shared" si="67"/>
        <v>-4.2412328437142399</v>
      </c>
      <c r="AQ117" s="92">
        <f t="shared" si="67"/>
        <v>-4.2413714866632857</v>
      </c>
      <c r="AR117" s="92">
        <f t="shared" si="67"/>
        <v>-4.2404711378461046</v>
      </c>
      <c r="AS117" s="92">
        <f t="shared" si="67"/>
        <v>-4.2463467087727409</v>
      </c>
      <c r="AT117" s="92">
        <f t="shared" si="67"/>
        <v>-4.2091465636306289</v>
      </c>
      <c r="AU117" s="92">
        <f t="shared" si="62"/>
        <v>-4.5433498452157339</v>
      </c>
      <c r="AW117" s="13">
        <v>7500</v>
      </c>
      <c r="AX117" s="13">
        <f t="shared" si="34"/>
        <v>-4.1473206360936085E-2</v>
      </c>
      <c r="AY117" s="13">
        <f t="shared" si="35"/>
        <v>-3.5500000000000004E-2</v>
      </c>
      <c r="AZ117" s="13">
        <f t="shared" si="36"/>
        <v>-5.9732063609360814E-3</v>
      </c>
      <c r="BA117" s="13">
        <f t="shared" si="37"/>
        <v>0.96943610346799292</v>
      </c>
      <c r="BB117" s="13">
        <f t="shared" si="38"/>
        <v>-6.9556674652152164E-2</v>
      </c>
      <c r="BC117" s="13">
        <f t="shared" si="39"/>
        <v>-1.6610684021611817</v>
      </c>
      <c r="BD117" s="13">
        <f t="shared" si="40"/>
        <v>-1.0946064923655909</v>
      </c>
      <c r="BE117" s="13">
        <f t="shared" si="45"/>
        <v>4.9720291871279754</v>
      </c>
      <c r="BF117" s="13">
        <f t="shared" si="45"/>
        <v>4.9720294140773831</v>
      </c>
      <c r="BG117" s="13">
        <f t="shared" si="45"/>
        <v>4.9720320214303833</v>
      </c>
      <c r="BH117" s="13">
        <f t="shared" si="44"/>
        <v>4.97206197468351</v>
      </c>
      <c r="BI117" s="13">
        <f t="shared" si="44"/>
        <v>4.9724058355246479</v>
      </c>
      <c r="BJ117" s="13">
        <f t="shared" si="44"/>
        <v>4.9763219651805723</v>
      </c>
      <c r="BK117" s="13">
        <f t="shared" si="44"/>
        <v>5.0174766553999088</v>
      </c>
      <c r="BL117" s="13">
        <f t="shared" si="41"/>
        <v>5.2997011105986926</v>
      </c>
    </row>
    <row r="118" spans="1:64" x14ac:dyDescent="0.2">
      <c r="A118" s="27" t="s">
        <v>80</v>
      </c>
      <c r="B118" s="53"/>
      <c r="C118" s="55">
        <v>45204.42</v>
      </c>
      <c r="D118" s="27"/>
      <c r="E118" s="29">
        <f t="shared" si="46"/>
        <v>155.99779679912939</v>
      </c>
      <c r="F118" s="4">
        <f t="shared" si="47"/>
        <v>156</v>
      </c>
      <c r="G118" s="1">
        <f t="shared" si="48"/>
        <v>-5.1496000014594756E-3</v>
      </c>
      <c r="I118" s="1">
        <f t="shared" si="66"/>
        <v>-5.1496000014594756E-3</v>
      </c>
      <c r="P118" s="3"/>
      <c r="Q118" s="12">
        <f t="shared" si="49"/>
        <v>30185.919999999998</v>
      </c>
      <c r="R118" s="12"/>
      <c r="S118" s="20">
        <v>0.1</v>
      </c>
      <c r="Z118" s="13">
        <f t="shared" si="50"/>
        <v>156</v>
      </c>
      <c r="AA118" s="92">
        <f t="shared" si="51"/>
        <v>-1.8985143027811235E-3</v>
      </c>
      <c r="AB118" s="92">
        <f t="shared" si="52"/>
        <v>-1.3873138818678353E-2</v>
      </c>
      <c r="AC118" s="92">
        <f t="shared" si="53"/>
        <v>-5.1496000014594756E-3</v>
      </c>
      <c r="AD118" s="92"/>
      <c r="AE118" s="92">
        <f t="shared" si="54"/>
        <v>1.0569558220150908E-6</v>
      </c>
      <c r="AF118" s="13">
        <f t="shared" si="64"/>
        <v>-5.1496000014594756E-3</v>
      </c>
      <c r="AG118" s="116"/>
      <c r="AH118" s="13">
        <f t="shared" si="55"/>
        <v>8.7235388172188771E-3</v>
      </c>
      <c r="AI118" s="13">
        <f t="shared" si="56"/>
        <v>0.76701940686135606</v>
      </c>
      <c r="AJ118" s="13">
        <f t="shared" si="57"/>
        <v>0.79408077121742981</v>
      </c>
      <c r="AK118" s="13">
        <f t="shared" si="58"/>
        <v>0.24630302590402245</v>
      </c>
      <c r="AL118" s="13">
        <f t="shared" si="59"/>
        <v>2.3284050923481878</v>
      </c>
      <c r="AM118" s="13">
        <f t="shared" si="60"/>
        <v>2.3224083016410093</v>
      </c>
      <c r="AN118" s="92">
        <f t="shared" si="67"/>
        <v>-4.2412508941072122</v>
      </c>
      <c r="AO118" s="92">
        <f t="shared" si="67"/>
        <v>-4.2412541771203855</v>
      </c>
      <c r="AP118" s="92">
        <f t="shared" si="67"/>
        <v>-4.2412328437142399</v>
      </c>
      <c r="AQ118" s="92">
        <f t="shared" si="67"/>
        <v>-4.2413714866632857</v>
      </c>
      <c r="AR118" s="92">
        <f t="shared" si="67"/>
        <v>-4.2404711378461046</v>
      </c>
      <c r="AS118" s="92">
        <f t="shared" si="67"/>
        <v>-4.2463467087727409</v>
      </c>
      <c r="AT118" s="92">
        <f t="shared" si="67"/>
        <v>-4.2091465636306289</v>
      </c>
      <c r="AU118" s="92">
        <f t="shared" si="62"/>
        <v>-4.5433498452157339</v>
      </c>
      <c r="AW118" s="13">
        <v>7600</v>
      </c>
      <c r="AX118" s="13">
        <f t="shared" si="34"/>
        <v>-4.3748443343189315E-2</v>
      </c>
      <c r="AY118" s="13">
        <f t="shared" si="35"/>
        <v>-3.5779199999999997E-2</v>
      </c>
      <c r="AZ118" s="13">
        <f t="shared" si="36"/>
        <v>-7.9692433431893164E-3</v>
      </c>
      <c r="BA118" s="13">
        <f t="shared" si="37"/>
        <v>1.0235257240164308</v>
      </c>
      <c r="BB118" s="13">
        <f t="shared" si="38"/>
        <v>-0.22732598802391157</v>
      </c>
      <c r="BC118" s="13">
        <f t="shared" si="39"/>
        <v>-1.5013503911207282</v>
      </c>
      <c r="BD118" s="13">
        <f t="shared" si="40"/>
        <v>-0.93285843278666636</v>
      </c>
      <c r="BE118" s="13">
        <f t="shared" si="45"/>
        <v>5.1228565134055133</v>
      </c>
      <c r="BF118" s="13">
        <f t="shared" si="45"/>
        <v>5.1228588858920805</v>
      </c>
      <c r="BG118" s="13">
        <f t="shared" si="45"/>
        <v>5.1228764219920633</v>
      </c>
      <c r="BH118" s="13">
        <f t="shared" si="44"/>
        <v>5.1230060171749816</v>
      </c>
      <c r="BI118" s="13">
        <f t="shared" si="44"/>
        <v>5.1239625575249033</v>
      </c>
      <c r="BJ118" s="13">
        <f t="shared" si="44"/>
        <v>5.1309590186693743</v>
      </c>
      <c r="BK118" s="13">
        <f t="shared" si="44"/>
        <v>5.1791406035868857</v>
      </c>
      <c r="BL118" s="13">
        <f t="shared" si="41"/>
        <v>5.4337295822192599</v>
      </c>
    </row>
    <row r="119" spans="1:64" x14ac:dyDescent="0.2">
      <c r="A119" s="27" t="s">
        <v>80</v>
      </c>
      <c r="B119" s="53"/>
      <c r="C119" s="55">
        <v>45204.428</v>
      </c>
      <c r="D119" s="27"/>
      <c r="E119" s="29">
        <f t="shared" si="46"/>
        <v>156.00121951292627</v>
      </c>
      <c r="F119" s="4">
        <f t="shared" si="47"/>
        <v>156</v>
      </c>
      <c r="G119" s="1">
        <f t="shared" si="48"/>
        <v>2.8504000001703389E-3</v>
      </c>
      <c r="I119" s="1">
        <f t="shared" si="66"/>
        <v>2.8504000001703389E-3</v>
      </c>
      <c r="P119" s="3"/>
      <c r="Q119" s="12">
        <f t="shared" si="49"/>
        <v>30185.928</v>
      </c>
      <c r="R119" s="12"/>
      <c r="S119" s="20">
        <v>0.1</v>
      </c>
      <c r="Z119" s="13">
        <f t="shared" si="50"/>
        <v>156</v>
      </c>
      <c r="AA119" s="92">
        <f t="shared" si="51"/>
        <v>-1.8985143027811235E-3</v>
      </c>
      <c r="AB119" s="92">
        <f t="shared" si="52"/>
        <v>-5.8731388170485382E-3</v>
      </c>
      <c r="AC119" s="92">
        <f t="shared" si="53"/>
        <v>2.8504000001703389E-3</v>
      </c>
      <c r="AD119" s="92"/>
      <c r="AE119" s="92">
        <f t="shared" si="54"/>
        <v>2.2552187056776975E-6</v>
      </c>
      <c r="AF119" s="13">
        <f t="shared" si="64"/>
        <v>2.8504000001703389E-3</v>
      </c>
      <c r="AG119" s="116"/>
      <c r="AH119" s="13">
        <f t="shared" si="55"/>
        <v>8.7235388172188771E-3</v>
      </c>
      <c r="AI119" s="13">
        <f t="shared" si="56"/>
        <v>0.76701940686135606</v>
      </c>
      <c r="AJ119" s="13">
        <f t="shared" si="57"/>
        <v>0.79408077121742981</v>
      </c>
      <c r="AK119" s="13">
        <f t="shared" si="58"/>
        <v>0.24630302590402245</v>
      </c>
      <c r="AL119" s="13">
        <f t="shared" si="59"/>
        <v>2.3284050923481878</v>
      </c>
      <c r="AM119" s="13">
        <f t="shared" si="60"/>
        <v>2.3224083016410093</v>
      </c>
      <c r="AN119" s="92">
        <f t="shared" si="67"/>
        <v>-4.2412508941072122</v>
      </c>
      <c r="AO119" s="92">
        <f t="shared" si="67"/>
        <v>-4.2412541771203855</v>
      </c>
      <c r="AP119" s="92">
        <f t="shared" si="67"/>
        <v>-4.2412328437142399</v>
      </c>
      <c r="AQ119" s="92">
        <f t="shared" si="67"/>
        <v>-4.2413714866632857</v>
      </c>
      <c r="AR119" s="92">
        <f t="shared" si="67"/>
        <v>-4.2404711378461046</v>
      </c>
      <c r="AS119" s="92">
        <f t="shared" si="67"/>
        <v>-4.2463467087727409</v>
      </c>
      <c r="AT119" s="92">
        <f t="shared" si="67"/>
        <v>-4.2091465636306289</v>
      </c>
      <c r="AU119" s="92">
        <f t="shared" si="62"/>
        <v>-4.5433498452157339</v>
      </c>
      <c r="AW119" s="13">
        <v>7700</v>
      </c>
      <c r="AX119" s="13">
        <f t="shared" si="34"/>
        <v>-4.5938611005818322E-2</v>
      </c>
      <c r="AY119" s="13">
        <f t="shared" si="35"/>
        <v>-3.60568E-2</v>
      </c>
      <c r="AZ119" s="13">
        <f t="shared" si="36"/>
        <v>-9.8818110058183188E-3</v>
      </c>
      <c r="BA119" s="13">
        <f t="shared" si="37"/>
        <v>1.0832088162253666</v>
      </c>
      <c r="BB119" s="13">
        <f t="shared" si="38"/>
        <v>-0.39663301137079865</v>
      </c>
      <c r="BC119" s="13">
        <f t="shared" si="39"/>
        <v>-1.3228351942538652</v>
      </c>
      <c r="BD119" s="13">
        <f t="shared" si="40"/>
        <v>-0.7783788871326508</v>
      </c>
      <c r="BE119" s="13">
        <f t="shared" si="45"/>
        <v>5.2823115317628382</v>
      </c>
      <c r="BF119" s="13">
        <f t="shared" si="45"/>
        <v>5.2823227270666369</v>
      </c>
      <c r="BG119" s="13">
        <f t="shared" si="45"/>
        <v>5.2823839222170852</v>
      </c>
      <c r="BH119" s="13">
        <f t="shared" si="44"/>
        <v>5.2827183205717798</v>
      </c>
      <c r="BI119" s="13">
        <f t="shared" si="44"/>
        <v>5.2845425570736078</v>
      </c>
      <c r="BJ119" s="13">
        <f t="shared" si="44"/>
        <v>5.2944048229517451</v>
      </c>
      <c r="BK119" s="13">
        <f t="shared" si="44"/>
        <v>5.3453710522397326</v>
      </c>
      <c r="BL119" s="13">
        <f t="shared" si="41"/>
        <v>5.5677580538398264</v>
      </c>
    </row>
    <row r="120" spans="1:64" x14ac:dyDescent="0.2">
      <c r="A120" s="27" t="s">
        <v>80</v>
      </c>
      <c r="B120" s="53"/>
      <c r="C120" s="55">
        <v>45204.428999999996</v>
      </c>
      <c r="D120" s="27"/>
      <c r="E120" s="29">
        <f t="shared" si="46"/>
        <v>156.00164735214932</v>
      </c>
      <c r="F120" s="4">
        <f t="shared" si="47"/>
        <v>156</v>
      </c>
      <c r="G120" s="1">
        <f t="shared" si="48"/>
        <v>3.8503999967360869E-3</v>
      </c>
      <c r="I120" s="1">
        <f t="shared" si="66"/>
        <v>3.8503999967360869E-3</v>
      </c>
      <c r="P120" s="3"/>
      <c r="Q120" s="12">
        <f t="shared" si="49"/>
        <v>30185.928999999996</v>
      </c>
      <c r="R120" s="12"/>
      <c r="S120" s="20">
        <v>0.1</v>
      </c>
      <c r="Z120" s="13">
        <f t="shared" si="50"/>
        <v>156</v>
      </c>
      <c r="AA120" s="92">
        <f t="shared" si="51"/>
        <v>-1.8985143027811235E-3</v>
      </c>
      <c r="AB120" s="92">
        <f t="shared" si="52"/>
        <v>-4.8731388204827902E-3</v>
      </c>
      <c r="AC120" s="92">
        <f t="shared" si="53"/>
        <v>3.8503999967360869E-3</v>
      </c>
      <c r="AD120" s="92"/>
      <c r="AE120" s="92">
        <f t="shared" si="54"/>
        <v>3.3050015623193459E-6</v>
      </c>
      <c r="AF120" s="13">
        <f t="shared" si="64"/>
        <v>3.8503999967360869E-3</v>
      </c>
      <c r="AG120" s="116"/>
      <c r="AH120" s="13">
        <f t="shared" si="55"/>
        <v>8.7235388172188771E-3</v>
      </c>
      <c r="AI120" s="13">
        <f t="shared" si="56"/>
        <v>0.76701940686135606</v>
      </c>
      <c r="AJ120" s="13">
        <f t="shared" si="57"/>
        <v>0.79408077121742981</v>
      </c>
      <c r="AK120" s="13">
        <f t="shared" si="58"/>
        <v>0.24630302590402245</v>
      </c>
      <c r="AL120" s="13">
        <f t="shared" si="59"/>
        <v>2.3284050923481878</v>
      </c>
      <c r="AM120" s="13">
        <f t="shared" si="60"/>
        <v>2.3224083016410093</v>
      </c>
      <c r="AN120" s="92">
        <f t="shared" si="67"/>
        <v>-4.2412508941072122</v>
      </c>
      <c r="AO120" s="92">
        <f t="shared" si="67"/>
        <v>-4.2412541771203855</v>
      </c>
      <c r="AP120" s="92">
        <f t="shared" si="67"/>
        <v>-4.2412328437142399</v>
      </c>
      <c r="AQ120" s="92">
        <f t="shared" si="67"/>
        <v>-4.2413714866632857</v>
      </c>
      <c r="AR120" s="92">
        <f t="shared" si="67"/>
        <v>-4.2404711378461046</v>
      </c>
      <c r="AS120" s="92">
        <f t="shared" si="67"/>
        <v>-4.2463467087727409</v>
      </c>
      <c r="AT120" s="92">
        <f t="shared" si="67"/>
        <v>-4.2091465636306289</v>
      </c>
      <c r="AU120" s="92">
        <f t="shared" si="62"/>
        <v>-4.5433498452157339</v>
      </c>
      <c r="AW120" s="13">
        <v>7800</v>
      </c>
      <c r="AX120" s="13">
        <f t="shared" si="34"/>
        <v>-4.7965426129653044E-2</v>
      </c>
      <c r="AY120" s="13">
        <f t="shared" si="35"/>
        <v>-3.6332799999999998E-2</v>
      </c>
      <c r="AZ120" s="13">
        <f t="shared" si="36"/>
        <v>-1.1632626129653049E-2</v>
      </c>
      <c r="BA120" s="13">
        <f t="shared" si="37"/>
        <v>1.1468826541601691</v>
      </c>
      <c r="BB120" s="13">
        <f t="shared" si="38"/>
        <v>-0.57119898312841555</v>
      </c>
      <c r="BC120" s="13">
        <f t="shared" si="39"/>
        <v>-1.1227154438625262</v>
      </c>
      <c r="BD120" s="13">
        <f t="shared" si="40"/>
        <v>-0.6288425434675089</v>
      </c>
      <c r="BE120" s="13">
        <f t="shared" si="45"/>
        <v>5.451141851974362</v>
      </c>
      <c r="BF120" s="13">
        <f t="shared" si="45"/>
        <v>5.451174111767692</v>
      </c>
      <c r="BG120" s="13">
        <f t="shared" si="45"/>
        <v>5.4513154031780342</v>
      </c>
      <c r="BH120" s="13">
        <f t="shared" si="44"/>
        <v>5.4519339732335288</v>
      </c>
      <c r="BI120" s="13">
        <f t="shared" si="44"/>
        <v>5.4546371365994686</v>
      </c>
      <c r="BJ120" s="13">
        <f t="shared" si="44"/>
        <v>5.4663579735420056</v>
      </c>
      <c r="BK120" s="13">
        <f t="shared" si="44"/>
        <v>5.5155904023441122</v>
      </c>
      <c r="BL120" s="13">
        <f t="shared" si="41"/>
        <v>5.7017865254603937</v>
      </c>
    </row>
    <row r="121" spans="1:64" x14ac:dyDescent="0.2">
      <c r="A121" s="27" t="s">
        <v>80</v>
      </c>
      <c r="B121" s="53"/>
      <c r="C121" s="55">
        <v>45204.432000000001</v>
      </c>
      <c r="D121" s="27"/>
      <c r="E121" s="29">
        <f t="shared" si="46"/>
        <v>156.00293086982472</v>
      </c>
      <c r="F121" s="4">
        <f t="shared" si="47"/>
        <v>156</v>
      </c>
      <c r="G121" s="1">
        <f t="shared" si="48"/>
        <v>6.8504000009852462E-3</v>
      </c>
      <c r="I121" s="1">
        <f t="shared" si="66"/>
        <v>6.8504000009852462E-3</v>
      </c>
      <c r="P121" s="3"/>
      <c r="Q121" s="12">
        <f t="shared" si="49"/>
        <v>30185.932000000001</v>
      </c>
      <c r="R121" s="12"/>
      <c r="S121" s="20">
        <v>0.1</v>
      </c>
      <c r="Z121" s="13">
        <f t="shared" si="50"/>
        <v>156</v>
      </c>
      <c r="AA121" s="92">
        <f t="shared" si="51"/>
        <v>-1.8985143027811235E-3</v>
      </c>
      <c r="AB121" s="92">
        <f t="shared" si="52"/>
        <v>-1.8731388162336309E-3</v>
      </c>
      <c r="AC121" s="92">
        <f t="shared" si="53"/>
        <v>6.8504000009852462E-3</v>
      </c>
      <c r="AD121" s="92"/>
      <c r="AE121" s="92">
        <f t="shared" si="54"/>
        <v>7.6543501494647782E-6</v>
      </c>
      <c r="AF121" s="13">
        <f t="shared" si="64"/>
        <v>6.8504000009852462E-3</v>
      </c>
      <c r="AG121" s="116"/>
      <c r="AH121" s="13">
        <f t="shared" si="55"/>
        <v>8.7235388172188771E-3</v>
      </c>
      <c r="AI121" s="13">
        <f t="shared" si="56"/>
        <v>0.76701940686135606</v>
      </c>
      <c r="AJ121" s="13">
        <f t="shared" si="57"/>
        <v>0.79408077121742981</v>
      </c>
      <c r="AK121" s="13">
        <f t="shared" si="58"/>
        <v>0.24630302590402245</v>
      </c>
      <c r="AL121" s="13">
        <f t="shared" si="59"/>
        <v>2.3284050923481878</v>
      </c>
      <c r="AM121" s="13">
        <f t="shared" si="60"/>
        <v>2.3224083016410093</v>
      </c>
      <c r="AN121" s="92">
        <f t="shared" si="67"/>
        <v>-4.2412508941072122</v>
      </c>
      <c r="AO121" s="92">
        <f t="shared" si="67"/>
        <v>-4.2412541771203855</v>
      </c>
      <c r="AP121" s="92">
        <f t="shared" si="67"/>
        <v>-4.2412328437142399</v>
      </c>
      <c r="AQ121" s="92">
        <f t="shared" si="67"/>
        <v>-4.2413714866632857</v>
      </c>
      <c r="AR121" s="92">
        <f t="shared" si="67"/>
        <v>-4.2404711378461046</v>
      </c>
      <c r="AS121" s="92">
        <f t="shared" si="67"/>
        <v>-4.2463467087727409</v>
      </c>
      <c r="AT121" s="92">
        <f t="shared" si="67"/>
        <v>-4.2091465636306289</v>
      </c>
      <c r="AU121" s="92">
        <f t="shared" si="62"/>
        <v>-4.5433498452157339</v>
      </c>
      <c r="AW121" s="13">
        <v>7900</v>
      </c>
      <c r="AX121" s="13">
        <f t="shared" si="34"/>
        <v>-4.973083038180872E-2</v>
      </c>
      <c r="AY121" s="13">
        <f t="shared" si="35"/>
        <v>-3.6607199999999999E-2</v>
      </c>
      <c r="AZ121" s="13">
        <f t="shared" si="36"/>
        <v>-1.3123630381808719E-2</v>
      </c>
      <c r="BA121" s="13">
        <f t="shared" si="37"/>
        <v>1.2110562037515378</v>
      </c>
      <c r="BB121" s="13">
        <f t="shared" si="38"/>
        <v>-0.73917369815502265</v>
      </c>
      <c r="BC121" s="13">
        <f t="shared" si="39"/>
        <v>-0.89883860592671705</v>
      </c>
      <c r="BD121" s="13">
        <f t="shared" si="40"/>
        <v>-0.48233906822093275</v>
      </c>
      <c r="BE121" s="13">
        <f t="shared" si="45"/>
        <v>5.6297176018728763</v>
      </c>
      <c r="BF121" s="13">
        <f t="shared" si="45"/>
        <v>5.6297809058853376</v>
      </c>
      <c r="BG121" s="13">
        <f t="shared" si="45"/>
        <v>5.6300160402018218</v>
      </c>
      <c r="BH121" s="13">
        <f t="shared" si="44"/>
        <v>5.6308890452089972</v>
      </c>
      <c r="BI121" s="13">
        <f t="shared" si="44"/>
        <v>5.6341252566547055</v>
      </c>
      <c r="BJ121" s="13">
        <f t="shared" si="44"/>
        <v>5.6460533842027907</v>
      </c>
      <c r="BK121" s="13">
        <f t="shared" si="44"/>
        <v>5.6891495069324494</v>
      </c>
      <c r="BL121" s="13">
        <f t="shared" si="41"/>
        <v>5.8358149970809601</v>
      </c>
    </row>
    <row r="122" spans="1:64" x14ac:dyDescent="0.2">
      <c r="A122" s="27" t="s">
        <v>80</v>
      </c>
      <c r="B122" s="53"/>
      <c r="C122" s="55">
        <v>45204.432999999997</v>
      </c>
      <c r="D122" s="27"/>
      <c r="E122" s="29">
        <f t="shared" si="46"/>
        <v>156.00335870904777</v>
      </c>
      <c r="F122" s="4">
        <f t="shared" si="47"/>
        <v>156</v>
      </c>
      <c r="G122" s="1">
        <f t="shared" si="48"/>
        <v>7.8503999975509942E-3</v>
      </c>
      <c r="I122" s="1">
        <f t="shared" si="66"/>
        <v>7.8503999975509942E-3</v>
      </c>
      <c r="P122" s="3"/>
      <c r="Q122" s="12">
        <f t="shared" si="49"/>
        <v>30185.932999999997</v>
      </c>
      <c r="R122" s="12"/>
      <c r="S122" s="20">
        <v>0.1</v>
      </c>
      <c r="Z122" s="13">
        <f t="shared" si="50"/>
        <v>156</v>
      </c>
      <c r="AA122" s="92">
        <f t="shared" si="51"/>
        <v>-1.8985143027811235E-3</v>
      </c>
      <c r="AB122" s="92">
        <f t="shared" si="52"/>
        <v>-8.7313881966788291E-4</v>
      </c>
      <c r="AC122" s="92">
        <f t="shared" si="53"/>
        <v>7.8503999975509942E-3</v>
      </c>
      <c r="AD122" s="92"/>
      <c r="AE122" s="92">
        <f t="shared" si="54"/>
        <v>9.5041330035220067E-6</v>
      </c>
      <c r="AF122" s="13">
        <f t="shared" si="64"/>
        <v>7.8503999975509942E-3</v>
      </c>
      <c r="AG122" s="116"/>
      <c r="AH122" s="13">
        <f t="shared" si="55"/>
        <v>8.7235388172188771E-3</v>
      </c>
      <c r="AI122" s="13">
        <f t="shared" si="56"/>
        <v>0.76701940686135606</v>
      </c>
      <c r="AJ122" s="13">
        <f t="shared" si="57"/>
        <v>0.79408077121742981</v>
      </c>
      <c r="AK122" s="13">
        <f t="shared" si="58"/>
        <v>0.24630302590402245</v>
      </c>
      <c r="AL122" s="13">
        <f t="shared" si="59"/>
        <v>2.3284050923481878</v>
      </c>
      <c r="AM122" s="13">
        <f t="shared" si="60"/>
        <v>2.3224083016410093</v>
      </c>
      <c r="AN122" s="92">
        <f t="shared" si="67"/>
        <v>-4.2412508941072122</v>
      </c>
      <c r="AO122" s="92">
        <f t="shared" si="67"/>
        <v>-4.2412541771203855</v>
      </c>
      <c r="AP122" s="92">
        <f t="shared" si="67"/>
        <v>-4.2412328437142399</v>
      </c>
      <c r="AQ122" s="92">
        <f t="shared" si="67"/>
        <v>-4.2413714866632857</v>
      </c>
      <c r="AR122" s="92">
        <f t="shared" si="67"/>
        <v>-4.2404711378461046</v>
      </c>
      <c r="AS122" s="92">
        <f t="shared" si="67"/>
        <v>-4.2463467087727409</v>
      </c>
      <c r="AT122" s="92">
        <f t="shared" si="67"/>
        <v>-4.2091465636306289</v>
      </c>
      <c r="AU122" s="92">
        <f t="shared" si="62"/>
        <v>-4.5433498452157339</v>
      </c>
      <c r="AW122" s="13">
        <v>8000</v>
      </c>
      <c r="AX122" s="13">
        <f t="shared" si="34"/>
        <v>-5.1121454479610806E-2</v>
      </c>
      <c r="AY122" s="13">
        <f t="shared" si="35"/>
        <v>-3.6880000000000003E-2</v>
      </c>
      <c r="AZ122" s="13">
        <f t="shared" si="36"/>
        <v>-1.4241454479610805E-2</v>
      </c>
      <c r="BA122" s="13">
        <f t="shared" si="37"/>
        <v>1.2697361703921519</v>
      </c>
      <c r="BB122" s="13">
        <f t="shared" si="38"/>
        <v>-0.88190105144852371</v>
      </c>
      <c r="BC122" s="13">
        <f t="shared" si="39"/>
        <v>-0.65080168901357982</v>
      </c>
      <c r="BD122" s="13">
        <f t="shared" si="40"/>
        <v>-0.33739417034761138</v>
      </c>
      <c r="BE122" s="13">
        <f t="shared" si="45"/>
        <v>5.8176874650651254</v>
      </c>
      <c r="BF122" s="13">
        <f t="shared" si="45"/>
        <v>5.8177737293379543</v>
      </c>
      <c r="BG122" s="13">
        <f t="shared" si="45"/>
        <v>5.8180584333031096</v>
      </c>
      <c r="BH122" s="13">
        <f t="shared" si="44"/>
        <v>5.8189977731465525</v>
      </c>
      <c r="BI122" s="13">
        <f t="shared" si="44"/>
        <v>5.8220938660726587</v>
      </c>
      <c r="BJ122" s="13">
        <f t="shared" si="44"/>
        <v>5.8322652948291562</v>
      </c>
      <c r="BK122" s="13">
        <f t="shared" si="44"/>
        <v>5.8653393146749</v>
      </c>
      <c r="BL122" s="13">
        <f t="shared" si="41"/>
        <v>5.9698434687015274</v>
      </c>
    </row>
    <row r="123" spans="1:64" x14ac:dyDescent="0.2">
      <c r="A123" s="29" t="s">
        <v>92</v>
      </c>
      <c r="B123" s="53" t="s">
        <v>123</v>
      </c>
      <c r="C123" s="27">
        <v>45206.762499999997</v>
      </c>
      <c r="D123" s="27"/>
      <c r="E123" s="29">
        <f t="shared" si="46"/>
        <v>157.00001018257305</v>
      </c>
      <c r="F123" s="4">
        <f t="shared" si="47"/>
        <v>157</v>
      </c>
      <c r="G123" s="1">
        <f t="shared" si="48"/>
        <v>2.3799999326001853E-5</v>
      </c>
      <c r="J123" s="1">
        <f>G123</f>
        <v>2.3799999326001853E-5</v>
      </c>
      <c r="Q123" s="12">
        <f t="shared" si="49"/>
        <v>30188.262499999997</v>
      </c>
      <c r="R123" s="12"/>
      <c r="S123" s="20">
        <v>1</v>
      </c>
      <c r="Z123" s="13">
        <f t="shared" si="50"/>
        <v>157</v>
      </c>
      <c r="AA123" s="92">
        <f t="shared" si="51"/>
        <v>-1.8883548326192635E-3</v>
      </c>
      <c r="AB123" s="92">
        <f t="shared" si="52"/>
        <v>-8.7138732480547352E-3</v>
      </c>
      <c r="AC123" s="92">
        <f t="shared" si="53"/>
        <v>2.3799999326001853E-5</v>
      </c>
      <c r="AD123" s="92"/>
      <c r="AE123" s="92">
        <f t="shared" si="54"/>
        <v>3.6563361013316261E-6</v>
      </c>
      <c r="AF123" s="13">
        <f t="shared" si="64"/>
        <v>2.3799999326001853E-5</v>
      </c>
      <c r="AG123" s="116"/>
      <c r="AH123" s="13">
        <f t="shared" si="55"/>
        <v>8.737673247380737E-3</v>
      </c>
      <c r="AI123" s="13">
        <f t="shared" si="56"/>
        <v>0.76678632929236645</v>
      </c>
      <c r="AJ123" s="13">
        <f t="shared" si="57"/>
        <v>0.79465584824474145</v>
      </c>
      <c r="AK123" s="13">
        <f t="shared" si="58"/>
        <v>0.24608234626600775</v>
      </c>
      <c r="AL123" s="13">
        <f t="shared" si="59"/>
        <v>2.3293518205198782</v>
      </c>
      <c r="AM123" s="13">
        <f t="shared" si="60"/>
        <v>2.325438123989632</v>
      </c>
      <c r="AN123" s="92">
        <f t="shared" si="67"/>
        <v>-4.240089525592083</v>
      </c>
      <c r="AO123" s="92">
        <f t="shared" si="67"/>
        <v>-4.2400928577643358</v>
      </c>
      <c r="AP123" s="92">
        <f t="shared" si="67"/>
        <v>-4.2400712541585479</v>
      </c>
      <c r="AQ123" s="92">
        <f t="shared" si="67"/>
        <v>-4.2402113339242673</v>
      </c>
      <c r="AR123" s="92">
        <f t="shared" si="67"/>
        <v>-4.2393037256407844</v>
      </c>
      <c r="AS123" s="92">
        <f t="shared" si="67"/>
        <v>-4.2452132573324661</v>
      </c>
      <c r="AT123" s="92">
        <f t="shared" si="67"/>
        <v>-4.2078830258795534</v>
      </c>
      <c r="AU123" s="92">
        <f t="shared" si="62"/>
        <v>-4.542009560499527</v>
      </c>
      <c r="AW123" s="13">
        <v>8100</v>
      </c>
      <c r="AX123" s="13">
        <f t="shared" si="34"/>
        <v>-5.2023366701394978E-2</v>
      </c>
      <c r="AY123" s="13">
        <f t="shared" si="35"/>
        <v>-3.7151200000000002E-2</v>
      </c>
      <c r="AZ123" s="13">
        <f t="shared" si="36"/>
        <v>-1.4872166701394974E-2</v>
      </c>
      <c r="BA123" s="13">
        <f t="shared" si="37"/>
        <v>1.314679108534798</v>
      </c>
      <c r="BB123" s="13">
        <f t="shared" si="38"/>
        <v>-0.97557458757079041</v>
      </c>
      <c r="BC123" s="13">
        <f t="shared" si="39"/>
        <v>-0.38135955739295485</v>
      </c>
      <c r="BD123" s="13">
        <f t="shared" si="40"/>
        <v>-0.19302485145065507</v>
      </c>
      <c r="BE123" s="13">
        <f t="shared" si="45"/>
        <v>6.0136009026266208</v>
      </c>
      <c r="BF123" s="13">
        <f t="shared" si="45"/>
        <v>6.0136762100444567</v>
      </c>
      <c r="BG123" s="13">
        <f t="shared" si="45"/>
        <v>6.0139066436854129</v>
      </c>
      <c r="BH123" s="13">
        <f t="shared" si="44"/>
        <v>6.0146116580747968</v>
      </c>
      <c r="BI123" s="13">
        <f t="shared" si="44"/>
        <v>6.016767810221384</v>
      </c>
      <c r="BJ123" s="13">
        <f t="shared" si="44"/>
        <v>6.0233541737443792</v>
      </c>
      <c r="BK123" s="13">
        <f t="shared" si="44"/>
        <v>6.0434035879602481</v>
      </c>
      <c r="BL123" s="13">
        <f t="shared" si="41"/>
        <v>6.1038719403220938</v>
      </c>
    </row>
    <row r="124" spans="1:64" x14ac:dyDescent="0.2">
      <c r="A124" s="27" t="s">
        <v>61</v>
      </c>
      <c r="B124" s="53"/>
      <c r="C124" s="54">
        <v>45211.439200000001</v>
      </c>
      <c r="D124" s="27"/>
      <c r="E124" s="29">
        <f t="shared" si="46"/>
        <v>159.00088588389934</v>
      </c>
      <c r="F124" s="4">
        <f t="shared" si="47"/>
        <v>159</v>
      </c>
      <c r="G124" s="1">
        <f t="shared" si="48"/>
        <v>2.0705999995698221E-3</v>
      </c>
      <c r="I124" s="1">
        <f>G124</f>
        <v>2.0705999995698221E-3</v>
      </c>
      <c r="P124" s="3"/>
      <c r="Q124" s="12">
        <f t="shared" si="49"/>
        <v>30192.939200000001</v>
      </c>
      <c r="R124" s="12"/>
      <c r="S124" s="20">
        <v>0.1</v>
      </c>
      <c r="Z124" s="13">
        <f t="shared" si="50"/>
        <v>159</v>
      </c>
      <c r="AA124" s="92">
        <f t="shared" si="51"/>
        <v>-1.8680836273296114E-3</v>
      </c>
      <c r="AB124" s="92">
        <f t="shared" si="52"/>
        <v>-6.6952938931005655E-3</v>
      </c>
      <c r="AC124" s="92">
        <f t="shared" si="53"/>
        <v>2.0705999995698221E-3</v>
      </c>
      <c r="AD124" s="92"/>
      <c r="AE124" s="92">
        <f t="shared" si="54"/>
        <v>1.5513228712805675E-6</v>
      </c>
      <c r="AF124" s="13">
        <f t="shared" si="64"/>
        <v>2.0705999995698221E-3</v>
      </c>
      <c r="AG124" s="116"/>
      <c r="AH124" s="13">
        <f t="shared" si="55"/>
        <v>8.7658938926703876E-3</v>
      </c>
      <c r="AI124" s="13">
        <f t="shared" si="56"/>
        <v>0.76632122481623299</v>
      </c>
      <c r="AJ124" s="13">
        <f t="shared" si="57"/>
        <v>0.79580282135552205</v>
      </c>
      <c r="AK124" s="13">
        <f t="shared" si="58"/>
        <v>0.24564072825434782</v>
      </c>
      <c r="AL124" s="13">
        <f t="shared" si="59"/>
        <v>2.3312435533326332</v>
      </c>
      <c r="AM124" s="13">
        <f t="shared" si="60"/>
        <v>2.3315122789039702</v>
      </c>
      <c r="AN124" s="92">
        <f t="shared" si="67"/>
        <v>-4.2377678458174488</v>
      </c>
      <c r="AO124" s="92">
        <f t="shared" si="67"/>
        <v>-4.2377712779678323</v>
      </c>
      <c r="AP124" s="92">
        <f t="shared" si="67"/>
        <v>-4.2377491267846708</v>
      </c>
      <c r="AQ124" s="92">
        <f t="shared" si="67"/>
        <v>-4.2378921078793841</v>
      </c>
      <c r="AR124" s="92">
        <f t="shared" si="67"/>
        <v>-4.2369698951625496</v>
      </c>
      <c r="AS124" s="92">
        <f t="shared" si="67"/>
        <v>-4.2429474792341679</v>
      </c>
      <c r="AT124" s="92">
        <f t="shared" si="67"/>
        <v>-4.2053577508759457</v>
      </c>
      <c r="AU124" s="92">
        <f t="shared" si="62"/>
        <v>-4.5393289910671166</v>
      </c>
      <c r="AW124" s="13">
        <v>8200</v>
      </c>
      <c r="AX124" s="13">
        <f t="shared" si="34"/>
        <v>-5.2348496895523101E-2</v>
      </c>
      <c r="AY124" s="13">
        <f t="shared" si="35"/>
        <v>-3.7420799999999997E-2</v>
      </c>
      <c r="AZ124" s="13">
        <f t="shared" si="36"/>
        <v>-1.4927696895523104E-2</v>
      </c>
      <c r="BA124" s="13">
        <f t="shared" si="37"/>
        <v>1.3374279501338966</v>
      </c>
      <c r="BB124" s="13">
        <f t="shared" si="38"/>
        <v>-0.99804986074958546</v>
      </c>
      <c r="BC124" s="13">
        <f t="shared" si="39"/>
        <v>-9.7422596466243086E-2</v>
      </c>
      <c r="BD124" s="13">
        <f t="shared" si="40"/>
        <v>-4.8749862071556994E-2</v>
      </c>
      <c r="BE124" s="13">
        <f t="shared" si="45"/>
        <v>6.2147111613137804</v>
      </c>
      <c r="BF124" s="13">
        <f t="shared" si="45"/>
        <v>6.2147341778626854</v>
      </c>
      <c r="BG124" s="13">
        <f t="shared" si="45"/>
        <v>6.2148022253577953</v>
      </c>
      <c r="BH124" s="13">
        <f t="shared" si="44"/>
        <v>6.2150034031688843</v>
      </c>
      <c r="BI124" s="13">
        <f t="shared" si="44"/>
        <v>6.2155981556113975</v>
      </c>
      <c r="BJ124" s="13">
        <f t="shared" si="44"/>
        <v>6.2173563140277155</v>
      </c>
      <c r="BK124" s="13">
        <f t="shared" si="44"/>
        <v>6.2225524673456505</v>
      </c>
      <c r="BL124" s="13">
        <f t="shared" si="41"/>
        <v>6.2379004119426611</v>
      </c>
    </row>
    <row r="125" spans="1:64" x14ac:dyDescent="0.2">
      <c r="A125" s="29" t="s">
        <v>92</v>
      </c>
      <c r="B125" s="53" t="s">
        <v>123</v>
      </c>
      <c r="C125" s="27">
        <v>45220.787600000003</v>
      </c>
      <c r="D125" s="27"/>
      <c r="E125" s="29">
        <f t="shared" si="46"/>
        <v>163.00049809042736</v>
      </c>
      <c r="F125" s="4">
        <f t="shared" si="47"/>
        <v>163</v>
      </c>
      <c r="G125" s="1">
        <f t="shared" si="48"/>
        <v>1.1642000026768073E-3</v>
      </c>
      <c r="J125" s="1">
        <f>G125</f>
        <v>1.1642000026768073E-3</v>
      </c>
      <c r="Q125" s="12">
        <f t="shared" si="49"/>
        <v>30202.287600000003</v>
      </c>
      <c r="R125" s="12"/>
      <c r="S125" s="20">
        <v>1</v>
      </c>
      <c r="Z125" s="13">
        <f t="shared" si="50"/>
        <v>163</v>
      </c>
      <c r="AA125" s="92">
        <f t="shared" si="51"/>
        <v>-1.8277322077948025E-3</v>
      </c>
      <c r="AB125" s="92">
        <f t="shared" si="52"/>
        <v>-7.6579422695283901E-3</v>
      </c>
      <c r="AC125" s="92">
        <f t="shared" si="53"/>
        <v>1.1642000026768073E-3</v>
      </c>
      <c r="AD125" s="92"/>
      <c r="AE125" s="92">
        <f t="shared" si="54"/>
        <v>8.9516583520575329E-6</v>
      </c>
      <c r="AF125" s="13">
        <f t="shared" si="64"/>
        <v>1.1642000026768073E-3</v>
      </c>
      <c r="AG125" s="116"/>
      <c r="AH125" s="13">
        <f t="shared" si="55"/>
        <v>8.8221422722051974E-3</v>
      </c>
      <c r="AI125" s="13">
        <f t="shared" si="56"/>
        <v>0.76539520655914883</v>
      </c>
      <c r="AJ125" s="13">
        <f t="shared" si="57"/>
        <v>0.79808408326662394</v>
      </c>
      <c r="AK125" s="13">
        <f t="shared" si="58"/>
        <v>0.24475646721442817</v>
      </c>
      <c r="AL125" s="13">
        <f t="shared" si="59"/>
        <v>2.3350201538720023</v>
      </c>
      <c r="AM125" s="13">
        <f t="shared" si="60"/>
        <v>2.3437190400303094</v>
      </c>
      <c r="AN125" s="92">
        <f t="shared" si="67"/>
        <v>-4.2331287004404761</v>
      </c>
      <c r="AO125" s="92">
        <f t="shared" si="67"/>
        <v>-4.2331323392947278</v>
      </c>
      <c r="AP125" s="92">
        <f t="shared" si="67"/>
        <v>-4.2331090639584623</v>
      </c>
      <c r="AQ125" s="92">
        <f t="shared" si="67"/>
        <v>-4.2332579588375285</v>
      </c>
      <c r="AR125" s="92">
        <f t="shared" si="67"/>
        <v>-4.2323061971642657</v>
      </c>
      <c r="AS125" s="92">
        <f t="shared" si="67"/>
        <v>-4.2384203946927022</v>
      </c>
      <c r="AT125" s="92">
        <f t="shared" si="67"/>
        <v>-4.2003143989347445</v>
      </c>
      <c r="AU125" s="92">
        <f t="shared" si="62"/>
        <v>-4.5339678522022941</v>
      </c>
      <c r="AW125" s="13">
        <v>8300</v>
      </c>
      <c r="AX125" s="13">
        <f t="shared" si="34"/>
        <v>-5.2064430509517909E-2</v>
      </c>
      <c r="AY125" s="13">
        <f t="shared" si="35"/>
        <v>-3.7688800000000001E-2</v>
      </c>
      <c r="AZ125" s="13">
        <f t="shared" si="36"/>
        <v>-1.4375630509517909E-2</v>
      </c>
      <c r="BA125" s="13">
        <f t="shared" si="37"/>
        <v>1.3329032273433989</v>
      </c>
      <c r="BB125" s="13">
        <f t="shared" si="38"/>
        <v>-0.93924539968705412</v>
      </c>
      <c r="BC125" s="13">
        <f t="shared" si="39"/>
        <v>0.19048613752320784</v>
      </c>
      <c r="BD125" s="13">
        <f t="shared" si="40"/>
        <v>9.5532108566808313E-2</v>
      </c>
      <c r="BE125" s="13">
        <f t="shared" si="45"/>
        <v>6.4172213049376881</v>
      </c>
      <c r="BF125" s="13">
        <f t="shared" si="45"/>
        <v>6.4171778316731674</v>
      </c>
      <c r="BG125" s="13">
        <f t="shared" si="45"/>
        <v>6.4170484467867341</v>
      </c>
      <c r="BH125" s="13">
        <f t="shared" si="44"/>
        <v>6.4166633855423685</v>
      </c>
      <c r="BI125" s="13">
        <f t="shared" si="44"/>
        <v>6.4155175256506807</v>
      </c>
      <c r="BJ125" s="13">
        <f t="shared" si="44"/>
        <v>6.4121087192874624</v>
      </c>
      <c r="BK125" s="13">
        <f t="shared" si="44"/>
        <v>6.401976639072962</v>
      </c>
      <c r="BL125" s="13">
        <f t="shared" si="41"/>
        <v>6.3719288835632275</v>
      </c>
    </row>
    <row r="126" spans="1:64" x14ac:dyDescent="0.2">
      <c r="A126" s="27" t="s">
        <v>58</v>
      </c>
      <c r="B126" s="53"/>
      <c r="C126" s="54">
        <v>45246.497100000001</v>
      </c>
      <c r="D126" s="27"/>
      <c r="E126" s="29">
        <f t="shared" si="46"/>
        <v>174.00003063328944</v>
      </c>
      <c r="F126" s="4">
        <f t="shared" si="47"/>
        <v>174</v>
      </c>
      <c r="G126" s="1">
        <f t="shared" si="48"/>
        <v>7.1599999500904232E-5</v>
      </c>
      <c r="I126" s="1">
        <f t="shared" ref="I126:I157" si="68">G126</f>
        <v>7.1599999500904232E-5</v>
      </c>
      <c r="P126" s="3"/>
      <c r="Q126" s="12">
        <f t="shared" si="49"/>
        <v>30227.997100000001</v>
      </c>
      <c r="R126" s="12"/>
      <c r="S126" s="20">
        <v>0.1</v>
      </c>
      <c r="Z126" s="13">
        <f t="shared" si="50"/>
        <v>174</v>
      </c>
      <c r="AA126" s="92">
        <f t="shared" si="51"/>
        <v>-1.7180796805563326E-3</v>
      </c>
      <c r="AB126" s="92">
        <f t="shared" si="52"/>
        <v>-8.9038982399427639E-3</v>
      </c>
      <c r="AC126" s="92">
        <f t="shared" si="53"/>
        <v>7.1599999500904232E-5</v>
      </c>
      <c r="AD126" s="92"/>
      <c r="AE126" s="92">
        <f t="shared" si="54"/>
        <v>3.2029533572097734E-7</v>
      </c>
      <c r="AF126" s="13">
        <f t="shared" si="64"/>
        <v>7.1599999500904232E-5</v>
      </c>
      <c r="AG126" s="116"/>
      <c r="AH126" s="13">
        <f t="shared" si="55"/>
        <v>8.9754982394436682E-3</v>
      </c>
      <c r="AI126" s="13">
        <f t="shared" si="56"/>
        <v>0.76287726920127341</v>
      </c>
      <c r="AJ126" s="13">
        <f t="shared" si="57"/>
        <v>0.80427100252674688</v>
      </c>
      <c r="AK126" s="13">
        <f t="shared" si="58"/>
        <v>0.24231786539020703</v>
      </c>
      <c r="AL126" s="13">
        <f t="shared" si="59"/>
        <v>2.3453590888558824</v>
      </c>
      <c r="AM126" s="13">
        <f t="shared" si="60"/>
        <v>2.3776964558972611</v>
      </c>
      <c r="AN126" s="92">
        <f t="shared" si="67"/>
        <v>-4.2203997764901837</v>
      </c>
      <c r="AO126" s="92">
        <f t="shared" si="67"/>
        <v>-4.2204040319722873</v>
      </c>
      <c r="AP126" s="92">
        <f t="shared" si="67"/>
        <v>-4.2203774611766258</v>
      </c>
      <c r="AQ126" s="92">
        <f t="shared" si="67"/>
        <v>-4.220543388083378</v>
      </c>
      <c r="AR126" s="92">
        <f t="shared" si="67"/>
        <v>-4.2195080624304895</v>
      </c>
      <c r="AS126" s="92">
        <f t="shared" si="67"/>
        <v>-4.2260011980352914</v>
      </c>
      <c r="AT126" s="92">
        <f t="shared" si="67"/>
        <v>-4.1864945999486416</v>
      </c>
      <c r="AU126" s="92">
        <f t="shared" si="62"/>
        <v>-4.5192247203240319</v>
      </c>
      <c r="AW126" s="13">
        <v>8400</v>
      </c>
      <c r="AX126" s="13">
        <f t="shared" si="34"/>
        <v>-5.1210168848823893E-2</v>
      </c>
      <c r="AY126" s="13">
        <f t="shared" si="35"/>
        <v>-3.7955200000000001E-2</v>
      </c>
      <c r="AZ126" s="13">
        <f t="shared" si="36"/>
        <v>-1.325496884882389E-2</v>
      </c>
      <c r="BA126" s="13">
        <f t="shared" si="37"/>
        <v>1.3021603997279683</v>
      </c>
      <c r="BB126" s="13">
        <f t="shared" si="38"/>
        <v>-0.80766190770698831</v>
      </c>
      <c r="BC126" s="13">
        <f t="shared" si="39"/>
        <v>0.4707353378985607</v>
      </c>
      <c r="BD126" s="13">
        <f t="shared" si="40"/>
        <v>0.23981248304815977</v>
      </c>
      <c r="BE126" s="13">
        <f t="shared" si="45"/>
        <v>6.6170226469981044</v>
      </c>
      <c r="BF126" s="13">
        <f t="shared" si="45"/>
        <v>6.6169389355405333</v>
      </c>
      <c r="BG126" s="13">
        <f t="shared" si="45"/>
        <v>6.6166776164391319</v>
      </c>
      <c r="BH126" s="13">
        <f t="shared" si="44"/>
        <v>6.6158620178937815</v>
      </c>
      <c r="BI126" s="13">
        <f t="shared" si="44"/>
        <v>6.6133179416892514</v>
      </c>
      <c r="BJ126" s="13">
        <f t="shared" si="44"/>
        <v>6.6053964044821774</v>
      </c>
      <c r="BK126" s="13">
        <f t="shared" si="44"/>
        <v>6.5808618515323953</v>
      </c>
      <c r="BL126" s="13">
        <f t="shared" si="41"/>
        <v>6.5059573551837939</v>
      </c>
    </row>
    <row r="127" spans="1:64" x14ac:dyDescent="0.2">
      <c r="A127" s="27" t="s">
        <v>66</v>
      </c>
      <c r="B127" s="53"/>
      <c r="C127" s="55">
        <v>45342.315999999999</v>
      </c>
      <c r="D127" s="27"/>
      <c r="E127" s="29">
        <f t="shared" si="46"/>
        <v>214.99511450389545</v>
      </c>
      <c r="F127" s="4">
        <f t="shared" si="47"/>
        <v>215</v>
      </c>
      <c r="G127" s="1">
        <f t="shared" si="48"/>
        <v>-1.1419000002206303E-2</v>
      </c>
      <c r="I127" s="1">
        <f t="shared" si="68"/>
        <v>-1.1419000002206303E-2</v>
      </c>
      <c r="P127" s="3"/>
      <c r="Q127" s="12">
        <f t="shared" si="49"/>
        <v>30323.815999999999</v>
      </c>
      <c r="R127" s="12"/>
      <c r="S127" s="20">
        <v>0.1</v>
      </c>
      <c r="Z127" s="13">
        <f t="shared" si="50"/>
        <v>215</v>
      </c>
      <c r="AA127" s="92">
        <f t="shared" si="51"/>
        <v>-1.3263814678229294E-3</v>
      </c>
      <c r="AB127" s="92">
        <f t="shared" si="52"/>
        <v>-2.0948920534383374E-2</v>
      </c>
      <c r="AC127" s="92">
        <f t="shared" si="53"/>
        <v>-1.1419000002206303E-2</v>
      </c>
      <c r="AD127" s="92"/>
      <c r="AE127" s="92">
        <f t="shared" si="54"/>
        <v>1.0186094888057881E-5</v>
      </c>
      <c r="AF127" s="13">
        <f t="shared" si="64"/>
        <v>-1.1419000002206303E-2</v>
      </c>
      <c r="AG127" s="116"/>
      <c r="AH127" s="13">
        <f t="shared" si="55"/>
        <v>9.5299205321770705E-3</v>
      </c>
      <c r="AI127" s="13">
        <f t="shared" si="56"/>
        <v>0.75385369600008123</v>
      </c>
      <c r="AJ127" s="13">
        <f t="shared" si="57"/>
        <v>0.8262400990949057</v>
      </c>
      <c r="AK127" s="13">
        <f t="shared" si="58"/>
        <v>0.23314616526096127</v>
      </c>
      <c r="AL127" s="13">
        <f t="shared" si="59"/>
        <v>2.383311444777779</v>
      </c>
      <c r="AM127" s="13">
        <f t="shared" si="60"/>
        <v>2.5099357833532498</v>
      </c>
      <c r="AN127" s="92">
        <f t="shared" si="67"/>
        <v>-4.1733164633222311</v>
      </c>
      <c r="AO127" s="92">
        <f t="shared" si="67"/>
        <v>-4.1733237163093264</v>
      </c>
      <c r="AP127" s="92">
        <f t="shared" si="67"/>
        <v>-4.1732820431511604</v>
      </c>
      <c r="AQ127" s="92">
        <f t="shared" si="67"/>
        <v>-4.1735215223178219</v>
      </c>
      <c r="AR127" s="92">
        <f t="shared" si="67"/>
        <v>-4.1721466350013303</v>
      </c>
      <c r="AS127" s="92">
        <f t="shared" si="67"/>
        <v>-4.1800836286769201</v>
      </c>
      <c r="AT127" s="92">
        <f t="shared" si="67"/>
        <v>-4.1356197937213066</v>
      </c>
      <c r="AU127" s="92">
        <f t="shared" si="62"/>
        <v>-4.4642730469595984</v>
      </c>
      <c r="AW127" s="13">
        <v>8500</v>
      </c>
      <c r="AX127" s="13">
        <f t="shared" si="34"/>
        <v>-4.9885630319224786E-2</v>
      </c>
      <c r="AY127" s="13">
        <f t="shared" si="35"/>
        <v>-3.8219999999999997E-2</v>
      </c>
      <c r="AZ127" s="13">
        <f t="shared" si="36"/>
        <v>-1.1665630319224787E-2</v>
      </c>
      <c r="BA127" s="13">
        <f t="shared" si="37"/>
        <v>1.2517831182064632</v>
      </c>
      <c r="BB127" s="13">
        <f t="shared" si="38"/>
        <v>-0.62655609690275937</v>
      </c>
      <c r="BC127" s="13">
        <f t="shared" si="39"/>
        <v>0.73378483999980049</v>
      </c>
      <c r="BD127" s="13">
        <f t="shared" si="40"/>
        <v>0.38429237648660891</v>
      </c>
      <c r="BE127" s="13">
        <f t="shared" si="45"/>
        <v>6.8105985206147892</v>
      </c>
      <c r="BF127" s="13">
        <f t="shared" si="45"/>
        <v>6.8105171477907689</v>
      </c>
      <c r="BG127" s="13">
        <f t="shared" si="45"/>
        <v>6.8102394269875415</v>
      </c>
      <c r="BH127" s="13">
        <f t="shared" si="44"/>
        <v>6.8092919194437815</v>
      </c>
      <c r="BI127" s="13">
        <f t="shared" si="44"/>
        <v>6.8060631934333546</v>
      </c>
      <c r="BJ127" s="13">
        <f t="shared" si="44"/>
        <v>6.7951056291368106</v>
      </c>
      <c r="BK127" s="13">
        <f t="shared" si="44"/>
        <v>6.7584035202952046</v>
      </c>
      <c r="BL127" s="13">
        <f t="shared" si="41"/>
        <v>6.6399858268043612</v>
      </c>
    </row>
    <row r="128" spans="1:64" x14ac:dyDescent="0.2">
      <c r="A128" s="27" t="s">
        <v>66</v>
      </c>
      <c r="B128" s="53"/>
      <c r="C128" s="55">
        <v>45342.326000000001</v>
      </c>
      <c r="D128" s="27"/>
      <c r="E128" s="29">
        <f t="shared" si="46"/>
        <v>214.99939289614156</v>
      </c>
      <c r="F128" s="4">
        <f t="shared" si="47"/>
        <v>215</v>
      </c>
      <c r="G128" s="1">
        <f t="shared" si="48"/>
        <v>-1.419000000169035E-3</v>
      </c>
      <c r="I128" s="1">
        <f t="shared" si="68"/>
        <v>-1.419000000169035E-3</v>
      </c>
      <c r="P128" s="3"/>
      <c r="Q128" s="12">
        <f t="shared" si="49"/>
        <v>30323.826000000001</v>
      </c>
      <c r="R128" s="12"/>
      <c r="S128" s="20">
        <v>0.1</v>
      </c>
      <c r="Z128" s="13">
        <f t="shared" si="50"/>
        <v>215</v>
      </c>
      <c r="AA128" s="92">
        <f t="shared" si="51"/>
        <v>-1.3263814678229294E-3</v>
      </c>
      <c r="AB128" s="92">
        <f t="shared" si="52"/>
        <v>-1.0948920532346106E-2</v>
      </c>
      <c r="AC128" s="92">
        <f t="shared" si="53"/>
        <v>-1.419000000169035E-3</v>
      </c>
      <c r="AD128" s="92"/>
      <c r="AE128" s="92">
        <f t="shared" si="54"/>
        <v>8.5781925339466105E-10</v>
      </c>
      <c r="AF128" s="13">
        <f t="shared" si="64"/>
        <v>-1.419000000169035E-3</v>
      </c>
      <c r="AG128" s="116"/>
      <c r="AH128" s="13">
        <f t="shared" si="55"/>
        <v>9.5299205321770705E-3</v>
      </c>
      <c r="AI128" s="13">
        <f t="shared" si="56"/>
        <v>0.75385369600008123</v>
      </c>
      <c r="AJ128" s="13">
        <f t="shared" si="57"/>
        <v>0.8262400990949057</v>
      </c>
      <c r="AK128" s="13">
        <f t="shared" si="58"/>
        <v>0.23314616526096127</v>
      </c>
      <c r="AL128" s="13">
        <f t="shared" si="59"/>
        <v>2.383311444777779</v>
      </c>
      <c r="AM128" s="13">
        <f t="shared" si="60"/>
        <v>2.5099357833532498</v>
      </c>
      <c r="AN128" s="92">
        <f t="shared" si="67"/>
        <v>-4.1733164633222311</v>
      </c>
      <c r="AO128" s="92">
        <f t="shared" si="67"/>
        <v>-4.1733237163093264</v>
      </c>
      <c r="AP128" s="92">
        <f t="shared" si="67"/>
        <v>-4.1732820431511604</v>
      </c>
      <c r="AQ128" s="92">
        <f t="shared" si="67"/>
        <v>-4.1735215223178219</v>
      </c>
      <c r="AR128" s="92">
        <f t="shared" si="67"/>
        <v>-4.1721466350013303</v>
      </c>
      <c r="AS128" s="92">
        <f t="shared" si="67"/>
        <v>-4.1800836286769201</v>
      </c>
      <c r="AT128" s="92">
        <f t="shared" si="67"/>
        <v>-4.1356197937213066</v>
      </c>
      <c r="AU128" s="92">
        <f t="shared" si="62"/>
        <v>-4.4642730469595984</v>
      </c>
    </row>
    <row r="129" spans="1:47" x14ac:dyDescent="0.2">
      <c r="A129" s="27" t="s">
        <v>66</v>
      </c>
      <c r="B129" s="53"/>
      <c r="C129" s="55">
        <v>45349.31</v>
      </c>
      <c r="D129" s="27"/>
      <c r="E129" s="29">
        <f t="shared" si="46"/>
        <v>217.98742204020587</v>
      </c>
      <c r="F129" s="4">
        <f t="shared" si="47"/>
        <v>218</v>
      </c>
      <c r="G129" s="1">
        <f t="shared" si="48"/>
        <v>-2.9398799997579772E-2</v>
      </c>
      <c r="I129" s="1">
        <f t="shared" si="68"/>
        <v>-2.9398799997579772E-2</v>
      </c>
      <c r="P129" s="3"/>
      <c r="Q129" s="12">
        <f t="shared" si="49"/>
        <v>30330.809999999998</v>
      </c>
      <c r="R129" s="12"/>
      <c r="S129" s="20">
        <v>0.1</v>
      </c>
      <c r="Z129" s="13">
        <f t="shared" si="50"/>
        <v>218</v>
      </c>
      <c r="AA129" s="92">
        <f t="shared" si="51"/>
        <v>-1.2987750961760188E-3</v>
      </c>
      <c r="AB129" s="92">
        <f t="shared" si="52"/>
        <v>-3.8968222981403754E-2</v>
      </c>
      <c r="AC129" s="92">
        <f t="shared" si="53"/>
        <v>-2.9398799997579772E-2</v>
      </c>
      <c r="AD129" s="92"/>
      <c r="AE129" s="92">
        <f t="shared" si="54"/>
        <v>7.89611399459511E-5</v>
      </c>
      <c r="AF129" s="13">
        <f t="shared" si="64"/>
        <v>-2.9398799997579772E-2</v>
      </c>
      <c r="AG129" s="116"/>
      <c r="AH129" s="13">
        <f t="shared" si="55"/>
        <v>9.5694229838239817E-3</v>
      </c>
      <c r="AI129" s="13">
        <f t="shared" si="56"/>
        <v>0.7532153244149179</v>
      </c>
      <c r="AJ129" s="13">
        <f t="shared" si="57"/>
        <v>0.82778163575116781</v>
      </c>
      <c r="AK129" s="13">
        <f t="shared" si="58"/>
        <v>0.23247034487236784</v>
      </c>
      <c r="AL129" s="13">
        <f t="shared" si="59"/>
        <v>2.3860534918112788</v>
      </c>
      <c r="AM129" s="13">
        <f t="shared" si="60"/>
        <v>2.519978515310719</v>
      </c>
      <c r="AN129" s="92">
        <f t="shared" si="67"/>
        <v>-4.1698930686988911</v>
      </c>
      <c r="AO129" s="92">
        <f t="shared" si="67"/>
        <v>-4.169900588884234</v>
      </c>
      <c r="AP129" s="92">
        <f t="shared" si="67"/>
        <v>-4.169857626145288</v>
      </c>
      <c r="AQ129" s="92">
        <f t="shared" si="67"/>
        <v>-4.1701031130534023</v>
      </c>
      <c r="AR129" s="92">
        <f t="shared" si="67"/>
        <v>-4.1687017567391598</v>
      </c>
      <c r="AS129" s="92">
        <f t="shared" si="67"/>
        <v>-4.1767457011039513</v>
      </c>
      <c r="AT129" s="92">
        <f t="shared" si="67"/>
        <v>-4.1319363704618324</v>
      </c>
      <c r="AU129" s="92">
        <f t="shared" si="62"/>
        <v>-4.4602521928109828</v>
      </c>
    </row>
    <row r="130" spans="1:47" x14ac:dyDescent="0.2">
      <c r="A130" s="27" t="s">
        <v>66</v>
      </c>
      <c r="B130" s="53"/>
      <c r="C130" s="55">
        <v>45349.338000000003</v>
      </c>
      <c r="D130" s="27"/>
      <c r="E130" s="29">
        <f t="shared" si="46"/>
        <v>217.99940153849494</v>
      </c>
      <c r="F130" s="4">
        <f t="shared" si="47"/>
        <v>218</v>
      </c>
      <c r="G130" s="1">
        <f t="shared" si="48"/>
        <v>-1.3987999918754213E-3</v>
      </c>
      <c r="I130" s="1">
        <f t="shared" si="68"/>
        <v>-1.3987999918754213E-3</v>
      </c>
      <c r="P130" s="3"/>
      <c r="Q130" s="12">
        <f t="shared" si="49"/>
        <v>30330.838000000003</v>
      </c>
      <c r="R130" s="12"/>
      <c r="S130" s="20">
        <v>0.1</v>
      </c>
      <c r="Z130" s="13">
        <f t="shared" si="50"/>
        <v>218</v>
      </c>
      <c r="AA130" s="92">
        <f t="shared" si="51"/>
        <v>-1.2987750961760188E-3</v>
      </c>
      <c r="AB130" s="92">
        <f t="shared" si="52"/>
        <v>-1.0968222975699403E-2</v>
      </c>
      <c r="AC130" s="92">
        <f t="shared" si="53"/>
        <v>-1.3987999918754213E-3</v>
      </c>
      <c r="AD130" s="92"/>
      <c r="AE130" s="92">
        <f t="shared" si="54"/>
        <v>1.0004979759676338E-9</v>
      </c>
      <c r="AF130" s="13">
        <f t="shared" si="64"/>
        <v>-1.3987999918754213E-3</v>
      </c>
      <c r="AG130" s="116"/>
      <c r="AH130" s="13">
        <f t="shared" si="55"/>
        <v>9.5694229838239817E-3</v>
      </c>
      <c r="AI130" s="13">
        <f t="shared" si="56"/>
        <v>0.7532153244149179</v>
      </c>
      <c r="AJ130" s="13">
        <f t="shared" si="57"/>
        <v>0.82778163575116781</v>
      </c>
      <c r="AK130" s="13">
        <f t="shared" si="58"/>
        <v>0.23247034487236784</v>
      </c>
      <c r="AL130" s="13">
        <f t="shared" si="59"/>
        <v>2.3860534918112788</v>
      </c>
      <c r="AM130" s="13">
        <f t="shared" si="60"/>
        <v>2.519978515310719</v>
      </c>
      <c r="AN130" s="92">
        <f t="shared" si="67"/>
        <v>-4.1698930686988911</v>
      </c>
      <c r="AO130" s="92">
        <f t="shared" si="67"/>
        <v>-4.169900588884234</v>
      </c>
      <c r="AP130" s="92">
        <f t="shared" si="67"/>
        <v>-4.169857626145288</v>
      </c>
      <c r="AQ130" s="92">
        <f t="shared" si="67"/>
        <v>-4.1701031130534023</v>
      </c>
      <c r="AR130" s="92">
        <f t="shared" si="67"/>
        <v>-4.1687017567391598</v>
      </c>
      <c r="AS130" s="92">
        <f t="shared" si="67"/>
        <v>-4.1767457011039513</v>
      </c>
      <c r="AT130" s="92">
        <f t="shared" si="67"/>
        <v>-4.1319363704618324</v>
      </c>
      <c r="AU130" s="92">
        <f t="shared" si="62"/>
        <v>-4.4602521928109828</v>
      </c>
    </row>
    <row r="131" spans="1:47" x14ac:dyDescent="0.2">
      <c r="A131" s="27" t="s">
        <v>71</v>
      </c>
      <c r="B131" s="53"/>
      <c r="C131" s="55">
        <v>45370.368000000002</v>
      </c>
      <c r="D131" s="27"/>
      <c r="E131" s="29">
        <f t="shared" si="46"/>
        <v>226.99686043020429</v>
      </c>
      <c r="F131" s="4">
        <f t="shared" si="47"/>
        <v>227</v>
      </c>
      <c r="G131" s="1">
        <f t="shared" si="48"/>
        <v>-7.3381999973207712E-3</v>
      </c>
      <c r="I131" s="1">
        <f t="shared" si="68"/>
        <v>-7.3381999973207712E-3</v>
      </c>
      <c r="P131" s="3"/>
      <c r="Q131" s="12">
        <f t="shared" si="49"/>
        <v>30351.868000000002</v>
      </c>
      <c r="R131" s="12"/>
      <c r="S131" s="20">
        <v>0.1</v>
      </c>
      <c r="Z131" s="13">
        <f t="shared" si="50"/>
        <v>227</v>
      </c>
      <c r="AA131" s="92">
        <f t="shared" si="51"/>
        <v>-1.2168197081542844E-3</v>
      </c>
      <c r="AB131" s="92">
        <f t="shared" si="52"/>
        <v>-1.7025257969166489E-2</v>
      </c>
      <c r="AC131" s="92">
        <f t="shared" si="53"/>
        <v>-7.3381999973207712E-3</v>
      </c>
      <c r="AD131" s="92"/>
      <c r="AE131" s="92">
        <f t="shared" si="54"/>
        <v>3.7471296644595981E-6</v>
      </c>
      <c r="AF131" s="13">
        <f t="shared" si="64"/>
        <v>-7.3381999973207712E-3</v>
      </c>
      <c r="AG131" s="116"/>
      <c r="AH131" s="13">
        <f t="shared" si="55"/>
        <v>9.6870579718457174E-3</v>
      </c>
      <c r="AI131" s="13">
        <f t="shared" si="56"/>
        <v>0.75131774325433209</v>
      </c>
      <c r="AJ131" s="13">
        <f t="shared" si="57"/>
        <v>0.83235350797244267</v>
      </c>
      <c r="AK131" s="13">
        <f t="shared" si="58"/>
        <v>0.23043930335034776</v>
      </c>
      <c r="AL131" s="13">
        <f t="shared" si="59"/>
        <v>2.3942519406407725</v>
      </c>
      <c r="AM131" s="13">
        <f t="shared" si="60"/>
        <v>2.5504236783440151</v>
      </c>
      <c r="AN131" s="92">
        <f t="shared" si="67"/>
        <v>-4.1596401839335284</v>
      </c>
      <c r="AO131" s="92">
        <f t="shared" si="67"/>
        <v>-4.1596485483793337</v>
      </c>
      <c r="AP131" s="92">
        <f t="shared" si="67"/>
        <v>-4.1596015591631232</v>
      </c>
      <c r="AQ131" s="92">
        <f t="shared" si="67"/>
        <v>-4.1598655784374365</v>
      </c>
      <c r="AR131" s="92">
        <f t="shared" si="67"/>
        <v>-4.1583835908035223</v>
      </c>
      <c r="AS131" s="92">
        <f t="shared" si="67"/>
        <v>-4.1667489436101546</v>
      </c>
      <c r="AT131" s="92">
        <f t="shared" si="67"/>
        <v>-4.1209179262096942</v>
      </c>
      <c r="AU131" s="92">
        <f t="shared" si="62"/>
        <v>-4.4481896303651309</v>
      </c>
    </row>
    <row r="132" spans="1:47" x14ac:dyDescent="0.2">
      <c r="A132" s="27" t="s">
        <v>57</v>
      </c>
      <c r="B132" s="53"/>
      <c r="C132" s="55">
        <v>45440.481</v>
      </c>
      <c r="D132" s="27"/>
      <c r="E132" s="29">
        <f t="shared" si="46"/>
        <v>256.99395197915493</v>
      </c>
      <c r="F132" s="4">
        <f t="shared" si="47"/>
        <v>257</v>
      </c>
      <c r="G132" s="1">
        <f t="shared" si="48"/>
        <v>-1.4136199999484234E-2</v>
      </c>
      <c r="I132" s="1">
        <f t="shared" si="68"/>
        <v>-1.4136199999484234E-2</v>
      </c>
      <c r="P132" s="3"/>
      <c r="Q132" s="12">
        <f t="shared" si="49"/>
        <v>30421.981</v>
      </c>
      <c r="R132" s="12"/>
      <c r="S132" s="20">
        <v>0.1</v>
      </c>
      <c r="Z132" s="13">
        <f t="shared" si="50"/>
        <v>257</v>
      </c>
      <c r="AA132" s="92">
        <f t="shared" si="51"/>
        <v>-9.529981573693988E-4</v>
      </c>
      <c r="AB132" s="92">
        <f t="shared" si="52"/>
        <v>-2.4205917922114836E-2</v>
      </c>
      <c r="AC132" s="92">
        <f t="shared" si="53"/>
        <v>-1.4136199999484234E-2</v>
      </c>
      <c r="AD132" s="92"/>
      <c r="AE132" s="92">
        <f t="shared" si="54"/>
        <v>1.7379681080993999E-5</v>
      </c>
      <c r="AF132" s="13">
        <f t="shared" si="64"/>
        <v>-1.4136199999484234E-2</v>
      </c>
      <c r="AG132" s="116"/>
      <c r="AH132" s="13">
        <f t="shared" si="55"/>
        <v>1.0069717922630601E-2</v>
      </c>
      <c r="AI132" s="13">
        <f t="shared" si="56"/>
        <v>0.74517929871010269</v>
      </c>
      <c r="AJ132" s="13">
        <f t="shared" si="57"/>
        <v>0.84703189706627113</v>
      </c>
      <c r="AK132" s="13">
        <f t="shared" si="58"/>
        <v>0.22363261735005652</v>
      </c>
      <c r="AL132" s="13">
        <f t="shared" si="59"/>
        <v>2.4212876165468002</v>
      </c>
      <c r="AM132" s="13">
        <f t="shared" si="60"/>
        <v>2.6554994851242157</v>
      </c>
      <c r="AN132" s="92">
        <f t="shared" si="67"/>
        <v>-4.1256473167246908</v>
      </c>
      <c r="AO132" s="92">
        <f t="shared" si="67"/>
        <v>-4.1256589855711736</v>
      </c>
      <c r="AP132" s="92">
        <f t="shared" si="67"/>
        <v>-4.1255968222546624</v>
      </c>
      <c r="AQ132" s="92">
        <f t="shared" si="67"/>
        <v>-4.1259280512279455</v>
      </c>
      <c r="AR132" s="92">
        <f t="shared" si="67"/>
        <v>-4.1241650398197303</v>
      </c>
      <c r="AS132" s="92">
        <f t="shared" si="67"/>
        <v>-4.1336034216978543</v>
      </c>
      <c r="AT132" s="92">
        <f t="shared" si="67"/>
        <v>-4.0845327900990425</v>
      </c>
      <c r="AU132" s="92">
        <f t="shared" si="62"/>
        <v>-4.4079810888789615</v>
      </c>
    </row>
    <row r="133" spans="1:47" x14ac:dyDescent="0.2">
      <c r="A133" s="27" t="s">
        <v>71</v>
      </c>
      <c r="B133" s="53"/>
      <c r="C133" s="55">
        <v>45559.697999999997</v>
      </c>
      <c r="D133" s="27"/>
      <c r="E133" s="29">
        <f t="shared" si="46"/>
        <v>307.99966080906211</v>
      </c>
      <c r="F133" s="4">
        <f t="shared" si="47"/>
        <v>308</v>
      </c>
      <c r="G133" s="1">
        <f t="shared" si="48"/>
        <v>-7.9280000500148162E-4</v>
      </c>
      <c r="I133" s="1">
        <f t="shared" si="68"/>
        <v>-7.9280000500148162E-4</v>
      </c>
      <c r="P133" s="3"/>
      <c r="Q133" s="12">
        <f t="shared" si="49"/>
        <v>30541.197999999997</v>
      </c>
      <c r="R133" s="12"/>
      <c r="S133" s="20">
        <v>0.1</v>
      </c>
      <c r="Z133" s="13">
        <f t="shared" si="50"/>
        <v>308</v>
      </c>
      <c r="AA133" s="92">
        <f t="shared" si="51"/>
        <v>-5.3758834449925755E-4</v>
      </c>
      <c r="AB133" s="92">
        <f t="shared" si="52"/>
        <v>-1.1479622540502225E-2</v>
      </c>
      <c r="AC133" s="92">
        <f t="shared" si="53"/>
        <v>-7.9280000500148162E-4</v>
      </c>
      <c r="AD133" s="92"/>
      <c r="AE133" s="92">
        <f t="shared" si="54"/>
        <v>6.5132991656302481E-9</v>
      </c>
      <c r="AF133" s="13">
        <f t="shared" si="64"/>
        <v>-7.9280000500148162E-4</v>
      </c>
      <c r="AG133" s="116"/>
      <c r="AH133" s="13">
        <f t="shared" si="55"/>
        <v>1.0686822535500743E-2</v>
      </c>
      <c r="AI133" s="13">
        <f t="shared" si="56"/>
        <v>0.73538087669874996</v>
      </c>
      <c r="AJ133" s="13">
        <f t="shared" si="57"/>
        <v>0.87007716762393361</v>
      </c>
      <c r="AK133" s="13">
        <f t="shared" si="58"/>
        <v>0.21194776934893586</v>
      </c>
      <c r="AL133" s="13">
        <f t="shared" si="59"/>
        <v>2.4662702192962289</v>
      </c>
      <c r="AM133" s="13">
        <f t="shared" si="60"/>
        <v>2.8481296316338849</v>
      </c>
      <c r="AN133" s="92">
        <f t="shared" ref="AN133:AT148" si="69">$AU133+$AB$7*SIN(AO133)</f>
        <v>-4.0684776515127741</v>
      </c>
      <c r="AO133" s="92">
        <f t="shared" si="69"/>
        <v>-4.0684968527727934</v>
      </c>
      <c r="AP133" s="92">
        <f t="shared" si="69"/>
        <v>-4.0684025163169091</v>
      </c>
      <c r="AQ133" s="92">
        <f t="shared" si="69"/>
        <v>-4.0688661086243973</v>
      </c>
      <c r="AR133" s="92">
        <f t="shared" si="69"/>
        <v>-4.0665906488759243</v>
      </c>
      <c r="AS133" s="92">
        <f t="shared" si="69"/>
        <v>-4.077826460080658</v>
      </c>
      <c r="AT133" s="92">
        <f t="shared" si="69"/>
        <v>-4.0238742870411333</v>
      </c>
      <c r="AU133" s="92">
        <f t="shared" si="62"/>
        <v>-4.3396265683524726</v>
      </c>
    </row>
    <row r="134" spans="1:47" x14ac:dyDescent="0.2">
      <c r="A134" s="27" t="s">
        <v>71</v>
      </c>
      <c r="B134" s="53"/>
      <c r="C134" s="55">
        <v>45578.394</v>
      </c>
      <c r="D134" s="27"/>
      <c r="E134" s="29">
        <f t="shared" si="46"/>
        <v>315.99854295073783</v>
      </c>
      <c r="F134" s="4">
        <f t="shared" si="47"/>
        <v>316</v>
      </c>
      <c r="G134" s="1">
        <f t="shared" si="48"/>
        <v>-3.4056000004056841E-3</v>
      </c>
      <c r="I134" s="1">
        <f t="shared" si="68"/>
        <v>-3.4056000004056841E-3</v>
      </c>
      <c r="P134" s="3"/>
      <c r="Q134" s="12">
        <f t="shared" si="49"/>
        <v>30559.894</v>
      </c>
      <c r="R134" s="12"/>
      <c r="S134" s="20">
        <v>0.1</v>
      </c>
      <c r="Z134" s="13">
        <f t="shared" si="50"/>
        <v>316</v>
      </c>
      <c r="AA134" s="92">
        <f t="shared" si="51"/>
        <v>-4.7620768960959792E-4</v>
      </c>
      <c r="AB134" s="92">
        <f t="shared" si="52"/>
        <v>-1.4185403830796086E-2</v>
      </c>
      <c r="AC134" s="92">
        <f t="shared" si="53"/>
        <v>-3.4056000004056841E-3</v>
      </c>
      <c r="AD134" s="92"/>
      <c r="AE134" s="92">
        <f t="shared" si="54"/>
        <v>8.5813393105512346E-7</v>
      </c>
      <c r="AF134" s="13">
        <f t="shared" si="64"/>
        <v>-3.4056000004056841E-3</v>
      </c>
      <c r="AG134" s="116"/>
      <c r="AH134" s="13">
        <f t="shared" si="55"/>
        <v>1.0779803830390402E-2</v>
      </c>
      <c r="AI134" s="13">
        <f t="shared" si="56"/>
        <v>0.73391418525933672</v>
      </c>
      <c r="AJ134" s="13">
        <f t="shared" si="57"/>
        <v>0.87348202207827896</v>
      </c>
      <c r="AK134" s="13">
        <f t="shared" si="58"/>
        <v>0.21010349007693624</v>
      </c>
      <c r="AL134" s="13">
        <f t="shared" si="59"/>
        <v>2.4732204913423446</v>
      </c>
      <c r="AM134" s="13">
        <f t="shared" si="60"/>
        <v>2.8801111940560178</v>
      </c>
      <c r="AN134" s="92">
        <f t="shared" si="69"/>
        <v>-4.0595772693924443</v>
      </c>
      <c r="AO134" s="92">
        <f t="shared" si="69"/>
        <v>-4.059597887639848</v>
      </c>
      <c r="AP134" s="92">
        <f t="shared" si="69"/>
        <v>-4.0594977726876413</v>
      </c>
      <c r="AQ134" s="92">
        <f t="shared" si="69"/>
        <v>-4.059984018434788</v>
      </c>
      <c r="AR134" s="92">
        <f t="shared" si="69"/>
        <v>-4.0576252714291519</v>
      </c>
      <c r="AS134" s="92">
        <f t="shared" si="69"/>
        <v>-4.0691363627828716</v>
      </c>
      <c r="AT134" s="92">
        <f t="shared" si="69"/>
        <v>-4.0144940484302332</v>
      </c>
      <c r="AU134" s="92">
        <f t="shared" si="62"/>
        <v>-4.3289042906228259</v>
      </c>
    </row>
    <row r="135" spans="1:47" x14ac:dyDescent="0.2">
      <c r="A135" s="27" t="s">
        <v>81</v>
      </c>
      <c r="B135" s="53"/>
      <c r="C135" s="27">
        <v>45945.360999999997</v>
      </c>
      <c r="D135" s="27"/>
      <c r="E135" s="29">
        <f t="shared" si="46"/>
        <v>473.00141965611436</v>
      </c>
      <c r="F135" s="4">
        <f t="shared" si="47"/>
        <v>473</v>
      </c>
      <c r="G135" s="1">
        <f t="shared" si="48"/>
        <v>3.3181999970111065E-3</v>
      </c>
      <c r="I135" s="1">
        <f t="shared" si="68"/>
        <v>3.3181999970111065E-3</v>
      </c>
      <c r="Q135" s="12">
        <f t="shared" si="49"/>
        <v>30926.860999999997</v>
      </c>
      <c r="R135" s="12"/>
      <c r="S135" s="20">
        <v>0.1</v>
      </c>
      <c r="Z135" s="13">
        <f t="shared" si="50"/>
        <v>473</v>
      </c>
      <c r="AA135" s="92">
        <f t="shared" si="51"/>
        <v>5.2118743748032562E-4</v>
      </c>
      <c r="AB135" s="92">
        <f t="shared" si="52"/>
        <v>-9.0770891204692197E-3</v>
      </c>
      <c r="AC135" s="92">
        <f t="shared" si="53"/>
        <v>3.3181999970111065E-3</v>
      </c>
      <c r="AD135" s="92"/>
      <c r="AE135" s="92">
        <f t="shared" si="54"/>
        <v>7.8232792581729297E-7</v>
      </c>
      <c r="AF135" s="13">
        <f t="shared" si="64"/>
        <v>3.3181999970111065E-3</v>
      </c>
      <c r="AG135" s="116"/>
      <c r="AH135" s="13">
        <f t="shared" si="55"/>
        <v>1.2395289117480326E-2</v>
      </c>
      <c r="AI135" s="13">
        <f t="shared" si="56"/>
        <v>0.70869599258131744</v>
      </c>
      <c r="AJ135" s="13">
        <f t="shared" si="57"/>
        <v>0.9297066743561424</v>
      </c>
      <c r="AK135" s="13">
        <f t="shared" si="58"/>
        <v>0.17345637091363347</v>
      </c>
      <c r="AL135" s="13">
        <f t="shared" si="59"/>
        <v>2.6045269796222041</v>
      </c>
      <c r="AM135" s="13">
        <f t="shared" si="60"/>
        <v>3.6339951253372909</v>
      </c>
      <c r="AN135" s="92">
        <f t="shared" si="69"/>
        <v>-3.8882059346497764</v>
      </c>
      <c r="AO135" s="92">
        <f t="shared" si="69"/>
        <v>-3.8882674696411068</v>
      </c>
      <c r="AP135" s="92">
        <f t="shared" si="69"/>
        <v>-3.8880202062265554</v>
      </c>
      <c r="AQ135" s="92">
        <f t="shared" si="69"/>
        <v>-3.8890141175872999</v>
      </c>
      <c r="AR135" s="92">
        <f t="shared" si="69"/>
        <v>-3.8850244718883853</v>
      </c>
      <c r="AS135" s="92">
        <f t="shared" si="69"/>
        <v>-3.9011297698704519</v>
      </c>
      <c r="AT135" s="92">
        <f t="shared" si="69"/>
        <v>-3.8375006836634973</v>
      </c>
      <c r="AU135" s="92">
        <f t="shared" si="62"/>
        <v>-4.1184795901785369</v>
      </c>
    </row>
    <row r="136" spans="1:47" x14ac:dyDescent="0.2">
      <c r="A136" s="27" t="s">
        <v>54</v>
      </c>
      <c r="B136" s="53"/>
      <c r="C136" s="55">
        <v>45989.769</v>
      </c>
      <c r="D136" s="27"/>
      <c r="E136" s="29">
        <f t="shared" si="46"/>
        <v>492.00090393871443</v>
      </c>
      <c r="F136" s="4">
        <f t="shared" si="47"/>
        <v>492</v>
      </c>
      <c r="G136" s="1">
        <f t="shared" si="48"/>
        <v>2.1128000007593073E-3</v>
      </c>
      <c r="I136" s="1">
        <f t="shared" si="68"/>
        <v>2.1128000007593073E-3</v>
      </c>
      <c r="P136" s="3"/>
      <c r="Q136" s="12">
        <f t="shared" si="49"/>
        <v>30971.269</v>
      </c>
      <c r="R136" s="12"/>
      <c r="S136" s="20">
        <v>0.1</v>
      </c>
      <c r="Z136" s="13">
        <f t="shared" si="50"/>
        <v>492</v>
      </c>
      <c r="AA136" s="92">
        <f t="shared" si="51"/>
        <v>6.1522535740371823E-4</v>
      </c>
      <c r="AB136" s="92">
        <f t="shared" si="52"/>
        <v>-1.0451060236644411E-2</v>
      </c>
      <c r="AC136" s="92">
        <f t="shared" si="53"/>
        <v>2.1128000007593073E-3</v>
      </c>
      <c r="AD136" s="92"/>
      <c r="AE136" s="92">
        <f t="shared" si="54"/>
        <v>2.24272981242162E-7</v>
      </c>
      <c r="AF136" s="13">
        <f t="shared" si="64"/>
        <v>2.1128000007593073E-3</v>
      </c>
      <c r="AG136" s="116"/>
      <c r="AH136" s="13">
        <f t="shared" si="55"/>
        <v>1.2563860237403718E-2</v>
      </c>
      <c r="AI136" s="13">
        <f t="shared" si="56"/>
        <v>0.70607547167803975</v>
      </c>
      <c r="AJ136" s="13">
        <f t="shared" si="57"/>
        <v>0.93523439535782027</v>
      </c>
      <c r="AK136" s="13">
        <f t="shared" si="58"/>
        <v>0.16897783582300091</v>
      </c>
      <c r="AL136" s="13">
        <f t="shared" si="59"/>
        <v>2.6198319327992547</v>
      </c>
      <c r="AM136" s="13">
        <f t="shared" si="60"/>
        <v>3.7458174569422527</v>
      </c>
      <c r="AN136" s="92">
        <f t="shared" si="69"/>
        <v>-3.8678512298079566</v>
      </c>
      <c r="AO136" s="92">
        <f t="shared" si="69"/>
        <v>-3.8679191673852316</v>
      </c>
      <c r="AP136" s="92">
        <f t="shared" si="69"/>
        <v>-3.8676511686931505</v>
      </c>
      <c r="AQ136" s="92">
        <f t="shared" si="69"/>
        <v>-3.8687087350759879</v>
      </c>
      <c r="AR136" s="92">
        <f t="shared" si="69"/>
        <v>-3.8645411583291938</v>
      </c>
      <c r="AS136" s="92">
        <f t="shared" si="69"/>
        <v>-3.8810552398747467</v>
      </c>
      <c r="AT136" s="92">
        <f t="shared" si="69"/>
        <v>-3.8169573053001855</v>
      </c>
      <c r="AU136" s="92">
        <f t="shared" si="62"/>
        <v>-4.0930141805706297</v>
      </c>
    </row>
    <row r="137" spans="1:47" x14ac:dyDescent="0.2">
      <c r="A137" s="27" t="s">
        <v>82</v>
      </c>
      <c r="B137" s="53"/>
      <c r="C137" s="55">
        <v>45994.451000000001</v>
      </c>
      <c r="D137" s="27"/>
      <c r="E137" s="29">
        <f t="shared" si="46"/>
        <v>494.00404718792947</v>
      </c>
      <c r="F137" s="4">
        <f t="shared" si="47"/>
        <v>494</v>
      </c>
      <c r="G137" s="1">
        <f t="shared" si="48"/>
        <v>9.4596000053570606E-3</v>
      </c>
      <c r="I137" s="1">
        <f t="shared" si="68"/>
        <v>9.4596000053570606E-3</v>
      </c>
      <c r="P137" s="3"/>
      <c r="Q137" s="12">
        <f t="shared" si="49"/>
        <v>30975.951000000001</v>
      </c>
      <c r="R137" s="12"/>
      <c r="S137" s="20">
        <v>0.1</v>
      </c>
      <c r="Z137" s="13">
        <f t="shared" si="50"/>
        <v>494</v>
      </c>
      <c r="AA137" s="92">
        <f t="shared" si="51"/>
        <v>6.247904725703874E-4</v>
      </c>
      <c r="AB137" s="92">
        <f t="shared" si="52"/>
        <v>-3.1216675872133282E-3</v>
      </c>
      <c r="AC137" s="92">
        <f t="shared" si="53"/>
        <v>9.4596000053570606E-3</v>
      </c>
      <c r="AD137" s="92"/>
      <c r="AE137" s="92">
        <f t="shared" si="54"/>
        <v>7.8053859480618284E-6</v>
      </c>
      <c r="AF137" s="13">
        <f t="shared" si="64"/>
        <v>9.4596000053570606E-3</v>
      </c>
      <c r="AG137" s="116"/>
      <c r="AH137" s="13">
        <f t="shared" si="55"/>
        <v>1.2581267592570389E-2</v>
      </c>
      <c r="AI137" s="13">
        <f t="shared" si="56"/>
        <v>0.70580472445413489</v>
      </c>
      <c r="AJ137" s="13">
        <f t="shared" si="57"/>
        <v>0.93580123257121117</v>
      </c>
      <c r="AK137" s="13">
        <f t="shared" si="58"/>
        <v>0.16850601530866605</v>
      </c>
      <c r="AL137" s="13">
        <f t="shared" si="59"/>
        <v>2.6214364372216847</v>
      </c>
      <c r="AM137" s="13">
        <f t="shared" si="60"/>
        <v>3.7579125785277352</v>
      </c>
      <c r="AN137" s="92">
        <f t="shared" si="69"/>
        <v>-3.8657129811510003</v>
      </c>
      <c r="AO137" s="92">
        <f t="shared" si="69"/>
        <v>-3.8657816052602949</v>
      </c>
      <c r="AP137" s="92">
        <f t="shared" si="69"/>
        <v>-3.8655114109158779</v>
      </c>
      <c r="AQ137" s="92">
        <f t="shared" si="69"/>
        <v>-3.8665756233585289</v>
      </c>
      <c r="AR137" s="92">
        <f t="shared" si="69"/>
        <v>-3.8623897915958199</v>
      </c>
      <c r="AS137" s="92">
        <f t="shared" si="69"/>
        <v>-3.8789445995518399</v>
      </c>
      <c r="AT137" s="92">
        <f t="shared" si="69"/>
        <v>-3.8148053141648335</v>
      </c>
      <c r="AU137" s="92">
        <f t="shared" si="62"/>
        <v>-4.0903336111382176</v>
      </c>
    </row>
    <row r="138" spans="1:47" x14ac:dyDescent="0.2">
      <c r="A138" s="27" t="s">
        <v>82</v>
      </c>
      <c r="B138" s="53"/>
      <c r="C138" s="55">
        <v>46036.502</v>
      </c>
      <c r="D138" s="27"/>
      <c r="E138" s="29">
        <f t="shared" si="46"/>
        <v>511.99511441832828</v>
      </c>
      <c r="F138" s="4">
        <f t="shared" si="47"/>
        <v>512</v>
      </c>
      <c r="G138" s="1">
        <f t="shared" si="48"/>
        <v>-1.1419199996453244E-2</v>
      </c>
      <c r="I138" s="1">
        <f t="shared" si="68"/>
        <v>-1.1419199996453244E-2</v>
      </c>
      <c r="P138" s="3"/>
      <c r="Q138" s="12">
        <f t="shared" si="49"/>
        <v>31018.002</v>
      </c>
      <c r="R138" s="12"/>
      <c r="S138" s="20">
        <v>0.1</v>
      </c>
      <c r="Z138" s="13">
        <f t="shared" si="50"/>
        <v>512</v>
      </c>
      <c r="AA138" s="92">
        <f t="shared" si="51"/>
        <v>7.0801993886693802E-4</v>
      </c>
      <c r="AB138" s="92">
        <f t="shared" si="52"/>
        <v>-2.4154248415320184E-2</v>
      </c>
      <c r="AC138" s="92">
        <f t="shared" si="53"/>
        <v>-1.1419199996453244E-2</v>
      </c>
      <c r="AD138" s="92"/>
      <c r="AE138" s="92">
        <f t="shared" si="54"/>
        <v>1.4706946335962726E-5</v>
      </c>
      <c r="AF138" s="13">
        <f t="shared" si="64"/>
        <v>-1.1419199996453244E-2</v>
      </c>
      <c r="AG138" s="116"/>
      <c r="AH138" s="13">
        <f t="shared" si="55"/>
        <v>1.2735048418866938E-2</v>
      </c>
      <c r="AI138" s="13">
        <f t="shared" si="56"/>
        <v>0.703411143735302</v>
      </c>
      <c r="AJ138" s="13">
        <f t="shared" si="57"/>
        <v>0.94077565006705999</v>
      </c>
      <c r="AK138" s="13">
        <f t="shared" si="58"/>
        <v>0.16425646924340667</v>
      </c>
      <c r="AL138" s="13">
        <f t="shared" si="59"/>
        <v>2.6358223103284506</v>
      </c>
      <c r="AM138" s="13">
        <f t="shared" si="60"/>
        <v>3.8697072823533283</v>
      </c>
      <c r="AN138" s="92">
        <f t="shared" si="69"/>
        <v>-3.8465051933132859</v>
      </c>
      <c r="AO138" s="92">
        <f t="shared" si="69"/>
        <v>-3.8465800880949157</v>
      </c>
      <c r="AP138" s="92">
        <f t="shared" si="69"/>
        <v>-3.8462900770632573</v>
      </c>
      <c r="AQ138" s="92">
        <f t="shared" si="69"/>
        <v>-3.8474134694958768</v>
      </c>
      <c r="AR138" s="92">
        <f t="shared" si="69"/>
        <v>-3.8430678260527711</v>
      </c>
      <c r="AS138" s="92">
        <f t="shared" si="69"/>
        <v>-3.8599687209737135</v>
      </c>
      <c r="AT138" s="92">
        <f t="shared" si="69"/>
        <v>-3.7955260242397468</v>
      </c>
      <c r="AU138" s="92">
        <f t="shared" si="62"/>
        <v>-4.0662084862465155</v>
      </c>
    </row>
    <row r="139" spans="1:47" x14ac:dyDescent="0.2">
      <c r="A139" s="27" t="s">
        <v>82</v>
      </c>
      <c r="B139" s="53"/>
      <c r="C139" s="55">
        <v>46036.512000000002</v>
      </c>
      <c r="D139" s="27"/>
      <c r="E139" s="29">
        <f t="shared" si="46"/>
        <v>511.99939281057436</v>
      </c>
      <c r="F139" s="4">
        <f t="shared" si="47"/>
        <v>512</v>
      </c>
      <c r="G139" s="1">
        <f t="shared" si="48"/>
        <v>-1.4191999944159761E-3</v>
      </c>
      <c r="I139" s="1">
        <f t="shared" si="68"/>
        <v>-1.4191999944159761E-3</v>
      </c>
      <c r="P139" s="3"/>
      <c r="Q139" s="12">
        <f t="shared" si="49"/>
        <v>31018.012000000002</v>
      </c>
      <c r="R139" s="12"/>
      <c r="S139" s="20">
        <v>0.1</v>
      </c>
      <c r="Z139" s="13">
        <f t="shared" si="50"/>
        <v>512</v>
      </c>
      <c r="AA139" s="92">
        <f t="shared" si="51"/>
        <v>7.0801993886693802E-4</v>
      </c>
      <c r="AB139" s="92">
        <f t="shared" si="52"/>
        <v>-1.4154248413282914E-2</v>
      </c>
      <c r="AC139" s="92">
        <f t="shared" si="53"/>
        <v>-1.4191999944159761E-3</v>
      </c>
      <c r="AD139" s="92"/>
      <c r="AE139" s="92">
        <f t="shared" si="54"/>
        <v>4.5250646445561654E-7</v>
      </c>
      <c r="AF139" s="13">
        <f t="shared" si="64"/>
        <v>-1.4191999944159761E-3</v>
      </c>
      <c r="AG139" s="116"/>
      <c r="AH139" s="13">
        <f t="shared" si="55"/>
        <v>1.2735048418866938E-2</v>
      </c>
      <c r="AI139" s="13">
        <f t="shared" si="56"/>
        <v>0.703411143735302</v>
      </c>
      <c r="AJ139" s="13">
        <f t="shared" si="57"/>
        <v>0.94077565006705999</v>
      </c>
      <c r="AK139" s="13">
        <f t="shared" si="58"/>
        <v>0.16425646924340667</v>
      </c>
      <c r="AL139" s="13">
        <f t="shared" si="59"/>
        <v>2.6358223103284506</v>
      </c>
      <c r="AM139" s="13">
        <f t="shared" si="60"/>
        <v>3.8697072823533283</v>
      </c>
      <c r="AN139" s="92">
        <f t="shared" si="69"/>
        <v>-3.8465051933132859</v>
      </c>
      <c r="AO139" s="92">
        <f t="shared" si="69"/>
        <v>-3.8465800880949157</v>
      </c>
      <c r="AP139" s="92">
        <f t="shared" si="69"/>
        <v>-3.8462900770632573</v>
      </c>
      <c r="AQ139" s="92">
        <f t="shared" si="69"/>
        <v>-3.8474134694958768</v>
      </c>
      <c r="AR139" s="92">
        <f t="shared" si="69"/>
        <v>-3.8430678260527711</v>
      </c>
      <c r="AS139" s="92">
        <f t="shared" si="69"/>
        <v>-3.8599687209737135</v>
      </c>
      <c r="AT139" s="92">
        <f t="shared" si="69"/>
        <v>-3.7955260242397468</v>
      </c>
      <c r="AU139" s="92">
        <f t="shared" si="62"/>
        <v>-4.0662084862465155</v>
      </c>
    </row>
    <row r="140" spans="1:47" x14ac:dyDescent="0.2">
      <c r="A140" s="29" t="s">
        <v>124</v>
      </c>
      <c r="B140" s="53"/>
      <c r="C140" s="27">
        <v>46057.553</v>
      </c>
      <c r="D140" s="27"/>
      <c r="E140" s="29">
        <f t="shared" si="46"/>
        <v>521.00155793375291</v>
      </c>
      <c r="F140" s="4">
        <f t="shared" si="47"/>
        <v>521</v>
      </c>
      <c r="G140" s="1">
        <f t="shared" si="48"/>
        <v>3.6413999987416901E-3</v>
      </c>
      <c r="I140" s="1">
        <f t="shared" si="68"/>
        <v>3.6413999987416901E-3</v>
      </c>
      <c r="Q140" s="12">
        <f t="shared" si="49"/>
        <v>31039.053</v>
      </c>
      <c r="R140" s="12"/>
      <c r="S140" s="20">
        <v>0.1</v>
      </c>
      <c r="Z140" s="13">
        <f t="shared" si="50"/>
        <v>521</v>
      </c>
      <c r="AA140" s="92">
        <f t="shared" si="51"/>
        <v>7.4770803001249567E-4</v>
      </c>
      <c r="AB140" s="92">
        <f t="shared" si="52"/>
        <v>-9.1685927512708074E-3</v>
      </c>
      <c r="AC140" s="92">
        <f t="shared" si="53"/>
        <v>3.6413999987416901E-3</v>
      </c>
      <c r="AD140" s="92"/>
      <c r="AE140" s="92">
        <f t="shared" si="54"/>
        <v>8.373453209887841E-7</v>
      </c>
      <c r="AF140" s="13">
        <f t="shared" si="64"/>
        <v>3.6413999987416901E-3</v>
      </c>
      <c r="AG140" s="116"/>
      <c r="AH140" s="13">
        <f t="shared" si="55"/>
        <v>1.2809992750012498E-2</v>
      </c>
      <c r="AI140" s="13">
        <f t="shared" si="56"/>
        <v>0.70224320891654446</v>
      </c>
      <c r="AJ140" s="13">
        <f t="shared" si="57"/>
        <v>0.9431778834133927</v>
      </c>
      <c r="AK140" s="13">
        <f t="shared" si="58"/>
        <v>0.16212967252293847</v>
      </c>
      <c r="AL140" s="13">
        <f t="shared" si="59"/>
        <v>2.6429790469926155</v>
      </c>
      <c r="AM140" s="13">
        <f t="shared" si="60"/>
        <v>3.9276733253964919</v>
      </c>
      <c r="AN140" s="92">
        <f t="shared" si="69"/>
        <v>-3.8369254809057982</v>
      </c>
      <c r="AO140" s="92">
        <f t="shared" si="69"/>
        <v>-3.8370035644633824</v>
      </c>
      <c r="AP140" s="92">
        <f t="shared" si="69"/>
        <v>-3.8367036363191205</v>
      </c>
      <c r="AQ140" s="92">
        <f t="shared" si="69"/>
        <v>-3.837856105643791</v>
      </c>
      <c r="AR140" s="92">
        <f t="shared" si="69"/>
        <v>-3.8334337873113316</v>
      </c>
      <c r="AS140" s="92">
        <f t="shared" si="69"/>
        <v>-3.8504935861811318</v>
      </c>
      <c r="AT140" s="92">
        <f t="shared" si="69"/>
        <v>-3.7859456349231664</v>
      </c>
      <c r="AU140" s="92">
        <f t="shared" si="62"/>
        <v>-4.0541459238006654</v>
      </c>
    </row>
    <row r="141" spans="1:47" x14ac:dyDescent="0.2">
      <c r="A141" s="27" t="s">
        <v>54</v>
      </c>
      <c r="B141" s="53"/>
      <c r="C141" s="55">
        <v>46071.572</v>
      </c>
      <c r="D141" s="27"/>
      <c r="E141" s="29">
        <f t="shared" si="46"/>
        <v>526.99943602233509</v>
      </c>
      <c r="F141" s="4">
        <f t="shared" si="47"/>
        <v>527</v>
      </c>
      <c r="G141" s="1">
        <f t="shared" si="48"/>
        <v>-1.3181999966036528E-3</v>
      </c>
      <c r="I141" s="1">
        <f t="shared" si="68"/>
        <v>-1.3181999966036528E-3</v>
      </c>
      <c r="P141" s="3"/>
      <c r="Q141" s="12">
        <f t="shared" si="49"/>
        <v>31053.072</v>
      </c>
      <c r="R141" s="12"/>
      <c r="S141" s="20">
        <v>0.1</v>
      </c>
      <c r="Z141" s="13">
        <f t="shared" si="50"/>
        <v>527</v>
      </c>
      <c r="AA141" s="92">
        <f t="shared" si="51"/>
        <v>7.7345385145887076E-4</v>
      </c>
      <c r="AB141" s="92">
        <f t="shared" si="52"/>
        <v>-1.4177435528062525E-2</v>
      </c>
      <c r="AC141" s="92">
        <f t="shared" si="53"/>
        <v>-1.3181999966036528E-3</v>
      </c>
      <c r="AD141" s="92"/>
      <c r="AE141" s="92">
        <f t="shared" si="54"/>
        <v>4.3750158201147631E-7</v>
      </c>
      <c r="AF141" s="13">
        <f t="shared" si="64"/>
        <v>-1.3181999966036528E-3</v>
      </c>
      <c r="AG141" s="116"/>
      <c r="AH141" s="13">
        <f t="shared" si="55"/>
        <v>1.2859235531458872E-2</v>
      </c>
      <c r="AI141" s="13">
        <f t="shared" si="56"/>
        <v>0.70147516249379627</v>
      </c>
      <c r="AJ141" s="13">
        <f t="shared" si="57"/>
        <v>0.94474824260287948</v>
      </c>
      <c r="AK141" s="13">
        <f t="shared" si="58"/>
        <v>0.16071110335196678</v>
      </c>
      <c r="AL141" s="13">
        <f t="shared" si="59"/>
        <v>2.6477370889201568</v>
      </c>
      <c r="AM141" s="13">
        <f t="shared" si="60"/>
        <v>3.9671212700846632</v>
      </c>
      <c r="AN141" s="92">
        <f t="shared" si="69"/>
        <v>-3.8305477856419481</v>
      </c>
      <c r="AO141" s="92">
        <f t="shared" si="69"/>
        <v>-3.8306280110498077</v>
      </c>
      <c r="AP141" s="92">
        <f t="shared" si="69"/>
        <v>-3.8303214807183115</v>
      </c>
      <c r="AQ141" s="92">
        <f t="shared" si="69"/>
        <v>-3.8314931087586115</v>
      </c>
      <c r="AR141" s="92">
        <f t="shared" si="69"/>
        <v>-3.827020955323571</v>
      </c>
      <c r="AS141" s="92">
        <f t="shared" si="69"/>
        <v>-3.8441813180865445</v>
      </c>
      <c r="AT141" s="92">
        <f t="shared" si="69"/>
        <v>-3.7795804113074842</v>
      </c>
      <c r="AU141" s="92">
        <f t="shared" si="62"/>
        <v>-4.0461042155034308</v>
      </c>
    </row>
    <row r="142" spans="1:47" x14ac:dyDescent="0.2">
      <c r="A142" s="27" t="s">
        <v>54</v>
      </c>
      <c r="B142" s="53"/>
      <c r="C142" s="55">
        <v>46078.591999999997</v>
      </c>
      <c r="D142" s="27"/>
      <c r="E142" s="29">
        <f t="shared" si="46"/>
        <v>530.00286737848216</v>
      </c>
      <c r="F142" s="4">
        <f t="shared" si="47"/>
        <v>530</v>
      </c>
      <c r="G142" s="1">
        <f t="shared" si="48"/>
        <v>6.7019999987678602E-3</v>
      </c>
      <c r="I142" s="1">
        <f t="shared" si="68"/>
        <v>6.7019999987678602E-3</v>
      </c>
      <c r="P142" s="3"/>
      <c r="Q142" s="12">
        <f t="shared" si="49"/>
        <v>31060.091999999997</v>
      </c>
      <c r="R142" s="12"/>
      <c r="S142" s="20">
        <v>0.1</v>
      </c>
      <c r="Z142" s="13">
        <f t="shared" si="50"/>
        <v>530</v>
      </c>
      <c r="AA142" s="92">
        <f t="shared" si="51"/>
        <v>7.8611300163019225E-4</v>
      </c>
      <c r="AB142" s="92">
        <f t="shared" si="52"/>
        <v>-6.1816410028623318E-3</v>
      </c>
      <c r="AC142" s="92">
        <f t="shared" si="53"/>
        <v>6.7019999987678602E-3</v>
      </c>
      <c r="AD142" s="92"/>
      <c r="AE142" s="92">
        <f t="shared" si="54"/>
        <v>3.4997718962902537E-6</v>
      </c>
      <c r="AF142" s="13">
        <f t="shared" si="64"/>
        <v>6.7019999987678602E-3</v>
      </c>
      <c r="AG142" s="116"/>
      <c r="AH142" s="13">
        <f t="shared" si="55"/>
        <v>1.2883641001630192E-2</v>
      </c>
      <c r="AI142" s="13">
        <f t="shared" si="56"/>
        <v>0.70109429458293815</v>
      </c>
      <c r="AJ142" s="13">
        <f t="shared" si="57"/>
        <v>0.94552413824906967</v>
      </c>
      <c r="AK142" s="13">
        <f t="shared" si="58"/>
        <v>0.16000161442260688</v>
      </c>
      <c r="AL142" s="13">
        <f t="shared" si="59"/>
        <v>2.650112222244791</v>
      </c>
      <c r="AM142" s="13">
        <f t="shared" si="60"/>
        <v>3.9870929219016942</v>
      </c>
      <c r="AN142" s="92">
        <f t="shared" si="69"/>
        <v>-3.8273615432945993</v>
      </c>
      <c r="AO142" s="92">
        <f t="shared" si="69"/>
        <v>-3.8274428437782628</v>
      </c>
      <c r="AP142" s="92">
        <f t="shared" si="69"/>
        <v>-3.8271330172042135</v>
      </c>
      <c r="AQ142" s="92">
        <f t="shared" si="69"/>
        <v>-3.8283141509652938</v>
      </c>
      <c r="AR142" s="92">
        <f t="shared" si="69"/>
        <v>-3.8238174780576326</v>
      </c>
      <c r="AS142" s="92">
        <f t="shared" si="69"/>
        <v>-3.8410264900574811</v>
      </c>
      <c r="AT142" s="92">
        <f t="shared" si="69"/>
        <v>-3.7764042697271312</v>
      </c>
      <c r="AU142" s="92">
        <f t="shared" si="62"/>
        <v>-4.0420833613548135</v>
      </c>
    </row>
    <row r="143" spans="1:47" x14ac:dyDescent="0.2">
      <c r="A143" s="27" t="s">
        <v>82</v>
      </c>
      <c r="B143" s="53"/>
      <c r="C143" s="55">
        <v>46104.284</v>
      </c>
      <c r="D143" s="27"/>
      <c r="E143" s="29">
        <f t="shared" si="46"/>
        <v>540.99491273491753</v>
      </c>
      <c r="F143" s="4">
        <f t="shared" si="47"/>
        <v>541</v>
      </c>
      <c r="G143" s="1">
        <f t="shared" si="48"/>
        <v>-1.1890599998878315E-2</v>
      </c>
      <c r="I143" s="1">
        <f t="shared" si="68"/>
        <v>-1.1890599998878315E-2</v>
      </c>
      <c r="P143" s="3"/>
      <c r="Q143" s="12">
        <f t="shared" si="49"/>
        <v>31085.784</v>
      </c>
      <c r="R143" s="12"/>
      <c r="S143" s="20">
        <v>0.1</v>
      </c>
      <c r="Z143" s="13">
        <f t="shared" si="50"/>
        <v>541</v>
      </c>
      <c r="AA143" s="92">
        <f t="shared" si="51"/>
        <v>8.3131137541239512E-4</v>
      </c>
      <c r="AB143" s="92">
        <f t="shared" si="52"/>
        <v>-2.4862496894290709E-2</v>
      </c>
      <c r="AC143" s="92">
        <f t="shared" si="53"/>
        <v>-1.1890599998878315E-2</v>
      </c>
      <c r="AD143" s="92"/>
      <c r="AE143" s="92">
        <f t="shared" si="54"/>
        <v>1.6184702901530735E-5</v>
      </c>
      <c r="AF143" s="13">
        <f t="shared" si="64"/>
        <v>-1.1890599998878315E-2</v>
      </c>
      <c r="AG143" s="116"/>
      <c r="AH143" s="13">
        <f t="shared" si="55"/>
        <v>1.2971896895412395E-2</v>
      </c>
      <c r="AI143" s="13">
        <f t="shared" si="56"/>
        <v>0.69971566510309524</v>
      </c>
      <c r="AJ143" s="13">
        <f t="shared" si="57"/>
        <v>0.94831647881744474</v>
      </c>
      <c r="AK143" s="13">
        <f t="shared" si="58"/>
        <v>0.15739903292026744</v>
      </c>
      <c r="AL143" s="13">
        <f t="shared" si="59"/>
        <v>2.6587991661546253</v>
      </c>
      <c r="AM143" s="13">
        <f t="shared" si="60"/>
        <v>4.0617780298619701</v>
      </c>
      <c r="AN143" s="92">
        <f t="shared" si="69"/>
        <v>-3.8156933343683699</v>
      </c>
      <c r="AO143" s="92">
        <f t="shared" si="69"/>
        <v>-3.8157785962176107</v>
      </c>
      <c r="AP143" s="92">
        <f t="shared" si="69"/>
        <v>-3.8154567245034166</v>
      </c>
      <c r="AQ143" s="92">
        <f t="shared" si="69"/>
        <v>-3.8166722553676937</v>
      </c>
      <c r="AR143" s="92">
        <f t="shared" si="69"/>
        <v>-3.8120880332493337</v>
      </c>
      <c r="AS143" s="92">
        <f t="shared" si="69"/>
        <v>-3.8294659850018617</v>
      </c>
      <c r="AT143" s="92">
        <f t="shared" si="69"/>
        <v>-3.764795061332189</v>
      </c>
      <c r="AU143" s="92">
        <f t="shared" si="62"/>
        <v>-4.0273402294765512</v>
      </c>
    </row>
    <row r="144" spans="1:47" x14ac:dyDescent="0.2">
      <c r="A144" s="27" t="s">
        <v>54</v>
      </c>
      <c r="B144" s="53"/>
      <c r="C144" s="55">
        <v>46211.824000000001</v>
      </c>
      <c r="D144" s="27"/>
      <c r="E144" s="29">
        <f t="shared" si="46"/>
        <v>587.0047429400762</v>
      </c>
      <c r="F144" s="4">
        <f t="shared" si="47"/>
        <v>587</v>
      </c>
      <c r="G144" s="1">
        <f t="shared" si="48"/>
        <v>1.108580000436632E-2</v>
      </c>
      <c r="I144" s="1">
        <f t="shared" si="68"/>
        <v>1.108580000436632E-2</v>
      </c>
      <c r="P144" s="3"/>
      <c r="Q144" s="12">
        <f t="shared" si="49"/>
        <v>31193.324000000001</v>
      </c>
      <c r="R144" s="12"/>
      <c r="S144" s="20">
        <v>0.1</v>
      </c>
      <c r="Z144" s="13">
        <f t="shared" si="50"/>
        <v>587</v>
      </c>
      <c r="AA144" s="92">
        <f t="shared" si="51"/>
        <v>9.9961429303963879E-4</v>
      </c>
      <c r="AB144" s="92">
        <f t="shared" si="52"/>
        <v>-2.2342487686733189E-3</v>
      </c>
      <c r="AC144" s="92">
        <f t="shared" si="53"/>
        <v>1.108580000436632E-2</v>
      </c>
      <c r="AD144" s="92"/>
      <c r="AE144" s="92">
        <f t="shared" si="54"/>
        <v>1.0173114220337052E-5</v>
      </c>
      <c r="AF144" s="13">
        <f t="shared" si="64"/>
        <v>1.108580000436632E-2</v>
      </c>
      <c r="AG144" s="116"/>
      <c r="AH144" s="13">
        <f t="shared" si="55"/>
        <v>1.3320048773039639E-2</v>
      </c>
      <c r="AI144" s="13">
        <f t="shared" si="56"/>
        <v>0.69424955587817005</v>
      </c>
      <c r="AJ144" s="13">
        <f t="shared" si="57"/>
        <v>0.95911467530691452</v>
      </c>
      <c r="AK144" s="13">
        <f t="shared" si="58"/>
        <v>0.14649847530952545</v>
      </c>
      <c r="AL144" s="13">
        <f t="shared" si="59"/>
        <v>2.6947686606352623</v>
      </c>
      <c r="AM144" s="13">
        <f t="shared" si="60"/>
        <v>4.401315724956655</v>
      </c>
      <c r="AN144" s="92">
        <f t="shared" si="69"/>
        <v>-3.7671398866097467</v>
      </c>
      <c r="AO144" s="92">
        <f t="shared" si="69"/>
        <v>-3.7672418129603651</v>
      </c>
      <c r="AP144" s="92">
        <f t="shared" si="69"/>
        <v>-3.7668709739193353</v>
      </c>
      <c r="AQ144" s="92">
        <f t="shared" si="69"/>
        <v>-3.7682206763817425</v>
      </c>
      <c r="AR144" s="92">
        <f t="shared" si="69"/>
        <v>-3.7633146058460398</v>
      </c>
      <c r="AS144" s="92">
        <f t="shared" si="69"/>
        <v>-3.7812323730948729</v>
      </c>
      <c r="AT144" s="92">
        <f t="shared" si="69"/>
        <v>-3.7168577069175699</v>
      </c>
      <c r="AU144" s="92">
        <f t="shared" si="62"/>
        <v>-3.9656871325310901</v>
      </c>
    </row>
    <row r="145" spans="1:47" x14ac:dyDescent="0.2">
      <c r="A145" s="29" t="s">
        <v>124</v>
      </c>
      <c r="B145" s="53"/>
      <c r="C145" s="27">
        <v>46260.889000000003</v>
      </c>
      <c r="D145" s="27"/>
      <c r="E145" s="29">
        <f t="shared" si="46"/>
        <v>607.99667449127764</v>
      </c>
      <c r="F145" s="4">
        <f t="shared" si="47"/>
        <v>608</v>
      </c>
      <c r="G145" s="1">
        <f t="shared" si="48"/>
        <v>-7.7727999960188754E-3</v>
      </c>
      <c r="I145" s="1">
        <f t="shared" si="68"/>
        <v>-7.7727999960188754E-3</v>
      </c>
      <c r="Q145" s="12">
        <f t="shared" si="49"/>
        <v>31242.389000000003</v>
      </c>
      <c r="R145" s="12"/>
      <c r="S145" s="20">
        <v>0.1</v>
      </c>
      <c r="Z145" s="13">
        <f t="shared" si="50"/>
        <v>608</v>
      </c>
      <c r="AA145" s="92">
        <f t="shared" si="51"/>
        <v>1.0653631838910462E-3</v>
      </c>
      <c r="AB145" s="92">
        <f t="shared" si="52"/>
        <v>-2.1240590059909921E-2</v>
      </c>
      <c r="AC145" s="92">
        <f t="shared" si="53"/>
        <v>-7.7727999960188754E-3</v>
      </c>
      <c r="AD145" s="92"/>
      <c r="AE145" s="92">
        <f t="shared" si="54"/>
        <v>7.8113128394715472E-6</v>
      </c>
      <c r="AF145" s="13">
        <f t="shared" si="64"/>
        <v>-7.7727999960188754E-3</v>
      </c>
      <c r="AG145" s="116"/>
      <c r="AH145" s="13">
        <f t="shared" si="55"/>
        <v>1.3467790063891047E-2</v>
      </c>
      <c r="AI145" s="13">
        <f t="shared" si="56"/>
        <v>0.69191099428839609</v>
      </c>
      <c r="AJ145" s="13">
        <f t="shared" si="57"/>
        <v>0.963583921451315</v>
      </c>
      <c r="AK145" s="13">
        <f t="shared" si="58"/>
        <v>0.14151431697304401</v>
      </c>
      <c r="AL145" s="13">
        <f t="shared" si="59"/>
        <v>2.7110075935003679</v>
      </c>
      <c r="AM145" s="13">
        <f t="shared" si="60"/>
        <v>4.5728560791133814</v>
      </c>
      <c r="AN145" s="92">
        <f t="shared" si="69"/>
        <v>-3.7450972428451008</v>
      </c>
      <c r="AO145" s="92">
        <f t="shared" si="69"/>
        <v>-3.74520665731341</v>
      </c>
      <c r="AP145" s="92">
        <f t="shared" si="69"/>
        <v>-3.7448147186071088</v>
      </c>
      <c r="AQ145" s="92">
        <f t="shared" si="69"/>
        <v>-3.7462191909666487</v>
      </c>
      <c r="AR145" s="92">
        <f t="shared" si="69"/>
        <v>-3.741192674823214</v>
      </c>
      <c r="AS145" s="92">
        <f t="shared" si="69"/>
        <v>-3.7592638650418695</v>
      </c>
      <c r="AT145" s="92">
        <f t="shared" si="69"/>
        <v>-3.6952908932969</v>
      </c>
      <c r="AU145" s="92">
        <f t="shared" si="62"/>
        <v>-3.9375411534907707</v>
      </c>
    </row>
    <row r="146" spans="1:47" x14ac:dyDescent="0.2">
      <c r="A146" s="27" t="s">
        <v>72</v>
      </c>
      <c r="B146" s="53"/>
      <c r="C146" s="55">
        <v>46326.36</v>
      </c>
      <c r="D146" s="27"/>
      <c r="E146" s="29">
        <f t="shared" si="46"/>
        <v>636.00773635999451</v>
      </c>
      <c r="F146" s="4">
        <f t="shared" si="47"/>
        <v>636</v>
      </c>
      <c r="G146" s="1">
        <f t="shared" si="48"/>
        <v>1.8082400005368982E-2</v>
      </c>
      <c r="I146" s="1">
        <f t="shared" si="68"/>
        <v>1.8082400005368982E-2</v>
      </c>
      <c r="P146" s="3"/>
      <c r="Q146" s="12">
        <f t="shared" si="49"/>
        <v>31307.86</v>
      </c>
      <c r="R146" s="12"/>
      <c r="S146" s="20">
        <v>0.1</v>
      </c>
      <c r="Z146" s="13">
        <f t="shared" si="50"/>
        <v>636</v>
      </c>
      <c r="AA146" s="92">
        <f t="shared" si="51"/>
        <v>1.1422529398120336E-3</v>
      </c>
      <c r="AB146" s="92">
        <f t="shared" si="52"/>
        <v>4.4285067455569482E-3</v>
      </c>
      <c r="AC146" s="92">
        <f t="shared" si="53"/>
        <v>1.8082400005368982E-2</v>
      </c>
      <c r="AD146" s="92"/>
      <c r="AE146" s="92">
        <f t="shared" si="54"/>
        <v>2.8696858260269767E-5</v>
      </c>
      <c r="AF146" s="13">
        <f t="shared" si="64"/>
        <v>1.8082400005368982E-2</v>
      </c>
      <c r="AG146" s="116"/>
      <c r="AH146" s="13">
        <f t="shared" si="55"/>
        <v>1.3653893259812033E-2</v>
      </c>
      <c r="AI146" s="13">
        <f t="shared" si="56"/>
        <v>0.68894175819384884</v>
      </c>
      <c r="AJ146" s="13">
        <f t="shared" si="57"/>
        <v>0.96910656642726889</v>
      </c>
      <c r="AK146" s="13">
        <f t="shared" si="58"/>
        <v>0.13486255059570057</v>
      </c>
      <c r="AL146" s="13">
        <f t="shared" si="59"/>
        <v>2.7324936309596422</v>
      </c>
      <c r="AM146" s="13">
        <f t="shared" si="60"/>
        <v>4.8204178096497809</v>
      </c>
      <c r="AN146" s="92">
        <f t="shared" si="69"/>
        <v>-3.7158198627024737</v>
      </c>
      <c r="AO146" s="92">
        <f t="shared" si="69"/>
        <v>-3.7159389264808738</v>
      </c>
      <c r="AP146" s="92">
        <f t="shared" si="69"/>
        <v>-3.7155206819630058</v>
      </c>
      <c r="AQ146" s="92">
        <f t="shared" si="69"/>
        <v>-3.7169903818389649</v>
      </c>
      <c r="AR146" s="92">
        <f t="shared" si="69"/>
        <v>-3.7118320430637461</v>
      </c>
      <c r="AS146" s="92">
        <f t="shared" si="69"/>
        <v>-3.7300137038312218</v>
      </c>
      <c r="AT146" s="92">
        <f t="shared" si="69"/>
        <v>-3.6668327255732298</v>
      </c>
      <c r="AU146" s="92">
        <f t="shared" si="62"/>
        <v>-3.9000131814370134</v>
      </c>
    </row>
    <row r="147" spans="1:47" x14ac:dyDescent="0.2">
      <c r="A147" s="29" t="s">
        <v>124</v>
      </c>
      <c r="B147" s="53"/>
      <c r="C147" s="27">
        <v>46328.692999999999</v>
      </c>
      <c r="D147" s="27"/>
      <c r="E147" s="29">
        <f t="shared" si="46"/>
        <v>637.00588527080515</v>
      </c>
      <c r="F147" s="4">
        <f t="shared" si="47"/>
        <v>637</v>
      </c>
      <c r="G147" s="1">
        <f t="shared" si="48"/>
        <v>1.3755799998762086E-2</v>
      </c>
      <c r="I147" s="1">
        <f t="shared" si="68"/>
        <v>1.3755799998762086E-2</v>
      </c>
      <c r="Q147" s="12">
        <f t="shared" si="49"/>
        <v>31310.192999999999</v>
      </c>
      <c r="R147" s="12"/>
      <c r="S147" s="20">
        <v>0.1</v>
      </c>
      <c r="Z147" s="13">
        <f t="shared" si="50"/>
        <v>637</v>
      </c>
      <c r="AA147" s="92">
        <f t="shared" si="51"/>
        <v>1.1447716307062018E-3</v>
      </c>
      <c r="AB147" s="92">
        <f t="shared" si="52"/>
        <v>9.5489888055884722E-5</v>
      </c>
      <c r="AC147" s="92">
        <f t="shared" si="53"/>
        <v>1.3755799998762086E-2</v>
      </c>
      <c r="AD147" s="92"/>
      <c r="AE147" s="92">
        <f t="shared" si="54"/>
        <v>1.5903803649991027E-5</v>
      </c>
      <c r="AF147" s="13">
        <f t="shared" si="64"/>
        <v>1.3755799998762086E-2</v>
      </c>
      <c r="AG147" s="116"/>
      <c r="AH147" s="13">
        <f t="shared" si="55"/>
        <v>1.3660310110706201E-2</v>
      </c>
      <c r="AI147" s="13">
        <f t="shared" si="56"/>
        <v>0.68883881711218919</v>
      </c>
      <c r="AJ147" s="13">
        <f t="shared" si="57"/>
        <v>0.96929471266413925</v>
      </c>
      <c r="AK147" s="13">
        <f t="shared" si="58"/>
        <v>0.13462486996305792</v>
      </c>
      <c r="AL147" s="13">
        <f t="shared" si="59"/>
        <v>2.7332576078194104</v>
      </c>
      <c r="AM147" s="13">
        <f t="shared" si="60"/>
        <v>4.8296929237992083</v>
      </c>
      <c r="AN147" s="92">
        <f t="shared" si="69"/>
        <v>-3.7147765481884814</v>
      </c>
      <c r="AO147" s="92">
        <f t="shared" si="69"/>
        <v>-3.7148959469851142</v>
      </c>
      <c r="AP147" s="92">
        <f t="shared" si="69"/>
        <v>-3.7144768082756183</v>
      </c>
      <c r="AQ147" s="92">
        <f t="shared" si="69"/>
        <v>-3.7159486572040952</v>
      </c>
      <c r="AR147" s="92">
        <f t="shared" si="69"/>
        <v>-3.7107862480890939</v>
      </c>
      <c r="AS147" s="92">
        <f t="shared" si="69"/>
        <v>-3.7289698363920638</v>
      </c>
      <c r="AT147" s="92">
        <f t="shared" si="69"/>
        <v>-3.6658225127878943</v>
      </c>
      <c r="AU147" s="92">
        <f t="shared" si="62"/>
        <v>-3.8986728967208064</v>
      </c>
    </row>
    <row r="148" spans="1:47" x14ac:dyDescent="0.2">
      <c r="A148" s="27" t="s">
        <v>72</v>
      </c>
      <c r="B148" s="53"/>
      <c r="C148" s="55">
        <v>46340.356</v>
      </c>
      <c r="D148" s="27"/>
      <c r="E148" s="29">
        <f t="shared" si="46"/>
        <v>641.99577414641226</v>
      </c>
      <c r="F148" s="4">
        <f t="shared" si="47"/>
        <v>642</v>
      </c>
      <c r="G148" s="1">
        <f t="shared" si="48"/>
        <v>-9.8771999983000569E-3</v>
      </c>
      <c r="I148" s="1">
        <f t="shared" si="68"/>
        <v>-9.8771999983000569E-3</v>
      </c>
      <c r="P148" s="3"/>
      <c r="Q148" s="12">
        <f t="shared" si="49"/>
        <v>31321.856</v>
      </c>
      <c r="R148" s="12"/>
      <c r="S148" s="20">
        <v>0.1</v>
      </c>
      <c r="Z148" s="13">
        <f t="shared" si="50"/>
        <v>642</v>
      </c>
      <c r="AA148" s="92">
        <f t="shared" si="51"/>
        <v>1.1571301507006439E-3</v>
      </c>
      <c r="AB148" s="92">
        <f t="shared" si="52"/>
        <v>-2.35693570290007E-2</v>
      </c>
      <c r="AC148" s="92">
        <f t="shared" si="53"/>
        <v>-9.8771999983000569E-3</v>
      </c>
      <c r="AD148" s="92"/>
      <c r="AE148" s="92">
        <f t="shared" si="54"/>
        <v>1.2175644183714583E-5</v>
      </c>
      <c r="AF148" s="13">
        <f t="shared" si="64"/>
        <v>-9.8771999983000569E-3</v>
      </c>
      <c r="AG148" s="116"/>
      <c r="AH148" s="13">
        <f t="shared" si="55"/>
        <v>1.3692157030700643E-2</v>
      </c>
      <c r="AI148" s="13">
        <f t="shared" si="56"/>
        <v>0.68832729239007917</v>
      </c>
      <c r="AJ148" s="13">
        <f t="shared" si="57"/>
        <v>0.9702261291614499</v>
      </c>
      <c r="AK148" s="13">
        <f t="shared" si="58"/>
        <v>0.13343635441592622</v>
      </c>
      <c r="AL148" s="13">
        <f t="shared" si="59"/>
        <v>2.7370740799884996</v>
      </c>
      <c r="AM148" s="13">
        <f t="shared" si="60"/>
        <v>4.8765443975020224</v>
      </c>
      <c r="AN148" s="92">
        <f t="shared" si="69"/>
        <v>-3.7095623069106058</v>
      </c>
      <c r="AO148" s="92">
        <f t="shared" si="69"/>
        <v>-3.7096833690707509</v>
      </c>
      <c r="AP148" s="92">
        <f t="shared" si="69"/>
        <v>-3.7092598109173229</v>
      </c>
      <c r="AQ148" s="92">
        <f t="shared" si="69"/>
        <v>-3.710742207764679</v>
      </c>
      <c r="AR148" s="92">
        <f t="shared" si="69"/>
        <v>-3.7055601258484225</v>
      </c>
      <c r="AS148" s="92">
        <f t="shared" si="69"/>
        <v>-3.723751247558011</v>
      </c>
      <c r="AT148" s="92">
        <f t="shared" si="69"/>
        <v>-3.6607777112330613</v>
      </c>
      <c r="AU148" s="92">
        <f t="shared" si="62"/>
        <v>-3.8919714731397788</v>
      </c>
    </row>
    <row r="149" spans="1:47" x14ac:dyDescent="0.2">
      <c r="A149" s="29" t="s">
        <v>124</v>
      </c>
      <c r="B149" s="53"/>
      <c r="C149" s="27">
        <v>46384.773000000001</v>
      </c>
      <c r="D149" s="27"/>
      <c r="E149" s="29">
        <f t="shared" ref="E149:E212" si="70">(C149-C$7)/C$8</f>
        <v>660.99910898203223</v>
      </c>
      <c r="F149" s="4">
        <f t="shared" ref="F149:F212" si="71">ROUND(2*E149,0)/2</f>
        <v>661</v>
      </c>
      <c r="G149" s="1">
        <f t="shared" ref="G149:G212" si="72">C149-(C$7+C$8*F149)</f>
        <v>-2.0825999963562936E-3</v>
      </c>
      <c r="I149" s="1">
        <f t="shared" si="68"/>
        <v>-2.0825999963562936E-3</v>
      </c>
      <c r="Q149" s="12">
        <f t="shared" ref="Q149:Q212" si="73">C149-15018.5</f>
        <v>31366.273000000001</v>
      </c>
      <c r="R149" s="12"/>
      <c r="S149" s="20">
        <v>0.1</v>
      </c>
      <c r="Z149" s="13">
        <f t="shared" ref="Z149:Z212" si="74">F149</f>
        <v>661</v>
      </c>
      <c r="AA149" s="92">
        <f t="shared" ref="AA149:AA212" si="75">AB$3+AB$4*Z149+AB$5*Z149^2+AH149</f>
        <v>1.2005246688462715E-3</v>
      </c>
      <c r="AB149" s="92">
        <f t="shared" ref="AB149:AB212" si="76">IF(S149&lt;&gt;0,G149-AH149, -9999)</f>
        <v>-1.5892170985202566E-2</v>
      </c>
      <c r="AC149" s="92">
        <f t="shared" ref="AC149:AC212" si="77">+G149-P149</f>
        <v>-2.0825999963562936E-3</v>
      </c>
      <c r="AD149" s="92"/>
      <c r="AE149" s="92">
        <f t="shared" ref="AE149:AE212" si="78">+(G149-AA149)^2*S149</f>
        <v>1.0778907567261455E-6</v>
      </c>
      <c r="AF149" s="13">
        <f t="shared" si="64"/>
        <v>-2.0825999963562936E-3</v>
      </c>
      <c r="AG149" s="116"/>
      <c r="AH149" s="13">
        <f t="shared" ref="AH149:AH212" si="79">$AB$6*($AB$11/AI149*AJ149+$AB$12)</f>
        <v>1.3809570988846272E-2</v>
      </c>
      <c r="AI149" s="13">
        <f t="shared" ref="AI149:AI212" si="80">1+$AB$7*COS(AL149)</f>
        <v>0.68643152639332095</v>
      </c>
      <c r="AJ149" s="13">
        <f t="shared" ref="AJ149:AJ212" si="81">SIN(AL149+RADIANS($AB$9))</f>
        <v>0.97362490146282665</v>
      </c>
      <c r="AK149" s="13">
        <f t="shared" ref="AK149:AK212" si="82">$AB$7*SIN(AL149)</f>
        <v>0.12891838390504792</v>
      </c>
      <c r="AL149" s="13">
        <f t="shared" ref="AL149:AL212" si="83">2*ATAN(AM149)</f>
        <v>2.7515257572434577</v>
      </c>
      <c r="AM149" s="13">
        <f t="shared" ref="AM149:AM212" si="84">SQRT((1+$AB$7)/(1-$AB$7))*TAN(AN149/2)</f>
        <v>5.0621490339771809</v>
      </c>
      <c r="AN149" s="92">
        <f t="shared" ref="AN149:AT164" si="85">$AU149+$AB$7*SIN(AO149)</f>
        <v>-3.6897830238943783</v>
      </c>
      <c r="AO149" s="92">
        <f t="shared" si="85"/>
        <v>-3.6899102083866375</v>
      </c>
      <c r="AP149" s="92">
        <f t="shared" si="85"/>
        <v>-3.6894706904875942</v>
      </c>
      <c r="AQ149" s="92">
        <f t="shared" si="85"/>
        <v>-3.6909900559443978</v>
      </c>
      <c r="AR149" s="92">
        <f t="shared" si="85"/>
        <v>-3.6857437362349641</v>
      </c>
      <c r="AS149" s="92">
        <f t="shared" si="85"/>
        <v>-3.7039313497941384</v>
      </c>
      <c r="AT149" s="92">
        <f t="shared" si="85"/>
        <v>-3.6417015161743596</v>
      </c>
      <c r="AU149" s="92">
        <f t="shared" ref="AU149:AU212" si="86">RADIANS($AB$9)+$AB$18*(F149-AB$15)</f>
        <v>-3.8665060635318715</v>
      </c>
    </row>
    <row r="150" spans="1:47" x14ac:dyDescent="0.2">
      <c r="A150" s="29" t="s">
        <v>124</v>
      </c>
      <c r="B150" s="53"/>
      <c r="C150" s="27">
        <v>46398.788999999997</v>
      </c>
      <c r="D150" s="27"/>
      <c r="E150" s="29">
        <f t="shared" si="70"/>
        <v>666.99570355293895</v>
      </c>
      <c r="F150" s="4">
        <f t="shared" si="71"/>
        <v>667</v>
      </c>
      <c r="G150" s="1">
        <f t="shared" si="72"/>
        <v>-1.0042200003226753E-2</v>
      </c>
      <c r="I150" s="1">
        <f t="shared" si="68"/>
        <v>-1.0042200003226753E-2</v>
      </c>
      <c r="Q150" s="12">
        <f t="shared" si="73"/>
        <v>31380.288999999997</v>
      </c>
      <c r="R150" s="12"/>
      <c r="S150" s="20">
        <v>0.1</v>
      </c>
      <c r="Z150" s="13">
        <f t="shared" si="74"/>
        <v>667</v>
      </c>
      <c r="AA150" s="92">
        <f t="shared" si="75"/>
        <v>1.2130558143578184E-3</v>
      </c>
      <c r="AB150" s="92">
        <f t="shared" si="76"/>
        <v>-2.3887664697584573E-2</v>
      </c>
      <c r="AC150" s="92">
        <f t="shared" si="77"/>
        <v>-1.0042200003226753E-2</v>
      </c>
      <c r="AD150" s="92"/>
      <c r="AE150" s="92">
        <f t="shared" si="78"/>
        <v>1.2668078351927136E-5</v>
      </c>
      <c r="AF150" s="13">
        <f t="shared" ref="AF150:AF213" si="87">IF(S150&lt;&gt;0,G150-P150, -9999)</f>
        <v>-1.0042200003226753E-2</v>
      </c>
      <c r="AG150" s="116"/>
      <c r="AH150" s="13">
        <f t="shared" si="79"/>
        <v>1.384546469435782E-2</v>
      </c>
      <c r="AI150" s="13">
        <f t="shared" si="80"/>
        <v>0.68584853864484918</v>
      </c>
      <c r="AJ150" s="13">
        <f t="shared" si="81"/>
        <v>0.97465232139077496</v>
      </c>
      <c r="AK150" s="13">
        <f t="shared" si="82"/>
        <v>0.12749116313350917</v>
      </c>
      <c r="AL150" s="13">
        <f t="shared" si="83"/>
        <v>2.7560730664261204</v>
      </c>
      <c r="AM150" s="13">
        <f t="shared" si="84"/>
        <v>5.1233908628732916</v>
      </c>
      <c r="AN150" s="92">
        <f t="shared" si="85"/>
        <v>-3.6835481569490653</v>
      </c>
      <c r="AO150" s="92">
        <f t="shared" si="85"/>
        <v>-3.6836772015602861</v>
      </c>
      <c r="AP150" s="92">
        <f t="shared" si="85"/>
        <v>-3.6832329380590116</v>
      </c>
      <c r="AQ150" s="92">
        <f t="shared" si="85"/>
        <v>-3.6847629099101638</v>
      </c>
      <c r="AR150" s="92">
        <f t="shared" si="85"/>
        <v>-3.6794998396871623</v>
      </c>
      <c r="AS150" s="92">
        <f t="shared" si="85"/>
        <v>-3.6976757241625613</v>
      </c>
      <c r="AT150" s="92">
        <f t="shared" si="85"/>
        <v>-3.6357079391657634</v>
      </c>
      <c r="AU150" s="92">
        <f t="shared" si="86"/>
        <v>-3.8584643552346369</v>
      </c>
    </row>
    <row r="151" spans="1:47" x14ac:dyDescent="0.2">
      <c r="A151" s="29" t="s">
        <v>124</v>
      </c>
      <c r="B151" s="53"/>
      <c r="C151" s="27">
        <v>46431.54</v>
      </c>
      <c r="D151" s="27"/>
      <c r="E151" s="29">
        <f t="shared" si="70"/>
        <v>681.00786599527964</v>
      </c>
      <c r="F151" s="4">
        <f t="shared" si="71"/>
        <v>681</v>
      </c>
      <c r="G151" s="1">
        <f t="shared" si="72"/>
        <v>1.8385400006081909E-2</v>
      </c>
      <c r="I151" s="1">
        <f t="shared" si="68"/>
        <v>1.8385400006081909E-2</v>
      </c>
      <c r="Q151" s="12">
        <f t="shared" si="73"/>
        <v>31413.040000000001</v>
      </c>
      <c r="R151" s="12"/>
      <c r="S151" s="20">
        <v>0.1</v>
      </c>
      <c r="Z151" s="13">
        <f t="shared" si="74"/>
        <v>681</v>
      </c>
      <c r="AA151" s="92">
        <f t="shared" si="75"/>
        <v>1.240109763760525E-3</v>
      </c>
      <c r="AB151" s="92">
        <f t="shared" si="76"/>
        <v>4.4583911223213847E-3</v>
      </c>
      <c r="AC151" s="92">
        <f t="shared" si="77"/>
        <v>1.8385400006081909E-2</v>
      </c>
      <c r="AD151" s="92"/>
      <c r="AE151" s="92">
        <f t="shared" si="78"/>
        <v>2.9396097749344092E-5</v>
      </c>
      <c r="AF151" s="13">
        <f t="shared" si="87"/>
        <v>1.8385400006081909E-2</v>
      </c>
      <c r="AG151" s="116"/>
      <c r="AH151" s="13">
        <f t="shared" si="79"/>
        <v>1.3927008883760524E-2</v>
      </c>
      <c r="AI151" s="13">
        <f t="shared" si="80"/>
        <v>0.6845172023018562</v>
      </c>
      <c r="AJ151" s="13">
        <f t="shared" si="81"/>
        <v>0.97696488825257444</v>
      </c>
      <c r="AK151" s="13">
        <f t="shared" si="82"/>
        <v>0.12416014539804628</v>
      </c>
      <c r="AL151" s="13">
        <f t="shared" si="83"/>
        <v>2.7666537697837725</v>
      </c>
      <c r="AM151" s="13">
        <f t="shared" si="84"/>
        <v>5.2715659645852959</v>
      </c>
      <c r="AN151" s="92">
        <f t="shared" si="85"/>
        <v>-3.6690205147185435</v>
      </c>
      <c r="AO151" s="92">
        <f t="shared" si="85"/>
        <v>-3.6691537436005937</v>
      </c>
      <c r="AP151" s="92">
        <f t="shared" si="85"/>
        <v>-3.6686990037667613</v>
      </c>
      <c r="AQ151" s="92">
        <f t="shared" si="85"/>
        <v>-3.6702516287605507</v>
      </c>
      <c r="AR151" s="92">
        <f t="shared" si="85"/>
        <v>-3.6649562412659589</v>
      </c>
      <c r="AS151" s="92">
        <f t="shared" si="85"/>
        <v>-3.6830848392291986</v>
      </c>
      <c r="AT151" s="92">
        <f t="shared" si="85"/>
        <v>-3.6217787163720754</v>
      </c>
      <c r="AU151" s="92">
        <f t="shared" si="86"/>
        <v>-3.8397003692077574</v>
      </c>
    </row>
    <row r="152" spans="1:47" x14ac:dyDescent="0.2">
      <c r="A152" s="27" t="s">
        <v>54</v>
      </c>
      <c r="B152" s="53"/>
      <c r="C152" s="55">
        <v>46431.54</v>
      </c>
      <c r="D152" s="27"/>
      <c r="E152" s="29">
        <f t="shared" si="70"/>
        <v>681.00786599527964</v>
      </c>
      <c r="F152" s="4">
        <f t="shared" si="71"/>
        <v>681</v>
      </c>
      <c r="G152" s="1">
        <f t="shared" si="72"/>
        <v>1.8385400006081909E-2</v>
      </c>
      <c r="I152" s="1">
        <f t="shared" si="68"/>
        <v>1.8385400006081909E-2</v>
      </c>
      <c r="P152" s="3"/>
      <c r="Q152" s="12">
        <f t="shared" si="73"/>
        <v>31413.040000000001</v>
      </c>
      <c r="R152" s="12"/>
      <c r="S152" s="20">
        <v>0.1</v>
      </c>
      <c r="Z152" s="13">
        <f t="shared" si="74"/>
        <v>681</v>
      </c>
      <c r="AA152" s="92">
        <f t="shared" si="75"/>
        <v>1.240109763760525E-3</v>
      </c>
      <c r="AB152" s="92">
        <f t="shared" si="76"/>
        <v>4.4583911223213847E-3</v>
      </c>
      <c r="AC152" s="92">
        <f t="shared" si="77"/>
        <v>1.8385400006081909E-2</v>
      </c>
      <c r="AD152" s="92"/>
      <c r="AE152" s="92">
        <f t="shared" si="78"/>
        <v>2.9396097749344092E-5</v>
      </c>
      <c r="AF152" s="13">
        <f t="shared" si="87"/>
        <v>1.8385400006081909E-2</v>
      </c>
      <c r="AG152" s="116"/>
      <c r="AH152" s="13">
        <f t="shared" si="79"/>
        <v>1.3927008883760524E-2</v>
      </c>
      <c r="AI152" s="13">
        <f t="shared" si="80"/>
        <v>0.6845172023018562</v>
      </c>
      <c r="AJ152" s="13">
        <f t="shared" si="81"/>
        <v>0.97696488825257444</v>
      </c>
      <c r="AK152" s="13">
        <f t="shared" si="82"/>
        <v>0.12416014539804628</v>
      </c>
      <c r="AL152" s="13">
        <f t="shared" si="83"/>
        <v>2.7666537697837725</v>
      </c>
      <c r="AM152" s="13">
        <f t="shared" si="84"/>
        <v>5.2715659645852959</v>
      </c>
      <c r="AN152" s="92">
        <f t="shared" si="85"/>
        <v>-3.6690205147185435</v>
      </c>
      <c r="AO152" s="92">
        <f t="shared" si="85"/>
        <v>-3.6691537436005937</v>
      </c>
      <c r="AP152" s="92">
        <f t="shared" si="85"/>
        <v>-3.6686990037667613</v>
      </c>
      <c r="AQ152" s="92">
        <f t="shared" si="85"/>
        <v>-3.6702516287605507</v>
      </c>
      <c r="AR152" s="92">
        <f t="shared" si="85"/>
        <v>-3.6649562412659589</v>
      </c>
      <c r="AS152" s="92">
        <f t="shared" si="85"/>
        <v>-3.6830848392291986</v>
      </c>
      <c r="AT152" s="92">
        <f t="shared" si="85"/>
        <v>-3.6217787163720754</v>
      </c>
      <c r="AU152" s="92">
        <f t="shared" si="86"/>
        <v>-3.8397003692077574</v>
      </c>
    </row>
    <row r="153" spans="1:47" x14ac:dyDescent="0.2">
      <c r="A153" s="27" t="s">
        <v>83</v>
      </c>
      <c r="B153" s="53"/>
      <c r="C153" s="27">
        <v>46695.635999999999</v>
      </c>
      <c r="D153" s="27"/>
      <c r="E153" s="29">
        <f t="shared" si="70"/>
        <v>793.9984938347942</v>
      </c>
      <c r="F153" s="4">
        <f t="shared" si="71"/>
        <v>794</v>
      </c>
      <c r="G153" s="1">
        <f t="shared" si="72"/>
        <v>-3.5204000014346093E-3</v>
      </c>
      <c r="I153" s="1">
        <f t="shared" si="68"/>
        <v>-3.5204000014346093E-3</v>
      </c>
      <c r="Q153" s="12">
        <f t="shared" si="73"/>
        <v>31677.135999999999</v>
      </c>
      <c r="R153" s="12"/>
      <c r="S153" s="20">
        <v>0.1</v>
      </c>
      <c r="Z153" s="13">
        <f t="shared" si="74"/>
        <v>794</v>
      </c>
      <c r="AA153" s="92">
        <f t="shared" si="75"/>
        <v>1.3470146842413794E-3</v>
      </c>
      <c r="AB153" s="92">
        <f t="shared" si="76"/>
        <v>-1.799297980567599E-2</v>
      </c>
      <c r="AC153" s="92">
        <f t="shared" si="77"/>
        <v>-3.5204000014346093E-3</v>
      </c>
      <c r="AD153" s="92"/>
      <c r="AE153" s="92">
        <f t="shared" si="78"/>
        <v>2.3691725722334285E-6</v>
      </c>
      <c r="AF153" s="13">
        <f t="shared" si="87"/>
        <v>-3.5204000014346093E-3</v>
      </c>
      <c r="AG153" s="116"/>
      <c r="AH153" s="13">
        <f t="shared" si="79"/>
        <v>1.4472579804241379E-2</v>
      </c>
      <c r="AI153" s="13">
        <f t="shared" si="80"/>
        <v>0.67520955923532944</v>
      </c>
      <c r="AJ153" s="13">
        <f t="shared" si="81"/>
        <v>0.9914285082959281</v>
      </c>
      <c r="AK153" s="13">
        <f t="shared" si="82"/>
        <v>9.7243544446934393E-2</v>
      </c>
      <c r="AL153" s="13">
        <f t="shared" si="83"/>
        <v>2.8506827735845297</v>
      </c>
      <c r="AM153" s="13">
        <f t="shared" si="84"/>
        <v>6.8264278464991355</v>
      </c>
      <c r="AN153" s="92">
        <f t="shared" si="85"/>
        <v>-3.5527097565167232</v>
      </c>
      <c r="AO153" s="92">
        <f t="shared" si="85"/>
        <v>-3.552865572532955</v>
      </c>
      <c r="AP153" s="92">
        <f t="shared" si="85"/>
        <v>-3.5523642312447903</v>
      </c>
      <c r="AQ153" s="92">
        <f t="shared" si="85"/>
        <v>-3.5539776987605745</v>
      </c>
      <c r="AR153" s="92">
        <f t="shared" si="85"/>
        <v>-3.548789108558831</v>
      </c>
      <c r="AS153" s="92">
        <f t="shared" si="85"/>
        <v>-3.5655169591073737</v>
      </c>
      <c r="AT153" s="92">
        <f t="shared" si="85"/>
        <v>-3.5120062769397853</v>
      </c>
      <c r="AU153" s="92">
        <f t="shared" si="86"/>
        <v>-3.6882481962765175</v>
      </c>
    </row>
    <row r="154" spans="1:47" x14ac:dyDescent="0.2">
      <c r="A154" s="27" t="s">
        <v>72</v>
      </c>
      <c r="B154" s="53"/>
      <c r="C154" s="55">
        <v>46700.317000000003</v>
      </c>
      <c r="D154" s="27"/>
      <c r="E154" s="29">
        <f t="shared" si="70"/>
        <v>796.00120924478608</v>
      </c>
      <c r="F154" s="4">
        <f t="shared" si="71"/>
        <v>796</v>
      </c>
      <c r="G154" s="1">
        <f t="shared" si="72"/>
        <v>2.826400006597396E-3</v>
      </c>
      <c r="I154" s="1">
        <f t="shared" si="68"/>
        <v>2.826400006597396E-3</v>
      </c>
      <c r="P154" s="3"/>
      <c r="Q154" s="12">
        <f t="shared" si="73"/>
        <v>31681.817000000003</v>
      </c>
      <c r="R154" s="12"/>
      <c r="S154" s="20">
        <v>0.1</v>
      </c>
      <c r="Z154" s="13">
        <f t="shared" si="74"/>
        <v>796</v>
      </c>
      <c r="AA154" s="92">
        <f t="shared" si="75"/>
        <v>1.3471291831449184E-3</v>
      </c>
      <c r="AB154" s="92">
        <f t="shared" si="76"/>
        <v>-1.1654039896547522E-2</v>
      </c>
      <c r="AC154" s="92">
        <f t="shared" si="77"/>
        <v>2.826400006597396E-3</v>
      </c>
      <c r="AD154" s="92"/>
      <c r="AE154" s="92">
        <f t="shared" si="78"/>
        <v>2.1882421691177712E-7</v>
      </c>
      <c r="AF154" s="13">
        <f t="shared" si="87"/>
        <v>2.826400006597396E-3</v>
      </c>
      <c r="AG154" s="116"/>
      <c r="AH154" s="13">
        <f t="shared" si="79"/>
        <v>1.4480439903144918E-2</v>
      </c>
      <c r="AI154" s="13">
        <f t="shared" si="80"/>
        <v>0.6750672057503766</v>
      </c>
      <c r="AJ154" s="13">
        <f t="shared" si="81"/>
        <v>0.99161916787459492</v>
      </c>
      <c r="AK154" s="13">
        <f t="shared" si="82"/>
        <v>9.6766815437131226E-2</v>
      </c>
      <c r="AL154" s="13">
        <f t="shared" si="83"/>
        <v>2.8521502566559622</v>
      </c>
      <c r="AM154" s="13">
        <f t="shared" si="84"/>
        <v>6.8615298559779241</v>
      </c>
      <c r="AN154" s="92">
        <f t="shared" si="85"/>
        <v>-3.5506648877739324</v>
      </c>
      <c r="AO154" s="92">
        <f t="shared" si="85"/>
        <v>-3.5508208790342017</v>
      </c>
      <c r="AP154" s="92">
        <f t="shared" si="85"/>
        <v>-3.550319419746307</v>
      </c>
      <c r="AQ154" s="92">
        <f t="shared" si="85"/>
        <v>-3.5519318308190022</v>
      </c>
      <c r="AR154" s="92">
        <f t="shared" si="85"/>
        <v>-3.546751222112857</v>
      </c>
      <c r="AS154" s="92">
        <f t="shared" si="85"/>
        <v>-3.5634382190617795</v>
      </c>
      <c r="AT154" s="92">
        <f t="shared" si="85"/>
        <v>-3.5101027056234408</v>
      </c>
      <c r="AU154" s="92">
        <f t="shared" si="86"/>
        <v>-3.6855676268441053</v>
      </c>
    </row>
    <row r="155" spans="1:47" x14ac:dyDescent="0.2">
      <c r="A155" s="27" t="s">
        <v>72</v>
      </c>
      <c r="B155" s="53"/>
      <c r="C155" s="55">
        <v>46707.328999999998</v>
      </c>
      <c r="D155" s="27"/>
      <c r="E155" s="29">
        <f t="shared" si="70"/>
        <v>799.00121788713636</v>
      </c>
      <c r="F155" s="4">
        <f t="shared" si="71"/>
        <v>799</v>
      </c>
      <c r="G155" s="1">
        <f t="shared" si="72"/>
        <v>2.8466000003390945E-3</v>
      </c>
      <c r="I155" s="1">
        <f t="shared" si="68"/>
        <v>2.8466000003390945E-3</v>
      </c>
      <c r="P155" s="3"/>
      <c r="Q155" s="12">
        <f t="shared" si="73"/>
        <v>31688.828999999998</v>
      </c>
      <c r="R155" s="12"/>
      <c r="S155" s="20">
        <v>0.1</v>
      </c>
      <c r="Z155" s="13">
        <f t="shared" si="74"/>
        <v>799</v>
      </c>
      <c r="AA155" s="92">
        <f t="shared" si="75"/>
        <v>1.3471855258929358E-3</v>
      </c>
      <c r="AB155" s="92">
        <f t="shared" si="76"/>
        <v>-1.164551344555384E-2</v>
      </c>
      <c r="AC155" s="92">
        <f t="shared" si="77"/>
        <v>2.8466000003390945E-3</v>
      </c>
      <c r="AD155" s="92"/>
      <c r="AE155" s="92">
        <f t="shared" si="78"/>
        <v>2.2482437661786505E-7</v>
      </c>
      <c r="AF155" s="13">
        <f t="shared" si="87"/>
        <v>2.8466000003390945E-3</v>
      </c>
      <c r="AG155" s="116"/>
      <c r="AH155" s="13">
        <f t="shared" si="79"/>
        <v>1.4492113445892935E-2</v>
      </c>
      <c r="AI155" s="13">
        <f t="shared" si="80"/>
        <v>0.6748550989684825</v>
      </c>
      <c r="AJ155" s="13">
        <f t="shared" si="81"/>
        <v>0.99190100591738717</v>
      </c>
      <c r="AK155" s="13">
        <f t="shared" si="82"/>
        <v>9.6051708375835654E-2</v>
      </c>
      <c r="AL155" s="13">
        <f t="shared" si="83"/>
        <v>2.8543503222113342</v>
      </c>
      <c r="AM155" s="13">
        <f t="shared" si="84"/>
        <v>6.9148223514446885</v>
      </c>
      <c r="AN155" s="92">
        <f t="shared" si="85"/>
        <v>-3.5475983944161724</v>
      </c>
      <c r="AO155" s="92">
        <f t="shared" si="85"/>
        <v>-3.5477546315456472</v>
      </c>
      <c r="AP155" s="92">
        <f t="shared" si="85"/>
        <v>-3.5472530461133025</v>
      </c>
      <c r="AQ155" s="92">
        <f t="shared" si="85"/>
        <v>-3.5488637258917235</v>
      </c>
      <c r="AR155" s="92">
        <f t="shared" si="85"/>
        <v>-3.5436954911524987</v>
      </c>
      <c r="AS155" s="92">
        <f t="shared" si="85"/>
        <v>-3.560320190148059</v>
      </c>
      <c r="AT155" s="92">
        <f t="shared" si="85"/>
        <v>-3.5072497108906688</v>
      </c>
      <c r="AU155" s="92">
        <f t="shared" si="86"/>
        <v>-3.681546772695488</v>
      </c>
    </row>
    <row r="156" spans="1:47" x14ac:dyDescent="0.2">
      <c r="A156" s="27" t="s">
        <v>54</v>
      </c>
      <c r="B156" s="53"/>
      <c r="C156" s="55">
        <v>46709.656999999999</v>
      </c>
      <c r="D156" s="27"/>
      <c r="E156" s="29">
        <f t="shared" si="70"/>
        <v>799.99722760182556</v>
      </c>
      <c r="F156" s="4">
        <f t="shared" si="71"/>
        <v>800</v>
      </c>
      <c r="G156" s="1">
        <f t="shared" si="72"/>
        <v>-6.4799999963724986E-3</v>
      </c>
      <c r="I156" s="1">
        <f t="shared" si="68"/>
        <v>-6.4799999963724986E-3</v>
      </c>
      <c r="P156" s="3"/>
      <c r="Q156" s="12">
        <f t="shared" si="73"/>
        <v>31691.156999999999</v>
      </c>
      <c r="R156" s="12"/>
      <c r="S156" s="20">
        <v>0.1</v>
      </c>
      <c r="Z156" s="13">
        <f t="shared" si="74"/>
        <v>800</v>
      </c>
      <c r="AA156" s="92">
        <f t="shared" si="75"/>
        <v>1.3471735391825616E-3</v>
      </c>
      <c r="AB156" s="92">
        <f t="shared" si="76"/>
        <v>-2.0975973535555061E-2</v>
      </c>
      <c r="AC156" s="92">
        <f t="shared" si="77"/>
        <v>-6.4799999963724986E-3</v>
      </c>
      <c r="AD156" s="92"/>
      <c r="AE156" s="92">
        <f t="shared" si="78"/>
        <v>6.1264645555693501E-6</v>
      </c>
      <c r="AF156" s="13">
        <f t="shared" si="87"/>
        <v>-6.4799999963724986E-3</v>
      </c>
      <c r="AG156" s="116"/>
      <c r="AH156" s="13">
        <f t="shared" si="79"/>
        <v>1.4495973539182562E-2</v>
      </c>
      <c r="AI156" s="13">
        <f t="shared" si="80"/>
        <v>0.67478477583991969</v>
      </c>
      <c r="AJ156" s="13">
        <f t="shared" si="81"/>
        <v>0.99199384627360021</v>
      </c>
      <c r="AK156" s="13">
        <f t="shared" si="82"/>
        <v>9.5813335831817004E-2</v>
      </c>
      <c r="AL156" s="13">
        <f t="shared" si="83"/>
        <v>2.8550833700231881</v>
      </c>
      <c r="AM156" s="13">
        <f t="shared" si="84"/>
        <v>6.932759592737809</v>
      </c>
      <c r="AN156" s="92">
        <f t="shared" si="85"/>
        <v>-3.5465764447585415</v>
      </c>
      <c r="AO156" s="92">
        <f t="shared" si="85"/>
        <v>-3.5467327592852724</v>
      </c>
      <c r="AP156" s="92">
        <f t="shared" si="85"/>
        <v>-3.5462311454152178</v>
      </c>
      <c r="AQ156" s="92">
        <f t="shared" si="85"/>
        <v>-3.5478412089331268</v>
      </c>
      <c r="AR156" s="92">
        <f t="shared" si="85"/>
        <v>-3.542677205944619</v>
      </c>
      <c r="AS156" s="92">
        <f t="shared" si="85"/>
        <v>-3.5592808681773427</v>
      </c>
      <c r="AT156" s="92">
        <f t="shared" si="85"/>
        <v>-3.5062993397809099</v>
      </c>
      <c r="AU156" s="92">
        <f t="shared" si="86"/>
        <v>-3.6802064879792828</v>
      </c>
    </row>
    <row r="157" spans="1:47" x14ac:dyDescent="0.2">
      <c r="A157" s="27" t="s">
        <v>62</v>
      </c>
      <c r="B157" s="53"/>
      <c r="C157" s="55">
        <v>46763.42</v>
      </c>
      <c r="D157" s="27"/>
      <c r="E157" s="29">
        <f t="shared" si="70"/>
        <v>822.99914782983262</v>
      </c>
      <c r="F157" s="4">
        <f t="shared" si="71"/>
        <v>823</v>
      </c>
      <c r="G157" s="1">
        <f t="shared" si="72"/>
        <v>-1.9918000034522265E-3</v>
      </c>
      <c r="I157" s="1">
        <f t="shared" si="68"/>
        <v>-1.9918000034522265E-3</v>
      </c>
      <c r="P157" s="3"/>
      <c r="Q157" s="12">
        <f t="shared" si="73"/>
        <v>31744.92</v>
      </c>
      <c r="R157" s="12"/>
      <c r="S157" s="20">
        <v>0.1</v>
      </c>
      <c r="Z157" s="13">
        <f t="shared" si="74"/>
        <v>823</v>
      </c>
      <c r="AA157" s="92">
        <f t="shared" si="75"/>
        <v>1.3426563916139889E-3</v>
      </c>
      <c r="AB157" s="92">
        <f t="shared" si="76"/>
        <v>-1.6572270075066217E-2</v>
      </c>
      <c r="AC157" s="92">
        <f t="shared" si="77"/>
        <v>-1.9918000034522265E-3</v>
      </c>
      <c r="AD157" s="92"/>
      <c r="AE157" s="92">
        <f t="shared" si="78"/>
        <v>1.1118599450597979E-6</v>
      </c>
      <c r="AF157" s="13">
        <f t="shared" si="87"/>
        <v>-1.9918000034522265E-3</v>
      </c>
      <c r="AG157" s="116"/>
      <c r="AH157" s="13">
        <f t="shared" si="79"/>
        <v>1.4580470071613989E-2</v>
      </c>
      <c r="AI157" s="13">
        <f t="shared" si="80"/>
        <v>0.67321938833552764</v>
      </c>
      <c r="AJ157" s="13">
        <f t="shared" si="81"/>
        <v>0.99397742140820833</v>
      </c>
      <c r="AK157" s="13">
        <f t="shared" si="82"/>
        <v>9.033033371412498E-2</v>
      </c>
      <c r="AL157" s="13">
        <f t="shared" si="83"/>
        <v>2.8719021058733585</v>
      </c>
      <c r="AM157" s="13">
        <f t="shared" si="84"/>
        <v>7.3709039170804855</v>
      </c>
      <c r="AN157" s="92">
        <f t="shared" si="85"/>
        <v>-3.5231005391397772</v>
      </c>
      <c r="AO157" s="92">
        <f t="shared" si="85"/>
        <v>-3.5232579890381754</v>
      </c>
      <c r="AP157" s="92">
        <f t="shared" si="85"/>
        <v>-3.522757627221123</v>
      </c>
      <c r="AQ157" s="92">
        <f t="shared" si="85"/>
        <v>-3.524348080761341</v>
      </c>
      <c r="AR157" s="92">
        <f t="shared" si="85"/>
        <v>-3.5192961538780296</v>
      </c>
      <c r="AS157" s="92">
        <f t="shared" si="85"/>
        <v>-3.53537898045523</v>
      </c>
      <c r="AT157" s="92">
        <f t="shared" si="85"/>
        <v>-3.4845256020556938</v>
      </c>
      <c r="AU157" s="92">
        <f t="shared" si="86"/>
        <v>-3.6493799395065531</v>
      </c>
    </row>
    <row r="158" spans="1:47" x14ac:dyDescent="0.2">
      <c r="A158" s="27" t="s">
        <v>54</v>
      </c>
      <c r="B158" s="53"/>
      <c r="C158" s="55">
        <v>46819.514000000003</v>
      </c>
      <c r="D158" s="27"/>
      <c r="E158" s="29">
        <f t="shared" si="70"/>
        <v>846.99836129020423</v>
      </c>
      <c r="F158" s="4">
        <f t="shared" si="71"/>
        <v>847</v>
      </c>
      <c r="G158" s="1">
        <f t="shared" si="72"/>
        <v>-3.8301999957184307E-3</v>
      </c>
      <c r="I158" s="1">
        <f t="shared" ref="I158:I189" si="88">G158</f>
        <v>-3.8301999957184307E-3</v>
      </c>
      <c r="P158" s="3"/>
      <c r="Q158" s="12">
        <f t="shared" si="73"/>
        <v>31801.014000000003</v>
      </c>
      <c r="R158" s="12"/>
      <c r="S158" s="20">
        <v>0.1</v>
      </c>
      <c r="Z158" s="13">
        <f t="shared" si="74"/>
        <v>847</v>
      </c>
      <c r="AA158" s="92">
        <f t="shared" si="75"/>
        <v>1.3292918364282667E-3</v>
      </c>
      <c r="AB158" s="92">
        <f t="shared" si="76"/>
        <v>-1.8490099112146698E-2</v>
      </c>
      <c r="AC158" s="92">
        <f t="shared" si="77"/>
        <v>-3.8301999957184307E-3</v>
      </c>
      <c r="AD158" s="92"/>
      <c r="AE158" s="92">
        <f t="shared" si="78"/>
        <v>2.662035596598849E-6</v>
      </c>
      <c r="AF158" s="13">
        <f t="shared" si="87"/>
        <v>-3.8301999957184307E-3</v>
      </c>
      <c r="AG158" s="116"/>
      <c r="AH158" s="13">
        <f t="shared" si="79"/>
        <v>1.4659899116428267E-2</v>
      </c>
      <c r="AI158" s="13">
        <f t="shared" si="80"/>
        <v>0.67169132697902156</v>
      </c>
      <c r="AJ158" s="13">
        <f t="shared" si="81"/>
        <v>0.99574002808728745</v>
      </c>
      <c r="AK158" s="13">
        <f t="shared" si="82"/>
        <v>8.4608229906529581E-2</v>
      </c>
      <c r="AL158" s="13">
        <f t="shared" si="83"/>
        <v>2.8893713529533014</v>
      </c>
      <c r="AM158" s="13">
        <f t="shared" si="84"/>
        <v>7.8874628709096175</v>
      </c>
      <c r="AN158" s="92">
        <f t="shared" si="85"/>
        <v>-3.4986605284025569</v>
      </c>
      <c r="AO158" s="92">
        <f t="shared" si="85"/>
        <v>-3.4988177951538288</v>
      </c>
      <c r="AP158" s="92">
        <f t="shared" si="85"/>
        <v>-3.4983227191946642</v>
      </c>
      <c r="AQ158" s="92">
        <f t="shared" si="85"/>
        <v>-3.4998815285984688</v>
      </c>
      <c r="AR158" s="92">
        <f t="shared" si="85"/>
        <v>-3.4949764740691416</v>
      </c>
      <c r="AS158" s="92">
        <f t="shared" si="85"/>
        <v>-3.5104417512794988</v>
      </c>
      <c r="AT158" s="92">
        <f t="shared" si="85"/>
        <v>-3.4619720541464485</v>
      </c>
      <c r="AU158" s="92">
        <f t="shared" si="86"/>
        <v>-3.6172131063176165</v>
      </c>
    </row>
    <row r="159" spans="1:47" x14ac:dyDescent="0.2">
      <c r="A159" s="27" t="s">
        <v>54</v>
      </c>
      <c r="B159" s="53"/>
      <c r="C159" s="55">
        <v>46973.785000000003</v>
      </c>
      <c r="D159" s="27"/>
      <c r="E159" s="29">
        <f t="shared" si="70"/>
        <v>913.00154629652752</v>
      </c>
      <c r="F159" s="4">
        <f t="shared" si="71"/>
        <v>913</v>
      </c>
      <c r="G159" s="1">
        <f t="shared" si="72"/>
        <v>3.6142000026302412E-3</v>
      </c>
      <c r="I159" s="1">
        <f t="shared" si="88"/>
        <v>3.6142000026302412E-3</v>
      </c>
      <c r="P159" s="3"/>
      <c r="Q159" s="12">
        <f t="shared" si="73"/>
        <v>31955.285000000003</v>
      </c>
      <c r="R159" s="12"/>
      <c r="S159" s="20">
        <v>0.1</v>
      </c>
      <c r="Z159" s="13">
        <f t="shared" si="74"/>
        <v>913</v>
      </c>
      <c r="AA159" s="92">
        <f t="shared" si="75"/>
        <v>1.247186194659692E-3</v>
      </c>
      <c r="AB159" s="92">
        <f t="shared" si="76"/>
        <v>-1.1218300672029452E-2</v>
      </c>
      <c r="AC159" s="92">
        <f t="shared" si="77"/>
        <v>3.6142000026302412E-3</v>
      </c>
      <c r="AD159" s="92"/>
      <c r="AE159" s="92">
        <f t="shared" si="78"/>
        <v>5.60275436712324E-7</v>
      </c>
      <c r="AF159" s="13">
        <f t="shared" si="87"/>
        <v>3.6142000026302412E-3</v>
      </c>
      <c r="AG159" s="116"/>
      <c r="AH159" s="13">
        <f t="shared" si="79"/>
        <v>1.4832500674659693E-2</v>
      </c>
      <c r="AI159" s="13">
        <f t="shared" si="80"/>
        <v>0.66803314433208005</v>
      </c>
      <c r="AJ159" s="13">
        <f t="shared" si="81"/>
        <v>0.99900223198273097</v>
      </c>
      <c r="AK159" s="13">
        <f t="shared" si="82"/>
        <v>6.8870487777176956E-2</v>
      </c>
      <c r="AL159" s="13">
        <f t="shared" si="83"/>
        <v>2.9370325555607155</v>
      </c>
      <c r="AM159" s="13">
        <f t="shared" si="84"/>
        <v>9.7429606826516739</v>
      </c>
      <c r="AN159" s="92">
        <f t="shared" si="85"/>
        <v>-3.4317173687143394</v>
      </c>
      <c r="AO159" s="92">
        <f t="shared" si="85"/>
        <v>-3.4318664974570288</v>
      </c>
      <c r="AP159" s="92">
        <f t="shared" si="85"/>
        <v>-3.4314074625089632</v>
      </c>
      <c r="AQ159" s="92">
        <f t="shared" si="85"/>
        <v>-3.4328206248950841</v>
      </c>
      <c r="AR159" s="92">
        <f t="shared" si="85"/>
        <v>-3.4284720332551601</v>
      </c>
      <c r="AS159" s="92">
        <f t="shared" si="85"/>
        <v>-3.4418718056909174</v>
      </c>
      <c r="AT159" s="92">
        <f t="shared" si="85"/>
        <v>-3.4007474639911237</v>
      </c>
      <c r="AU159" s="92">
        <f t="shared" si="86"/>
        <v>-3.5287543150480429</v>
      </c>
    </row>
    <row r="160" spans="1:47" x14ac:dyDescent="0.2">
      <c r="A160" s="27" t="s">
        <v>84</v>
      </c>
      <c r="B160" s="53"/>
      <c r="C160" s="55">
        <v>46999.468000000001</v>
      </c>
      <c r="D160" s="27"/>
      <c r="E160" s="29">
        <f t="shared" si="70"/>
        <v>923.98974109993981</v>
      </c>
      <c r="F160" s="4">
        <f t="shared" si="71"/>
        <v>924</v>
      </c>
      <c r="G160" s="1">
        <f t="shared" si="72"/>
        <v>-2.3978400000487454E-2</v>
      </c>
      <c r="I160" s="1">
        <f t="shared" si="88"/>
        <v>-2.3978400000487454E-2</v>
      </c>
      <c r="P160" s="3"/>
      <c r="Q160" s="12">
        <f t="shared" si="73"/>
        <v>31980.968000000001</v>
      </c>
      <c r="R160" s="12"/>
      <c r="S160" s="20">
        <v>0.1</v>
      </c>
      <c r="Z160" s="13">
        <f t="shared" si="74"/>
        <v>924</v>
      </c>
      <c r="AA160" s="92">
        <f t="shared" si="75"/>
        <v>1.22706076420789E-3</v>
      </c>
      <c r="AB160" s="92">
        <f t="shared" si="76"/>
        <v>-3.8833158684695342E-2</v>
      </c>
      <c r="AC160" s="92">
        <f t="shared" si="77"/>
        <v>-2.3978400000487454E-2</v>
      </c>
      <c r="AD160" s="92"/>
      <c r="AE160" s="92">
        <f t="shared" si="78"/>
        <v>6.3531525236059641E-5</v>
      </c>
      <c r="AF160" s="13">
        <f t="shared" si="87"/>
        <v>-2.3978400000487454E-2</v>
      </c>
      <c r="AG160" s="116"/>
      <c r="AH160" s="13">
        <f t="shared" si="79"/>
        <v>1.4854758684207889E-2</v>
      </c>
      <c r="AI160" s="13">
        <f t="shared" si="80"/>
        <v>0.66749975114638205</v>
      </c>
      <c r="AJ160" s="13">
        <f t="shared" si="81"/>
        <v>0.99932369373531371</v>
      </c>
      <c r="AK160" s="13">
        <f t="shared" si="82"/>
        <v>6.6247429089693763E-2</v>
      </c>
      <c r="AL160" s="13">
        <f t="shared" si="83"/>
        <v>2.9449277396688718</v>
      </c>
      <c r="AM160" s="13">
        <f t="shared" si="84"/>
        <v>10.136783525358707</v>
      </c>
      <c r="AN160" s="92">
        <f t="shared" si="85"/>
        <v>-3.4205943181976348</v>
      </c>
      <c r="AO160" s="92">
        <f t="shared" si="85"/>
        <v>-3.4207409757105744</v>
      </c>
      <c r="AP160" s="92">
        <f t="shared" si="85"/>
        <v>-3.4202910131361461</v>
      </c>
      <c r="AQ160" s="92">
        <f t="shared" si="85"/>
        <v>-3.421671735738653</v>
      </c>
      <c r="AR160" s="92">
        <f t="shared" si="85"/>
        <v>-3.4174366771274549</v>
      </c>
      <c r="AS160" s="92">
        <f t="shared" si="85"/>
        <v>-3.4304432590370975</v>
      </c>
      <c r="AT160" s="92">
        <f t="shared" si="85"/>
        <v>-3.3906465596762776</v>
      </c>
      <c r="AU160" s="92">
        <f t="shared" si="86"/>
        <v>-3.5140111831697807</v>
      </c>
    </row>
    <row r="161" spans="1:48" x14ac:dyDescent="0.2">
      <c r="A161" s="27" t="s">
        <v>73</v>
      </c>
      <c r="B161" s="53"/>
      <c r="C161" s="55">
        <v>46999.48</v>
      </c>
      <c r="D161" s="27"/>
      <c r="E161" s="29">
        <f t="shared" si="70"/>
        <v>923.99487517063517</v>
      </c>
      <c r="F161" s="4">
        <f t="shared" si="71"/>
        <v>924</v>
      </c>
      <c r="G161" s="1">
        <f t="shared" si="72"/>
        <v>-1.1978399998042732E-2</v>
      </c>
      <c r="I161" s="1">
        <f t="shared" si="88"/>
        <v>-1.1978399998042732E-2</v>
      </c>
      <c r="P161" s="3"/>
      <c r="Q161" s="12">
        <f t="shared" si="73"/>
        <v>31980.980000000003</v>
      </c>
      <c r="R161" s="12"/>
      <c r="S161" s="20">
        <v>0.1</v>
      </c>
      <c r="Z161" s="13">
        <f t="shared" si="74"/>
        <v>924</v>
      </c>
      <c r="AA161" s="92">
        <f t="shared" si="75"/>
        <v>1.22706076420789E-3</v>
      </c>
      <c r="AB161" s="92">
        <f t="shared" si="76"/>
        <v>-2.683315868225062E-2</v>
      </c>
      <c r="AC161" s="92">
        <f t="shared" si="77"/>
        <v>-1.1978399998042732E-2</v>
      </c>
      <c r="AD161" s="92"/>
      <c r="AE161" s="92">
        <f t="shared" si="78"/>
        <v>1.7438419394334082E-5</v>
      </c>
      <c r="AF161" s="13">
        <f t="shared" si="87"/>
        <v>-1.1978399998042732E-2</v>
      </c>
      <c r="AG161" s="116"/>
      <c r="AH161" s="13">
        <f t="shared" si="79"/>
        <v>1.4854758684207889E-2</v>
      </c>
      <c r="AI161" s="13">
        <f t="shared" si="80"/>
        <v>0.66749975114638205</v>
      </c>
      <c r="AJ161" s="13">
        <f t="shared" si="81"/>
        <v>0.99932369373531371</v>
      </c>
      <c r="AK161" s="13">
        <f t="shared" si="82"/>
        <v>6.6247429089693763E-2</v>
      </c>
      <c r="AL161" s="13">
        <f t="shared" si="83"/>
        <v>2.9449277396688718</v>
      </c>
      <c r="AM161" s="13">
        <f t="shared" si="84"/>
        <v>10.136783525358707</v>
      </c>
      <c r="AN161" s="92">
        <f t="shared" si="85"/>
        <v>-3.4205943181976348</v>
      </c>
      <c r="AO161" s="92">
        <f t="shared" si="85"/>
        <v>-3.4207409757105744</v>
      </c>
      <c r="AP161" s="92">
        <f t="shared" si="85"/>
        <v>-3.4202910131361461</v>
      </c>
      <c r="AQ161" s="92">
        <f t="shared" si="85"/>
        <v>-3.421671735738653</v>
      </c>
      <c r="AR161" s="92">
        <f t="shared" si="85"/>
        <v>-3.4174366771274549</v>
      </c>
      <c r="AS161" s="92">
        <f t="shared" si="85"/>
        <v>-3.4304432590370975</v>
      </c>
      <c r="AT161" s="92">
        <f t="shared" si="85"/>
        <v>-3.3906465596762776</v>
      </c>
      <c r="AU161" s="92">
        <f t="shared" si="86"/>
        <v>-3.5140111831697807</v>
      </c>
    </row>
    <row r="162" spans="1:48" x14ac:dyDescent="0.2">
      <c r="A162" s="27" t="s">
        <v>84</v>
      </c>
      <c r="B162" s="53"/>
      <c r="C162" s="55">
        <v>46999.487000000001</v>
      </c>
      <c r="D162" s="27"/>
      <c r="E162" s="29">
        <f t="shared" si="70"/>
        <v>923.99787004520579</v>
      </c>
      <c r="F162" s="4">
        <f t="shared" si="71"/>
        <v>924</v>
      </c>
      <c r="G162" s="1">
        <f t="shared" si="72"/>
        <v>-4.9784000002546236E-3</v>
      </c>
      <c r="I162" s="1">
        <f t="shared" si="88"/>
        <v>-4.9784000002546236E-3</v>
      </c>
      <c r="P162" s="3"/>
      <c r="Q162" s="12">
        <f t="shared" si="73"/>
        <v>31980.987000000001</v>
      </c>
      <c r="R162" s="12"/>
      <c r="S162" s="20">
        <v>0.1</v>
      </c>
      <c r="Z162" s="13">
        <f t="shared" si="74"/>
        <v>924</v>
      </c>
      <c r="AA162" s="92">
        <f t="shared" si="75"/>
        <v>1.22706076420789E-3</v>
      </c>
      <c r="AB162" s="92">
        <f t="shared" si="76"/>
        <v>-1.9833158684462511E-2</v>
      </c>
      <c r="AC162" s="92">
        <f t="shared" si="77"/>
        <v>-4.9784000002546236E-3</v>
      </c>
      <c r="AD162" s="92"/>
      <c r="AE162" s="92">
        <f t="shared" si="78"/>
        <v>3.8507743299283684E-6</v>
      </c>
      <c r="AF162" s="13">
        <f t="shared" si="87"/>
        <v>-4.9784000002546236E-3</v>
      </c>
      <c r="AG162" s="116"/>
      <c r="AH162" s="13">
        <f t="shared" si="79"/>
        <v>1.4854758684207889E-2</v>
      </c>
      <c r="AI162" s="13">
        <f t="shared" si="80"/>
        <v>0.66749975114638205</v>
      </c>
      <c r="AJ162" s="13">
        <f t="shared" si="81"/>
        <v>0.99932369373531371</v>
      </c>
      <c r="AK162" s="13">
        <f t="shared" si="82"/>
        <v>6.6247429089693763E-2</v>
      </c>
      <c r="AL162" s="13">
        <f t="shared" si="83"/>
        <v>2.9449277396688718</v>
      </c>
      <c r="AM162" s="13">
        <f t="shared" si="84"/>
        <v>10.136783525358707</v>
      </c>
      <c r="AN162" s="92">
        <f t="shared" si="85"/>
        <v>-3.4205943181976348</v>
      </c>
      <c r="AO162" s="92">
        <f t="shared" si="85"/>
        <v>-3.4207409757105744</v>
      </c>
      <c r="AP162" s="92">
        <f t="shared" si="85"/>
        <v>-3.4202910131361461</v>
      </c>
      <c r="AQ162" s="92">
        <f t="shared" si="85"/>
        <v>-3.421671735738653</v>
      </c>
      <c r="AR162" s="92">
        <f t="shared" si="85"/>
        <v>-3.4174366771274549</v>
      </c>
      <c r="AS162" s="92">
        <f t="shared" si="85"/>
        <v>-3.4304432590370975</v>
      </c>
      <c r="AT162" s="92">
        <f t="shared" si="85"/>
        <v>-3.3906465596762776</v>
      </c>
      <c r="AU162" s="92">
        <f t="shared" si="86"/>
        <v>-3.5140111831697807</v>
      </c>
    </row>
    <row r="163" spans="1:48" x14ac:dyDescent="0.2">
      <c r="A163" s="27" t="s">
        <v>84</v>
      </c>
      <c r="B163" s="53"/>
      <c r="C163" s="55">
        <v>46999.493000000002</v>
      </c>
      <c r="D163" s="27"/>
      <c r="E163" s="29">
        <f t="shared" si="70"/>
        <v>924.00043708055352</v>
      </c>
      <c r="F163" s="4">
        <f t="shared" si="71"/>
        <v>924</v>
      </c>
      <c r="G163" s="1">
        <f t="shared" si="72"/>
        <v>1.0216000009677373E-3</v>
      </c>
      <c r="I163" s="1">
        <f t="shared" si="88"/>
        <v>1.0216000009677373E-3</v>
      </c>
      <c r="P163" s="3"/>
      <c r="Q163" s="12">
        <f t="shared" si="73"/>
        <v>31980.993000000002</v>
      </c>
      <c r="R163" s="12"/>
      <c r="S163" s="20">
        <v>0.1</v>
      </c>
      <c r="Z163" s="13">
        <f t="shared" si="74"/>
        <v>924</v>
      </c>
      <c r="AA163" s="92">
        <f t="shared" si="75"/>
        <v>1.22706076420789E-3</v>
      </c>
      <c r="AB163" s="92">
        <f t="shared" si="76"/>
        <v>-1.3833158683240152E-2</v>
      </c>
      <c r="AC163" s="92">
        <f t="shared" si="77"/>
        <v>1.0216000009677373E-3</v>
      </c>
      <c r="AD163" s="92"/>
      <c r="AE163" s="92">
        <f t="shared" si="78"/>
        <v>4.2214125231226083E-9</v>
      </c>
      <c r="AF163" s="13">
        <f t="shared" si="87"/>
        <v>1.0216000009677373E-3</v>
      </c>
      <c r="AG163" s="116"/>
      <c r="AH163" s="13">
        <f t="shared" si="79"/>
        <v>1.4854758684207889E-2</v>
      </c>
      <c r="AI163" s="13">
        <f t="shared" si="80"/>
        <v>0.66749975114638205</v>
      </c>
      <c r="AJ163" s="13">
        <f t="shared" si="81"/>
        <v>0.99932369373531371</v>
      </c>
      <c r="AK163" s="13">
        <f t="shared" si="82"/>
        <v>6.6247429089693763E-2</v>
      </c>
      <c r="AL163" s="13">
        <f t="shared" si="83"/>
        <v>2.9449277396688718</v>
      </c>
      <c r="AM163" s="13">
        <f t="shared" si="84"/>
        <v>10.136783525358707</v>
      </c>
      <c r="AN163" s="92">
        <f t="shared" si="85"/>
        <v>-3.4205943181976348</v>
      </c>
      <c r="AO163" s="92">
        <f t="shared" si="85"/>
        <v>-3.4207409757105744</v>
      </c>
      <c r="AP163" s="92">
        <f t="shared" si="85"/>
        <v>-3.4202910131361461</v>
      </c>
      <c r="AQ163" s="92">
        <f t="shared" si="85"/>
        <v>-3.421671735738653</v>
      </c>
      <c r="AR163" s="92">
        <f t="shared" si="85"/>
        <v>-3.4174366771274549</v>
      </c>
      <c r="AS163" s="92">
        <f t="shared" si="85"/>
        <v>-3.4304432590370975</v>
      </c>
      <c r="AT163" s="92">
        <f t="shared" si="85"/>
        <v>-3.3906465596762776</v>
      </c>
      <c r="AU163" s="92">
        <f t="shared" si="86"/>
        <v>-3.5140111831697807</v>
      </c>
    </row>
    <row r="164" spans="1:48" x14ac:dyDescent="0.2">
      <c r="A164" s="27" t="s">
        <v>54</v>
      </c>
      <c r="B164" s="53"/>
      <c r="C164" s="55">
        <v>47001.822999999997</v>
      </c>
      <c r="D164" s="27"/>
      <c r="E164" s="29">
        <f t="shared" si="70"/>
        <v>924.99730247368871</v>
      </c>
      <c r="F164" s="4">
        <f t="shared" si="71"/>
        <v>925</v>
      </c>
      <c r="G164" s="1">
        <f t="shared" si="72"/>
        <v>-6.3050000026123598E-3</v>
      </c>
      <c r="I164" s="1">
        <f t="shared" si="88"/>
        <v>-6.3050000026123598E-3</v>
      </c>
      <c r="P164" s="3"/>
      <c r="Q164" s="12">
        <f t="shared" si="73"/>
        <v>31983.322999999997</v>
      </c>
      <c r="R164" s="12"/>
      <c r="S164" s="20">
        <v>0.1</v>
      </c>
      <c r="Z164" s="13">
        <f t="shared" si="74"/>
        <v>925</v>
      </c>
      <c r="AA164" s="92">
        <f t="shared" si="75"/>
        <v>1.2251402062548478E-3</v>
      </c>
      <c r="AB164" s="92">
        <f t="shared" si="76"/>
        <v>-2.1161690208867209E-2</v>
      </c>
      <c r="AC164" s="92">
        <f t="shared" si="77"/>
        <v>-6.3050000026123598E-3</v>
      </c>
      <c r="AD164" s="92"/>
      <c r="AE164" s="92">
        <f t="shared" si="78"/>
        <v>5.6703011565198674E-6</v>
      </c>
      <c r="AF164" s="13">
        <f t="shared" si="87"/>
        <v>-6.3050000026123598E-3</v>
      </c>
      <c r="AG164" s="116"/>
      <c r="AH164" s="13">
        <f t="shared" si="79"/>
        <v>1.4856690206254849E-2</v>
      </c>
      <c r="AI164" s="13">
        <f t="shared" si="80"/>
        <v>0.66745232925090769</v>
      </c>
      <c r="AJ164" s="13">
        <f t="shared" si="81"/>
        <v>0.99934980649218852</v>
      </c>
      <c r="AK164" s="13">
        <f t="shared" si="82"/>
        <v>6.6008969300127618E-2</v>
      </c>
      <c r="AL164" s="13">
        <f t="shared" si="83"/>
        <v>2.945644860262195</v>
      </c>
      <c r="AM164" s="13">
        <f t="shared" si="84"/>
        <v>10.174121438492943</v>
      </c>
      <c r="AN164" s="92">
        <f t="shared" si="85"/>
        <v>-3.4195835731570527</v>
      </c>
      <c r="AO164" s="92">
        <f t="shared" si="85"/>
        <v>-3.4197299902006848</v>
      </c>
      <c r="AP164" s="92">
        <f t="shared" si="85"/>
        <v>-3.4192808951581815</v>
      </c>
      <c r="AQ164" s="92">
        <f t="shared" si="85"/>
        <v>-3.4206585565746606</v>
      </c>
      <c r="AR164" s="92">
        <f t="shared" si="85"/>
        <v>-3.4164341002779848</v>
      </c>
      <c r="AS164" s="92">
        <f t="shared" si="85"/>
        <v>-3.429404286146065</v>
      </c>
      <c r="AT164" s="92">
        <f t="shared" si="85"/>
        <v>-3.3897296404777433</v>
      </c>
      <c r="AU164" s="92">
        <f t="shared" si="86"/>
        <v>-3.5126708984535755</v>
      </c>
    </row>
    <row r="165" spans="1:48" x14ac:dyDescent="0.2">
      <c r="A165" s="27" t="s">
        <v>84</v>
      </c>
      <c r="B165" s="53"/>
      <c r="C165" s="55">
        <v>47006.491999999998</v>
      </c>
      <c r="D165" s="27"/>
      <c r="E165" s="29">
        <f t="shared" si="70"/>
        <v>926.99488381298534</v>
      </c>
      <c r="F165" s="4">
        <f t="shared" si="71"/>
        <v>927</v>
      </c>
      <c r="G165" s="1">
        <f t="shared" si="72"/>
        <v>-1.1958199997025076E-2</v>
      </c>
      <c r="I165" s="1">
        <f t="shared" si="88"/>
        <v>-1.1958199997025076E-2</v>
      </c>
      <c r="P165" s="3"/>
      <c r="Q165" s="12">
        <f t="shared" si="73"/>
        <v>31987.991999999998</v>
      </c>
      <c r="R165" s="12"/>
      <c r="S165" s="20">
        <v>0.1</v>
      </c>
      <c r="Z165" s="13">
        <f t="shared" si="74"/>
        <v>927</v>
      </c>
      <c r="AA165" s="92">
        <f t="shared" si="75"/>
        <v>1.2212536289909551E-3</v>
      </c>
      <c r="AB165" s="92">
        <f t="shared" si="76"/>
        <v>-2.6818707306016029E-2</v>
      </c>
      <c r="AC165" s="92">
        <f t="shared" si="77"/>
        <v>-1.1958199997025076E-2</v>
      </c>
      <c r="AD165" s="92"/>
      <c r="AE165" s="92">
        <f t="shared" si="78"/>
        <v>1.7369799788030711E-5</v>
      </c>
      <c r="AF165" s="13">
        <f t="shared" si="87"/>
        <v>-1.1958199997025076E-2</v>
      </c>
      <c r="AG165" s="116"/>
      <c r="AH165" s="13">
        <f t="shared" si="79"/>
        <v>1.4860507308990955E-2</v>
      </c>
      <c r="AI165" s="13">
        <f t="shared" si="80"/>
        <v>0.66735801860323873</v>
      </c>
      <c r="AJ165" s="13">
        <f t="shared" si="81"/>
        <v>0.99940047960718359</v>
      </c>
      <c r="AK165" s="13">
        <f t="shared" si="82"/>
        <v>6.553204987751117E-2</v>
      </c>
      <c r="AL165" s="13">
        <f t="shared" si="83"/>
        <v>2.9470787951989728</v>
      </c>
      <c r="AM165" s="13">
        <f t="shared" si="84"/>
        <v>10.24960430190084</v>
      </c>
      <c r="AN165" s="92">
        <f t="shared" ref="AN165:AT180" si="89">$AU165+$AB$7*SIN(AO165)</f>
        <v>-3.4175622999879742</v>
      </c>
      <c r="AO165" s="92">
        <f t="shared" si="89"/>
        <v>-3.417708228205051</v>
      </c>
      <c r="AP165" s="92">
        <f t="shared" si="89"/>
        <v>-3.41726088950645</v>
      </c>
      <c r="AQ165" s="92">
        <f t="shared" si="89"/>
        <v>-3.4186323729134895</v>
      </c>
      <c r="AR165" s="92">
        <f t="shared" si="89"/>
        <v>-3.4144292604147841</v>
      </c>
      <c r="AS165" s="92">
        <f t="shared" si="89"/>
        <v>-3.427326332531726</v>
      </c>
      <c r="AT165" s="92">
        <f t="shared" si="89"/>
        <v>-3.3878964638610842</v>
      </c>
      <c r="AU165" s="92">
        <f t="shared" si="86"/>
        <v>-3.5099903290211634</v>
      </c>
    </row>
    <row r="166" spans="1:48" x14ac:dyDescent="0.2">
      <c r="A166" s="27" t="s">
        <v>84</v>
      </c>
      <c r="B166" s="53"/>
      <c r="C166" s="55">
        <v>47006.502999999997</v>
      </c>
      <c r="D166" s="27"/>
      <c r="E166" s="29">
        <f t="shared" si="70"/>
        <v>926.99959004445452</v>
      </c>
      <c r="F166" s="4">
        <f t="shared" si="71"/>
        <v>927</v>
      </c>
      <c r="G166" s="1">
        <f t="shared" si="72"/>
        <v>-9.5819999842206016E-4</v>
      </c>
      <c r="I166" s="1">
        <f t="shared" si="88"/>
        <v>-9.5819999842206016E-4</v>
      </c>
      <c r="P166" s="3"/>
      <c r="Q166" s="12">
        <f t="shared" si="73"/>
        <v>31988.002999999997</v>
      </c>
      <c r="R166" s="12"/>
      <c r="S166" s="20">
        <v>0.1</v>
      </c>
      <c r="Z166" s="13">
        <f t="shared" si="74"/>
        <v>927</v>
      </c>
      <c r="AA166" s="92">
        <f t="shared" si="75"/>
        <v>1.2212536289909551E-3</v>
      </c>
      <c r="AB166" s="92">
        <f t="shared" si="76"/>
        <v>-1.5818707307413013E-2</v>
      </c>
      <c r="AC166" s="92">
        <f t="shared" si="77"/>
        <v>-9.5819999842206016E-4</v>
      </c>
      <c r="AD166" s="92"/>
      <c r="AE166" s="92">
        <f t="shared" si="78"/>
        <v>4.7500181140437507E-7</v>
      </c>
      <c r="AF166" s="13">
        <f t="shared" si="87"/>
        <v>-9.5819999842206016E-4</v>
      </c>
      <c r="AG166" s="116"/>
      <c r="AH166" s="13">
        <f t="shared" si="79"/>
        <v>1.4860507308990955E-2</v>
      </c>
      <c r="AI166" s="13">
        <f t="shared" si="80"/>
        <v>0.66735801860323873</v>
      </c>
      <c r="AJ166" s="13">
        <f t="shared" si="81"/>
        <v>0.99940047960718359</v>
      </c>
      <c r="AK166" s="13">
        <f t="shared" si="82"/>
        <v>6.553204987751117E-2</v>
      </c>
      <c r="AL166" s="13">
        <f t="shared" si="83"/>
        <v>2.9470787951989728</v>
      </c>
      <c r="AM166" s="13">
        <f t="shared" si="84"/>
        <v>10.24960430190084</v>
      </c>
      <c r="AN166" s="92">
        <f t="shared" si="89"/>
        <v>-3.4175622999879742</v>
      </c>
      <c r="AO166" s="92">
        <f t="shared" si="89"/>
        <v>-3.417708228205051</v>
      </c>
      <c r="AP166" s="92">
        <f t="shared" si="89"/>
        <v>-3.41726088950645</v>
      </c>
      <c r="AQ166" s="92">
        <f t="shared" si="89"/>
        <v>-3.4186323729134895</v>
      </c>
      <c r="AR166" s="92">
        <f t="shared" si="89"/>
        <v>-3.4144292604147841</v>
      </c>
      <c r="AS166" s="92">
        <f t="shared" si="89"/>
        <v>-3.427326332531726</v>
      </c>
      <c r="AT166" s="92">
        <f t="shared" si="89"/>
        <v>-3.3878964638610842</v>
      </c>
      <c r="AU166" s="92">
        <f t="shared" si="86"/>
        <v>-3.5099903290211634</v>
      </c>
    </row>
    <row r="167" spans="1:48" x14ac:dyDescent="0.2">
      <c r="A167" s="27" t="s">
        <v>54</v>
      </c>
      <c r="B167" s="53"/>
      <c r="C167" s="55">
        <v>47062.595999999998</v>
      </c>
      <c r="D167" s="27"/>
      <c r="E167" s="29">
        <f t="shared" si="70"/>
        <v>950.99837566559995</v>
      </c>
      <c r="F167" s="4">
        <f t="shared" si="71"/>
        <v>951</v>
      </c>
      <c r="G167" s="1">
        <f t="shared" si="72"/>
        <v>-3.7966000018059276E-3</v>
      </c>
      <c r="I167" s="1">
        <f t="shared" si="88"/>
        <v>-3.7966000018059276E-3</v>
      </c>
      <c r="P167" s="3"/>
      <c r="Q167" s="12">
        <f t="shared" si="73"/>
        <v>32044.095999999998</v>
      </c>
      <c r="R167" s="12"/>
      <c r="S167" s="20">
        <v>0.1</v>
      </c>
      <c r="Z167" s="13">
        <f t="shared" si="74"/>
        <v>951</v>
      </c>
      <c r="AA167" s="92">
        <f t="shared" si="75"/>
        <v>1.1698917937059995E-3</v>
      </c>
      <c r="AB167" s="92">
        <f t="shared" si="76"/>
        <v>-1.869813971551193E-2</v>
      </c>
      <c r="AC167" s="92">
        <f t="shared" si="77"/>
        <v>-3.7966000018059276E-3</v>
      </c>
      <c r="AD167" s="92"/>
      <c r="AE167" s="92">
        <f t="shared" si="78"/>
        <v>2.4666040754887286E-6</v>
      </c>
      <c r="AF167" s="13">
        <f t="shared" si="87"/>
        <v>-3.7966000018059276E-3</v>
      </c>
      <c r="AG167" s="116"/>
      <c r="AH167" s="13">
        <f t="shared" si="79"/>
        <v>1.4901539713706001E-2</v>
      </c>
      <c r="AI167" s="13">
        <f t="shared" si="80"/>
        <v>0.66628153403669965</v>
      </c>
      <c r="AJ167" s="13">
        <f t="shared" si="81"/>
        <v>0.99984771002685469</v>
      </c>
      <c r="AK167" s="13">
        <f t="shared" si="82"/>
        <v>5.9809053025553283E-2</v>
      </c>
      <c r="AL167" s="13">
        <f t="shared" si="83"/>
        <v>2.9642552532824378</v>
      </c>
      <c r="AM167" s="13">
        <f t="shared" si="84"/>
        <v>11.248365103122859</v>
      </c>
      <c r="AN167" s="92">
        <f t="shared" si="89"/>
        <v>-3.3933288264801496</v>
      </c>
      <c r="AO167" s="92">
        <f t="shared" si="89"/>
        <v>-3.3934680739463148</v>
      </c>
      <c r="AP167" s="92">
        <f t="shared" si="89"/>
        <v>-3.3930439990372285</v>
      </c>
      <c r="AQ167" s="92">
        <f t="shared" si="89"/>
        <v>-3.3943356535422988</v>
      </c>
      <c r="AR167" s="92">
        <f t="shared" si="89"/>
        <v>-3.390402842538923</v>
      </c>
      <c r="AS167" s="92">
        <f t="shared" si="89"/>
        <v>-3.4023899361371863</v>
      </c>
      <c r="AT167" s="92">
        <f t="shared" si="89"/>
        <v>-3.3659650261473271</v>
      </c>
      <c r="AU167" s="92">
        <f t="shared" si="86"/>
        <v>-3.4778234958322267</v>
      </c>
    </row>
    <row r="168" spans="1:48" x14ac:dyDescent="0.2">
      <c r="A168" s="27" t="s">
        <v>54</v>
      </c>
      <c r="B168" s="53"/>
      <c r="C168" s="55">
        <v>47083.633999999998</v>
      </c>
      <c r="D168" s="27"/>
      <c r="E168" s="29">
        <f t="shared" si="70"/>
        <v>959.99925727110622</v>
      </c>
      <c r="F168" s="4">
        <f t="shared" si="71"/>
        <v>960</v>
      </c>
      <c r="G168" s="1">
        <f t="shared" si="72"/>
        <v>-1.7359999983455054E-3</v>
      </c>
      <c r="I168" s="1">
        <f t="shared" si="88"/>
        <v>-1.7359999983455054E-3</v>
      </c>
      <c r="P168" s="3"/>
      <c r="Q168" s="12">
        <f t="shared" si="73"/>
        <v>32065.133999999998</v>
      </c>
      <c r="R168" s="12"/>
      <c r="S168" s="20">
        <v>0.1</v>
      </c>
      <c r="Z168" s="13">
        <f t="shared" si="74"/>
        <v>960</v>
      </c>
      <c r="AA168" s="92">
        <f t="shared" si="75"/>
        <v>1.1483863085714942E-3</v>
      </c>
      <c r="AB168" s="92">
        <f t="shared" si="76"/>
        <v>-1.6650658306916997E-2</v>
      </c>
      <c r="AC168" s="92">
        <f t="shared" si="77"/>
        <v>-1.7359999983455054E-3</v>
      </c>
      <c r="AD168" s="92"/>
      <c r="AE168" s="92">
        <f t="shared" si="78"/>
        <v>8.3196843675302891E-7</v>
      </c>
      <c r="AF168" s="13">
        <f t="shared" si="87"/>
        <v>-1.7359999983455054E-3</v>
      </c>
      <c r="AG168" s="116"/>
      <c r="AH168" s="13">
        <f t="shared" si="79"/>
        <v>1.4914658308571494E-2</v>
      </c>
      <c r="AI168" s="13">
        <f t="shared" si="80"/>
        <v>0.66590402473715549</v>
      </c>
      <c r="AJ168" s="13">
        <f t="shared" si="81"/>
        <v>0.99993922264234325</v>
      </c>
      <c r="AK168" s="13">
        <f t="shared" si="82"/>
        <v>5.7662957450001745E-2</v>
      </c>
      <c r="AL168" s="13">
        <f t="shared" si="83"/>
        <v>2.970682452382448</v>
      </c>
      <c r="AM168" s="13">
        <f t="shared" si="84"/>
        <v>11.673552727271403</v>
      </c>
      <c r="AN168" s="92">
        <f t="shared" si="89"/>
        <v>-3.3842511879530548</v>
      </c>
      <c r="AO168" s="92">
        <f t="shared" si="89"/>
        <v>-3.3843875468119302</v>
      </c>
      <c r="AP168" s="92">
        <f t="shared" si="89"/>
        <v>-3.3839732188393223</v>
      </c>
      <c r="AQ168" s="92">
        <f t="shared" si="89"/>
        <v>-3.3852322909702086</v>
      </c>
      <c r="AR168" s="92">
        <f t="shared" si="89"/>
        <v>-3.3814073965025586</v>
      </c>
      <c r="AS168" s="92">
        <f t="shared" si="89"/>
        <v>-3.3930382586244368</v>
      </c>
      <c r="AT168" s="92">
        <f t="shared" si="89"/>
        <v>-3.3577711465043549</v>
      </c>
      <c r="AU168" s="92">
        <f t="shared" si="86"/>
        <v>-3.4657609333863766</v>
      </c>
    </row>
    <row r="169" spans="1:48" x14ac:dyDescent="0.2">
      <c r="A169" s="27" t="s">
        <v>54</v>
      </c>
      <c r="B169" s="53"/>
      <c r="C169" s="55">
        <v>47111.67</v>
      </c>
      <c r="D169" s="27"/>
      <c r="E169" s="29">
        <f t="shared" si="70"/>
        <v>971.9941577698213</v>
      </c>
      <c r="F169" s="4">
        <f t="shared" si="71"/>
        <v>972</v>
      </c>
      <c r="G169" s="1">
        <f t="shared" si="72"/>
        <v>-1.3655199996719602E-2</v>
      </c>
      <c r="I169" s="1">
        <f t="shared" si="88"/>
        <v>-1.3655199996719602E-2</v>
      </c>
      <c r="P169" s="3"/>
      <c r="Q169" s="12">
        <f t="shared" si="73"/>
        <v>32093.17</v>
      </c>
      <c r="R169" s="12"/>
      <c r="S169" s="20">
        <v>0.1</v>
      </c>
      <c r="Z169" s="13">
        <f t="shared" si="74"/>
        <v>972</v>
      </c>
      <c r="AA169" s="92">
        <f t="shared" si="75"/>
        <v>1.1178110551920695E-3</v>
      </c>
      <c r="AB169" s="92">
        <f t="shared" si="76"/>
        <v>-2.8585428331911675E-2</v>
      </c>
      <c r="AC169" s="92">
        <f t="shared" si="77"/>
        <v>-1.3655199996719602E-2</v>
      </c>
      <c r="AD169" s="92"/>
      <c r="AE169" s="92">
        <f t="shared" si="78"/>
        <v>2.182418555399044E-5</v>
      </c>
      <c r="AF169" s="13">
        <f t="shared" si="87"/>
        <v>-1.3655199996719602E-2</v>
      </c>
      <c r="AG169" s="116"/>
      <c r="AH169" s="13">
        <f t="shared" si="79"/>
        <v>1.4930228335192071E-2</v>
      </c>
      <c r="AI169" s="13">
        <f t="shared" si="80"/>
        <v>0.66542275994615241</v>
      </c>
      <c r="AJ169" s="13">
        <f t="shared" si="81"/>
        <v>0.99999695751579576</v>
      </c>
      <c r="AK169" s="13">
        <f t="shared" si="82"/>
        <v>5.4801530878816881E-2</v>
      </c>
      <c r="AL169" s="13">
        <f t="shared" si="83"/>
        <v>2.9792409202248016</v>
      </c>
      <c r="AM169" s="13">
        <f t="shared" si="84"/>
        <v>12.291861708819251</v>
      </c>
      <c r="AN169" s="92">
        <f t="shared" si="89"/>
        <v>-3.3721555773812448</v>
      </c>
      <c r="AO169" s="92">
        <f t="shared" si="89"/>
        <v>-3.3722877659922581</v>
      </c>
      <c r="AP169" s="92">
        <f t="shared" si="89"/>
        <v>-3.3718872785183578</v>
      </c>
      <c r="AQ169" s="92">
        <f t="shared" si="89"/>
        <v>-3.3731007381223352</v>
      </c>
      <c r="AR169" s="92">
        <f t="shared" si="89"/>
        <v>-3.3694250675750053</v>
      </c>
      <c r="AS169" s="92">
        <f t="shared" si="89"/>
        <v>-3.3805688384028332</v>
      </c>
      <c r="AT169" s="92">
        <f t="shared" si="89"/>
        <v>-3.3468703183248443</v>
      </c>
      <c r="AU169" s="92">
        <f t="shared" si="86"/>
        <v>-3.4496775167919074</v>
      </c>
      <c r="AV169" s="92"/>
    </row>
    <row r="170" spans="1:48" x14ac:dyDescent="0.2">
      <c r="A170" s="27" t="s">
        <v>54</v>
      </c>
      <c r="B170" s="53"/>
      <c r="C170" s="55">
        <v>47111.678999999996</v>
      </c>
      <c r="D170" s="27"/>
      <c r="E170" s="29">
        <f t="shared" si="70"/>
        <v>971.99800832284132</v>
      </c>
      <c r="F170" s="4">
        <f t="shared" si="71"/>
        <v>972</v>
      </c>
      <c r="G170" s="1">
        <f t="shared" si="72"/>
        <v>-4.65519999852404E-3</v>
      </c>
      <c r="I170" s="1">
        <f t="shared" si="88"/>
        <v>-4.65519999852404E-3</v>
      </c>
      <c r="P170" s="3"/>
      <c r="Q170" s="12">
        <f t="shared" si="73"/>
        <v>32093.178999999996</v>
      </c>
      <c r="R170" s="12"/>
      <c r="S170" s="20">
        <v>0.1</v>
      </c>
      <c r="Z170" s="13">
        <f t="shared" si="74"/>
        <v>972</v>
      </c>
      <c r="AA170" s="92">
        <f t="shared" si="75"/>
        <v>1.1178110551920695E-3</v>
      </c>
      <c r="AB170" s="92">
        <f t="shared" si="76"/>
        <v>-1.9585428333716112E-2</v>
      </c>
      <c r="AC170" s="92">
        <f t="shared" si="77"/>
        <v>-4.65519999852404E-3</v>
      </c>
      <c r="AD170" s="92"/>
      <c r="AE170" s="92">
        <f t="shared" si="78"/>
        <v>3.3327656626328385E-6</v>
      </c>
      <c r="AF170" s="13">
        <f t="shared" si="87"/>
        <v>-4.65519999852404E-3</v>
      </c>
      <c r="AG170" s="116"/>
      <c r="AH170" s="13">
        <f t="shared" si="79"/>
        <v>1.4930228335192071E-2</v>
      </c>
      <c r="AI170" s="13">
        <f t="shared" si="80"/>
        <v>0.66542275994615241</v>
      </c>
      <c r="AJ170" s="13">
        <f t="shared" si="81"/>
        <v>0.99999695751579576</v>
      </c>
      <c r="AK170" s="13">
        <f t="shared" si="82"/>
        <v>5.4801530878816881E-2</v>
      </c>
      <c r="AL170" s="13">
        <f t="shared" si="83"/>
        <v>2.9792409202248016</v>
      </c>
      <c r="AM170" s="13">
        <f t="shared" si="84"/>
        <v>12.291861708819251</v>
      </c>
      <c r="AN170" s="92">
        <f t="shared" si="89"/>
        <v>-3.3721555773812448</v>
      </c>
      <c r="AO170" s="92">
        <f t="shared" si="89"/>
        <v>-3.3722877659922581</v>
      </c>
      <c r="AP170" s="92">
        <f t="shared" si="89"/>
        <v>-3.3718872785183578</v>
      </c>
      <c r="AQ170" s="92">
        <f t="shared" si="89"/>
        <v>-3.3731007381223352</v>
      </c>
      <c r="AR170" s="92">
        <f t="shared" si="89"/>
        <v>-3.3694250675750053</v>
      </c>
      <c r="AS170" s="92">
        <f t="shared" si="89"/>
        <v>-3.3805688384028332</v>
      </c>
      <c r="AT170" s="92">
        <f t="shared" si="89"/>
        <v>-3.3468703183248443</v>
      </c>
      <c r="AU170" s="92">
        <f t="shared" si="86"/>
        <v>-3.4496775167919074</v>
      </c>
    </row>
    <row r="171" spans="1:48" x14ac:dyDescent="0.2">
      <c r="A171" s="27" t="s">
        <v>84</v>
      </c>
      <c r="B171" s="53"/>
      <c r="C171" s="55">
        <v>47373.457000000002</v>
      </c>
      <c r="D171" s="27"/>
      <c r="E171" s="29">
        <f t="shared" si="70"/>
        <v>1083.9969048399157</v>
      </c>
      <c r="F171" s="4">
        <f t="shared" si="71"/>
        <v>1084</v>
      </c>
      <c r="G171" s="1">
        <f t="shared" si="72"/>
        <v>-7.2343999927397817E-3</v>
      </c>
      <c r="I171" s="1">
        <f t="shared" si="88"/>
        <v>-7.2343999927397817E-3</v>
      </c>
      <c r="P171" s="3"/>
      <c r="Q171" s="12">
        <f t="shared" si="73"/>
        <v>32354.957000000002</v>
      </c>
      <c r="R171" s="12"/>
      <c r="S171" s="20">
        <v>0.1</v>
      </c>
      <c r="Z171" s="13">
        <f t="shared" si="74"/>
        <v>1084</v>
      </c>
      <c r="AA171" s="92">
        <f t="shared" si="75"/>
        <v>7.2821012316783354E-4</v>
      </c>
      <c r="AB171" s="92">
        <f t="shared" si="76"/>
        <v>-2.2204605635907614E-2</v>
      </c>
      <c r="AC171" s="92">
        <f t="shared" si="77"/>
        <v>-7.2343999927397817E-3</v>
      </c>
      <c r="AD171" s="92"/>
      <c r="AE171" s="92">
        <f t="shared" si="78"/>
        <v>6.3403159857954283E-6</v>
      </c>
      <c r="AF171" s="13">
        <f t="shared" si="87"/>
        <v>-7.2343999927397817E-3</v>
      </c>
      <c r="AG171" s="116"/>
      <c r="AH171" s="13">
        <f t="shared" si="79"/>
        <v>1.4970205643167834E-2</v>
      </c>
      <c r="AI171" s="13">
        <f t="shared" si="80"/>
        <v>0.6621307025524763</v>
      </c>
      <c r="AJ171" s="13">
        <f t="shared" si="81"/>
        <v>0.9970435208006232</v>
      </c>
      <c r="AK171" s="13">
        <f t="shared" si="82"/>
        <v>2.8097601161463068E-2</v>
      </c>
      <c r="AL171" s="13">
        <f t="shared" si="83"/>
        <v>3.058622414601587</v>
      </c>
      <c r="AM171" s="13">
        <f t="shared" si="84"/>
        <v>24.091198835724224</v>
      </c>
      <c r="AN171" s="92">
        <f t="shared" si="89"/>
        <v>-3.2596176675177357</v>
      </c>
      <c r="AO171" s="92">
        <f t="shared" si="89"/>
        <v>-3.2596952354012645</v>
      </c>
      <c r="AP171" s="92">
        <f t="shared" si="89"/>
        <v>-3.2594648438268945</v>
      </c>
      <c r="AQ171" s="92">
        <f t="shared" si="89"/>
        <v>-3.2601491696784399</v>
      </c>
      <c r="AR171" s="92">
        <f t="shared" si="89"/>
        <v>-3.2581166970860478</v>
      </c>
      <c r="AS171" s="92">
        <f t="shared" si="89"/>
        <v>-3.2641546625602662</v>
      </c>
      <c r="AT171" s="92">
        <f t="shared" si="89"/>
        <v>-3.2462296512777837</v>
      </c>
      <c r="AU171" s="92">
        <f t="shared" si="86"/>
        <v>-3.2995656285768726</v>
      </c>
    </row>
    <row r="172" spans="1:48" x14ac:dyDescent="0.2">
      <c r="A172" s="27" t="s">
        <v>84</v>
      </c>
      <c r="B172" s="53"/>
      <c r="C172" s="55">
        <v>47380.466999999997</v>
      </c>
      <c r="D172" s="27"/>
      <c r="E172" s="29">
        <f t="shared" si="70"/>
        <v>1086.9960578038169</v>
      </c>
      <c r="F172" s="4">
        <f t="shared" si="71"/>
        <v>1087</v>
      </c>
      <c r="G172" s="1">
        <f t="shared" si="72"/>
        <v>-9.2141999994055368E-3</v>
      </c>
      <c r="I172" s="1">
        <f t="shared" si="88"/>
        <v>-9.2141999994055368E-3</v>
      </c>
      <c r="P172" s="3"/>
      <c r="Q172" s="12">
        <f t="shared" si="73"/>
        <v>32361.966999999997</v>
      </c>
      <c r="R172" s="12"/>
      <c r="S172" s="20">
        <v>0.1</v>
      </c>
      <c r="Z172" s="13">
        <f t="shared" si="74"/>
        <v>1087</v>
      </c>
      <c r="AA172" s="92">
        <f t="shared" si="75"/>
        <v>7.1519800936618687E-4</v>
      </c>
      <c r="AB172" s="92">
        <f t="shared" si="76"/>
        <v>-2.4182872488771726E-2</v>
      </c>
      <c r="AC172" s="92">
        <f t="shared" si="77"/>
        <v>-9.2141999994055368E-3</v>
      </c>
      <c r="AD172" s="92"/>
      <c r="AE172" s="92">
        <f t="shared" si="78"/>
        <v>9.8592944816599873E-6</v>
      </c>
      <c r="AF172" s="13">
        <f t="shared" si="87"/>
        <v>-9.2141999994055368E-3</v>
      </c>
      <c r="AG172" s="116"/>
      <c r="AH172" s="13">
        <f t="shared" si="79"/>
        <v>1.4968672489366187E-2</v>
      </c>
      <c r="AI172" s="13">
        <f t="shared" si="80"/>
        <v>0.66207198686977886</v>
      </c>
      <c r="AJ172" s="13">
        <f t="shared" si="81"/>
        <v>0.99687864694174966</v>
      </c>
      <c r="AK172" s="13">
        <f t="shared" si="82"/>
        <v>2.7382390154494379E-2</v>
      </c>
      <c r="AL172" s="13">
        <f t="shared" si="83"/>
        <v>3.060739057354529</v>
      </c>
      <c r="AM172" s="13">
        <f t="shared" si="84"/>
        <v>24.722590257858414</v>
      </c>
      <c r="AN172" s="92">
        <f t="shared" si="89"/>
        <v>-3.2566101492541879</v>
      </c>
      <c r="AO172" s="92">
        <f t="shared" si="89"/>
        <v>-3.2566859239942354</v>
      </c>
      <c r="AP172" s="92">
        <f t="shared" si="89"/>
        <v>-3.2564609375693854</v>
      </c>
      <c r="AQ172" s="92">
        <f t="shared" si="89"/>
        <v>-3.2571289727018402</v>
      </c>
      <c r="AR172" s="92">
        <f t="shared" si="89"/>
        <v>-3.2551455768602802</v>
      </c>
      <c r="AS172" s="92">
        <f t="shared" si="89"/>
        <v>-3.2610356201594874</v>
      </c>
      <c r="AT172" s="92">
        <f t="shared" si="89"/>
        <v>-3.24355546288818</v>
      </c>
      <c r="AU172" s="92">
        <f t="shared" si="86"/>
        <v>-3.2955447744282571</v>
      </c>
      <c r="AV172" s="92"/>
    </row>
    <row r="173" spans="1:48" x14ac:dyDescent="0.2">
      <c r="A173" s="27" t="s">
        <v>84</v>
      </c>
      <c r="B173" s="53"/>
      <c r="C173" s="55">
        <v>47380.472999999998</v>
      </c>
      <c r="D173" s="27"/>
      <c r="E173" s="29">
        <f t="shared" si="70"/>
        <v>1086.9986248391644</v>
      </c>
      <c r="F173" s="4">
        <f t="shared" si="71"/>
        <v>1087</v>
      </c>
      <c r="G173" s="1">
        <f t="shared" si="72"/>
        <v>-3.2141999981831759E-3</v>
      </c>
      <c r="I173" s="1">
        <f t="shared" si="88"/>
        <v>-3.2141999981831759E-3</v>
      </c>
      <c r="P173" s="3"/>
      <c r="Q173" s="12">
        <f t="shared" si="73"/>
        <v>32361.972999999998</v>
      </c>
      <c r="R173" s="12"/>
      <c r="S173" s="20">
        <v>0.1</v>
      </c>
      <c r="Z173" s="13">
        <f t="shared" si="74"/>
        <v>1087</v>
      </c>
      <c r="AA173" s="92">
        <f t="shared" si="75"/>
        <v>7.1519800936618687E-4</v>
      </c>
      <c r="AB173" s="92">
        <f t="shared" si="76"/>
        <v>-1.8182872487549365E-2</v>
      </c>
      <c r="AC173" s="92">
        <f t="shared" si="77"/>
        <v>-3.2141999981831759E-3</v>
      </c>
      <c r="AD173" s="92"/>
      <c r="AE173" s="92">
        <f t="shared" si="78"/>
        <v>1.5440168701732904E-6</v>
      </c>
      <c r="AF173" s="13">
        <f t="shared" si="87"/>
        <v>-3.2141999981831759E-3</v>
      </c>
      <c r="AG173" s="116"/>
      <c r="AH173" s="13">
        <f t="shared" si="79"/>
        <v>1.4968672489366187E-2</v>
      </c>
      <c r="AI173" s="13">
        <f t="shared" si="80"/>
        <v>0.66207198686977886</v>
      </c>
      <c r="AJ173" s="13">
        <f t="shared" si="81"/>
        <v>0.99687864694174966</v>
      </c>
      <c r="AK173" s="13">
        <f t="shared" si="82"/>
        <v>2.7382390154494379E-2</v>
      </c>
      <c r="AL173" s="13">
        <f t="shared" si="83"/>
        <v>3.060739057354529</v>
      </c>
      <c r="AM173" s="13">
        <f t="shared" si="84"/>
        <v>24.722590257858414</v>
      </c>
      <c r="AN173" s="92">
        <f t="shared" si="89"/>
        <v>-3.2566101492541879</v>
      </c>
      <c r="AO173" s="92">
        <f t="shared" si="89"/>
        <v>-3.2566859239942354</v>
      </c>
      <c r="AP173" s="92">
        <f t="shared" si="89"/>
        <v>-3.2564609375693854</v>
      </c>
      <c r="AQ173" s="92">
        <f t="shared" si="89"/>
        <v>-3.2571289727018402</v>
      </c>
      <c r="AR173" s="92">
        <f t="shared" si="89"/>
        <v>-3.2551455768602802</v>
      </c>
      <c r="AS173" s="92">
        <f t="shared" si="89"/>
        <v>-3.2610356201594874</v>
      </c>
      <c r="AT173" s="92">
        <f t="shared" si="89"/>
        <v>-3.24355546288818</v>
      </c>
      <c r="AU173" s="92">
        <f t="shared" si="86"/>
        <v>-3.2955447744282571</v>
      </c>
    </row>
    <row r="174" spans="1:48" x14ac:dyDescent="0.2">
      <c r="A174" s="27" t="s">
        <v>63</v>
      </c>
      <c r="B174" s="53"/>
      <c r="C174" s="55">
        <v>47380.481</v>
      </c>
      <c r="D174" s="27"/>
      <c r="E174" s="29">
        <f t="shared" si="70"/>
        <v>1087.0020475529614</v>
      </c>
      <c r="F174" s="4">
        <f t="shared" si="71"/>
        <v>1087</v>
      </c>
      <c r="G174" s="1">
        <f t="shared" si="72"/>
        <v>4.7858000034466386E-3</v>
      </c>
      <c r="I174" s="1">
        <f t="shared" si="88"/>
        <v>4.7858000034466386E-3</v>
      </c>
      <c r="P174" s="3"/>
      <c r="Q174" s="12">
        <f t="shared" si="73"/>
        <v>32361.981</v>
      </c>
      <c r="R174" s="12"/>
      <c r="S174" s="20">
        <v>0.1</v>
      </c>
      <c r="Z174" s="13">
        <f t="shared" si="74"/>
        <v>1087</v>
      </c>
      <c r="AA174" s="92">
        <f t="shared" si="75"/>
        <v>7.1519800936618687E-4</v>
      </c>
      <c r="AB174" s="92">
        <f t="shared" si="76"/>
        <v>-1.0182872485919548E-2</v>
      </c>
      <c r="AC174" s="92">
        <f t="shared" si="77"/>
        <v>4.7858000034466386E-3</v>
      </c>
      <c r="AD174" s="92"/>
      <c r="AE174" s="92">
        <f t="shared" si="78"/>
        <v>1.6569800594211752E-6</v>
      </c>
      <c r="AF174" s="13">
        <f t="shared" si="87"/>
        <v>4.7858000034466386E-3</v>
      </c>
      <c r="AG174" s="116"/>
      <c r="AH174" s="13">
        <f t="shared" si="79"/>
        <v>1.4968672489366187E-2</v>
      </c>
      <c r="AI174" s="13">
        <f t="shared" si="80"/>
        <v>0.66207198686977886</v>
      </c>
      <c r="AJ174" s="13">
        <f t="shared" si="81"/>
        <v>0.99687864694174966</v>
      </c>
      <c r="AK174" s="13">
        <f t="shared" si="82"/>
        <v>2.7382390154494379E-2</v>
      </c>
      <c r="AL174" s="13">
        <f t="shared" si="83"/>
        <v>3.060739057354529</v>
      </c>
      <c r="AM174" s="13">
        <f t="shared" si="84"/>
        <v>24.722590257858414</v>
      </c>
      <c r="AN174" s="92">
        <f t="shared" si="89"/>
        <v>-3.2566101492541879</v>
      </c>
      <c r="AO174" s="92">
        <f t="shared" si="89"/>
        <v>-3.2566859239942354</v>
      </c>
      <c r="AP174" s="92">
        <f t="shared" si="89"/>
        <v>-3.2564609375693854</v>
      </c>
      <c r="AQ174" s="92">
        <f t="shared" si="89"/>
        <v>-3.2571289727018402</v>
      </c>
      <c r="AR174" s="92">
        <f t="shared" si="89"/>
        <v>-3.2551455768602802</v>
      </c>
      <c r="AS174" s="92">
        <f t="shared" si="89"/>
        <v>-3.2610356201594874</v>
      </c>
      <c r="AT174" s="92">
        <f t="shared" si="89"/>
        <v>-3.24355546288818</v>
      </c>
      <c r="AU174" s="92">
        <f t="shared" si="86"/>
        <v>-3.2955447744282571</v>
      </c>
      <c r="AV174" s="92"/>
    </row>
    <row r="175" spans="1:48" x14ac:dyDescent="0.2">
      <c r="A175" s="27" t="s">
        <v>84</v>
      </c>
      <c r="B175" s="53"/>
      <c r="C175" s="55">
        <v>47380.491000000002</v>
      </c>
      <c r="D175" s="27"/>
      <c r="E175" s="29">
        <f t="shared" si="70"/>
        <v>1087.0063259452074</v>
      </c>
      <c r="F175" s="4">
        <f t="shared" si="71"/>
        <v>1087</v>
      </c>
      <c r="G175" s="1">
        <f t="shared" si="72"/>
        <v>1.4785800005483907E-2</v>
      </c>
      <c r="I175" s="1">
        <f t="shared" si="88"/>
        <v>1.4785800005483907E-2</v>
      </c>
      <c r="P175" s="3"/>
      <c r="Q175" s="12">
        <f t="shared" si="73"/>
        <v>32361.991000000002</v>
      </c>
      <c r="R175" s="12"/>
      <c r="S175" s="20">
        <v>0.1</v>
      </c>
      <c r="Z175" s="13">
        <f t="shared" si="74"/>
        <v>1087</v>
      </c>
      <c r="AA175" s="92">
        <f t="shared" si="75"/>
        <v>7.1519800936618687E-4</v>
      </c>
      <c r="AB175" s="92">
        <f t="shared" si="76"/>
        <v>-1.8287248388228032E-4</v>
      </c>
      <c r="AC175" s="92">
        <f t="shared" si="77"/>
        <v>1.4785800005483907E-2</v>
      </c>
      <c r="AD175" s="92"/>
      <c r="AE175" s="92">
        <f t="shared" si="78"/>
        <v>1.9798184053315197E-5</v>
      </c>
      <c r="AF175" s="13">
        <f t="shared" si="87"/>
        <v>1.4785800005483907E-2</v>
      </c>
      <c r="AG175" s="116"/>
      <c r="AH175" s="13">
        <f t="shared" si="79"/>
        <v>1.4968672489366187E-2</v>
      </c>
      <c r="AI175" s="13">
        <f t="shared" si="80"/>
        <v>0.66207198686977886</v>
      </c>
      <c r="AJ175" s="13">
        <f t="shared" si="81"/>
        <v>0.99687864694174966</v>
      </c>
      <c r="AK175" s="13">
        <f t="shared" si="82"/>
        <v>2.7382390154494379E-2</v>
      </c>
      <c r="AL175" s="13">
        <f t="shared" si="83"/>
        <v>3.060739057354529</v>
      </c>
      <c r="AM175" s="13">
        <f t="shared" si="84"/>
        <v>24.722590257858414</v>
      </c>
      <c r="AN175" s="92">
        <f t="shared" si="89"/>
        <v>-3.2566101492541879</v>
      </c>
      <c r="AO175" s="92">
        <f t="shared" si="89"/>
        <v>-3.2566859239942354</v>
      </c>
      <c r="AP175" s="92">
        <f t="shared" si="89"/>
        <v>-3.2564609375693854</v>
      </c>
      <c r="AQ175" s="92">
        <f t="shared" si="89"/>
        <v>-3.2571289727018402</v>
      </c>
      <c r="AR175" s="92">
        <f t="shared" si="89"/>
        <v>-3.2551455768602802</v>
      </c>
      <c r="AS175" s="92">
        <f t="shared" si="89"/>
        <v>-3.2610356201594874</v>
      </c>
      <c r="AT175" s="92">
        <f t="shared" si="89"/>
        <v>-3.24355546288818</v>
      </c>
      <c r="AU175" s="92">
        <f t="shared" si="86"/>
        <v>-3.2955447744282571</v>
      </c>
    </row>
    <row r="176" spans="1:48" x14ac:dyDescent="0.2">
      <c r="A176" s="27" t="s">
        <v>84</v>
      </c>
      <c r="B176" s="53"/>
      <c r="C176" s="55">
        <v>47387.472000000002</v>
      </c>
      <c r="D176" s="27"/>
      <c r="E176" s="29">
        <f t="shared" si="70"/>
        <v>1089.9930715715996</v>
      </c>
      <c r="F176" s="4">
        <f t="shared" si="71"/>
        <v>1090</v>
      </c>
      <c r="G176" s="1">
        <f t="shared" si="72"/>
        <v>-1.619399999617599E-2</v>
      </c>
      <c r="I176" s="1">
        <f t="shared" si="88"/>
        <v>-1.619399999617599E-2</v>
      </c>
      <c r="P176" s="3"/>
      <c r="Q176" s="12">
        <f t="shared" si="73"/>
        <v>32368.972000000002</v>
      </c>
      <c r="R176" s="12"/>
      <c r="S176" s="20">
        <v>0.1</v>
      </c>
      <c r="Z176" s="13">
        <f t="shared" si="74"/>
        <v>1090</v>
      </c>
      <c r="AA176" s="92">
        <f t="shared" si="75"/>
        <v>7.0205209577950747E-4</v>
      </c>
      <c r="AB176" s="92">
        <f t="shared" si="76"/>
        <v>-3.1161004091955498E-2</v>
      </c>
      <c r="AC176" s="92">
        <f t="shared" si="77"/>
        <v>-1.619399999617599E-2</v>
      </c>
      <c r="AD176" s="92"/>
      <c r="AE176" s="92">
        <f t="shared" si="78"/>
        <v>2.8547657629407374E-5</v>
      </c>
      <c r="AF176" s="13">
        <f t="shared" si="87"/>
        <v>-1.619399999617599E-2</v>
      </c>
      <c r="AG176" s="116"/>
      <c r="AH176" s="13">
        <f t="shared" si="79"/>
        <v>1.4967004095779508E-2</v>
      </c>
      <c r="AI176" s="13">
        <f t="shared" si="80"/>
        <v>0.66201479511822936</v>
      </c>
      <c r="AJ176" s="13">
        <f t="shared" si="81"/>
        <v>0.99670933715060706</v>
      </c>
      <c r="AK176" s="13">
        <f t="shared" si="82"/>
        <v>2.6667182635956181E-2</v>
      </c>
      <c r="AL176" s="13">
        <f t="shared" si="83"/>
        <v>3.0628553268179806</v>
      </c>
      <c r="AM176" s="13">
        <f t="shared" si="84"/>
        <v>25.387788918844464</v>
      </c>
      <c r="AN176" s="92">
        <f t="shared" si="89"/>
        <v>-3.2536028981697802</v>
      </c>
      <c r="AO176" s="92">
        <f t="shared" si="89"/>
        <v>-3.2536768661008049</v>
      </c>
      <c r="AP176" s="92">
        <f t="shared" si="89"/>
        <v>-3.2534573195943834</v>
      </c>
      <c r="AQ176" s="92">
        <f t="shared" si="89"/>
        <v>-3.2541089782352168</v>
      </c>
      <c r="AR176" s="92">
        <f t="shared" si="89"/>
        <v>-3.2521748620400546</v>
      </c>
      <c r="AS176" s="92">
        <f t="shared" si="89"/>
        <v>-3.2579165409792434</v>
      </c>
      <c r="AT176" s="92">
        <f t="shared" si="89"/>
        <v>-3.2408821150225799</v>
      </c>
      <c r="AU176" s="92">
        <f t="shared" si="86"/>
        <v>-3.2915239202796398</v>
      </c>
    </row>
    <row r="177" spans="1:48" x14ac:dyDescent="0.2">
      <c r="A177" s="27" t="s">
        <v>84</v>
      </c>
      <c r="B177" s="53"/>
      <c r="C177" s="55">
        <v>47387.48</v>
      </c>
      <c r="D177" s="27"/>
      <c r="E177" s="29">
        <f t="shared" si="70"/>
        <v>1089.9964942853965</v>
      </c>
      <c r="F177" s="4">
        <f t="shared" si="71"/>
        <v>1090</v>
      </c>
      <c r="G177" s="1">
        <f t="shared" si="72"/>
        <v>-8.193999994546175E-3</v>
      </c>
      <c r="I177" s="1">
        <f t="shared" si="88"/>
        <v>-8.193999994546175E-3</v>
      </c>
      <c r="P177" s="3"/>
      <c r="Q177" s="12">
        <f t="shared" si="73"/>
        <v>32368.980000000003</v>
      </c>
      <c r="R177" s="12"/>
      <c r="S177" s="20">
        <v>0.1</v>
      </c>
      <c r="Z177" s="13">
        <f t="shared" si="74"/>
        <v>1090</v>
      </c>
      <c r="AA177" s="92">
        <f t="shared" si="75"/>
        <v>7.0205209577950747E-4</v>
      </c>
      <c r="AB177" s="92">
        <f t="shared" si="76"/>
        <v>-2.3161004090325683E-2</v>
      </c>
      <c r="AC177" s="92">
        <f t="shared" si="77"/>
        <v>-8.193999994546175E-3</v>
      </c>
      <c r="AD177" s="92"/>
      <c r="AE177" s="92">
        <f t="shared" si="78"/>
        <v>7.9139742793787943E-6</v>
      </c>
      <c r="AF177" s="13">
        <f t="shared" si="87"/>
        <v>-8.193999994546175E-3</v>
      </c>
      <c r="AG177" s="116"/>
      <c r="AH177" s="13">
        <f t="shared" si="79"/>
        <v>1.4967004095779508E-2</v>
      </c>
      <c r="AI177" s="13">
        <f t="shared" si="80"/>
        <v>0.66201479511822936</v>
      </c>
      <c r="AJ177" s="13">
        <f t="shared" si="81"/>
        <v>0.99670933715060706</v>
      </c>
      <c r="AK177" s="13">
        <f t="shared" si="82"/>
        <v>2.6667182635956181E-2</v>
      </c>
      <c r="AL177" s="13">
        <f t="shared" si="83"/>
        <v>3.0628553268179806</v>
      </c>
      <c r="AM177" s="13">
        <f t="shared" si="84"/>
        <v>25.387788918844464</v>
      </c>
      <c r="AN177" s="92">
        <f t="shared" si="89"/>
        <v>-3.2536028981697802</v>
      </c>
      <c r="AO177" s="92">
        <f t="shared" si="89"/>
        <v>-3.2536768661008049</v>
      </c>
      <c r="AP177" s="92">
        <f t="shared" si="89"/>
        <v>-3.2534573195943834</v>
      </c>
      <c r="AQ177" s="92">
        <f t="shared" si="89"/>
        <v>-3.2541089782352168</v>
      </c>
      <c r="AR177" s="92">
        <f t="shared" si="89"/>
        <v>-3.2521748620400546</v>
      </c>
      <c r="AS177" s="92">
        <f t="shared" si="89"/>
        <v>-3.2579165409792434</v>
      </c>
      <c r="AT177" s="92">
        <f t="shared" si="89"/>
        <v>-3.2408821150225799</v>
      </c>
      <c r="AU177" s="92">
        <f t="shared" si="86"/>
        <v>-3.2915239202796398</v>
      </c>
    </row>
    <row r="178" spans="1:48" x14ac:dyDescent="0.2">
      <c r="A178" s="27" t="s">
        <v>84</v>
      </c>
      <c r="B178" s="53"/>
      <c r="C178" s="55">
        <v>47387.493000000002</v>
      </c>
      <c r="D178" s="27"/>
      <c r="E178" s="29">
        <f t="shared" si="70"/>
        <v>1090.0020561953147</v>
      </c>
      <c r="F178" s="4">
        <f t="shared" si="71"/>
        <v>1090</v>
      </c>
      <c r="G178" s="1">
        <f t="shared" si="72"/>
        <v>4.8060000044642948E-3</v>
      </c>
      <c r="I178" s="1">
        <f t="shared" si="88"/>
        <v>4.8060000044642948E-3</v>
      </c>
      <c r="P178" s="3"/>
      <c r="Q178" s="12">
        <f t="shared" si="73"/>
        <v>32368.993000000002</v>
      </c>
      <c r="R178" s="12"/>
      <c r="S178" s="20">
        <v>0.1</v>
      </c>
      <c r="Z178" s="13">
        <f t="shared" si="74"/>
        <v>1090</v>
      </c>
      <c r="AA178" s="92">
        <f t="shared" si="75"/>
        <v>7.0205209577950747E-4</v>
      </c>
      <c r="AB178" s="92">
        <f t="shared" si="76"/>
        <v>-1.0161004091315214E-2</v>
      </c>
      <c r="AC178" s="92">
        <f t="shared" si="77"/>
        <v>4.8060000044642948E-3</v>
      </c>
      <c r="AD178" s="92"/>
      <c r="AE178" s="92">
        <f t="shared" si="78"/>
        <v>1.6842388437198239E-6</v>
      </c>
      <c r="AF178" s="13">
        <f t="shared" si="87"/>
        <v>4.8060000044642948E-3</v>
      </c>
      <c r="AG178" s="116"/>
      <c r="AH178" s="13">
        <f t="shared" si="79"/>
        <v>1.4967004095779508E-2</v>
      </c>
      <c r="AI178" s="13">
        <f t="shared" si="80"/>
        <v>0.66201479511822936</v>
      </c>
      <c r="AJ178" s="13">
        <f t="shared" si="81"/>
        <v>0.99670933715060706</v>
      </c>
      <c r="AK178" s="13">
        <f t="shared" si="82"/>
        <v>2.6667182635956181E-2</v>
      </c>
      <c r="AL178" s="13">
        <f t="shared" si="83"/>
        <v>3.0628553268179806</v>
      </c>
      <c r="AM178" s="13">
        <f t="shared" si="84"/>
        <v>25.387788918844464</v>
      </c>
      <c r="AN178" s="92">
        <f t="shared" si="89"/>
        <v>-3.2536028981697802</v>
      </c>
      <c r="AO178" s="92">
        <f t="shared" si="89"/>
        <v>-3.2536768661008049</v>
      </c>
      <c r="AP178" s="92">
        <f t="shared" si="89"/>
        <v>-3.2534573195943834</v>
      </c>
      <c r="AQ178" s="92">
        <f t="shared" si="89"/>
        <v>-3.2541089782352168</v>
      </c>
      <c r="AR178" s="92">
        <f t="shared" si="89"/>
        <v>-3.2521748620400546</v>
      </c>
      <c r="AS178" s="92">
        <f t="shared" si="89"/>
        <v>-3.2579165409792434</v>
      </c>
      <c r="AT178" s="92">
        <f t="shared" si="89"/>
        <v>-3.2408821150225799</v>
      </c>
      <c r="AU178" s="92">
        <f t="shared" si="86"/>
        <v>-3.2915239202796398</v>
      </c>
    </row>
    <row r="179" spans="1:48" x14ac:dyDescent="0.2">
      <c r="A179" s="27" t="s">
        <v>84</v>
      </c>
      <c r="B179" s="53"/>
      <c r="C179" s="55">
        <v>47387.495000000003</v>
      </c>
      <c r="D179" s="27"/>
      <c r="E179" s="29">
        <f t="shared" si="70"/>
        <v>1090.0029118737641</v>
      </c>
      <c r="F179" s="4">
        <f t="shared" si="71"/>
        <v>1090</v>
      </c>
      <c r="G179" s="1">
        <f t="shared" si="72"/>
        <v>6.8060000048717484E-3</v>
      </c>
      <c r="I179" s="1">
        <f t="shared" si="88"/>
        <v>6.8060000048717484E-3</v>
      </c>
      <c r="P179" s="3"/>
      <c r="Q179" s="12">
        <f t="shared" si="73"/>
        <v>32368.995000000003</v>
      </c>
      <c r="R179" s="12"/>
      <c r="S179" s="20">
        <v>0.1</v>
      </c>
      <c r="Z179" s="13">
        <f t="shared" si="74"/>
        <v>1090</v>
      </c>
      <c r="AA179" s="92">
        <f t="shared" si="75"/>
        <v>7.0205209577950747E-4</v>
      </c>
      <c r="AB179" s="92">
        <f t="shared" si="76"/>
        <v>-8.16100409090776E-3</v>
      </c>
      <c r="AC179" s="92">
        <f t="shared" si="77"/>
        <v>6.8060000048717484E-3</v>
      </c>
      <c r="AD179" s="92"/>
      <c r="AE179" s="92">
        <f t="shared" si="78"/>
        <v>3.7258180076911541E-6</v>
      </c>
      <c r="AF179" s="13">
        <f t="shared" si="87"/>
        <v>6.8060000048717484E-3</v>
      </c>
      <c r="AG179" s="116"/>
      <c r="AH179" s="13">
        <f t="shared" si="79"/>
        <v>1.4967004095779508E-2</v>
      </c>
      <c r="AI179" s="13">
        <f t="shared" si="80"/>
        <v>0.66201479511822936</v>
      </c>
      <c r="AJ179" s="13">
        <f t="shared" si="81"/>
        <v>0.99670933715060706</v>
      </c>
      <c r="AK179" s="13">
        <f t="shared" si="82"/>
        <v>2.6667182635956181E-2</v>
      </c>
      <c r="AL179" s="13">
        <f t="shared" si="83"/>
        <v>3.0628553268179806</v>
      </c>
      <c r="AM179" s="13">
        <f t="shared" si="84"/>
        <v>25.387788918844464</v>
      </c>
      <c r="AN179" s="92">
        <f t="shared" si="89"/>
        <v>-3.2536028981697802</v>
      </c>
      <c r="AO179" s="92">
        <f t="shared" si="89"/>
        <v>-3.2536768661008049</v>
      </c>
      <c r="AP179" s="92">
        <f t="shared" si="89"/>
        <v>-3.2534573195943834</v>
      </c>
      <c r="AQ179" s="92">
        <f t="shared" si="89"/>
        <v>-3.2541089782352168</v>
      </c>
      <c r="AR179" s="92">
        <f t="shared" si="89"/>
        <v>-3.2521748620400546</v>
      </c>
      <c r="AS179" s="92">
        <f t="shared" si="89"/>
        <v>-3.2579165409792434</v>
      </c>
      <c r="AT179" s="92">
        <f t="shared" si="89"/>
        <v>-3.2408821150225799</v>
      </c>
      <c r="AU179" s="92">
        <f t="shared" si="86"/>
        <v>-3.2915239202796398</v>
      </c>
    </row>
    <row r="180" spans="1:48" x14ac:dyDescent="0.2">
      <c r="A180" s="27" t="s">
        <v>84</v>
      </c>
      <c r="B180" s="53"/>
      <c r="C180" s="55">
        <v>47387.499000000003</v>
      </c>
      <c r="D180" s="27"/>
      <c r="E180" s="29">
        <f t="shared" si="70"/>
        <v>1090.0046232306624</v>
      </c>
      <c r="F180" s="1">
        <f t="shared" si="71"/>
        <v>1090</v>
      </c>
      <c r="G180" s="1">
        <f t="shared" si="72"/>
        <v>1.0806000005686656E-2</v>
      </c>
      <c r="I180" s="1">
        <f t="shared" si="88"/>
        <v>1.0806000005686656E-2</v>
      </c>
      <c r="P180" s="3"/>
      <c r="Q180" s="12">
        <f t="shared" si="73"/>
        <v>32368.999000000003</v>
      </c>
      <c r="R180" s="12"/>
      <c r="S180" s="20">
        <v>0.1</v>
      </c>
      <c r="Z180" s="13">
        <f t="shared" si="74"/>
        <v>1090</v>
      </c>
      <c r="AA180" s="92">
        <f t="shared" si="75"/>
        <v>7.0205209577950747E-4</v>
      </c>
      <c r="AB180" s="92">
        <f t="shared" si="76"/>
        <v>-4.1610040900928527E-3</v>
      </c>
      <c r="AC180" s="92">
        <f t="shared" si="77"/>
        <v>1.0806000005686656E-2</v>
      </c>
      <c r="AD180" s="92"/>
      <c r="AE180" s="92">
        <f t="shared" si="78"/>
        <v>1.0208976336611704E-5</v>
      </c>
      <c r="AF180" s="13">
        <f t="shared" si="87"/>
        <v>1.0806000005686656E-2</v>
      </c>
      <c r="AG180" s="116"/>
      <c r="AH180" s="13">
        <f t="shared" si="79"/>
        <v>1.4967004095779508E-2</v>
      </c>
      <c r="AI180" s="13">
        <f t="shared" si="80"/>
        <v>0.66201479511822936</v>
      </c>
      <c r="AJ180" s="13">
        <f t="shared" si="81"/>
        <v>0.99670933715060706</v>
      </c>
      <c r="AK180" s="13">
        <f t="shared" si="82"/>
        <v>2.6667182635956181E-2</v>
      </c>
      <c r="AL180" s="13">
        <f t="shared" si="83"/>
        <v>3.0628553268179806</v>
      </c>
      <c r="AM180" s="13">
        <f t="shared" si="84"/>
        <v>25.387788918844464</v>
      </c>
      <c r="AN180" s="92">
        <f t="shared" si="89"/>
        <v>-3.2536028981697802</v>
      </c>
      <c r="AO180" s="92">
        <f t="shared" si="89"/>
        <v>-3.2536768661008049</v>
      </c>
      <c r="AP180" s="92">
        <f t="shared" si="89"/>
        <v>-3.2534573195943834</v>
      </c>
      <c r="AQ180" s="92">
        <f t="shared" si="89"/>
        <v>-3.2541089782352168</v>
      </c>
      <c r="AR180" s="92">
        <f t="shared" si="89"/>
        <v>-3.2521748620400546</v>
      </c>
      <c r="AS180" s="92">
        <f t="shared" si="89"/>
        <v>-3.2579165409792434</v>
      </c>
      <c r="AT180" s="92">
        <f t="shared" si="89"/>
        <v>-3.2408821150225799</v>
      </c>
      <c r="AU180" s="92">
        <f t="shared" si="86"/>
        <v>-3.2915239202796398</v>
      </c>
    </row>
    <row r="181" spans="1:48" x14ac:dyDescent="0.2">
      <c r="A181" s="27" t="s">
        <v>63</v>
      </c>
      <c r="B181" s="53"/>
      <c r="C181" s="55">
        <v>47415.523000000001</v>
      </c>
      <c r="D181" s="27"/>
      <c r="E181" s="29">
        <f t="shared" si="70"/>
        <v>1101.9943896586822</v>
      </c>
      <c r="F181" s="1">
        <f t="shared" si="71"/>
        <v>1102</v>
      </c>
      <c r="G181" s="1">
        <f t="shared" si="72"/>
        <v>-1.3113199995132163E-2</v>
      </c>
      <c r="I181" s="1">
        <f t="shared" si="88"/>
        <v>-1.3113199995132163E-2</v>
      </c>
      <c r="P181" s="3"/>
      <c r="Q181" s="12">
        <f t="shared" si="73"/>
        <v>32397.023000000001</v>
      </c>
      <c r="R181" s="12"/>
      <c r="S181" s="20">
        <v>0.1</v>
      </c>
      <c r="Z181" s="13">
        <f t="shared" si="74"/>
        <v>1102</v>
      </c>
      <c r="AA181" s="92">
        <f t="shared" si="75"/>
        <v>6.4813137898048559E-4</v>
      </c>
      <c r="AB181" s="92">
        <f t="shared" si="76"/>
        <v>-2.8072179054112648E-2</v>
      </c>
      <c r="AC181" s="92">
        <f t="shared" si="77"/>
        <v>-1.3113199995132163E-2</v>
      </c>
      <c r="AD181" s="92"/>
      <c r="AE181" s="92">
        <f t="shared" si="78"/>
        <v>1.8937424118813713E-5</v>
      </c>
      <c r="AF181" s="13">
        <f t="shared" si="87"/>
        <v>-1.3113199995132163E-2</v>
      </c>
      <c r="AG181" s="116"/>
      <c r="AH181" s="13">
        <f t="shared" si="79"/>
        <v>1.4958979058980486E-2</v>
      </c>
      <c r="AI181" s="13">
        <f t="shared" si="80"/>
        <v>0.66180125174407767</v>
      </c>
      <c r="AJ181" s="13">
        <f t="shared" si="81"/>
        <v>0.99598778376445896</v>
      </c>
      <c r="AK181" s="13">
        <f t="shared" si="82"/>
        <v>2.3806386261656345E-2</v>
      </c>
      <c r="AL181" s="13">
        <f t="shared" si="83"/>
        <v>3.071316868361929</v>
      </c>
      <c r="AM181" s="13">
        <f t="shared" si="84"/>
        <v>28.447591320773718</v>
      </c>
      <c r="AN181" s="92">
        <f t="shared" ref="AN181:AT196" si="90">$AU181+$AB$7*SIN(AO181)</f>
        <v>-3.2415764254870707</v>
      </c>
      <c r="AO181" s="92">
        <f t="shared" si="90"/>
        <v>-3.2416430358202097</v>
      </c>
      <c r="AP181" s="92">
        <f t="shared" si="90"/>
        <v>-3.2414455802909004</v>
      </c>
      <c r="AQ181" s="92">
        <f t="shared" si="90"/>
        <v>-3.2420309165858607</v>
      </c>
      <c r="AR181" s="92">
        <f t="shared" si="90"/>
        <v>-3.2402958480143913</v>
      </c>
      <c r="AS181" s="92">
        <f t="shared" si="90"/>
        <v>-3.2454398703417855</v>
      </c>
      <c r="AT181" s="92">
        <f t="shared" si="90"/>
        <v>-3.230196692894471</v>
      </c>
      <c r="AU181" s="92">
        <f t="shared" si="86"/>
        <v>-3.2754405036851706</v>
      </c>
    </row>
    <row r="182" spans="1:48" x14ac:dyDescent="0.2">
      <c r="A182" s="27" t="s">
        <v>74</v>
      </c>
      <c r="B182" s="53"/>
      <c r="C182" s="55">
        <v>47483.317999999999</v>
      </c>
      <c r="D182" s="27"/>
      <c r="E182" s="29">
        <f t="shared" si="70"/>
        <v>1130.9997498851899</v>
      </c>
      <c r="F182" s="1">
        <f t="shared" si="71"/>
        <v>1131</v>
      </c>
      <c r="G182" s="1">
        <f t="shared" si="72"/>
        <v>-5.8459999854676425E-4</v>
      </c>
      <c r="I182" s="1">
        <f t="shared" si="88"/>
        <v>-5.8459999854676425E-4</v>
      </c>
      <c r="P182" s="3"/>
      <c r="Q182" s="12">
        <f t="shared" si="73"/>
        <v>32464.817999999999</v>
      </c>
      <c r="R182" s="12"/>
      <c r="S182" s="20">
        <v>0.1</v>
      </c>
      <c r="Z182" s="13">
        <f t="shared" si="74"/>
        <v>1131</v>
      </c>
      <c r="AA182" s="92">
        <f t="shared" si="75"/>
        <v>5.0900598354697811E-4</v>
      </c>
      <c r="AB182" s="92">
        <f t="shared" si="76"/>
        <v>-1.5515273102093741E-2</v>
      </c>
      <c r="AC182" s="92">
        <f t="shared" si="77"/>
        <v>-5.8459999854676425E-4</v>
      </c>
      <c r="AD182" s="92"/>
      <c r="AE182" s="92">
        <f t="shared" si="78"/>
        <v>1.1959740440712188E-7</v>
      </c>
      <c r="AF182" s="13">
        <f t="shared" si="87"/>
        <v>-5.8459999854676425E-4</v>
      </c>
      <c r="AG182" s="116"/>
      <c r="AH182" s="13">
        <f t="shared" si="79"/>
        <v>1.4930673103546977E-2</v>
      </c>
      <c r="AI182" s="13">
        <f t="shared" si="80"/>
        <v>0.66138552296685282</v>
      </c>
      <c r="AJ182" s="13">
        <f t="shared" si="81"/>
        <v>0.99395195782890222</v>
      </c>
      <c r="AK182" s="13">
        <f t="shared" si="82"/>
        <v>1.689299536139675E-2</v>
      </c>
      <c r="AL182" s="13">
        <f t="shared" si="83"/>
        <v>3.0917454008218219</v>
      </c>
      <c r="AM182" s="13">
        <f t="shared" si="84"/>
        <v>40.114264017490008</v>
      </c>
      <c r="AN182" s="92">
        <f t="shared" si="90"/>
        <v>-3.2125269129150467</v>
      </c>
      <c r="AO182" s="92">
        <f t="shared" si="90"/>
        <v>-3.2125749869696336</v>
      </c>
      <c r="AP182" s="92">
        <f t="shared" si="90"/>
        <v>-3.2124328332357037</v>
      </c>
      <c r="AQ182" s="92">
        <f t="shared" si="90"/>
        <v>-3.2128531823039945</v>
      </c>
      <c r="AR182" s="92">
        <f t="shared" si="90"/>
        <v>-3.2116102449054988</v>
      </c>
      <c r="AS182" s="92">
        <f t="shared" si="90"/>
        <v>-3.215285828786</v>
      </c>
      <c r="AT182" s="92">
        <f t="shared" si="90"/>
        <v>-3.2044191773325976</v>
      </c>
      <c r="AU182" s="92">
        <f t="shared" si="86"/>
        <v>-3.2365722469152063</v>
      </c>
    </row>
    <row r="183" spans="1:48" x14ac:dyDescent="0.2">
      <c r="A183" s="27" t="s">
        <v>54</v>
      </c>
      <c r="B183" s="53"/>
      <c r="C183" s="55">
        <v>47721.724999999999</v>
      </c>
      <c r="D183" s="27"/>
      <c r="E183" s="29">
        <f t="shared" si="70"/>
        <v>1232.9996158859444</v>
      </c>
      <c r="F183" s="1">
        <f t="shared" si="71"/>
        <v>1233</v>
      </c>
      <c r="G183" s="1">
        <f t="shared" si="72"/>
        <v>-8.977999968919903E-4</v>
      </c>
      <c r="I183" s="1">
        <f t="shared" si="88"/>
        <v>-8.977999968919903E-4</v>
      </c>
      <c r="P183" s="3"/>
      <c r="Q183" s="12">
        <f t="shared" si="73"/>
        <v>32703.224999999999</v>
      </c>
      <c r="R183" s="12"/>
      <c r="S183" s="20">
        <v>0.1</v>
      </c>
      <c r="Z183" s="13">
        <f t="shared" si="74"/>
        <v>1233</v>
      </c>
      <c r="AA183" s="92">
        <f t="shared" si="75"/>
        <v>-7.8874275972034766E-5</v>
      </c>
      <c r="AB183" s="92">
        <f t="shared" si="76"/>
        <v>-1.5629302600919957E-2</v>
      </c>
      <c r="AC183" s="92">
        <f t="shared" si="77"/>
        <v>-8.977999968919903E-4</v>
      </c>
      <c r="AD183" s="92"/>
      <c r="AE183" s="92">
        <f t="shared" si="78"/>
        <v>6.7063933638426897E-8</v>
      </c>
      <c r="AF183" s="13">
        <f t="shared" si="87"/>
        <v>-8.977999968919903E-4</v>
      </c>
      <c r="AG183" s="116"/>
      <c r="AH183" s="13">
        <f t="shared" si="79"/>
        <v>1.4731502604027965E-2</v>
      </c>
      <c r="AI183" s="13">
        <f t="shared" si="80"/>
        <v>0.66104564763103246</v>
      </c>
      <c r="AJ183" s="13">
        <f t="shared" si="81"/>
        <v>0.98352384634579104</v>
      </c>
      <c r="AK183" s="13">
        <f t="shared" si="82"/>
        <v>-7.4218837801275197E-3</v>
      </c>
      <c r="AL183" s="13">
        <f t="shared" si="83"/>
        <v>-3.1196997411026453</v>
      </c>
      <c r="AM183" s="13">
        <f t="shared" si="84"/>
        <v>-91.350116950696346</v>
      </c>
      <c r="AN183" s="92">
        <f t="shared" si="90"/>
        <v>-3.1104329890203197</v>
      </c>
      <c r="AO183" s="92">
        <f t="shared" si="90"/>
        <v>-3.1104115736445421</v>
      </c>
      <c r="AP183" s="92">
        <f t="shared" si="90"/>
        <v>-3.1104747698682278</v>
      </c>
      <c r="AQ183" s="92">
        <f t="shared" si="90"/>
        <v>-3.1102882790770341</v>
      </c>
      <c r="AR183" s="92">
        <f t="shared" si="90"/>
        <v>-3.1108386065586915</v>
      </c>
      <c r="AS183" s="92">
        <f t="shared" si="90"/>
        <v>-3.1092145829005933</v>
      </c>
      <c r="AT183" s="92">
        <f t="shared" si="90"/>
        <v>-3.1140068684949433</v>
      </c>
      <c r="AU183" s="92">
        <f t="shared" si="86"/>
        <v>-3.0998632058622286</v>
      </c>
      <c r="AV183" s="92"/>
    </row>
    <row r="184" spans="1:48" x14ac:dyDescent="0.2">
      <c r="A184" s="27" t="s">
        <v>54</v>
      </c>
      <c r="B184" s="53"/>
      <c r="C184" s="55">
        <v>47735.749000000003</v>
      </c>
      <c r="D184" s="27"/>
      <c r="E184" s="29">
        <f t="shared" si="70"/>
        <v>1238.9996331706511</v>
      </c>
      <c r="F184" s="1">
        <f t="shared" si="71"/>
        <v>1239</v>
      </c>
      <c r="G184" s="1">
        <f t="shared" si="72"/>
        <v>-8.5739999485667795E-4</v>
      </c>
      <c r="I184" s="1">
        <f t="shared" si="88"/>
        <v>-8.5739999485667795E-4</v>
      </c>
      <c r="P184" s="3"/>
      <c r="Q184" s="12">
        <f t="shared" si="73"/>
        <v>32717.249000000003</v>
      </c>
      <c r="R184" s="12"/>
      <c r="S184" s="20">
        <v>0.1</v>
      </c>
      <c r="Z184" s="13">
        <f t="shared" si="74"/>
        <v>1239</v>
      </c>
      <c r="AA184" s="92">
        <f t="shared" si="75"/>
        <v>-1.1820943220155339E-4</v>
      </c>
      <c r="AB184" s="92">
        <f t="shared" si="76"/>
        <v>-1.5572380882655125E-2</v>
      </c>
      <c r="AC184" s="92">
        <f t="shared" si="77"/>
        <v>-8.5739999485667795E-4</v>
      </c>
      <c r="AD184" s="92"/>
      <c r="AE184" s="92">
        <f t="shared" si="78"/>
        <v>5.464026879183996E-8</v>
      </c>
      <c r="AF184" s="13">
        <f t="shared" si="87"/>
        <v>-8.5739999485667795E-4</v>
      </c>
      <c r="AG184" s="116"/>
      <c r="AH184" s="13">
        <f t="shared" si="79"/>
        <v>1.4714980887798447E-2</v>
      </c>
      <c r="AI184" s="13">
        <f t="shared" si="80"/>
        <v>0.66107998519094457</v>
      </c>
      <c r="AJ184" s="13">
        <f t="shared" si="81"/>
        <v>0.98275222303326626</v>
      </c>
      <c r="AK184" s="13">
        <f t="shared" si="82"/>
        <v>-8.8521698210966612E-3</v>
      </c>
      <c r="AL184" s="13">
        <f t="shared" si="83"/>
        <v>-3.1154798325540374</v>
      </c>
      <c r="AM184" s="13">
        <f t="shared" si="84"/>
        <v>-76.586376837630652</v>
      </c>
      <c r="AN184" s="92">
        <f t="shared" si="90"/>
        <v>-3.1044275365170932</v>
      </c>
      <c r="AO184" s="92">
        <f t="shared" si="90"/>
        <v>-3.1044020297972459</v>
      </c>
      <c r="AP184" s="92">
        <f t="shared" si="90"/>
        <v>-3.1044773149121054</v>
      </c>
      <c r="AQ184" s="92">
        <f t="shared" si="90"/>
        <v>-3.1042551042924815</v>
      </c>
      <c r="AR184" s="92">
        <f t="shared" si="90"/>
        <v>-3.1049109731553268</v>
      </c>
      <c r="AS184" s="92">
        <f t="shared" si="90"/>
        <v>-3.1029750876989883</v>
      </c>
      <c r="AT184" s="92">
        <f t="shared" si="90"/>
        <v>-3.1086887254186117</v>
      </c>
      <c r="AU184" s="92">
        <f t="shared" si="86"/>
        <v>-3.0918214975649949</v>
      </c>
    </row>
    <row r="185" spans="1:48" x14ac:dyDescent="0.2">
      <c r="A185" s="27" t="s">
        <v>75</v>
      </c>
      <c r="B185" s="53"/>
      <c r="C185" s="55">
        <v>47754.442000000003</v>
      </c>
      <c r="D185" s="27"/>
      <c r="E185" s="29">
        <f t="shared" si="70"/>
        <v>1246.9972317946515</v>
      </c>
      <c r="F185" s="1">
        <f t="shared" si="71"/>
        <v>1247</v>
      </c>
      <c r="G185" s="1">
        <f t="shared" si="72"/>
        <v>-6.4701999945100397E-3</v>
      </c>
      <c r="I185" s="1">
        <f t="shared" si="88"/>
        <v>-6.4701999945100397E-3</v>
      </c>
      <c r="P185" s="3"/>
      <c r="Q185" s="12">
        <f t="shared" si="73"/>
        <v>32735.942000000003</v>
      </c>
      <c r="R185" s="12"/>
      <c r="S185" s="20">
        <v>0.1</v>
      </c>
      <c r="Z185" s="13">
        <f t="shared" si="74"/>
        <v>1247</v>
      </c>
      <c r="AA185" s="92">
        <f t="shared" si="75"/>
        <v>-1.7147436679411897E-4</v>
      </c>
      <c r="AB185" s="92">
        <f t="shared" si="76"/>
        <v>-2.116232490771592E-2</v>
      </c>
      <c r="AC185" s="92">
        <f t="shared" si="77"/>
        <v>-6.4701999945100397E-3</v>
      </c>
      <c r="AD185" s="92"/>
      <c r="AE185" s="92">
        <f t="shared" si="78"/>
        <v>3.9673944533245318E-6</v>
      </c>
      <c r="AF185" s="13">
        <f t="shared" si="87"/>
        <v>-6.4701999945100397E-3</v>
      </c>
      <c r="AG185" s="116"/>
      <c r="AH185" s="13">
        <f t="shared" si="79"/>
        <v>1.469212491320588E-2</v>
      </c>
      <c r="AI185" s="13">
        <f t="shared" si="80"/>
        <v>0.6611351650004107</v>
      </c>
      <c r="AJ185" s="13">
        <f t="shared" si="81"/>
        <v>0.98169602643572407</v>
      </c>
      <c r="AK185" s="13">
        <f t="shared" si="82"/>
        <v>-1.0759226246017193E-2</v>
      </c>
      <c r="AL185" s="13">
        <f t="shared" si="83"/>
        <v>-3.1098525265056325</v>
      </c>
      <c r="AM185" s="13">
        <f t="shared" si="84"/>
        <v>-63.006429871357255</v>
      </c>
      <c r="AN185" s="92">
        <f t="shared" si="90"/>
        <v>-3.0964197205081856</v>
      </c>
      <c r="AO185" s="92">
        <f t="shared" si="90"/>
        <v>-3.096388788303245</v>
      </c>
      <c r="AP185" s="92">
        <f t="shared" si="90"/>
        <v>-3.0964801172708261</v>
      </c>
      <c r="AQ185" s="92">
        <f t="shared" si="90"/>
        <v>-3.0962104625857365</v>
      </c>
      <c r="AR185" s="92">
        <f t="shared" si="90"/>
        <v>-3.0970066260442919</v>
      </c>
      <c r="AS185" s="92">
        <f t="shared" si="90"/>
        <v>-3.0946558463668161</v>
      </c>
      <c r="AT185" s="92">
        <f t="shared" si="90"/>
        <v>-3.1015961407791557</v>
      </c>
      <c r="AU185" s="92">
        <f t="shared" si="86"/>
        <v>-3.08109921983535</v>
      </c>
    </row>
    <row r="186" spans="1:48" x14ac:dyDescent="0.2">
      <c r="A186" s="27" t="s">
        <v>64</v>
      </c>
      <c r="B186" s="53"/>
      <c r="C186" s="55">
        <v>47754.453999999998</v>
      </c>
      <c r="D186" s="27"/>
      <c r="E186" s="29">
        <f t="shared" si="70"/>
        <v>1247.0023658653436</v>
      </c>
      <c r="F186" s="1">
        <f t="shared" si="71"/>
        <v>1247</v>
      </c>
      <c r="G186" s="1">
        <f t="shared" si="72"/>
        <v>5.5298000006587245E-3</v>
      </c>
      <c r="I186" s="1">
        <f t="shared" si="88"/>
        <v>5.5298000006587245E-3</v>
      </c>
      <c r="P186" s="3"/>
      <c r="Q186" s="12">
        <f t="shared" si="73"/>
        <v>32735.953999999998</v>
      </c>
      <c r="R186" s="12"/>
      <c r="S186" s="20">
        <v>0.1</v>
      </c>
      <c r="Z186" s="13">
        <f t="shared" si="74"/>
        <v>1247</v>
      </c>
      <c r="AA186" s="92">
        <f t="shared" si="75"/>
        <v>-1.7147436679411897E-4</v>
      </c>
      <c r="AB186" s="92">
        <f t="shared" si="76"/>
        <v>-9.1623249125471554E-3</v>
      </c>
      <c r="AC186" s="92">
        <f t="shared" si="77"/>
        <v>5.5298000006587245E-3</v>
      </c>
      <c r="AD186" s="92"/>
      <c r="AE186" s="92">
        <f t="shared" si="78"/>
        <v>3.2504529412974825E-6</v>
      </c>
      <c r="AF186" s="13">
        <f t="shared" si="87"/>
        <v>5.5298000006587245E-3</v>
      </c>
      <c r="AG186" s="116"/>
      <c r="AH186" s="13">
        <f t="shared" si="79"/>
        <v>1.469212491320588E-2</v>
      </c>
      <c r="AI186" s="13">
        <f t="shared" si="80"/>
        <v>0.6611351650004107</v>
      </c>
      <c r="AJ186" s="13">
        <f t="shared" si="81"/>
        <v>0.98169602643572407</v>
      </c>
      <c r="AK186" s="13">
        <f t="shared" si="82"/>
        <v>-1.0759226246017193E-2</v>
      </c>
      <c r="AL186" s="13">
        <f t="shared" si="83"/>
        <v>-3.1098525265056325</v>
      </c>
      <c r="AM186" s="13">
        <f t="shared" si="84"/>
        <v>-63.006429871357255</v>
      </c>
      <c r="AN186" s="92">
        <f t="shared" si="90"/>
        <v>-3.0964197205081856</v>
      </c>
      <c r="AO186" s="92">
        <f t="shared" si="90"/>
        <v>-3.096388788303245</v>
      </c>
      <c r="AP186" s="92">
        <f t="shared" si="90"/>
        <v>-3.0964801172708261</v>
      </c>
      <c r="AQ186" s="92">
        <f t="shared" si="90"/>
        <v>-3.0962104625857365</v>
      </c>
      <c r="AR186" s="92">
        <f t="shared" si="90"/>
        <v>-3.0970066260442919</v>
      </c>
      <c r="AS186" s="92">
        <f t="shared" si="90"/>
        <v>-3.0946558463668161</v>
      </c>
      <c r="AT186" s="92">
        <f t="shared" si="90"/>
        <v>-3.1015961407791557</v>
      </c>
      <c r="AU186" s="92">
        <f t="shared" si="86"/>
        <v>-3.08109921983535</v>
      </c>
    </row>
    <row r="187" spans="1:48" x14ac:dyDescent="0.2">
      <c r="A187" s="27" t="s">
        <v>54</v>
      </c>
      <c r="B187" s="53"/>
      <c r="C187" s="55">
        <v>47859.644999999997</v>
      </c>
      <c r="D187" s="27"/>
      <c r="E187" s="29">
        <f t="shared" si="70"/>
        <v>1292.0072017320979</v>
      </c>
      <c r="F187" s="1">
        <f t="shared" si="71"/>
        <v>1292</v>
      </c>
      <c r="G187" s="1">
        <f t="shared" si="72"/>
        <v>1.6832799999974668E-2</v>
      </c>
      <c r="I187" s="1">
        <f t="shared" si="88"/>
        <v>1.6832799999974668E-2</v>
      </c>
      <c r="P187" s="3"/>
      <c r="Q187" s="12">
        <f t="shared" si="73"/>
        <v>32841.144999999997</v>
      </c>
      <c r="R187" s="12"/>
      <c r="S187" s="20">
        <v>0.1</v>
      </c>
      <c r="Z187" s="13">
        <f t="shared" si="74"/>
        <v>1292</v>
      </c>
      <c r="AA187" s="92">
        <f t="shared" si="75"/>
        <v>-4.8847109489229615E-4</v>
      </c>
      <c r="AB187" s="92">
        <f t="shared" si="76"/>
        <v>2.2868122148669637E-3</v>
      </c>
      <c r="AC187" s="92">
        <f t="shared" si="77"/>
        <v>1.6832799999974668E-2</v>
      </c>
      <c r="AD187" s="92"/>
      <c r="AE187" s="92">
        <f t="shared" si="78"/>
        <v>3.0002643234187379E-5</v>
      </c>
      <c r="AF187" s="13">
        <f t="shared" si="87"/>
        <v>1.6832799999974668E-2</v>
      </c>
      <c r="AG187" s="116"/>
      <c r="AH187" s="13">
        <f t="shared" si="79"/>
        <v>1.4545987785107704E-2</v>
      </c>
      <c r="AI187" s="13">
        <f t="shared" si="80"/>
        <v>0.66164595488203193</v>
      </c>
      <c r="AJ187" s="13">
        <f t="shared" si="81"/>
        <v>0.97517123747699164</v>
      </c>
      <c r="AK187" s="13">
        <f t="shared" si="82"/>
        <v>-2.1486681945332663E-2</v>
      </c>
      <c r="AL187" s="13">
        <f t="shared" si="83"/>
        <v>-3.0781742644111674</v>
      </c>
      <c r="AM187" s="13">
        <f t="shared" si="84"/>
        <v>-31.526023691399537</v>
      </c>
      <c r="AN187" s="92">
        <f t="shared" si="90"/>
        <v>-3.0513580726089944</v>
      </c>
      <c r="AO187" s="92">
        <f t="shared" si="90"/>
        <v>-3.0512975710829839</v>
      </c>
      <c r="AP187" s="92">
        <f t="shared" si="90"/>
        <v>-3.0514767514257062</v>
      </c>
      <c r="AQ187" s="92">
        <f t="shared" si="90"/>
        <v>-3.0509460853660717</v>
      </c>
      <c r="AR187" s="92">
        <f t="shared" si="90"/>
        <v>-3.0525176486547241</v>
      </c>
      <c r="AS187" s="92">
        <f t="shared" si="90"/>
        <v>-3.0478628207133718</v>
      </c>
      <c r="AT187" s="92">
        <f t="shared" si="90"/>
        <v>-3.0616444746427085</v>
      </c>
      <c r="AU187" s="92">
        <f t="shared" si="86"/>
        <v>-3.0207864076060948</v>
      </c>
    </row>
    <row r="188" spans="1:48" x14ac:dyDescent="0.2">
      <c r="A188" s="27" t="s">
        <v>76</v>
      </c>
      <c r="B188" s="53"/>
      <c r="C188" s="55">
        <v>48114.398000000001</v>
      </c>
      <c r="D188" s="27"/>
      <c r="E188" s="29">
        <f t="shared" si="70"/>
        <v>1401.0005276969007</v>
      </c>
      <c r="F188" s="1">
        <f t="shared" si="71"/>
        <v>1401</v>
      </c>
      <c r="G188" s="1">
        <f t="shared" si="72"/>
        <v>1.2334000057308003E-3</v>
      </c>
      <c r="I188" s="1">
        <f t="shared" si="88"/>
        <v>1.2334000057308003E-3</v>
      </c>
      <c r="P188" s="51"/>
      <c r="Q188" s="12">
        <f t="shared" si="73"/>
        <v>33095.898000000001</v>
      </c>
      <c r="R188" s="12"/>
      <c r="S188" s="20">
        <v>0.1</v>
      </c>
      <c r="Z188" s="13">
        <f t="shared" si="74"/>
        <v>1401</v>
      </c>
      <c r="AA188" s="92">
        <f t="shared" si="75"/>
        <v>-1.3778927609111626E-3</v>
      </c>
      <c r="AB188" s="92">
        <f t="shared" si="76"/>
        <v>-1.2835683153358037E-2</v>
      </c>
      <c r="AC188" s="92">
        <f t="shared" si="77"/>
        <v>1.2334000057308003E-3</v>
      </c>
      <c r="AD188" s="92"/>
      <c r="AE188" s="92">
        <f t="shared" si="78"/>
        <v>6.8188499131166372E-7</v>
      </c>
      <c r="AF188" s="13">
        <f t="shared" si="87"/>
        <v>1.2334000057308003E-3</v>
      </c>
      <c r="AG188" s="116"/>
      <c r="AH188" s="13">
        <f t="shared" si="79"/>
        <v>1.4069083159088837E-2</v>
      </c>
      <c r="AI188" s="13">
        <f t="shared" si="80"/>
        <v>0.66430466760980056</v>
      </c>
      <c r="AJ188" s="13">
        <f t="shared" si="81"/>
        <v>0.9552261203025858</v>
      </c>
      <c r="AK188" s="13">
        <f t="shared" si="82"/>
        <v>-4.7474005099058421E-2</v>
      </c>
      <c r="AL188" s="13">
        <f t="shared" si="83"/>
        <v>-3.0011043656129459</v>
      </c>
      <c r="AM188" s="13">
        <f t="shared" si="84"/>
        <v>-14.212639736682741</v>
      </c>
      <c r="AN188" s="92">
        <f t="shared" si="90"/>
        <v>-2.9419668503986038</v>
      </c>
      <c r="AO188" s="92">
        <f t="shared" si="90"/>
        <v>-2.941846948664474</v>
      </c>
      <c r="AP188" s="92">
        <f t="shared" si="90"/>
        <v>-2.9422077651391523</v>
      </c>
      <c r="AQ188" s="92">
        <f t="shared" si="90"/>
        <v>-2.9411218918592867</v>
      </c>
      <c r="AR188" s="92">
        <f t="shared" si="90"/>
        <v>-2.9443890969172446</v>
      </c>
      <c r="AS188" s="92">
        <f t="shared" si="90"/>
        <v>-2.9345520418921702</v>
      </c>
      <c r="AT188" s="92">
        <f t="shared" si="90"/>
        <v>-2.9641125703302862</v>
      </c>
      <c r="AU188" s="92">
        <f t="shared" si="86"/>
        <v>-2.8746953735396765</v>
      </c>
    </row>
    <row r="189" spans="1:48" x14ac:dyDescent="0.2">
      <c r="A189" s="27" t="s">
        <v>85</v>
      </c>
      <c r="B189" s="53"/>
      <c r="C189" s="55">
        <v>48128.427000000003</v>
      </c>
      <c r="D189" s="27"/>
      <c r="E189" s="29">
        <f t="shared" si="70"/>
        <v>1407.002684177729</v>
      </c>
      <c r="F189" s="1">
        <f t="shared" si="71"/>
        <v>1407</v>
      </c>
      <c r="G189" s="1">
        <f t="shared" si="72"/>
        <v>6.2738000051467679E-3</v>
      </c>
      <c r="I189" s="1">
        <f t="shared" si="88"/>
        <v>6.2738000051467679E-3</v>
      </c>
      <c r="P189" s="51"/>
      <c r="Q189" s="12">
        <f t="shared" si="73"/>
        <v>33109.927000000003</v>
      </c>
      <c r="R189" s="12"/>
      <c r="S189" s="20">
        <v>0.1</v>
      </c>
      <c r="Z189" s="13">
        <f t="shared" si="74"/>
        <v>1407</v>
      </c>
      <c r="AA189" s="92">
        <f t="shared" si="75"/>
        <v>-1.4318191295866235E-3</v>
      </c>
      <c r="AB189" s="92">
        <f t="shared" si="76"/>
        <v>-7.7640089452666074E-3</v>
      </c>
      <c r="AC189" s="92">
        <f t="shared" si="77"/>
        <v>6.2738000051467679E-3</v>
      </c>
      <c r="AD189" s="92"/>
      <c r="AE189" s="92">
        <f t="shared" si="78"/>
        <v>5.9376566249569381E-6</v>
      </c>
      <c r="AF189" s="13">
        <f t="shared" si="87"/>
        <v>6.2738000051467679E-3</v>
      </c>
      <c r="AG189" s="116"/>
      <c r="AH189" s="13">
        <f t="shared" si="79"/>
        <v>1.4037808950413375E-2</v>
      </c>
      <c r="AI189" s="13">
        <f t="shared" si="80"/>
        <v>0.66451010016282042</v>
      </c>
      <c r="AJ189" s="13">
        <f t="shared" si="81"/>
        <v>0.95395611461877183</v>
      </c>
      <c r="AK189" s="13">
        <f t="shared" si="82"/>
        <v>-4.8904646568103498E-2</v>
      </c>
      <c r="AL189" s="13">
        <f t="shared" si="83"/>
        <v>-2.9968413418343531</v>
      </c>
      <c r="AM189" s="13">
        <f t="shared" si="84"/>
        <v>-13.792666875488196</v>
      </c>
      <c r="AN189" s="92">
        <f t="shared" si="90"/>
        <v>-2.9359305792960204</v>
      </c>
      <c r="AO189" s="92">
        <f t="shared" si="90"/>
        <v>-2.9358081019764968</v>
      </c>
      <c r="AP189" s="92">
        <f t="shared" si="90"/>
        <v>-2.9361771262159704</v>
      </c>
      <c r="AQ189" s="92">
        <f t="shared" si="90"/>
        <v>-2.9350651696853518</v>
      </c>
      <c r="AR189" s="92">
        <f t="shared" si="90"/>
        <v>-2.9384149757147759</v>
      </c>
      <c r="AS189" s="92">
        <f t="shared" si="90"/>
        <v>-2.9283163980295961</v>
      </c>
      <c r="AT189" s="92">
        <f t="shared" si="90"/>
        <v>-2.9586978355995659</v>
      </c>
      <c r="AU189" s="92">
        <f t="shared" si="86"/>
        <v>-2.8666536652424428</v>
      </c>
    </row>
    <row r="190" spans="1:48" x14ac:dyDescent="0.2">
      <c r="A190" s="27" t="s">
        <v>54</v>
      </c>
      <c r="B190" s="53"/>
      <c r="C190" s="55">
        <v>48219.580999999998</v>
      </c>
      <c r="D190" s="27"/>
      <c r="E190" s="29">
        <f t="shared" si="70"/>
        <v>1446.0019408498581</v>
      </c>
      <c r="F190" s="1">
        <f t="shared" si="71"/>
        <v>1446</v>
      </c>
      <c r="G190" s="1">
        <f t="shared" si="72"/>
        <v>4.5364000034169294E-3</v>
      </c>
      <c r="I190" s="1">
        <f t="shared" ref="I190:I200" si="91">G190</f>
        <v>4.5364000034169294E-3</v>
      </c>
      <c r="P190" s="51"/>
      <c r="Q190" s="12">
        <f t="shared" si="73"/>
        <v>33201.080999999998</v>
      </c>
      <c r="R190" s="12"/>
      <c r="S190" s="20">
        <v>0.1</v>
      </c>
      <c r="Z190" s="13">
        <f t="shared" si="74"/>
        <v>1446</v>
      </c>
      <c r="AA190" s="92">
        <f t="shared" si="75"/>
        <v>-1.794899521041329E-3</v>
      </c>
      <c r="AB190" s="92">
        <f t="shared" si="76"/>
        <v>-9.2854271955417414E-3</v>
      </c>
      <c r="AC190" s="92">
        <f t="shared" si="77"/>
        <v>4.5364000034169294E-3</v>
      </c>
      <c r="AD190" s="92"/>
      <c r="AE190" s="92">
        <f t="shared" si="78"/>
        <v>4.0085353668405366E-6</v>
      </c>
      <c r="AF190" s="13">
        <f t="shared" si="87"/>
        <v>4.5364000034169294E-3</v>
      </c>
      <c r="AG190" s="116"/>
      <c r="AH190" s="13">
        <f t="shared" si="79"/>
        <v>1.3821827198958671E-2</v>
      </c>
      <c r="AI190" s="13">
        <f t="shared" si="80"/>
        <v>0.66599788035607776</v>
      </c>
      <c r="AJ190" s="13">
        <f t="shared" si="81"/>
        <v>0.94525695072554761</v>
      </c>
      <c r="AK190" s="13">
        <f t="shared" si="82"/>
        <v>-5.8204135781565795E-2</v>
      </c>
      <c r="AL190" s="13">
        <f t="shared" si="83"/>
        <v>-2.9690623962340297</v>
      </c>
      <c r="AM190" s="13">
        <f t="shared" si="84"/>
        <v>-11.563400255781183</v>
      </c>
      <c r="AN190" s="92">
        <f t="shared" si="90"/>
        <v>-2.8966455030311873</v>
      </c>
      <c r="AO190" s="92">
        <f t="shared" si="90"/>
        <v>-2.8965083962867952</v>
      </c>
      <c r="AP190" s="92">
        <f t="shared" si="90"/>
        <v>-2.8969252338301859</v>
      </c>
      <c r="AQ190" s="92">
        <f t="shared" si="90"/>
        <v>-2.8956578123599623</v>
      </c>
      <c r="AR190" s="92">
        <f t="shared" si="90"/>
        <v>-2.8995102480029109</v>
      </c>
      <c r="AS190" s="92">
        <f t="shared" si="90"/>
        <v>-2.8877888088603001</v>
      </c>
      <c r="AT190" s="92">
        <f t="shared" si="90"/>
        <v>-2.9233494164522202</v>
      </c>
      <c r="AU190" s="92">
        <f t="shared" si="86"/>
        <v>-2.8143825613104214</v>
      </c>
      <c r="AV190" s="92"/>
    </row>
    <row r="191" spans="1:48" x14ac:dyDescent="0.2">
      <c r="A191" s="27" t="s">
        <v>54</v>
      </c>
      <c r="B191" s="53"/>
      <c r="C191" s="55">
        <v>48219.582000000002</v>
      </c>
      <c r="D191" s="27"/>
      <c r="E191" s="29">
        <f t="shared" si="70"/>
        <v>1446.0023686890843</v>
      </c>
      <c r="F191" s="1">
        <f t="shared" si="71"/>
        <v>1446</v>
      </c>
      <c r="G191" s="1">
        <f t="shared" si="72"/>
        <v>5.536400007258635E-3</v>
      </c>
      <c r="I191" s="1">
        <f t="shared" si="91"/>
        <v>5.536400007258635E-3</v>
      </c>
      <c r="P191" s="51"/>
      <c r="Q191" s="12">
        <f t="shared" si="73"/>
        <v>33201.082000000002</v>
      </c>
      <c r="R191" s="12"/>
      <c r="S191" s="20">
        <v>0.1</v>
      </c>
      <c r="Z191" s="13">
        <f t="shared" si="74"/>
        <v>1446</v>
      </c>
      <c r="AA191" s="92">
        <f t="shared" si="75"/>
        <v>-1.794899521041329E-3</v>
      </c>
      <c r="AB191" s="92">
        <f t="shared" si="76"/>
        <v>-8.2854271917000358E-3</v>
      </c>
      <c r="AC191" s="92">
        <f t="shared" si="77"/>
        <v>5.536400007258635E-3</v>
      </c>
      <c r="AD191" s="92"/>
      <c r="AE191" s="92">
        <f t="shared" si="78"/>
        <v>5.3747952773651274E-6</v>
      </c>
      <c r="AF191" s="13">
        <f t="shared" si="87"/>
        <v>5.536400007258635E-3</v>
      </c>
      <c r="AG191" s="116"/>
      <c r="AH191" s="13">
        <f t="shared" si="79"/>
        <v>1.3821827198958671E-2</v>
      </c>
      <c r="AI191" s="13">
        <f t="shared" si="80"/>
        <v>0.66599788035607776</v>
      </c>
      <c r="AJ191" s="13">
        <f t="shared" si="81"/>
        <v>0.94525695072554761</v>
      </c>
      <c r="AK191" s="13">
        <f t="shared" si="82"/>
        <v>-5.8204135781565795E-2</v>
      </c>
      <c r="AL191" s="13">
        <f t="shared" si="83"/>
        <v>-2.9690623962340297</v>
      </c>
      <c r="AM191" s="13">
        <f t="shared" si="84"/>
        <v>-11.563400255781183</v>
      </c>
      <c r="AN191" s="92">
        <f t="shared" si="90"/>
        <v>-2.8966455030311873</v>
      </c>
      <c r="AO191" s="92">
        <f t="shared" si="90"/>
        <v>-2.8965083962867952</v>
      </c>
      <c r="AP191" s="92">
        <f t="shared" si="90"/>
        <v>-2.8969252338301859</v>
      </c>
      <c r="AQ191" s="92">
        <f t="shared" si="90"/>
        <v>-2.8956578123599623</v>
      </c>
      <c r="AR191" s="92">
        <f t="shared" si="90"/>
        <v>-2.8995102480029109</v>
      </c>
      <c r="AS191" s="92">
        <f t="shared" si="90"/>
        <v>-2.8877888088603001</v>
      </c>
      <c r="AT191" s="92">
        <f t="shared" si="90"/>
        <v>-2.9233494164522202</v>
      </c>
      <c r="AU191" s="92">
        <f t="shared" si="86"/>
        <v>-2.8143825613104214</v>
      </c>
    </row>
    <row r="192" spans="1:48" x14ac:dyDescent="0.2">
      <c r="A192" s="27" t="s">
        <v>54</v>
      </c>
      <c r="B192" s="53"/>
      <c r="C192" s="55">
        <v>48233.603000000003</v>
      </c>
      <c r="D192" s="27"/>
      <c r="E192" s="29">
        <f t="shared" si="70"/>
        <v>1452.0011024561156</v>
      </c>
      <c r="F192" s="1">
        <f t="shared" si="71"/>
        <v>1452</v>
      </c>
      <c r="G192" s="1">
        <f t="shared" si="72"/>
        <v>2.5768000050447881E-3</v>
      </c>
      <c r="I192" s="1">
        <f t="shared" si="91"/>
        <v>2.5768000050447881E-3</v>
      </c>
      <c r="P192" s="51"/>
      <c r="Q192" s="12">
        <f t="shared" si="73"/>
        <v>33215.103000000003</v>
      </c>
      <c r="R192" s="12"/>
      <c r="S192" s="20">
        <v>0.1</v>
      </c>
      <c r="Z192" s="13">
        <f t="shared" si="74"/>
        <v>1452</v>
      </c>
      <c r="AA192" s="92">
        <f t="shared" si="75"/>
        <v>-1.8526862906404293E-3</v>
      </c>
      <c r="AB192" s="92">
        <f t="shared" si="76"/>
        <v>-1.1209849384314781E-2</v>
      </c>
      <c r="AC192" s="92">
        <f t="shared" si="77"/>
        <v>2.5768000050447881E-3</v>
      </c>
      <c r="AD192" s="92"/>
      <c r="AE192" s="92">
        <f t="shared" si="78"/>
        <v>1.962034884366315E-6</v>
      </c>
      <c r="AF192" s="13">
        <f t="shared" si="87"/>
        <v>2.5768000050447881E-3</v>
      </c>
      <c r="AG192" s="116"/>
      <c r="AH192" s="13">
        <f t="shared" si="79"/>
        <v>1.3786649389359569E-2</v>
      </c>
      <c r="AI192" s="13">
        <f t="shared" si="80"/>
        <v>0.66625036337760835</v>
      </c>
      <c r="AJ192" s="13">
        <f t="shared" si="81"/>
        <v>0.94384989538774811</v>
      </c>
      <c r="AK192" s="13">
        <f t="shared" si="82"/>
        <v>-5.9634867343974336E-2</v>
      </c>
      <c r="AL192" s="13">
        <f t="shared" si="83"/>
        <v>-2.9647771828756273</v>
      </c>
      <c r="AM192" s="13">
        <f t="shared" si="84"/>
        <v>-11.281742804623351</v>
      </c>
      <c r="AN192" s="92">
        <f t="shared" si="90"/>
        <v>-2.8905934500135109</v>
      </c>
      <c r="AO192" s="92">
        <f t="shared" si="90"/>
        <v>-2.8904544292772805</v>
      </c>
      <c r="AP192" s="92">
        <f t="shared" si="90"/>
        <v>-2.8908777336077622</v>
      </c>
      <c r="AQ192" s="92">
        <f t="shared" si="90"/>
        <v>-2.8895886707413534</v>
      </c>
      <c r="AR192" s="92">
        <f t="shared" si="90"/>
        <v>-2.8935128532449945</v>
      </c>
      <c r="AS192" s="92">
        <f t="shared" si="90"/>
        <v>-2.8815543756448538</v>
      </c>
      <c r="AT192" s="92">
        <f t="shared" si="90"/>
        <v>-2.9178859256030258</v>
      </c>
      <c r="AU192" s="92">
        <f t="shared" si="86"/>
        <v>-2.8063408530131877</v>
      </c>
    </row>
    <row r="193" spans="1:48" x14ac:dyDescent="0.2">
      <c r="A193" s="27" t="s">
        <v>65</v>
      </c>
      <c r="B193" s="53"/>
      <c r="C193" s="55">
        <v>48509.385000000002</v>
      </c>
      <c r="D193" s="27"/>
      <c r="E193" s="29">
        <f t="shared" si="70"/>
        <v>1569.9914594734018</v>
      </c>
      <c r="F193" s="1">
        <f t="shared" si="71"/>
        <v>1570</v>
      </c>
      <c r="G193" s="1">
        <f t="shared" si="72"/>
        <v>-1.9961999998486135E-2</v>
      </c>
      <c r="I193" s="1">
        <f t="shared" si="91"/>
        <v>-1.9961999998486135E-2</v>
      </c>
      <c r="P193" s="51"/>
      <c r="Q193" s="12">
        <f t="shared" si="73"/>
        <v>33490.885000000002</v>
      </c>
      <c r="R193" s="12"/>
      <c r="S193" s="20">
        <v>0.1</v>
      </c>
      <c r="Z193" s="13">
        <f t="shared" si="74"/>
        <v>1570</v>
      </c>
      <c r="AA193" s="92">
        <f t="shared" si="75"/>
        <v>-3.0929603948535288E-3</v>
      </c>
      <c r="AB193" s="92">
        <f t="shared" si="76"/>
        <v>-3.2951847603632609E-2</v>
      </c>
      <c r="AC193" s="92">
        <f t="shared" si="77"/>
        <v>-1.9961999998486135E-2</v>
      </c>
      <c r="AD193" s="92"/>
      <c r="AE193" s="92">
        <f t="shared" si="78"/>
        <v>2.8456449714892529E-5</v>
      </c>
      <c r="AF193" s="13">
        <f t="shared" si="87"/>
        <v>-1.9961999998486135E-2</v>
      </c>
      <c r="AG193" s="116"/>
      <c r="AH193" s="13">
        <f t="shared" si="79"/>
        <v>1.2989847605146472E-2</v>
      </c>
      <c r="AI193" s="13">
        <f t="shared" si="80"/>
        <v>0.67252296787261967</v>
      </c>
      <c r="AJ193" s="13">
        <f t="shared" si="81"/>
        <v>0.91237187555098131</v>
      </c>
      <c r="AK193" s="13">
        <f t="shared" si="82"/>
        <v>-8.7772038701141197E-2</v>
      </c>
      <c r="AL193" s="13">
        <f t="shared" si="83"/>
        <v>-2.8797225172929792</v>
      </c>
      <c r="AM193" s="13">
        <f t="shared" si="84"/>
        <v>-7.5936783619322856</v>
      </c>
      <c r="AN193" s="92">
        <f t="shared" si="90"/>
        <v>-2.7710188893089542</v>
      </c>
      <c r="AO193" s="92">
        <f t="shared" si="90"/>
        <v>-2.770861344560994</v>
      </c>
      <c r="AP193" s="92">
        <f t="shared" si="90"/>
        <v>-2.771359851799458</v>
      </c>
      <c r="AQ193" s="92">
        <f t="shared" si="90"/>
        <v>-2.7697821310175472</v>
      </c>
      <c r="AR193" s="92">
        <f t="shared" si="90"/>
        <v>-2.7747721441702611</v>
      </c>
      <c r="AS193" s="92">
        <f t="shared" si="90"/>
        <v>-2.7589562197486233</v>
      </c>
      <c r="AT193" s="92">
        <f t="shared" si="90"/>
        <v>-2.8087639573694059</v>
      </c>
      <c r="AU193" s="92">
        <f t="shared" si="86"/>
        <v>-2.6481872565009184</v>
      </c>
      <c r="AV193" s="92"/>
    </row>
    <row r="194" spans="1:48" x14ac:dyDescent="0.2">
      <c r="A194" s="27" t="s">
        <v>54</v>
      </c>
      <c r="B194" s="53"/>
      <c r="C194" s="55">
        <v>48864.686999999998</v>
      </c>
      <c r="D194" s="27"/>
      <c r="E194" s="29">
        <f t="shared" si="70"/>
        <v>1722.003591624722</v>
      </c>
      <c r="F194" s="1">
        <f t="shared" si="71"/>
        <v>1722</v>
      </c>
      <c r="G194" s="1">
        <f t="shared" si="72"/>
        <v>8.3948000028613023E-3</v>
      </c>
      <c r="I194" s="1">
        <f t="shared" si="91"/>
        <v>8.3948000028613023E-3</v>
      </c>
      <c r="P194" s="51"/>
      <c r="Q194" s="12">
        <f t="shared" si="73"/>
        <v>33846.186999999998</v>
      </c>
      <c r="R194" s="12"/>
      <c r="S194" s="20">
        <v>0.1</v>
      </c>
      <c r="Z194" s="13">
        <f t="shared" si="74"/>
        <v>1722</v>
      </c>
      <c r="AA194" s="92">
        <f t="shared" si="75"/>
        <v>-4.9781739350676889E-3</v>
      </c>
      <c r="AB194" s="92">
        <f t="shared" si="76"/>
        <v>-3.2778033420710097E-3</v>
      </c>
      <c r="AC194" s="92">
        <f t="shared" si="77"/>
        <v>8.3948000028613023E-3</v>
      </c>
      <c r="AD194" s="92"/>
      <c r="AE194" s="92">
        <f t="shared" si="78"/>
        <v>1.7883643194452805E-5</v>
      </c>
      <c r="AF194" s="13">
        <f t="shared" si="87"/>
        <v>8.3948000028613023E-3</v>
      </c>
      <c r="AG194" s="116"/>
      <c r="AH194" s="13">
        <f t="shared" si="79"/>
        <v>1.1672603344932312E-2</v>
      </c>
      <c r="AI194" s="13">
        <f t="shared" si="80"/>
        <v>0.68444884506201698</v>
      </c>
      <c r="AJ194" s="13">
        <f t="shared" si="81"/>
        <v>0.86063910675774458</v>
      </c>
      <c r="AK194" s="13">
        <f t="shared" si="82"/>
        <v>-0.12398631362379044</v>
      </c>
      <c r="AL194" s="13">
        <f t="shared" si="83"/>
        <v>-2.7672047124680215</v>
      </c>
      <c r="AM194" s="13">
        <f t="shared" si="84"/>
        <v>-5.279508154943156</v>
      </c>
      <c r="AN194" s="92">
        <f t="shared" si="90"/>
        <v>-2.6149220242558431</v>
      </c>
      <c r="AO194" s="92">
        <f t="shared" si="90"/>
        <v>-2.6147885834391746</v>
      </c>
      <c r="AP194" s="92">
        <f t="shared" si="90"/>
        <v>-2.6152438460146823</v>
      </c>
      <c r="AQ194" s="92">
        <f t="shared" si="90"/>
        <v>-2.613690121560809</v>
      </c>
      <c r="AR194" s="92">
        <f t="shared" si="90"/>
        <v>-2.6189869320147552</v>
      </c>
      <c r="AS194" s="92">
        <f t="shared" si="90"/>
        <v>-2.6008615680933236</v>
      </c>
      <c r="AT194" s="92">
        <f t="shared" si="90"/>
        <v>-2.6621312498403245</v>
      </c>
      <c r="AU194" s="92">
        <f t="shared" si="86"/>
        <v>-2.444463979637657</v>
      </c>
    </row>
    <row r="195" spans="1:48" x14ac:dyDescent="0.2">
      <c r="A195" s="27" t="s">
        <v>54</v>
      </c>
      <c r="B195" s="53"/>
      <c r="C195" s="55">
        <v>48864.690999999999</v>
      </c>
      <c r="D195" s="27"/>
      <c r="E195" s="29">
        <f t="shared" si="70"/>
        <v>1722.0053029816204</v>
      </c>
      <c r="F195" s="1">
        <f t="shared" si="71"/>
        <v>1722</v>
      </c>
      <c r="G195" s="1">
        <f t="shared" si="72"/>
        <v>1.239480000367621E-2</v>
      </c>
      <c r="I195" s="1">
        <f t="shared" si="91"/>
        <v>1.239480000367621E-2</v>
      </c>
      <c r="P195" s="51"/>
      <c r="Q195" s="12">
        <f t="shared" si="73"/>
        <v>33846.190999999999</v>
      </c>
      <c r="R195" s="12"/>
      <c r="S195" s="20">
        <v>0.1</v>
      </c>
      <c r="Z195" s="13">
        <f t="shared" si="74"/>
        <v>1722</v>
      </c>
      <c r="AA195" s="92">
        <f t="shared" si="75"/>
        <v>-4.9781739350676889E-3</v>
      </c>
      <c r="AB195" s="92">
        <f t="shared" si="76"/>
        <v>7.2219665874389757E-4</v>
      </c>
      <c r="AC195" s="92">
        <f t="shared" si="77"/>
        <v>1.239480000367621E-2</v>
      </c>
      <c r="AD195" s="92"/>
      <c r="AE195" s="92">
        <f t="shared" si="78"/>
        <v>3.0182022347627472E-5</v>
      </c>
      <c r="AF195" s="13">
        <f t="shared" si="87"/>
        <v>1.239480000367621E-2</v>
      </c>
      <c r="AG195" s="116"/>
      <c r="AH195" s="13">
        <f t="shared" si="79"/>
        <v>1.1672603344932312E-2</v>
      </c>
      <c r="AI195" s="13">
        <f t="shared" si="80"/>
        <v>0.68444884506201698</v>
      </c>
      <c r="AJ195" s="13">
        <f t="shared" si="81"/>
        <v>0.86063910675774458</v>
      </c>
      <c r="AK195" s="13">
        <f t="shared" si="82"/>
        <v>-0.12398631362379044</v>
      </c>
      <c r="AL195" s="13">
        <f t="shared" si="83"/>
        <v>-2.7672047124680215</v>
      </c>
      <c r="AM195" s="13">
        <f t="shared" si="84"/>
        <v>-5.279508154943156</v>
      </c>
      <c r="AN195" s="92">
        <f t="shared" si="90"/>
        <v>-2.6149220242558431</v>
      </c>
      <c r="AO195" s="92">
        <f t="shared" si="90"/>
        <v>-2.6147885834391746</v>
      </c>
      <c r="AP195" s="92">
        <f t="shared" si="90"/>
        <v>-2.6152438460146823</v>
      </c>
      <c r="AQ195" s="92">
        <f t="shared" si="90"/>
        <v>-2.613690121560809</v>
      </c>
      <c r="AR195" s="92">
        <f t="shared" si="90"/>
        <v>-2.6189869320147552</v>
      </c>
      <c r="AS195" s="92">
        <f t="shared" si="90"/>
        <v>-2.6008615680933236</v>
      </c>
      <c r="AT195" s="92">
        <f t="shared" si="90"/>
        <v>-2.6621312498403245</v>
      </c>
      <c r="AU195" s="92">
        <f t="shared" si="86"/>
        <v>-2.444463979637657</v>
      </c>
    </row>
    <row r="196" spans="1:48" x14ac:dyDescent="0.2">
      <c r="A196" s="27" t="s">
        <v>69</v>
      </c>
      <c r="B196" s="53"/>
      <c r="C196" s="55">
        <v>48883.364000000001</v>
      </c>
      <c r="D196" s="27"/>
      <c r="E196" s="29">
        <f t="shared" si="70"/>
        <v>1729.9943448211316</v>
      </c>
      <c r="F196" s="1">
        <f t="shared" si="71"/>
        <v>1730</v>
      </c>
      <c r="G196" s="1">
        <f t="shared" si="72"/>
        <v>-1.3218000000051688E-2</v>
      </c>
      <c r="I196" s="1">
        <f t="shared" si="91"/>
        <v>-1.3218000000051688E-2</v>
      </c>
      <c r="P196" s="51"/>
      <c r="Q196" s="12">
        <f t="shared" si="73"/>
        <v>33864.864000000001</v>
      </c>
      <c r="R196" s="12"/>
      <c r="S196" s="20">
        <v>0.1</v>
      </c>
      <c r="Z196" s="13">
        <f t="shared" si="74"/>
        <v>1730</v>
      </c>
      <c r="AA196" s="92">
        <f t="shared" si="75"/>
        <v>-5.0862421906791595E-3</v>
      </c>
      <c r="AB196" s="92">
        <f t="shared" si="76"/>
        <v>-2.481232580937253E-2</v>
      </c>
      <c r="AC196" s="92">
        <f t="shared" si="77"/>
        <v>-1.3218000000051688E-2</v>
      </c>
      <c r="AD196" s="92"/>
      <c r="AE196" s="92">
        <f t="shared" si="78"/>
        <v>6.6125485070291114E-6</v>
      </c>
      <c r="AF196" s="13">
        <f t="shared" si="87"/>
        <v>-1.3218000000051688E-2</v>
      </c>
      <c r="AG196" s="116"/>
      <c r="AH196" s="13">
        <f t="shared" si="79"/>
        <v>1.159432580932084E-2</v>
      </c>
      <c r="AI196" s="13">
        <f t="shared" si="80"/>
        <v>0.68520345566174701</v>
      </c>
      <c r="AJ196" s="13">
        <f t="shared" si="81"/>
        <v>0.8575478395521553</v>
      </c>
      <c r="AK196" s="13">
        <f t="shared" si="82"/>
        <v>-0.12588992422511894</v>
      </c>
      <c r="AL196" s="13">
        <f t="shared" si="83"/>
        <v>-2.7611648559997399</v>
      </c>
      <c r="AM196" s="13">
        <f t="shared" si="84"/>
        <v>-5.1936812838906405</v>
      </c>
      <c r="AN196" s="92">
        <f t="shared" si="90"/>
        <v>-2.6066248152464446</v>
      </c>
      <c r="AO196" s="92">
        <f t="shared" si="90"/>
        <v>-2.6064937306998703</v>
      </c>
      <c r="AP196" s="92">
        <f t="shared" si="90"/>
        <v>-2.6069431376063874</v>
      </c>
      <c r="AQ196" s="92">
        <f t="shared" si="90"/>
        <v>-2.605401903590157</v>
      </c>
      <c r="AR196" s="92">
        <f t="shared" si="90"/>
        <v>-2.6106817018344786</v>
      </c>
      <c r="AS196" s="92">
        <f t="shared" si="90"/>
        <v>-2.5925250656358738</v>
      </c>
      <c r="AT196" s="92">
        <f t="shared" si="90"/>
        <v>-2.6541834995708466</v>
      </c>
      <c r="AU196" s="92">
        <f t="shared" si="86"/>
        <v>-2.4337417019080121</v>
      </c>
    </row>
    <row r="197" spans="1:48" x14ac:dyDescent="0.2">
      <c r="A197" s="27" t="s">
        <v>54</v>
      </c>
      <c r="B197" s="53"/>
      <c r="C197" s="55">
        <v>48885.733</v>
      </c>
      <c r="D197" s="27"/>
      <c r="E197" s="29">
        <f t="shared" si="70"/>
        <v>1731.0078959440252</v>
      </c>
      <c r="F197" s="1">
        <f t="shared" si="71"/>
        <v>1731</v>
      </c>
      <c r="G197" s="1">
        <f t="shared" si="72"/>
        <v>1.8455400000675581E-2</v>
      </c>
      <c r="I197" s="1">
        <f t="shared" si="91"/>
        <v>1.8455400000675581E-2</v>
      </c>
      <c r="P197" s="51"/>
      <c r="Q197" s="12">
        <f t="shared" si="73"/>
        <v>33867.233</v>
      </c>
      <c r="R197" s="12"/>
      <c r="S197" s="20">
        <v>0.1</v>
      </c>
      <c r="Z197" s="13">
        <f t="shared" si="74"/>
        <v>1731</v>
      </c>
      <c r="AA197" s="92">
        <f t="shared" si="75"/>
        <v>-5.0998123716278175E-3</v>
      </c>
      <c r="AB197" s="92">
        <f t="shared" si="76"/>
        <v>6.870921252303399E-3</v>
      </c>
      <c r="AC197" s="92">
        <f t="shared" si="77"/>
        <v>1.8455400000675581E-2</v>
      </c>
      <c r="AD197" s="92"/>
      <c r="AE197" s="92">
        <f t="shared" si="78"/>
        <v>5.5484802990431512E-5</v>
      </c>
      <c r="AF197" s="13">
        <f t="shared" si="87"/>
        <v>1.8455400000675581E-2</v>
      </c>
      <c r="AG197" s="116"/>
      <c r="AH197" s="13">
        <f t="shared" si="79"/>
        <v>1.1584478748372182E-2</v>
      </c>
      <c r="AI197" s="13">
        <f t="shared" si="80"/>
        <v>0.68529870859454856</v>
      </c>
      <c r="AJ197" s="13">
        <f t="shared" si="81"/>
        <v>0.85715874495565636</v>
      </c>
      <c r="AK197" s="13">
        <f t="shared" si="82"/>
        <v>-0.12612784996365015</v>
      </c>
      <c r="AL197" s="13">
        <f t="shared" si="83"/>
        <v>-2.7604089336956688</v>
      </c>
      <c r="AM197" s="13">
        <f t="shared" si="84"/>
        <v>-5.1831287898272738</v>
      </c>
      <c r="AN197" s="92">
        <f t="shared" ref="AN197:AT212" si="92">$AU197+$AB$7*SIN(AO197)</f>
        <v>-2.6055870179472307</v>
      </c>
      <c r="AO197" s="92">
        <f t="shared" si="92"/>
        <v>-2.6054562332521676</v>
      </c>
      <c r="AP197" s="92">
        <f t="shared" si="92"/>
        <v>-2.6059048882851759</v>
      </c>
      <c r="AQ197" s="92">
        <f t="shared" si="92"/>
        <v>-2.6043652844642979</v>
      </c>
      <c r="AR197" s="92">
        <f t="shared" si="92"/>
        <v>-2.6096427361788721</v>
      </c>
      <c r="AS197" s="92">
        <f t="shared" si="92"/>
        <v>-2.591482832255755</v>
      </c>
      <c r="AT197" s="92">
        <f t="shared" si="92"/>
        <v>-2.6531882553433341</v>
      </c>
      <c r="AU197" s="92">
        <f t="shared" si="86"/>
        <v>-2.432401417191806</v>
      </c>
    </row>
    <row r="198" spans="1:48" x14ac:dyDescent="0.2">
      <c r="A198" s="27" t="s">
        <v>54</v>
      </c>
      <c r="B198" s="53"/>
      <c r="C198" s="55">
        <v>49238.648000000001</v>
      </c>
      <c r="D198" s="27"/>
      <c r="E198" s="29">
        <f t="shared" si="70"/>
        <v>1881.998775866412</v>
      </c>
      <c r="F198" s="1">
        <f t="shared" si="71"/>
        <v>1882</v>
      </c>
      <c r="G198" s="1">
        <f t="shared" si="72"/>
        <v>-2.8611999950953759E-3</v>
      </c>
      <c r="I198" s="1">
        <f t="shared" si="91"/>
        <v>-2.8611999950953759E-3</v>
      </c>
      <c r="P198" s="51"/>
      <c r="Q198" s="12">
        <f t="shared" si="73"/>
        <v>34220.148000000001</v>
      </c>
      <c r="R198" s="12"/>
      <c r="S198" s="20">
        <v>0.1</v>
      </c>
      <c r="Z198" s="13">
        <f t="shared" si="74"/>
        <v>1882</v>
      </c>
      <c r="AA198" s="92">
        <f t="shared" si="75"/>
        <v>-7.3045165379941809E-3</v>
      </c>
      <c r="AB198" s="92">
        <f t="shared" si="76"/>
        <v>-1.2801329537101197E-2</v>
      </c>
      <c r="AC198" s="92">
        <f t="shared" si="77"/>
        <v>-2.8611999950953759E-3</v>
      </c>
      <c r="AD198" s="92"/>
      <c r="AE198" s="92">
        <f t="shared" si="78"/>
        <v>1.9743061900398191E-6</v>
      </c>
      <c r="AF198" s="13">
        <f t="shared" si="87"/>
        <v>-2.8611999950953759E-3</v>
      </c>
      <c r="AG198" s="116"/>
      <c r="AH198" s="13">
        <f t="shared" si="79"/>
        <v>9.9401295420058211E-3</v>
      </c>
      <c r="AI198" s="13">
        <f t="shared" si="80"/>
        <v>0.70214925174314502</v>
      </c>
      <c r="AJ198" s="13">
        <f t="shared" si="81"/>
        <v>0.7912665757656836</v>
      </c>
      <c r="AK198" s="13">
        <f t="shared" si="82"/>
        <v>-0.1619569977232953</v>
      </c>
      <c r="AL198" s="13">
        <f t="shared" si="83"/>
        <v>-2.643558874423936</v>
      </c>
      <c r="AM198" s="13">
        <f t="shared" si="84"/>
        <v>-3.9324410562681478</v>
      </c>
      <c r="AN198" s="92">
        <f t="shared" si="92"/>
        <v>-2.4470366551596281</v>
      </c>
      <c r="AO198" s="92">
        <f t="shared" si="92"/>
        <v>-2.446958311476199</v>
      </c>
      <c r="AP198" s="92">
        <f t="shared" si="92"/>
        <v>-2.4472590439612518</v>
      </c>
      <c r="AQ198" s="92">
        <f t="shared" si="92"/>
        <v>-2.446104232036145</v>
      </c>
      <c r="AR198" s="92">
        <f t="shared" si="92"/>
        <v>-2.4505326734310815</v>
      </c>
      <c r="AS198" s="92">
        <f t="shared" si="92"/>
        <v>-2.4334603999574158</v>
      </c>
      <c r="AT198" s="92">
        <f t="shared" si="92"/>
        <v>-2.4980155345770294</v>
      </c>
      <c r="AU198" s="92">
        <f t="shared" si="86"/>
        <v>-2.2300184250447499</v>
      </c>
    </row>
    <row r="199" spans="1:48" x14ac:dyDescent="0.2">
      <c r="A199" s="27" t="s">
        <v>54</v>
      </c>
      <c r="B199" s="53"/>
      <c r="C199" s="55">
        <v>49397.597000000002</v>
      </c>
      <c r="D199" s="27"/>
      <c r="E199" s="29">
        <f t="shared" si="70"/>
        <v>1950.003392765052</v>
      </c>
      <c r="F199" s="1">
        <f t="shared" si="71"/>
        <v>1950</v>
      </c>
      <c r="G199" s="1">
        <f t="shared" si="72"/>
        <v>7.9299999997601844E-3</v>
      </c>
      <c r="I199" s="1">
        <f t="shared" si="91"/>
        <v>7.9299999997601844E-3</v>
      </c>
      <c r="P199" s="51"/>
      <c r="Q199" s="12">
        <f t="shared" si="73"/>
        <v>34379.097000000002</v>
      </c>
      <c r="R199" s="12"/>
      <c r="S199" s="20">
        <v>0.1</v>
      </c>
      <c r="Z199" s="13">
        <f t="shared" si="74"/>
        <v>1950</v>
      </c>
      <c r="AA199" s="92">
        <f t="shared" si="75"/>
        <v>-8.3967082938127807E-3</v>
      </c>
      <c r="AB199" s="92">
        <f t="shared" si="76"/>
        <v>-1.1690917064270338E-3</v>
      </c>
      <c r="AC199" s="92">
        <f t="shared" si="77"/>
        <v>7.9299999997601844E-3</v>
      </c>
      <c r="AD199" s="92"/>
      <c r="AE199" s="92">
        <f t="shared" si="78"/>
        <v>2.6656140370342428E-5</v>
      </c>
      <c r="AF199" s="13">
        <f t="shared" si="87"/>
        <v>7.9299999997601844E-3</v>
      </c>
      <c r="AG199" s="116"/>
      <c r="AH199" s="13">
        <f t="shared" si="79"/>
        <v>9.0990917061872182E-3</v>
      </c>
      <c r="AI199" s="13">
        <f t="shared" si="80"/>
        <v>0.71144436922858589</v>
      </c>
      <c r="AJ199" s="13">
        <f t="shared" si="81"/>
        <v>0.75667066142705197</v>
      </c>
      <c r="AK199" s="13">
        <f t="shared" si="82"/>
        <v>-0.17799096971145265</v>
      </c>
      <c r="AL199" s="13">
        <f t="shared" si="83"/>
        <v>-2.588886965850711</v>
      </c>
      <c r="AM199" s="13">
        <f t="shared" si="84"/>
        <v>-3.5259723048252511</v>
      </c>
      <c r="AN199" s="92">
        <f t="shared" si="92"/>
        <v>-2.3742576855330313</v>
      </c>
      <c r="AO199" s="92">
        <f t="shared" si="92"/>
        <v>-2.3742023927031739</v>
      </c>
      <c r="AP199" s="92">
        <f t="shared" si="92"/>
        <v>-2.3744289664059868</v>
      </c>
      <c r="AQ199" s="92">
        <f t="shared" si="92"/>
        <v>-2.373500219670992</v>
      </c>
      <c r="AR199" s="92">
        <f t="shared" si="92"/>
        <v>-2.3773019747076352</v>
      </c>
      <c r="AS199" s="92">
        <f t="shared" si="92"/>
        <v>-2.3616501096737474</v>
      </c>
      <c r="AT199" s="92">
        <f t="shared" si="92"/>
        <v>-2.4246637126220594</v>
      </c>
      <c r="AU199" s="92">
        <f t="shared" si="86"/>
        <v>-2.1388790643427651</v>
      </c>
    </row>
    <row r="200" spans="1:48" x14ac:dyDescent="0.2">
      <c r="A200" s="56" t="s">
        <v>145</v>
      </c>
      <c r="B200" s="57"/>
      <c r="C200" s="56">
        <v>49923.481</v>
      </c>
      <c r="D200" s="56" t="s">
        <v>146</v>
      </c>
      <c r="E200" s="29">
        <f t="shared" si="70"/>
        <v>2174.997195513884</v>
      </c>
      <c r="F200" s="1">
        <f t="shared" si="71"/>
        <v>2175</v>
      </c>
      <c r="G200" s="1">
        <f t="shared" si="72"/>
        <v>-6.5549999999348074E-3</v>
      </c>
      <c r="I200" s="1">
        <f t="shared" si="91"/>
        <v>-6.5549999999348074E-3</v>
      </c>
      <c r="O200" s="1">
        <f t="shared" ref="O200:O234" ca="1" si="93">+C$11+C$12*F200</f>
        <v>-7.0060564930929284E-2</v>
      </c>
      <c r="P200" s="4">
        <f t="shared" ref="P200:P234" si="94">D$11+D$12*F200+D$13*F200^2</f>
        <v>-5.6077813573659624E-3</v>
      </c>
      <c r="Q200" s="12">
        <f t="shared" si="73"/>
        <v>34904.981</v>
      </c>
      <c r="R200" s="1">
        <f t="shared" ref="R200:R213" si="95">+(P200-G200)^2</f>
        <v>8.9722315682996544E-7</v>
      </c>
      <c r="S200" s="20">
        <v>0.1</v>
      </c>
      <c r="Z200" s="13">
        <f t="shared" si="74"/>
        <v>2175</v>
      </c>
      <c r="AA200" s="92">
        <f t="shared" si="75"/>
        <v>-1.2431521332756289E-2</v>
      </c>
      <c r="AB200" s="92">
        <f t="shared" si="76"/>
        <v>-1.2445028667178521E-2</v>
      </c>
      <c r="AC200" s="92">
        <f t="shared" si="77"/>
        <v>-9.4721864256884503E-4</v>
      </c>
      <c r="AD200" s="92"/>
      <c r="AE200" s="92">
        <f t="shared" si="78"/>
        <v>3.453350297510596E-6</v>
      </c>
      <c r="AF200" s="13">
        <f t="shared" si="87"/>
        <v>-9.4721864256884503E-4</v>
      </c>
      <c r="AG200" s="116"/>
      <c r="AH200" s="13">
        <f t="shared" si="79"/>
        <v>5.8900286672437128E-3</v>
      </c>
      <c r="AI200" s="13">
        <f t="shared" si="80"/>
        <v>0.75095588450103046</v>
      </c>
      <c r="AJ200" s="13">
        <f t="shared" si="81"/>
        <v>0.61717109454536179</v>
      </c>
      <c r="AK200" s="13">
        <f t="shared" si="82"/>
        <v>-0.23004818165777316</v>
      </c>
      <c r="AL200" s="13">
        <f t="shared" si="83"/>
        <v>-2.3958235737061608</v>
      </c>
      <c r="AM200" s="13">
        <f t="shared" si="84"/>
        <v>-2.5563328090720305</v>
      </c>
      <c r="AN200" s="92">
        <f t="shared" si="92"/>
        <v>-2.1255135408661339</v>
      </c>
      <c r="AO200" s="92">
        <f t="shared" si="92"/>
        <v>-2.1255050066049699</v>
      </c>
      <c r="AP200" s="92">
        <f t="shared" si="92"/>
        <v>-2.1255527973849602</v>
      </c>
      <c r="AQ200" s="92">
        <f t="shared" si="92"/>
        <v>-2.1252851275850562</v>
      </c>
      <c r="AR200" s="92">
        <f t="shared" si="92"/>
        <v>-2.126782824049501</v>
      </c>
      <c r="AS200" s="92">
        <f t="shared" si="92"/>
        <v>-2.1183555995170562</v>
      </c>
      <c r="AT200" s="92">
        <f t="shared" si="92"/>
        <v>-2.1643804867443781</v>
      </c>
      <c r="AU200" s="92">
        <f t="shared" si="86"/>
        <v>-1.8373150031964895</v>
      </c>
    </row>
    <row r="201" spans="1:48" x14ac:dyDescent="0.2">
      <c r="A201" s="28" t="s">
        <v>93</v>
      </c>
      <c r="B201" s="52" t="s">
        <v>123</v>
      </c>
      <c r="C201" s="28">
        <v>50047.355900000002</v>
      </c>
      <c r="D201" s="28" t="s">
        <v>160</v>
      </c>
      <c r="E201" s="29">
        <f t="shared" si="70"/>
        <v>2227.9957366676972</v>
      </c>
      <c r="F201" s="1">
        <f t="shared" si="71"/>
        <v>2228</v>
      </c>
      <c r="G201" s="1">
        <f t="shared" si="72"/>
        <v>-9.9647999959415756E-3</v>
      </c>
      <c r="J201" s="1">
        <f>G201</f>
        <v>-9.9647999959415756E-3</v>
      </c>
      <c r="O201" s="1">
        <f t="shared" ca="1" si="93"/>
        <v>-6.8744130835229206E-2</v>
      </c>
      <c r="P201" s="4">
        <f t="shared" si="94"/>
        <v>-7.7904090717732105E-3</v>
      </c>
      <c r="Q201" s="12">
        <f t="shared" si="73"/>
        <v>35028.855900000002</v>
      </c>
      <c r="R201" s="1">
        <f t="shared" si="95"/>
        <v>4.7279758911057565E-6</v>
      </c>
      <c r="S201" s="20">
        <v>1</v>
      </c>
      <c r="Z201" s="13">
        <f t="shared" si="74"/>
        <v>2228</v>
      </c>
      <c r="AA201" s="92">
        <f t="shared" si="75"/>
        <v>-1.3471526182326016E-2</v>
      </c>
      <c r="AB201" s="92">
        <f t="shared" si="76"/>
        <v>-1.5008155093615558E-2</v>
      </c>
      <c r="AC201" s="92">
        <f t="shared" si="77"/>
        <v>-2.1743909241683651E-3</v>
      </c>
      <c r="AD201" s="92"/>
      <c r="AE201" s="92">
        <f t="shared" si="78"/>
        <v>1.2297128546274365E-5</v>
      </c>
      <c r="AF201" s="13">
        <f t="shared" si="87"/>
        <v>-2.1743909241683651E-3</v>
      </c>
      <c r="AG201" s="116"/>
      <c r="AH201" s="13">
        <f t="shared" si="79"/>
        <v>5.0433550976739829E-3</v>
      </c>
      <c r="AI201" s="13">
        <f t="shared" si="80"/>
        <v>0.76248495242877223</v>
      </c>
      <c r="AJ201" s="13">
        <f t="shared" si="81"/>
        <v>0.57801829322238385</v>
      </c>
      <c r="AK201" s="13">
        <f t="shared" si="82"/>
        <v>-0.24193333694625316</v>
      </c>
      <c r="AL201" s="13">
        <f t="shared" si="83"/>
        <v>-2.3469793912310819</v>
      </c>
      <c r="AM201" s="13">
        <f t="shared" si="84"/>
        <v>-2.3830971530784537</v>
      </c>
      <c r="AN201" s="92">
        <f t="shared" si="92"/>
        <v>-2.0647841874346411</v>
      </c>
      <c r="AO201" s="92">
        <f t="shared" si="92"/>
        <v>-2.0647798282758543</v>
      </c>
      <c r="AP201" s="92">
        <f t="shared" si="92"/>
        <v>-2.064806945340687</v>
      </c>
      <c r="AQ201" s="92">
        <f t="shared" si="92"/>
        <v>-2.0646382357513797</v>
      </c>
      <c r="AR201" s="92">
        <f t="shared" si="92"/>
        <v>-2.0656870103101443</v>
      </c>
      <c r="AS201" s="92">
        <f t="shared" si="92"/>
        <v>-2.0591338601729356</v>
      </c>
      <c r="AT201" s="92">
        <f t="shared" si="92"/>
        <v>-2.098858189973575</v>
      </c>
      <c r="AU201" s="92">
        <f t="shared" si="86"/>
        <v>-1.7662799132375895</v>
      </c>
    </row>
    <row r="202" spans="1:48" x14ac:dyDescent="0.2">
      <c r="A202" s="29" t="s">
        <v>93</v>
      </c>
      <c r="B202" s="53" t="s">
        <v>123</v>
      </c>
      <c r="C202" s="27">
        <v>50047.357100000001</v>
      </c>
      <c r="D202" s="27"/>
      <c r="E202" s="29">
        <f t="shared" si="70"/>
        <v>2227.9962500747661</v>
      </c>
      <c r="F202" s="1">
        <f t="shared" si="71"/>
        <v>2228</v>
      </c>
      <c r="G202" s="1">
        <f t="shared" si="72"/>
        <v>-8.764799997152295E-3</v>
      </c>
      <c r="J202" s="1">
        <f>G202</f>
        <v>-8.764799997152295E-3</v>
      </c>
      <c r="O202" s="1">
        <f t="shared" ca="1" si="93"/>
        <v>-6.8744130835229206E-2</v>
      </c>
      <c r="P202" s="4">
        <f t="shared" si="94"/>
        <v>-7.7904090717732105E-3</v>
      </c>
      <c r="Q202" s="12">
        <f t="shared" si="73"/>
        <v>35028.857100000001</v>
      </c>
      <c r="R202" s="1">
        <f t="shared" si="95"/>
        <v>9.4943767546110848E-7</v>
      </c>
      <c r="S202" s="20">
        <v>1</v>
      </c>
      <c r="Z202" s="13">
        <f t="shared" si="74"/>
        <v>2228</v>
      </c>
      <c r="AA202" s="92">
        <f t="shared" si="75"/>
        <v>-1.3471526182326016E-2</v>
      </c>
      <c r="AB202" s="92">
        <f t="shared" si="76"/>
        <v>-1.3808155094826278E-2</v>
      </c>
      <c r="AC202" s="92">
        <f t="shared" si="77"/>
        <v>-9.7439092537908445E-4</v>
      </c>
      <c r="AD202" s="92"/>
      <c r="AE202" s="92">
        <f t="shared" si="78"/>
        <v>2.2153271382199973E-5</v>
      </c>
      <c r="AF202" s="13">
        <f t="shared" si="87"/>
        <v>-9.7439092537908445E-4</v>
      </c>
      <c r="AG202" s="116"/>
      <c r="AH202" s="13">
        <f t="shared" si="79"/>
        <v>5.0433550976739829E-3</v>
      </c>
      <c r="AI202" s="13">
        <f t="shared" si="80"/>
        <v>0.76248495242877223</v>
      </c>
      <c r="AJ202" s="13">
        <f t="shared" si="81"/>
        <v>0.57801829322238385</v>
      </c>
      <c r="AK202" s="13">
        <f t="shared" si="82"/>
        <v>-0.24193333694625316</v>
      </c>
      <c r="AL202" s="13">
        <f t="shared" si="83"/>
        <v>-2.3469793912310819</v>
      </c>
      <c r="AM202" s="13">
        <f t="shared" si="84"/>
        <v>-2.3830971530784537</v>
      </c>
      <c r="AN202" s="92">
        <f t="shared" si="92"/>
        <v>-2.0647841874346411</v>
      </c>
      <c r="AO202" s="92">
        <f t="shared" si="92"/>
        <v>-2.0647798282758543</v>
      </c>
      <c r="AP202" s="92">
        <f t="shared" si="92"/>
        <v>-2.064806945340687</v>
      </c>
      <c r="AQ202" s="92">
        <f t="shared" si="92"/>
        <v>-2.0646382357513797</v>
      </c>
      <c r="AR202" s="92">
        <f t="shared" si="92"/>
        <v>-2.0656870103101443</v>
      </c>
      <c r="AS202" s="92">
        <f t="shared" si="92"/>
        <v>-2.0591338601729356</v>
      </c>
      <c r="AT202" s="92">
        <f t="shared" si="92"/>
        <v>-2.098858189973575</v>
      </c>
      <c r="AU202" s="92">
        <f t="shared" si="86"/>
        <v>-1.7662799132375895</v>
      </c>
    </row>
    <row r="203" spans="1:48" x14ac:dyDescent="0.2">
      <c r="A203" s="47" t="s">
        <v>125</v>
      </c>
      <c r="B203" s="58" t="s">
        <v>123</v>
      </c>
      <c r="C203" s="59">
        <v>50285.762000000002</v>
      </c>
      <c r="D203" s="59">
        <v>2E-3</v>
      </c>
      <c r="E203" s="29">
        <f t="shared" si="70"/>
        <v>2329.9952176131501</v>
      </c>
      <c r="F203" s="1">
        <f t="shared" si="71"/>
        <v>2330</v>
      </c>
      <c r="G203" s="1">
        <f t="shared" si="72"/>
        <v>-1.1177999993378762E-2</v>
      </c>
      <c r="H203" s="19"/>
      <c r="J203" s="1">
        <f>G203</f>
        <v>-1.1177999993378762E-2</v>
      </c>
      <c r="O203" s="1">
        <f t="shared" ca="1" si="93"/>
        <v>-6.6210616160485652E-2</v>
      </c>
      <c r="P203" s="4">
        <f t="shared" si="94"/>
        <v>-1.1711730366395723E-2</v>
      </c>
      <c r="Q203" s="12">
        <f t="shared" si="73"/>
        <v>35267.262000000002</v>
      </c>
      <c r="R203" s="1">
        <f t="shared" si="95"/>
        <v>2.84868111080824E-7</v>
      </c>
      <c r="S203" s="20">
        <v>0.8</v>
      </c>
      <c r="Z203" s="13">
        <f t="shared" si="74"/>
        <v>2330</v>
      </c>
      <c r="AA203" s="92">
        <f t="shared" si="75"/>
        <v>-1.5561928307158402E-2</v>
      </c>
      <c r="AB203" s="92">
        <f t="shared" si="76"/>
        <v>-1.4501759686220361E-2</v>
      </c>
      <c r="AC203" s="92">
        <f t="shared" si="77"/>
        <v>5.3373037301696069E-4</v>
      </c>
      <c r="AD203" s="92"/>
      <c r="AE203" s="92">
        <f t="shared" si="78"/>
        <v>1.5375061968287036E-5</v>
      </c>
      <c r="AF203" s="13">
        <f t="shared" si="87"/>
        <v>5.3373037301696069E-4</v>
      </c>
      <c r="AG203" s="116"/>
      <c r="AH203" s="13">
        <f t="shared" si="79"/>
        <v>3.3237596928415995E-3</v>
      </c>
      <c r="AI203" s="13">
        <f t="shared" si="80"/>
        <v>0.78743716930791141</v>
      </c>
      <c r="AJ203" s="13">
        <f t="shared" si="81"/>
        <v>0.49493842847678188</v>
      </c>
      <c r="AK203" s="13">
        <f t="shared" si="82"/>
        <v>-0.26412531184435611</v>
      </c>
      <c r="AL203" s="13">
        <f t="shared" si="83"/>
        <v>-2.2484452576900211</v>
      </c>
      <c r="AM203" s="13">
        <f t="shared" si="84"/>
        <v>-2.0883966999622259</v>
      </c>
      <c r="AN203" s="92">
        <f t="shared" si="92"/>
        <v>-1.9451289776629497</v>
      </c>
      <c r="AO203" s="92">
        <f t="shared" si="92"/>
        <v>-1.945128204984776</v>
      </c>
      <c r="AP203" s="92">
        <f t="shared" si="92"/>
        <v>-1.9451344377881052</v>
      </c>
      <c r="AQ203" s="92">
        <f t="shared" si="92"/>
        <v>-1.9450841581029947</v>
      </c>
      <c r="AR203" s="92">
        <f t="shared" si="92"/>
        <v>-1.9454895783345467</v>
      </c>
      <c r="AS203" s="92">
        <f t="shared" si="92"/>
        <v>-1.9422085455540812</v>
      </c>
      <c r="AT203" s="92">
        <f t="shared" si="92"/>
        <v>-1.9680210493942687</v>
      </c>
      <c r="AU203" s="92">
        <f t="shared" si="86"/>
        <v>-1.6295708721846109</v>
      </c>
    </row>
    <row r="204" spans="1:48" x14ac:dyDescent="0.2">
      <c r="A204" s="50" t="s">
        <v>161</v>
      </c>
      <c r="B204" s="60" t="s">
        <v>123</v>
      </c>
      <c r="C204" s="50">
        <v>50297.445</v>
      </c>
      <c r="D204" s="50">
        <v>1E-3</v>
      </c>
      <c r="E204" s="29">
        <f t="shared" si="70"/>
        <v>2334.9936632732465</v>
      </c>
      <c r="F204" s="1">
        <f t="shared" si="71"/>
        <v>2335</v>
      </c>
      <c r="G204" s="1">
        <f t="shared" si="72"/>
        <v>-1.4811000000918284E-2</v>
      </c>
      <c r="J204" s="1">
        <f>G204</f>
        <v>-1.4811000000918284E-2</v>
      </c>
      <c r="O204" s="1">
        <f t="shared" ca="1" si="93"/>
        <v>-6.6086424264664892E-2</v>
      </c>
      <c r="P204" s="4">
        <f t="shared" si="94"/>
        <v>-1.1894503799869199E-2</v>
      </c>
      <c r="Q204" s="12">
        <f t="shared" si="73"/>
        <v>35278.945</v>
      </c>
      <c r="R204" s="1">
        <f t="shared" si="95"/>
        <v>8.5059500907337435E-6</v>
      </c>
      <c r="S204" s="20">
        <v>0.9</v>
      </c>
      <c r="Z204" s="13">
        <f t="shared" si="74"/>
        <v>2335</v>
      </c>
      <c r="AA204" s="92">
        <f t="shared" si="75"/>
        <v>-1.5667271531471409E-2</v>
      </c>
      <c r="AB204" s="92">
        <f t="shared" si="76"/>
        <v>-1.8047550469446876E-2</v>
      </c>
      <c r="AC204" s="92">
        <f t="shared" si="77"/>
        <v>-2.9164962010490847E-3</v>
      </c>
      <c r="AD204" s="92"/>
      <c r="AE204" s="92">
        <f t="shared" si="78"/>
        <v>6.5988084063221129E-7</v>
      </c>
      <c r="AF204" s="13">
        <f t="shared" si="87"/>
        <v>-2.9164962010490847E-3</v>
      </c>
      <c r="AG204" s="116"/>
      <c r="AH204" s="13">
        <f t="shared" si="79"/>
        <v>3.2365504685285926E-3</v>
      </c>
      <c r="AI204" s="13">
        <f t="shared" si="80"/>
        <v>0.78876015087967311</v>
      </c>
      <c r="AJ204" s="13">
        <f t="shared" si="81"/>
        <v>0.49058859396499177</v>
      </c>
      <c r="AK204" s="13">
        <f t="shared" si="82"/>
        <v>-0.26518458381348914</v>
      </c>
      <c r="AL204" s="13">
        <f t="shared" si="83"/>
        <v>-2.2434463758341003</v>
      </c>
      <c r="AM204" s="13">
        <f t="shared" si="84"/>
        <v>-2.0750657528701115</v>
      </c>
      <c r="AN204" s="92">
        <f t="shared" si="92"/>
        <v>-1.9391616796843285</v>
      </c>
      <c r="AO204" s="92">
        <f t="shared" si="92"/>
        <v>-1.9391609843087125</v>
      </c>
      <c r="AP204" s="92">
        <f t="shared" si="92"/>
        <v>-1.9391666801720349</v>
      </c>
      <c r="AQ204" s="92">
        <f t="shared" si="92"/>
        <v>-1.9391200225386593</v>
      </c>
      <c r="AR204" s="92">
        <f t="shared" si="92"/>
        <v>-1.9395020523185915</v>
      </c>
      <c r="AS204" s="92">
        <f t="shared" si="92"/>
        <v>-1.9363628047711379</v>
      </c>
      <c r="AT204" s="92">
        <f t="shared" si="92"/>
        <v>-1.9614454852412198</v>
      </c>
      <c r="AU204" s="92">
        <f t="shared" si="86"/>
        <v>-1.6228694486035824</v>
      </c>
    </row>
    <row r="205" spans="1:48" x14ac:dyDescent="0.2">
      <c r="A205" s="49" t="s">
        <v>161</v>
      </c>
      <c r="B205" s="61"/>
      <c r="C205" s="62">
        <v>50297.446000000004</v>
      </c>
      <c r="D205" s="49"/>
      <c r="E205" s="29">
        <f t="shared" si="70"/>
        <v>2334.9940911124722</v>
      </c>
      <c r="F205" s="1">
        <f t="shared" si="71"/>
        <v>2335</v>
      </c>
      <c r="G205" s="1">
        <f t="shared" si="72"/>
        <v>-1.3810999997076578E-2</v>
      </c>
      <c r="J205" s="1">
        <f>G205</f>
        <v>-1.3810999997076578E-2</v>
      </c>
      <c r="O205" s="1">
        <f t="shared" ca="1" si="93"/>
        <v>-6.6086424264664892E-2</v>
      </c>
      <c r="P205" s="4">
        <f t="shared" si="94"/>
        <v>-1.1894503799869199E-2</v>
      </c>
      <c r="Q205" s="12">
        <f t="shared" si="73"/>
        <v>35278.946000000004</v>
      </c>
      <c r="R205" s="1">
        <f t="shared" si="95"/>
        <v>3.6729576739103452E-6</v>
      </c>
      <c r="S205" s="20">
        <v>1</v>
      </c>
      <c r="Z205" s="13">
        <f t="shared" si="74"/>
        <v>2335</v>
      </c>
      <c r="AA205" s="92">
        <f t="shared" si="75"/>
        <v>-1.5667271531471409E-2</v>
      </c>
      <c r="AB205" s="92">
        <f t="shared" si="76"/>
        <v>-1.7047550465605171E-2</v>
      </c>
      <c r="AC205" s="92">
        <f t="shared" si="77"/>
        <v>-1.9164961972073791E-3</v>
      </c>
      <c r="AD205" s="92"/>
      <c r="AE205" s="92">
        <f t="shared" si="78"/>
        <v>3.4457440094045368E-6</v>
      </c>
      <c r="AF205" s="13">
        <f t="shared" si="87"/>
        <v>-1.9164961972073791E-3</v>
      </c>
      <c r="AG205" s="116"/>
      <c r="AH205" s="13">
        <f t="shared" si="79"/>
        <v>3.2365504685285926E-3</v>
      </c>
      <c r="AI205" s="13">
        <f t="shared" si="80"/>
        <v>0.78876015087967311</v>
      </c>
      <c r="AJ205" s="13">
        <f t="shared" si="81"/>
        <v>0.49058859396499177</v>
      </c>
      <c r="AK205" s="13">
        <f t="shared" si="82"/>
        <v>-0.26518458381348914</v>
      </c>
      <c r="AL205" s="13">
        <f t="shared" si="83"/>
        <v>-2.2434463758341003</v>
      </c>
      <c r="AM205" s="13">
        <f t="shared" si="84"/>
        <v>-2.0750657528701115</v>
      </c>
      <c r="AN205" s="92">
        <f t="shared" si="92"/>
        <v>-1.9391616796843285</v>
      </c>
      <c r="AO205" s="92">
        <f t="shared" si="92"/>
        <v>-1.9391609843087125</v>
      </c>
      <c r="AP205" s="92">
        <f t="shared" si="92"/>
        <v>-1.9391666801720349</v>
      </c>
      <c r="AQ205" s="92">
        <f t="shared" si="92"/>
        <v>-1.9391200225386593</v>
      </c>
      <c r="AR205" s="92">
        <f t="shared" si="92"/>
        <v>-1.9395020523185915</v>
      </c>
      <c r="AS205" s="92">
        <f t="shared" si="92"/>
        <v>-1.9363628047711379</v>
      </c>
      <c r="AT205" s="92">
        <f t="shared" si="92"/>
        <v>-1.9614454852412198</v>
      </c>
      <c r="AU205" s="92">
        <f t="shared" si="86"/>
        <v>-1.6228694486035824</v>
      </c>
    </row>
    <row r="206" spans="1:48" x14ac:dyDescent="0.2">
      <c r="A206" s="49" t="s">
        <v>59</v>
      </c>
      <c r="B206" s="61"/>
      <c r="C206" s="63">
        <v>50671.415800000002</v>
      </c>
      <c r="D206" s="49"/>
      <c r="E206" s="29">
        <f t="shared" si="70"/>
        <v>2494.9930403393364</v>
      </c>
      <c r="F206" s="1">
        <f t="shared" si="71"/>
        <v>2495</v>
      </c>
      <c r="G206" s="1">
        <f t="shared" si="72"/>
        <v>-1.6266999999061227E-2</v>
      </c>
      <c r="I206" s="1">
        <f>G206</f>
        <v>-1.6266999999061227E-2</v>
      </c>
      <c r="O206" s="1">
        <f t="shared" ca="1" si="93"/>
        <v>-6.21122835984005E-2</v>
      </c>
      <c r="P206" s="4">
        <f t="shared" si="94"/>
        <v>-1.7277024804743094E-2</v>
      </c>
      <c r="Q206" s="12">
        <f t="shared" si="73"/>
        <v>35652.915800000002</v>
      </c>
      <c r="R206" s="1">
        <f t="shared" si="95"/>
        <v>1.0201501080926926E-6</v>
      </c>
      <c r="S206" s="20">
        <v>0.1</v>
      </c>
      <c r="Z206" s="13">
        <f t="shared" si="74"/>
        <v>2495</v>
      </c>
      <c r="AA206" s="92">
        <f t="shared" si="75"/>
        <v>-1.9165732231984603E-2</v>
      </c>
      <c r="AB206" s="92">
        <f t="shared" si="76"/>
        <v>-1.6583265767076621E-2</v>
      </c>
      <c r="AC206" s="92">
        <f t="shared" si="77"/>
        <v>1.0100248056818667E-3</v>
      </c>
      <c r="AD206" s="92"/>
      <c r="AE206" s="92">
        <f t="shared" si="78"/>
        <v>8.4026485581889421E-7</v>
      </c>
      <c r="AF206" s="13">
        <f t="shared" si="87"/>
        <v>1.0100248056818667E-3</v>
      </c>
      <c r="AG206" s="116"/>
      <c r="AH206" s="13">
        <f t="shared" si="79"/>
        <v>3.1626576801539519E-4</v>
      </c>
      <c r="AI206" s="13">
        <f t="shared" si="80"/>
        <v>0.83659918152744395</v>
      </c>
      <c r="AJ206" s="13">
        <f t="shared" si="81"/>
        <v>0.33631640118802913</v>
      </c>
      <c r="AK206" s="13">
        <f t="shared" si="82"/>
        <v>-0.29706112144003405</v>
      </c>
      <c r="AL206" s="13">
        <f t="shared" si="83"/>
        <v>-2.0736839943703629</v>
      </c>
      <c r="AM206" s="13">
        <f t="shared" si="84"/>
        <v>-1.6913570344618063</v>
      </c>
      <c r="AN206" s="92">
        <f t="shared" si="92"/>
        <v>-1.7424754331904193</v>
      </c>
      <c r="AO206" s="92">
        <f t="shared" si="92"/>
        <v>-1.742475432828168</v>
      </c>
      <c r="AP206" s="92">
        <f t="shared" si="92"/>
        <v>-1.7424754390825263</v>
      </c>
      <c r="AQ206" s="92">
        <f t="shared" si="92"/>
        <v>-1.7424753310994698</v>
      </c>
      <c r="AR206" s="92">
        <f t="shared" si="92"/>
        <v>-1.7424771954444165</v>
      </c>
      <c r="AS206" s="92">
        <f t="shared" si="92"/>
        <v>-1.7424450044119648</v>
      </c>
      <c r="AT206" s="92">
        <f t="shared" si="92"/>
        <v>-1.7429999996329844</v>
      </c>
      <c r="AU206" s="92">
        <f t="shared" si="86"/>
        <v>-1.4084238940106761</v>
      </c>
    </row>
    <row r="207" spans="1:48" x14ac:dyDescent="0.2">
      <c r="A207" s="47" t="s">
        <v>125</v>
      </c>
      <c r="B207" s="58" t="s">
        <v>123</v>
      </c>
      <c r="C207" s="59">
        <v>50993.963600000003</v>
      </c>
      <c r="D207" s="59">
        <v>2.0000000000000001E-4</v>
      </c>
      <c r="E207" s="29">
        <f t="shared" si="70"/>
        <v>2632.9916409628013</v>
      </c>
      <c r="F207" s="1">
        <f t="shared" si="71"/>
        <v>2633</v>
      </c>
      <c r="G207" s="1">
        <f t="shared" si="72"/>
        <v>-1.9537799991667271E-2</v>
      </c>
      <c r="H207" s="19"/>
      <c r="J207" s="1">
        <f>G207</f>
        <v>-1.9537799991667271E-2</v>
      </c>
      <c r="O207" s="1">
        <f t="shared" ca="1" si="93"/>
        <v>-5.8684587273747466E-2</v>
      </c>
      <c r="P207" s="4">
        <f t="shared" si="94"/>
        <v>-2.1193191751113435E-2</v>
      </c>
      <c r="Q207" s="12">
        <f t="shared" si="73"/>
        <v>35975.463600000003</v>
      </c>
      <c r="R207" s="1">
        <f t="shared" si="95"/>
        <v>2.7403218772422691E-6</v>
      </c>
      <c r="S207" s="20">
        <v>1</v>
      </c>
      <c r="Z207" s="13">
        <f t="shared" si="74"/>
        <v>2633</v>
      </c>
      <c r="AA207" s="92">
        <f t="shared" si="75"/>
        <v>-2.2346966515175318E-2</v>
      </c>
      <c r="AB207" s="92">
        <f t="shared" si="76"/>
        <v>-1.7168218356491953E-2</v>
      </c>
      <c r="AC207" s="92">
        <f t="shared" si="77"/>
        <v>1.6553917594461648E-3</v>
      </c>
      <c r="AD207" s="92"/>
      <c r="AE207" s="92">
        <f t="shared" si="78"/>
        <v>7.8914165567982912E-6</v>
      </c>
      <c r="AF207" s="13">
        <f t="shared" si="87"/>
        <v>1.6553917594461648E-3</v>
      </c>
      <c r="AG207" s="116"/>
      <c r="AH207" s="13">
        <f t="shared" si="79"/>
        <v>-2.3695816351753164E-3</v>
      </c>
      <c r="AI207" s="13">
        <f t="shared" si="80"/>
        <v>0.88755476353728224</v>
      </c>
      <c r="AJ207" s="13">
        <f t="shared" si="81"/>
        <v>0.177238508730309</v>
      </c>
      <c r="AK207" s="13">
        <f t="shared" si="82"/>
        <v>-0.31984559735215273</v>
      </c>
      <c r="AL207" s="13">
        <f t="shared" si="83"/>
        <v>-1.908861110213145</v>
      </c>
      <c r="AM207" s="13">
        <f t="shared" si="84"/>
        <v>-1.4115586993864162</v>
      </c>
      <c r="AN207" s="92">
        <f t="shared" si="92"/>
        <v>-1.5624885020714259</v>
      </c>
      <c r="AO207" s="92">
        <f t="shared" si="92"/>
        <v>-1.5624885020714179</v>
      </c>
      <c r="AP207" s="92">
        <f t="shared" si="92"/>
        <v>-1.5624885020685801</v>
      </c>
      <c r="AQ207" s="92">
        <f t="shared" si="92"/>
        <v>-1.5624885010611143</v>
      </c>
      <c r="AR207" s="92">
        <f t="shared" si="92"/>
        <v>-1.5624881433821673</v>
      </c>
      <c r="AS207" s="92">
        <f t="shared" si="92"/>
        <v>-1.562362115808156</v>
      </c>
      <c r="AT207" s="92">
        <f t="shared" si="92"/>
        <v>-1.5422544586973284</v>
      </c>
      <c r="AU207" s="92">
        <f t="shared" si="86"/>
        <v>-1.2234646031742935</v>
      </c>
      <c r="AV207" s="92"/>
    </row>
    <row r="208" spans="1:48" x14ac:dyDescent="0.2">
      <c r="A208" s="47" t="s">
        <v>125</v>
      </c>
      <c r="B208" s="58" t="s">
        <v>123</v>
      </c>
      <c r="C208" s="59">
        <v>51346.895900000003</v>
      </c>
      <c r="D208" s="59">
        <v>1E-4</v>
      </c>
      <c r="E208" s="29">
        <f t="shared" si="70"/>
        <v>2783.989922503772</v>
      </c>
      <c r="F208" s="1">
        <f t="shared" si="71"/>
        <v>2784</v>
      </c>
      <c r="G208" s="1">
        <f t="shared" si="72"/>
        <v>-2.3554399995191488E-2</v>
      </c>
      <c r="H208" s="19"/>
      <c r="J208" s="1">
        <f>G208</f>
        <v>-2.3554399995191488E-2</v>
      </c>
      <c r="O208" s="1">
        <f t="shared" ca="1" si="93"/>
        <v>-5.4933992019960451E-2</v>
      </c>
      <c r="P208" s="4">
        <f t="shared" si="94"/>
        <v>-2.470760019112031E-2</v>
      </c>
      <c r="Q208" s="12">
        <f t="shared" si="73"/>
        <v>36328.395900000003</v>
      </c>
      <c r="R208" s="1">
        <f t="shared" si="95"/>
        <v>1.329870691890273E-6</v>
      </c>
      <c r="S208" s="20">
        <v>1</v>
      </c>
      <c r="Z208" s="13">
        <f t="shared" si="74"/>
        <v>2784</v>
      </c>
      <c r="AA208" s="92">
        <f t="shared" si="75"/>
        <v>-2.5922796504616361E-2</v>
      </c>
      <c r="AB208" s="92">
        <f t="shared" si="76"/>
        <v>-1.8147551010575129E-2</v>
      </c>
      <c r="AC208" s="92">
        <f t="shared" si="77"/>
        <v>1.1532001959288218E-3</v>
      </c>
      <c r="AD208" s="92"/>
      <c r="AE208" s="92">
        <f t="shared" si="78"/>
        <v>5.6093020258559182E-6</v>
      </c>
      <c r="AF208" s="13">
        <f t="shared" si="87"/>
        <v>1.1532001959288218E-3</v>
      </c>
      <c r="AG208" s="116"/>
      <c r="AH208" s="13">
        <f t="shared" si="79"/>
        <v>-5.4068489846163578E-3</v>
      </c>
      <c r="AI208" s="13">
        <f t="shared" si="80"/>
        <v>0.95534640114379954</v>
      </c>
      <c r="AJ208" s="13">
        <f t="shared" si="81"/>
        <v>-2.7789891350669827E-2</v>
      </c>
      <c r="AK208" s="13">
        <f t="shared" si="82"/>
        <v>-0.33608212308586338</v>
      </c>
      <c r="AL208" s="13">
        <f t="shared" si="83"/>
        <v>-1.702887817146276</v>
      </c>
      <c r="AM208" s="13">
        <f t="shared" si="84"/>
        <v>-1.1416531003594399</v>
      </c>
      <c r="AN208" s="92">
        <f t="shared" si="92"/>
        <v>-1.3520371298078591</v>
      </c>
      <c r="AO208" s="92">
        <f t="shared" si="92"/>
        <v>-1.3520370375690935</v>
      </c>
      <c r="AP208" s="92">
        <f t="shared" si="92"/>
        <v>-1.3520357839375809</v>
      </c>
      <c r="AQ208" s="92">
        <f t="shared" si="92"/>
        <v>-1.3520187463361888</v>
      </c>
      <c r="AR208" s="92">
        <f t="shared" si="92"/>
        <v>-1.3517873244613008</v>
      </c>
      <c r="AS208" s="92">
        <f t="shared" si="92"/>
        <v>-1.3486674144131894</v>
      </c>
      <c r="AT208" s="92">
        <f t="shared" si="92"/>
        <v>-1.3101683163106048</v>
      </c>
      <c r="AU208" s="92">
        <f t="shared" si="86"/>
        <v>-1.0210816110272374</v>
      </c>
      <c r="AV208" s="92"/>
    </row>
    <row r="209" spans="1:48" x14ac:dyDescent="0.2">
      <c r="A209" s="48" t="s">
        <v>94</v>
      </c>
      <c r="B209" s="61"/>
      <c r="C209" s="49">
        <v>51435.713199999998</v>
      </c>
      <c r="D209" s="49">
        <v>1E-4</v>
      </c>
      <c r="E209" s="29">
        <f t="shared" si="70"/>
        <v>2821.9894472599594</v>
      </c>
      <c r="F209" s="1">
        <f t="shared" si="71"/>
        <v>2822</v>
      </c>
      <c r="G209" s="1">
        <f t="shared" si="72"/>
        <v>-2.4665199998707976E-2</v>
      </c>
      <c r="K209" s="1">
        <f>G209</f>
        <v>-2.4665199998707976E-2</v>
      </c>
      <c r="O209" s="1">
        <f t="shared" ca="1" si="93"/>
        <v>-5.3990133611722654E-2</v>
      </c>
      <c r="P209" s="4">
        <f t="shared" si="94"/>
        <v>-2.5465185414293212E-2</v>
      </c>
      <c r="Q209" s="12">
        <f t="shared" si="73"/>
        <v>36417.213199999998</v>
      </c>
      <c r="R209" s="1">
        <f t="shared" si="95"/>
        <v>6.3997666514908263E-7</v>
      </c>
      <c r="S209" s="20">
        <v>1</v>
      </c>
      <c r="Z209" s="13">
        <f t="shared" si="74"/>
        <v>2822</v>
      </c>
      <c r="AA209" s="92">
        <f t="shared" si="75"/>
        <v>-2.6824594404544932E-2</v>
      </c>
      <c r="AB209" s="92">
        <f t="shared" si="76"/>
        <v>-1.8491510874163043E-2</v>
      </c>
      <c r="AC209" s="92">
        <f t="shared" si="77"/>
        <v>7.9998541558523595E-4</v>
      </c>
      <c r="AD209" s="92"/>
      <c r="AE209" s="92">
        <f t="shared" si="78"/>
        <v>4.6629841999599416E-6</v>
      </c>
      <c r="AF209" s="13">
        <f t="shared" si="87"/>
        <v>7.9998541558523595E-4</v>
      </c>
      <c r="AG209" s="116"/>
      <c r="AH209" s="13">
        <f t="shared" si="79"/>
        <v>-6.1736891245449312E-3</v>
      </c>
      <c r="AI209" s="13">
        <f t="shared" si="80"/>
        <v>0.97454776316620162</v>
      </c>
      <c r="AJ209" s="13">
        <f t="shared" si="81"/>
        <v>-8.4640414920015353E-2</v>
      </c>
      <c r="AK209" s="13">
        <f t="shared" si="82"/>
        <v>-0.3380788680010452</v>
      </c>
      <c r="AL209" s="13">
        <f t="shared" si="83"/>
        <v>-1.6459394838925774</v>
      </c>
      <c r="AM209" s="13">
        <f t="shared" si="84"/>
        <v>-1.0781148136500205</v>
      </c>
      <c r="AN209" s="92">
        <f t="shared" si="92"/>
        <v>-1.2965130698296639</v>
      </c>
      <c r="AO209" s="92">
        <f t="shared" si="92"/>
        <v>-1.2965127674949526</v>
      </c>
      <c r="AP209" s="92">
        <f t="shared" si="92"/>
        <v>-1.2965094751938366</v>
      </c>
      <c r="AQ209" s="92">
        <f t="shared" si="92"/>
        <v>-1.2964736258772318</v>
      </c>
      <c r="AR209" s="92">
        <f t="shared" si="92"/>
        <v>-1.2960835638389387</v>
      </c>
      <c r="AS209" s="92">
        <f t="shared" si="92"/>
        <v>-1.2918738196394988</v>
      </c>
      <c r="AT209" s="92">
        <f t="shared" si="92"/>
        <v>-1.2498453107663572</v>
      </c>
      <c r="AU209" s="92">
        <f t="shared" si="86"/>
        <v>-0.97015079181142205</v>
      </c>
      <c r="AV209" s="92"/>
    </row>
    <row r="210" spans="1:48" x14ac:dyDescent="0.2">
      <c r="A210" s="48" t="s">
        <v>94</v>
      </c>
      <c r="B210" s="61"/>
      <c r="C210" s="49">
        <v>51449.737099999998</v>
      </c>
      <c r="D210" s="49">
        <v>1E-4</v>
      </c>
      <c r="E210" s="29">
        <f t="shared" si="70"/>
        <v>2827.9894217607416</v>
      </c>
      <c r="F210" s="1">
        <f t="shared" si="71"/>
        <v>2828</v>
      </c>
      <c r="G210" s="1">
        <f t="shared" si="72"/>
        <v>-2.4724800001422409E-2</v>
      </c>
      <c r="K210" s="1">
        <f>G210</f>
        <v>-2.4724800001422409E-2</v>
      </c>
      <c r="O210" s="1">
        <f t="shared" ca="1" si="93"/>
        <v>-5.3841103336737736E-2</v>
      </c>
      <c r="P210" s="4">
        <f t="shared" si="94"/>
        <v>-2.5580141845078813E-2</v>
      </c>
      <c r="Q210" s="12">
        <f t="shared" si="73"/>
        <v>36431.237099999998</v>
      </c>
      <c r="R210" s="1">
        <f t="shared" si="95"/>
        <v>7.3160966950953663E-7</v>
      </c>
      <c r="S210" s="20">
        <v>1</v>
      </c>
      <c r="Z210" s="13">
        <f t="shared" si="74"/>
        <v>2828</v>
      </c>
      <c r="AA210" s="92">
        <f t="shared" si="75"/>
        <v>-2.6966669538333359E-2</v>
      </c>
      <c r="AB210" s="92">
        <f t="shared" si="76"/>
        <v>-1.8430323743089047E-2</v>
      </c>
      <c r="AC210" s="92">
        <f t="shared" si="77"/>
        <v>8.553418436564042E-4</v>
      </c>
      <c r="AD210" s="92"/>
      <c r="AE210" s="92">
        <f t="shared" si="78"/>
        <v>5.025979020529318E-6</v>
      </c>
      <c r="AF210" s="13">
        <f t="shared" si="87"/>
        <v>8.553418436564042E-4</v>
      </c>
      <c r="AG210" s="116"/>
      <c r="AH210" s="13">
        <f t="shared" si="79"/>
        <v>-6.2944762583333628E-3</v>
      </c>
      <c r="AI210" s="13">
        <f t="shared" si="80"/>
        <v>0.97765981198259433</v>
      </c>
      <c r="AJ210" s="13">
        <f t="shared" si="81"/>
        <v>-9.380572056780484E-2</v>
      </c>
      <c r="AK210" s="13">
        <f t="shared" si="82"/>
        <v>-0.33829876344447207</v>
      </c>
      <c r="AL210" s="13">
        <f t="shared" si="83"/>
        <v>-1.6367374443465332</v>
      </c>
      <c r="AM210" s="13">
        <f t="shared" si="84"/>
        <v>-1.0682149212670113</v>
      </c>
      <c r="AN210" s="92">
        <f t="shared" si="92"/>
        <v>-1.287644090626558</v>
      </c>
      <c r="AO210" s="92">
        <f t="shared" si="92"/>
        <v>-1.2876437337354758</v>
      </c>
      <c r="AP210" s="92">
        <f t="shared" si="92"/>
        <v>-1.2876399659521778</v>
      </c>
      <c r="AQ210" s="92">
        <f t="shared" si="92"/>
        <v>-1.2876001915515689</v>
      </c>
      <c r="AR210" s="92">
        <f t="shared" si="92"/>
        <v>-1.2871806463415738</v>
      </c>
      <c r="AS210" s="92">
        <f t="shared" si="92"/>
        <v>-1.2827914511487788</v>
      </c>
      <c r="AT210" s="92">
        <f t="shared" si="92"/>
        <v>-1.2402536674859714</v>
      </c>
      <c r="AU210" s="92">
        <f t="shared" si="86"/>
        <v>-0.96210908351418833</v>
      </c>
    </row>
    <row r="211" spans="1:48" x14ac:dyDescent="0.2">
      <c r="A211" s="50" t="s">
        <v>120</v>
      </c>
      <c r="B211" s="60" t="s">
        <v>123</v>
      </c>
      <c r="C211" s="50">
        <v>51454.411899999999</v>
      </c>
      <c r="D211" s="50"/>
      <c r="E211" s="29">
        <f t="shared" si="70"/>
        <v>2829.9894845675403</v>
      </c>
      <c r="F211" s="1">
        <f t="shared" si="71"/>
        <v>2830</v>
      </c>
      <c r="G211" s="1">
        <f t="shared" si="72"/>
        <v>-2.4577999996836297E-2</v>
      </c>
      <c r="K211" s="1">
        <f>G211</f>
        <v>-2.4577999996836297E-2</v>
      </c>
      <c r="O211" s="1">
        <f t="shared" ca="1" si="93"/>
        <v>-5.3791426578409435E-2</v>
      </c>
      <c r="P211" s="4">
        <f t="shared" si="94"/>
        <v>-2.5618178092391364E-2</v>
      </c>
      <c r="Q211" s="12">
        <f t="shared" si="73"/>
        <v>36435.911899999999</v>
      </c>
      <c r="R211" s="1">
        <f t="shared" si="95"/>
        <v>1.0819704704725652E-6</v>
      </c>
      <c r="S211" s="20">
        <v>1</v>
      </c>
      <c r="Z211" s="13">
        <f t="shared" si="74"/>
        <v>2830</v>
      </c>
      <c r="AA211" s="92">
        <f t="shared" si="75"/>
        <v>-2.701400253496427E-2</v>
      </c>
      <c r="AB211" s="92">
        <f t="shared" si="76"/>
        <v>-1.8243285461872025E-2</v>
      </c>
      <c r="AC211" s="92">
        <f t="shared" si="77"/>
        <v>1.0401780955550666E-3</v>
      </c>
      <c r="AD211" s="92"/>
      <c r="AE211" s="92">
        <f t="shared" si="78"/>
        <v>5.934108365765923E-6</v>
      </c>
      <c r="AF211" s="13">
        <f t="shared" si="87"/>
        <v>1.0401780955550666E-3</v>
      </c>
      <c r="AG211" s="116"/>
      <c r="AH211" s="13">
        <f t="shared" si="79"/>
        <v>-6.3347145349642716E-3</v>
      </c>
      <c r="AI211" s="13">
        <f t="shared" si="80"/>
        <v>0.97870201964557857</v>
      </c>
      <c r="AJ211" s="13">
        <f t="shared" si="81"/>
        <v>-9.687211067519455E-2</v>
      </c>
      <c r="AK211" s="13">
        <f t="shared" si="82"/>
        <v>-0.33836597550807995</v>
      </c>
      <c r="AL211" s="13">
        <f t="shared" si="83"/>
        <v>-1.6336570212688621</v>
      </c>
      <c r="AM211" s="13">
        <f t="shared" si="84"/>
        <v>-1.0649226144960759</v>
      </c>
      <c r="AN211" s="92">
        <f t="shared" si="92"/>
        <v>-1.2846814680515641</v>
      </c>
      <c r="AO211" s="92">
        <f t="shared" si="92"/>
        <v>-1.2846810912913278</v>
      </c>
      <c r="AP211" s="92">
        <f t="shared" si="92"/>
        <v>-1.2846771538192652</v>
      </c>
      <c r="AQ211" s="92">
        <f t="shared" si="92"/>
        <v>-1.2846360069654363</v>
      </c>
      <c r="AR211" s="92">
        <f t="shared" si="92"/>
        <v>-1.2842063632487517</v>
      </c>
      <c r="AS211" s="92">
        <f t="shared" si="92"/>
        <v>-1.2797569895984686</v>
      </c>
      <c r="AT211" s="92">
        <f t="shared" si="92"/>
        <v>-1.2370524509080199</v>
      </c>
      <c r="AU211" s="92">
        <f t="shared" si="86"/>
        <v>-0.9594285140817771</v>
      </c>
    </row>
    <row r="212" spans="1:48" x14ac:dyDescent="0.2">
      <c r="A212" s="48" t="s">
        <v>117</v>
      </c>
      <c r="B212" s="61"/>
      <c r="C212" s="49">
        <v>52136.9064</v>
      </c>
      <c r="D212" s="49">
        <v>4.0000000000000002E-4</v>
      </c>
      <c r="E212" s="29">
        <f t="shared" si="70"/>
        <v>3121.9874021884671</v>
      </c>
      <c r="F212" s="1">
        <f t="shared" si="71"/>
        <v>3122</v>
      </c>
      <c r="G212" s="1">
        <f t="shared" si="72"/>
        <v>-2.9445200001646299E-2</v>
      </c>
      <c r="K212" s="1">
        <f>G212</f>
        <v>-2.9445200001646299E-2</v>
      </c>
      <c r="O212" s="1">
        <f t="shared" ca="1" si="93"/>
        <v>-4.6538619862476927E-2</v>
      </c>
      <c r="P212" s="4">
        <f t="shared" si="94"/>
        <v>-2.9655378695780804E-2</v>
      </c>
      <c r="Q212" s="12">
        <f t="shared" si="73"/>
        <v>37118.4064</v>
      </c>
      <c r="R212" s="1">
        <f t="shared" si="95"/>
        <v>4.4175083468085885E-8</v>
      </c>
      <c r="S212" s="20">
        <v>1</v>
      </c>
      <c r="Z212" s="13">
        <f t="shared" si="74"/>
        <v>3122</v>
      </c>
      <c r="AA212" s="92">
        <f t="shared" si="75"/>
        <v>-3.3502611525423567E-2</v>
      </c>
      <c r="AB212" s="92">
        <f t="shared" si="76"/>
        <v>-1.7650837756222733E-2</v>
      </c>
      <c r="AC212" s="92">
        <f t="shared" si="77"/>
        <v>2.1017869413450518E-4</v>
      </c>
      <c r="AD212" s="92"/>
      <c r="AE212" s="92">
        <f t="shared" si="78"/>
        <v>1.6462588273280575E-5</v>
      </c>
      <c r="AF212" s="13">
        <f t="shared" si="87"/>
        <v>2.1017869413450518E-4</v>
      </c>
      <c r="AG212" s="116"/>
      <c r="AH212" s="13">
        <f t="shared" si="79"/>
        <v>-1.1794362245423566E-2</v>
      </c>
      <c r="AI212" s="13">
        <f t="shared" si="80"/>
        <v>1.1533219915976716</v>
      </c>
      <c r="AJ212" s="13">
        <f t="shared" si="81"/>
        <v>-0.58845670266248673</v>
      </c>
      <c r="AK212" s="13">
        <f t="shared" si="82"/>
        <v>-0.30238634929711267</v>
      </c>
      <c r="AL212" s="13">
        <f t="shared" si="83"/>
        <v>-1.101532547163498</v>
      </c>
      <c r="AM212" s="13">
        <f t="shared" si="84"/>
        <v>-0.61416002334156994</v>
      </c>
      <c r="AN212" s="92">
        <f t="shared" si="92"/>
        <v>-0.81471607204789454</v>
      </c>
      <c r="AO212" s="92">
        <f t="shared" si="92"/>
        <v>-0.81468100751385575</v>
      </c>
      <c r="AP212" s="92">
        <f t="shared" si="92"/>
        <v>-0.81453027729382976</v>
      </c>
      <c r="AQ212" s="92">
        <f t="shared" si="92"/>
        <v>-0.81388261461637978</v>
      </c>
      <c r="AR212" s="92">
        <f t="shared" si="92"/>
        <v>-0.81110475108768543</v>
      </c>
      <c r="AS212" s="92">
        <f t="shared" si="92"/>
        <v>-0.79928107986770802</v>
      </c>
      <c r="AT212" s="92">
        <f t="shared" si="92"/>
        <v>-0.75046730179397503</v>
      </c>
      <c r="AU212" s="92">
        <f t="shared" si="86"/>
        <v>-0.56806537694972192</v>
      </c>
    </row>
    <row r="213" spans="1:48" x14ac:dyDescent="0.2">
      <c r="A213" s="47" t="s">
        <v>126</v>
      </c>
      <c r="B213" s="58" t="s">
        <v>123</v>
      </c>
      <c r="C213" s="49">
        <v>52466.467299999997</v>
      </c>
      <c r="D213" s="49">
        <v>2.9999999999999997E-4</v>
      </c>
      <c r="E213" s="29">
        <f t="shared" ref="E213:E234" si="96">(C213-C$7)/C$8</f>
        <v>3262.9864820774292</v>
      </c>
      <c r="F213" s="1">
        <f t="shared" ref="F213:F234" si="97">ROUND(2*E213,0)/2</f>
        <v>3263</v>
      </c>
      <c r="G213" s="1">
        <f t="shared" ref="G213:G234" si="98">C213-(C$7+C$8*F213)</f>
        <v>-3.1595799999195151E-2</v>
      </c>
      <c r="K213" s="1">
        <f>G213</f>
        <v>-3.1595799999195151E-2</v>
      </c>
      <c r="O213" s="1">
        <f t="shared" ca="1" si="93"/>
        <v>-4.3036408400331419E-2</v>
      </c>
      <c r="P213" s="4">
        <f t="shared" si="94"/>
        <v>-3.0526641616337169E-2</v>
      </c>
      <c r="Q213" s="12">
        <f t="shared" ref="Q213:Q234" si="99">C213-15018.5</f>
        <v>37447.967299999997</v>
      </c>
      <c r="R213" s="1">
        <f t="shared" si="95"/>
        <v>1.1430996476354954E-6</v>
      </c>
      <c r="S213" s="20">
        <v>1</v>
      </c>
      <c r="Z213" s="13">
        <f t="shared" ref="Z213:Z234" si="100">F213</f>
        <v>3263</v>
      </c>
      <c r="AA213" s="92">
        <f t="shared" ref="AA213:AA234" si="101">AB$3+AB$4*Z213+AB$5*Z213^2+AH213</f>
        <v>-3.5947409445595088E-2</v>
      </c>
      <c r="AB213" s="92">
        <f t="shared" ref="AB213:AB234" si="102">IF(S213&lt;&gt;0,G213-AH213, -9999)</f>
        <v>-1.7848617033600064E-2</v>
      </c>
      <c r="AC213" s="92">
        <f t="shared" ref="AC213:AC234" si="103">+G213-P213</f>
        <v>-1.069158382857982E-3</v>
      </c>
      <c r="AD213" s="92"/>
      <c r="AE213" s="92">
        <f t="shared" ref="AE213:AE234" si="104">+(G213-AA213)^2*S213</f>
        <v>1.8936504773997167E-5</v>
      </c>
      <c r="AF213" s="13">
        <f t="shared" si="87"/>
        <v>-1.069158382857982E-3</v>
      </c>
      <c r="AG213" s="116"/>
      <c r="AH213" s="13">
        <f t="shared" ref="AH213:AH234" si="105">$AB$6*($AB$11/AI213*AJ213+$AB$12)</f>
        <v>-1.3747182965595087E-2</v>
      </c>
      <c r="AI213" s="13">
        <f t="shared" ref="AI213:AI234" si="106">1+$AB$7*COS(AL213)</f>
        <v>1.2421182003279105</v>
      </c>
      <c r="AJ213" s="13">
        <f t="shared" ref="AJ213:AJ234" si="107">SIN(AL213+RADIANS($AB$9))</f>
        <v>-0.81647362239439414</v>
      </c>
      <c r="AK213" s="13">
        <f t="shared" ref="AK213:AK234" si="108">$AB$7*SIN(AL213)</f>
        <v>-0.23732659863295066</v>
      </c>
      <c r="AL213" s="13">
        <f t="shared" ref="AL213:AL234" si="109">2*ATAN(AM213)</f>
        <v>-0.77540443276478299</v>
      </c>
      <c r="AM213" s="13">
        <f t="shared" ref="AM213:AM234" si="110">SQRT((1+$AB$7)/(1-$AB$7))*TAN(AN213/2)</f>
        <v>-0.40837141378383901</v>
      </c>
      <c r="AN213" s="92">
        <f t="shared" ref="AN213:AT228" si="111">$AU213+$AB$7*SIN(AO213)</f>
        <v>-0.55881276245960954</v>
      </c>
      <c r="AO213" s="92">
        <f t="shared" si="111"/>
        <v>-0.55873505054268158</v>
      </c>
      <c r="AP213" s="92">
        <f t="shared" si="111"/>
        <v>-0.5584647496397328</v>
      </c>
      <c r="AQ213" s="92">
        <f t="shared" si="111"/>
        <v>-0.55752493271352543</v>
      </c>
      <c r="AR213" s="92">
        <f t="shared" si="111"/>
        <v>-0.5542615286122371</v>
      </c>
      <c r="AS213" s="92">
        <f t="shared" si="111"/>
        <v>-0.54298035339761097</v>
      </c>
      <c r="AT213" s="92">
        <f t="shared" si="111"/>
        <v>-0.50455240784023281</v>
      </c>
      <c r="AU213" s="92">
        <f t="shared" ref="AU213:AU234" si="112">RADIANS($AB$9)+$AB$18*(F213-AB$15)</f>
        <v>-0.37908523196472288</v>
      </c>
    </row>
    <row r="214" spans="1:48" x14ac:dyDescent="0.2">
      <c r="A214" s="47" t="s">
        <v>122</v>
      </c>
      <c r="B214" s="61" t="s">
        <v>123</v>
      </c>
      <c r="C214" s="49">
        <v>52515.555899999999</v>
      </c>
      <c r="D214" s="49">
        <v>2.9999999999999997E-4</v>
      </c>
      <c r="E214" s="29">
        <f t="shared" si="96"/>
        <v>3283.9885106343295</v>
      </c>
      <c r="F214" s="1">
        <f t="shared" si="97"/>
        <v>3284</v>
      </c>
      <c r="G214" s="1">
        <f t="shared" si="98"/>
        <v>-2.6854399999137968E-2</v>
      </c>
      <c r="J214" s="1">
        <f>G214</f>
        <v>-2.6854399999137968E-2</v>
      </c>
      <c r="L214" s="22"/>
      <c r="O214" s="1">
        <f t="shared" ca="1" si="93"/>
        <v>-4.2514802437884219E-2</v>
      </c>
      <c r="P214" s="4">
        <f t="shared" si="94"/>
        <v>-3.059632423188699E-2</v>
      </c>
      <c r="Q214" s="12">
        <f t="shared" si="99"/>
        <v>37497.055899999999</v>
      </c>
      <c r="S214" s="20">
        <v>1</v>
      </c>
      <c r="Z214" s="13">
        <f t="shared" si="100"/>
        <v>3284</v>
      </c>
      <c r="AA214" s="92">
        <f t="shared" si="101"/>
        <v>-3.6245578394764812E-2</v>
      </c>
      <c r="AB214" s="92">
        <f t="shared" si="102"/>
        <v>-1.2882049124373155E-2</v>
      </c>
      <c r="AC214" s="92">
        <f t="shared" si="103"/>
        <v>3.7419242327490221E-3</v>
      </c>
      <c r="AD214" s="92"/>
      <c r="AE214" s="92">
        <f t="shared" si="104"/>
        <v>8.8194231658488375E-5</v>
      </c>
      <c r="AF214" s="13">
        <f t="shared" ref="AF214:AF234" si="113">IF(S214&lt;&gt;0,G214-P214, -9999)</f>
        <v>3.7419242327490221E-3</v>
      </c>
      <c r="AG214" s="116"/>
      <c r="AH214" s="13">
        <f t="shared" si="105"/>
        <v>-1.3972350874764812E-2</v>
      </c>
      <c r="AI214" s="13">
        <f t="shared" si="106"/>
        <v>1.2542772812173415</v>
      </c>
      <c r="AJ214" s="13">
        <f t="shared" si="107"/>
        <v>-0.84573955631545594</v>
      </c>
      <c r="AK214" s="13">
        <f t="shared" si="108"/>
        <v>-0.22425031015681751</v>
      </c>
      <c r="AL214" s="13">
        <f t="shared" si="109"/>
        <v>-0.72273165244859283</v>
      </c>
      <c r="AM214" s="13">
        <f t="shared" si="110"/>
        <v>-0.37796298994434163</v>
      </c>
      <c r="AN214" s="92">
        <f t="shared" si="111"/>
        <v>-0.51911450803189463</v>
      </c>
      <c r="AO214" s="92">
        <f t="shared" si="111"/>
        <v>-0.51903228995258188</v>
      </c>
      <c r="AP214" s="92">
        <f t="shared" si="111"/>
        <v>-0.5187530241333318</v>
      </c>
      <c r="AQ214" s="92">
        <f t="shared" si="111"/>
        <v>-0.51780478878840064</v>
      </c>
      <c r="AR214" s="92">
        <f t="shared" si="111"/>
        <v>-0.51458890570429416</v>
      </c>
      <c r="AS214" s="92">
        <f t="shared" si="111"/>
        <v>-0.50372551430505919</v>
      </c>
      <c r="AT214" s="92">
        <f t="shared" si="111"/>
        <v>-0.46749289914037429</v>
      </c>
      <c r="AU214" s="92">
        <f t="shared" si="112"/>
        <v>-0.35093925292440353</v>
      </c>
    </row>
    <row r="215" spans="1:48" x14ac:dyDescent="0.2">
      <c r="A215" s="40" t="s">
        <v>127</v>
      </c>
      <c r="B215" s="64" t="s">
        <v>123</v>
      </c>
      <c r="C215" s="65">
        <v>52861.476300000002</v>
      </c>
      <c r="D215" s="65">
        <v>2.8E-3</v>
      </c>
      <c r="E215" s="29">
        <f t="shared" si="96"/>
        <v>3431.9868263168714</v>
      </c>
      <c r="F215" s="1">
        <f t="shared" si="97"/>
        <v>3432</v>
      </c>
      <c r="G215" s="1">
        <f t="shared" si="98"/>
        <v>-3.0791199998930097E-2</v>
      </c>
      <c r="K215" s="1">
        <f>G215</f>
        <v>-3.0791199998930097E-2</v>
      </c>
      <c r="O215" s="1">
        <f t="shared" ca="1" si="93"/>
        <v>-3.8838722321589664E-2</v>
      </c>
      <c r="P215" s="4">
        <f t="shared" si="94"/>
        <v>-3.0645704230094467E-2</v>
      </c>
      <c r="Q215" s="12">
        <f t="shared" si="99"/>
        <v>37842.976300000002</v>
      </c>
      <c r="R215" s="1">
        <f t="shared" ref="R215:R234" si="114">+(P215-G215)^2</f>
        <v>2.1169018749070948E-8</v>
      </c>
      <c r="S215" s="20">
        <v>0.8</v>
      </c>
      <c r="Z215" s="13">
        <f t="shared" si="100"/>
        <v>3432</v>
      </c>
      <c r="AA215" s="92">
        <f t="shared" si="101"/>
        <v>-3.7716880529222015E-2</v>
      </c>
      <c r="AB215" s="92">
        <f t="shared" si="102"/>
        <v>-1.5860029549708082E-2</v>
      </c>
      <c r="AC215" s="92">
        <f t="shared" si="103"/>
        <v>-1.4549576883562954E-4</v>
      </c>
      <c r="AD215" s="92"/>
      <c r="AE215" s="92">
        <f t="shared" si="104"/>
        <v>3.8372040646131641E-5</v>
      </c>
      <c r="AF215" s="13">
        <f t="shared" si="113"/>
        <v>-1.4549576883562954E-4</v>
      </c>
      <c r="AG215" s="116"/>
      <c r="AH215" s="13">
        <f t="shared" si="105"/>
        <v>-1.4931170449222013E-2</v>
      </c>
      <c r="AI215" s="13">
        <f t="shared" si="106"/>
        <v>1.3212242739877036</v>
      </c>
      <c r="AJ215" s="13">
        <f t="shared" si="107"/>
        <v>-0.98630362887928602</v>
      </c>
      <c r="AK215" s="13">
        <f t="shared" si="108"/>
        <v>-0.10844400928490516</v>
      </c>
      <c r="AL215" s="13">
        <f t="shared" si="109"/>
        <v>-0.32558197803156991</v>
      </c>
      <c r="AM215" s="13">
        <f t="shared" si="110"/>
        <v>-0.16424443424680671</v>
      </c>
      <c r="AN215" s="92">
        <f t="shared" si="111"/>
        <v>-0.22977194675803414</v>
      </c>
      <c r="AO215" s="92">
        <f t="shared" si="111"/>
        <v>-0.22970415394087706</v>
      </c>
      <c r="AP215" s="92">
        <f t="shared" si="111"/>
        <v>-0.22949880724864893</v>
      </c>
      <c r="AQ215" s="92">
        <f t="shared" si="111"/>
        <v>-0.22887686537149252</v>
      </c>
      <c r="AR215" s="92">
        <f t="shared" si="111"/>
        <v>-0.22699371325378442</v>
      </c>
      <c r="AS215" s="92">
        <f t="shared" si="111"/>
        <v>-0.22129675552195976</v>
      </c>
      <c r="AT215" s="92">
        <f t="shared" si="111"/>
        <v>-0.20410571508643216</v>
      </c>
      <c r="AU215" s="92">
        <f t="shared" si="112"/>
        <v>-0.15257711492596471</v>
      </c>
    </row>
    <row r="216" spans="1:48" x14ac:dyDescent="0.2">
      <c r="A216" s="66" t="s">
        <v>139</v>
      </c>
      <c r="B216" s="64"/>
      <c r="C216" s="67">
        <v>53214.411899999999</v>
      </c>
      <c r="D216" s="67">
        <v>1.4E-3</v>
      </c>
      <c r="E216" s="29">
        <f t="shared" si="96"/>
        <v>3582.986519727282</v>
      </c>
      <c r="F216" s="1">
        <f t="shared" si="97"/>
        <v>3583</v>
      </c>
      <c r="G216" s="1">
        <f t="shared" si="98"/>
        <v>-3.1507799998507835E-2</v>
      </c>
      <c r="J216" s="1">
        <f>G216</f>
        <v>-3.1507799998507835E-2</v>
      </c>
      <c r="O216" s="1">
        <f t="shared" ca="1" si="93"/>
        <v>-3.5088127067802649E-2</v>
      </c>
      <c r="P216" s="4">
        <f t="shared" si="94"/>
        <v>-2.9898745511955122E-2</v>
      </c>
      <c r="Q216" s="12">
        <f t="shared" si="99"/>
        <v>38195.911899999999</v>
      </c>
      <c r="R216" s="1">
        <f t="shared" si="114"/>
        <v>2.5890563406954161E-6</v>
      </c>
      <c r="S216" s="20">
        <v>0.9</v>
      </c>
      <c r="Z216" s="13">
        <f t="shared" si="100"/>
        <v>3583</v>
      </c>
      <c r="AA216" s="92">
        <f t="shared" si="101"/>
        <v>-3.7902664691325132E-2</v>
      </c>
      <c r="AB216" s="92">
        <f t="shared" si="102"/>
        <v>-1.6910104187182702E-2</v>
      </c>
      <c r="AC216" s="92">
        <f t="shared" si="103"/>
        <v>-1.6090544865527134E-3</v>
      </c>
      <c r="AD216" s="92"/>
      <c r="AE216" s="92">
        <f t="shared" si="104"/>
        <v>3.6804864995497134E-5</v>
      </c>
      <c r="AF216" s="13">
        <f t="shared" si="113"/>
        <v>-1.6090544865527134E-3</v>
      </c>
      <c r="AG216" s="116"/>
      <c r="AH216" s="13">
        <f t="shared" si="105"/>
        <v>-1.4597695811325135E-2</v>
      </c>
      <c r="AI216" s="13">
        <f t="shared" si="106"/>
        <v>1.3370919018348024</v>
      </c>
      <c r="AJ216" s="13">
        <f t="shared" si="107"/>
        <v>-0.96456259457624394</v>
      </c>
      <c r="AK216" s="13">
        <f t="shared" si="108"/>
        <v>3.6251718112496591E-2</v>
      </c>
      <c r="AL216" s="13">
        <f t="shared" si="109"/>
        <v>0.1071307990435434</v>
      </c>
      <c r="AM216" s="13">
        <f t="shared" si="110"/>
        <v>5.3616689264888301E-2</v>
      </c>
      <c r="AN216" s="92">
        <f t="shared" si="111"/>
        <v>7.5303934100509701E-2</v>
      </c>
      <c r="AO216" s="92">
        <f t="shared" si="111"/>
        <v>7.5278688430336735E-2</v>
      </c>
      <c r="AP216" s="92">
        <f t="shared" si="111"/>
        <v>7.5204013970259775E-2</v>
      </c>
      <c r="AQ216" s="92">
        <f t="shared" si="111"/>
        <v>7.4983135978034604E-2</v>
      </c>
      <c r="AR216" s="92">
        <f t="shared" si="111"/>
        <v>7.4329827088629369E-2</v>
      </c>
      <c r="AS216" s="92">
        <f t="shared" si="111"/>
        <v>7.2397666934353455E-2</v>
      </c>
      <c r="AT216" s="92">
        <f t="shared" si="111"/>
        <v>6.6684862208863604E-2</v>
      </c>
      <c r="AU216" s="92">
        <f t="shared" si="112"/>
        <v>4.9805877221091421E-2</v>
      </c>
    </row>
    <row r="217" spans="1:48" x14ac:dyDescent="0.2">
      <c r="A217" s="40" t="s">
        <v>144</v>
      </c>
      <c r="B217" s="64"/>
      <c r="C217" s="65">
        <v>53352.315000000002</v>
      </c>
      <c r="D217" s="65">
        <v>2E-3</v>
      </c>
      <c r="E217" s="29">
        <f t="shared" si="96"/>
        <v>3641.9868750905434</v>
      </c>
      <c r="F217" s="1">
        <f t="shared" si="97"/>
        <v>3642</v>
      </c>
      <c r="G217" s="1">
        <f t="shared" si="98"/>
        <v>-3.0677199996716809E-2</v>
      </c>
      <c r="K217" s="1">
        <f t="shared" ref="K217:K223" si="115">G217</f>
        <v>-3.0677199996716809E-2</v>
      </c>
      <c r="O217" s="1">
        <f t="shared" ca="1" si="93"/>
        <v>-3.3622662697117653E-2</v>
      </c>
      <c r="P217" s="4">
        <f t="shared" si="94"/>
        <v>-2.9388077785935662E-2</v>
      </c>
      <c r="Q217" s="12">
        <f t="shared" si="99"/>
        <v>38333.815000000002</v>
      </c>
      <c r="R217" s="1">
        <f t="shared" si="114"/>
        <v>1.66183607432927E-6</v>
      </c>
      <c r="S217" s="20">
        <v>0.8</v>
      </c>
      <c r="Z217" s="13">
        <f t="shared" si="100"/>
        <v>3642</v>
      </c>
      <c r="AA217" s="92">
        <f t="shared" si="101"/>
        <v>-3.7602937704485397E-2</v>
      </c>
      <c r="AB217" s="92">
        <f t="shared" si="102"/>
        <v>-1.6581129172231413E-2</v>
      </c>
      <c r="AC217" s="92">
        <f t="shared" si="103"/>
        <v>-1.2891222107811462E-3</v>
      </c>
      <c r="AD217" s="92"/>
      <c r="AE217" s="92">
        <f t="shared" si="104"/>
        <v>3.8372674237446159E-5</v>
      </c>
      <c r="AF217" s="13">
        <f t="shared" si="113"/>
        <v>-1.2891222107811462E-3</v>
      </c>
      <c r="AG217" s="116"/>
      <c r="AH217" s="13">
        <f t="shared" si="105"/>
        <v>-1.4096070824485395E-2</v>
      </c>
      <c r="AI217" s="13">
        <f t="shared" si="106"/>
        <v>1.3262301931951082</v>
      </c>
      <c r="AJ217" s="13">
        <f t="shared" si="107"/>
        <v>-0.90661567414578415</v>
      </c>
      <c r="AK217" s="13">
        <f t="shared" si="108"/>
        <v>9.2298420336397763E-2</v>
      </c>
      <c r="AL217" s="13">
        <f t="shared" si="109"/>
        <v>0.27571826011781275</v>
      </c>
      <c r="AM217" s="13">
        <f t="shared" si="110"/>
        <v>0.13873916474820192</v>
      </c>
      <c r="AN217" s="92">
        <f t="shared" si="111"/>
        <v>0.19433553366806097</v>
      </c>
      <c r="AO217" s="92">
        <f t="shared" si="111"/>
        <v>0.19427579514304399</v>
      </c>
      <c r="AP217" s="92">
        <f t="shared" si="111"/>
        <v>0.19409621868099863</v>
      </c>
      <c r="AQ217" s="92">
        <f t="shared" si="111"/>
        <v>0.19355644259427968</v>
      </c>
      <c r="AR217" s="92">
        <f t="shared" si="111"/>
        <v>0.19193431121110899</v>
      </c>
      <c r="AS217" s="92">
        <f t="shared" si="111"/>
        <v>0.1870625504021548</v>
      </c>
      <c r="AT217" s="92">
        <f t="shared" si="111"/>
        <v>0.17245762098106146</v>
      </c>
      <c r="AU217" s="92">
        <f t="shared" si="112"/>
        <v>0.12888267547722521</v>
      </c>
    </row>
    <row r="218" spans="1:48" x14ac:dyDescent="0.2">
      <c r="A218" s="66" t="s">
        <v>140</v>
      </c>
      <c r="B218" s="64" t="s">
        <v>123</v>
      </c>
      <c r="C218" s="65">
        <v>53630.459300000002</v>
      </c>
      <c r="D218" s="65">
        <v>2.9999999999999997E-4</v>
      </c>
      <c r="E218" s="29">
        <f t="shared" si="96"/>
        <v>3760.9879167079193</v>
      </c>
      <c r="F218" s="1">
        <f t="shared" si="97"/>
        <v>3761</v>
      </c>
      <c r="G218" s="1">
        <f t="shared" si="98"/>
        <v>-2.8242599997611251E-2</v>
      </c>
      <c r="K218" s="1">
        <f t="shared" si="115"/>
        <v>-2.8242599997611251E-2</v>
      </c>
      <c r="O218" s="1">
        <f t="shared" ca="1" si="93"/>
        <v>-3.0666895576583503E-2</v>
      </c>
      <c r="P218" s="4">
        <f t="shared" si="94"/>
        <v>-2.7984008924259535E-2</v>
      </c>
      <c r="Q218" s="12">
        <f t="shared" si="99"/>
        <v>38611.959300000002</v>
      </c>
      <c r="R218" s="1">
        <f t="shared" si="114"/>
        <v>6.686934321719259E-8</v>
      </c>
      <c r="S218" s="20">
        <v>1</v>
      </c>
      <c r="Z218" s="13">
        <f t="shared" si="100"/>
        <v>3761</v>
      </c>
      <c r="AA218" s="92">
        <f t="shared" si="101"/>
        <v>-3.6440176952138095E-2</v>
      </c>
      <c r="AB218" s="92">
        <f t="shared" si="102"/>
        <v>-1.5714813365473156E-2</v>
      </c>
      <c r="AC218" s="92">
        <f t="shared" si="103"/>
        <v>-2.5859107335171605E-4</v>
      </c>
      <c r="AD218" s="92"/>
      <c r="AE218" s="92">
        <f t="shared" si="104"/>
        <v>6.7200267925389618E-5</v>
      </c>
      <c r="AF218" s="13">
        <f t="shared" si="113"/>
        <v>-2.5859107335171605E-4</v>
      </c>
      <c r="AG218" s="116"/>
      <c r="AH218" s="13">
        <f t="shared" si="105"/>
        <v>-1.2527786632138094E-2</v>
      </c>
      <c r="AI218" s="13">
        <f t="shared" si="106"/>
        <v>1.2794179892543427</v>
      </c>
      <c r="AJ218" s="13">
        <f t="shared" si="107"/>
        <v>-0.72347595595689163</v>
      </c>
      <c r="AK218" s="13">
        <f t="shared" si="108"/>
        <v>0.1920175112581452</v>
      </c>
      <c r="AL218" s="13">
        <f t="shared" si="109"/>
        <v>0.60208717515214383</v>
      </c>
      <c r="AM218" s="13">
        <f t="shared" si="110"/>
        <v>0.31048006661052224</v>
      </c>
      <c r="AN218" s="92">
        <f t="shared" si="111"/>
        <v>0.4295427051654952</v>
      </c>
      <c r="AO218" s="92">
        <f t="shared" si="111"/>
        <v>0.42945526232521858</v>
      </c>
      <c r="AP218" s="92">
        <f t="shared" si="111"/>
        <v>0.42917160447170555</v>
      </c>
      <c r="AQ218" s="92">
        <f t="shared" si="111"/>
        <v>0.42825169342654068</v>
      </c>
      <c r="AR218" s="92">
        <f t="shared" si="111"/>
        <v>0.42527104421361944</v>
      </c>
      <c r="AS218" s="92">
        <f t="shared" si="111"/>
        <v>0.41564068187105524</v>
      </c>
      <c r="AT218" s="92">
        <f t="shared" si="111"/>
        <v>0.38479699080056196</v>
      </c>
      <c r="AU218" s="92">
        <f t="shared" si="112"/>
        <v>0.28837655670569973</v>
      </c>
    </row>
    <row r="219" spans="1:48" x14ac:dyDescent="0.2">
      <c r="A219" s="39" t="s">
        <v>143</v>
      </c>
      <c r="B219" s="64" t="s">
        <v>123</v>
      </c>
      <c r="C219" s="65">
        <v>54004.433799999999</v>
      </c>
      <c r="D219" s="67">
        <v>4.0000000000000002E-4</v>
      </c>
      <c r="E219" s="29">
        <f t="shared" si="96"/>
        <v>3920.9888767791376</v>
      </c>
      <c r="F219" s="1">
        <f t="shared" si="97"/>
        <v>3921</v>
      </c>
      <c r="G219" s="1">
        <f t="shared" si="98"/>
        <v>-2.5998600001912564E-2</v>
      </c>
      <c r="K219" s="1">
        <f t="shared" si="115"/>
        <v>-2.5998600001912564E-2</v>
      </c>
      <c r="O219" s="1">
        <f t="shared" ca="1" si="93"/>
        <v>-2.6692754910319111E-2</v>
      </c>
      <c r="P219" s="4">
        <f t="shared" si="94"/>
        <v>-2.5307834616261848E-2</v>
      </c>
      <c r="Q219" s="12">
        <f t="shared" si="99"/>
        <v>38985.933799999999</v>
      </c>
      <c r="R219" s="1">
        <f t="shared" si="114"/>
        <v>4.7715681801318197E-7</v>
      </c>
      <c r="S219" s="20">
        <v>1</v>
      </c>
      <c r="Z219" s="13">
        <f t="shared" si="100"/>
        <v>3921</v>
      </c>
      <c r="AA219" s="92">
        <f t="shared" si="101"/>
        <v>-3.4007863758765078E-2</v>
      </c>
      <c r="AB219" s="92">
        <f t="shared" si="102"/>
        <v>-1.644479696314748E-2</v>
      </c>
      <c r="AC219" s="92">
        <f t="shared" si="103"/>
        <v>-6.9076538565071566E-4</v>
      </c>
      <c r="AD219" s="92"/>
      <c r="AE219" s="92">
        <f t="shared" si="104"/>
        <v>6.4148305926831241E-5</v>
      </c>
      <c r="AF219" s="13">
        <f t="shared" si="113"/>
        <v>-6.9076538565071566E-4</v>
      </c>
      <c r="AG219" s="116"/>
      <c r="AH219" s="13">
        <f t="shared" si="105"/>
        <v>-9.5538030387650845E-3</v>
      </c>
      <c r="AI219" s="13">
        <f t="shared" si="106"/>
        <v>1.1847689737028728</v>
      </c>
      <c r="AJ219" s="13">
        <f t="shared" si="107"/>
        <v>-0.40454848862430604</v>
      </c>
      <c r="AK219" s="13">
        <f t="shared" si="108"/>
        <v>0.28426319442639597</v>
      </c>
      <c r="AL219" s="13">
        <f t="shared" si="109"/>
        <v>0.99442630617043215</v>
      </c>
      <c r="AM219" s="13">
        <f t="shared" si="110"/>
        <v>0.54268940989203474</v>
      </c>
      <c r="AN219" s="92">
        <f t="shared" si="111"/>
        <v>0.72853050080476511</v>
      </c>
      <c r="AO219" s="92">
        <f t="shared" si="111"/>
        <v>0.72848046726115445</v>
      </c>
      <c r="AP219" s="92">
        <f t="shared" si="111"/>
        <v>0.72828271108808273</v>
      </c>
      <c r="AQ219" s="92">
        <f t="shared" si="111"/>
        <v>0.72750142641949012</v>
      </c>
      <c r="AR219" s="92">
        <f t="shared" si="111"/>
        <v>0.7244200644255524</v>
      </c>
      <c r="AS219" s="92">
        <f t="shared" si="111"/>
        <v>0.71234804555729891</v>
      </c>
      <c r="AT219" s="92">
        <f t="shared" si="111"/>
        <v>0.66620345519893787</v>
      </c>
      <c r="AU219" s="92">
        <f t="shared" si="112"/>
        <v>0.50282211129860688</v>
      </c>
    </row>
    <row r="220" spans="1:48" x14ac:dyDescent="0.2">
      <c r="A220" s="39" t="s">
        <v>143</v>
      </c>
      <c r="B220" s="64" t="s">
        <v>123</v>
      </c>
      <c r="C220" s="65">
        <v>54018.457600000002</v>
      </c>
      <c r="D220" s="67">
        <v>2.0000000000000001E-4</v>
      </c>
      <c r="E220" s="29">
        <f t="shared" si="96"/>
        <v>3926.9888084959985</v>
      </c>
      <c r="F220" s="1">
        <f t="shared" si="97"/>
        <v>3927</v>
      </c>
      <c r="G220" s="1">
        <f t="shared" si="98"/>
        <v>-2.6158199994824827E-2</v>
      </c>
      <c r="K220" s="1">
        <f t="shared" si="115"/>
        <v>-2.6158199994824827E-2</v>
      </c>
      <c r="O220" s="1">
        <f t="shared" ca="1" si="93"/>
        <v>-2.6543724635334207E-2</v>
      </c>
      <c r="P220" s="4">
        <f t="shared" si="94"/>
        <v>-2.518988853612053E-2</v>
      </c>
      <c r="Q220" s="12">
        <f t="shared" si="99"/>
        <v>38999.957600000002</v>
      </c>
      <c r="R220" s="1">
        <f t="shared" si="114"/>
        <v>9.3762708105804199E-7</v>
      </c>
      <c r="S220" s="20">
        <v>1</v>
      </c>
      <c r="Z220" s="13">
        <f t="shared" si="100"/>
        <v>3927</v>
      </c>
      <c r="AA220" s="92">
        <f t="shared" si="101"/>
        <v>-3.3903560329078861E-2</v>
      </c>
      <c r="AB220" s="92">
        <f t="shared" si="102"/>
        <v>-1.6728933345745968E-2</v>
      </c>
      <c r="AC220" s="92">
        <f t="shared" si="103"/>
        <v>-9.6831145870429625E-4</v>
      </c>
      <c r="AD220" s="92"/>
      <c r="AE220" s="92">
        <f t="shared" si="104"/>
        <v>5.9990606707435762E-5</v>
      </c>
      <c r="AF220" s="13">
        <f t="shared" si="113"/>
        <v>-9.6831145870429625E-4</v>
      </c>
      <c r="AG220" s="116"/>
      <c r="AH220" s="13">
        <f t="shared" si="105"/>
        <v>-9.429266649078857E-3</v>
      </c>
      <c r="AI220" s="13">
        <f t="shared" si="106"/>
        <v>1.1809107350586849</v>
      </c>
      <c r="AJ220" s="13">
        <f t="shared" si="107"/>
        <v>-0.39215330490137884</v>
      </c>
      <c r="AK220" s="13">
        <f t="shared" si="108"/>
        <v>0.2867340985813131</v>
      </c>
      <c r="AL220" s="13">
        <f t="shared" si="109"/>
        <v>1.0079401353046269</v>
      </c>
      <c r="AM220" s="13">
        <f t="shared" si="110"/>
        <v>0.55146864172707288</v>
      </c>
      <c r="AN220" s="92">
        <f t="shared" si="111"/>
        <v>0.73927873037761527</v>
      </c>
      <c r="AO220" s="92">
        <f t="shared" si="111"/>
        <v>0.73923061964079573</v>
      </c>
      <c r="AP220" s="92">
        <f t="shared" si="111"/>
        <v>0.73903861053388731</v>
      </c>
      <c r="AQ220" s="92">
        <f t="shared" si="111"/>
        <v>0.73827263987379255</v>
      </c>
      <c r="AR220" s="92">
        <f t="shared" si="111"/>
        <v>0.73522229176441667</v>
      </c>
      <c r="AS220" s="92">
        <f t="shared" si="111"/>
        <v>0.72315710261085719</v>
      </c>
      <c r="AT220" s="92">
        <f t="shared" si="111"/>
        <v>0.67662881993836699</v>
      </c>
      <c r="AU220" s="92">
        <f t="shared" si="112"/>
        <v>0.5108638195958406</v>
      </c>
    </row>
    <row r="221" spans="1:48" x14ac:dyDescent="0.2">
      <c r="A221" s="39" t="s">
        <v>164</v>
      </c>
      <c r="B221" s="72" t="s">
        <v>123</v>
      </c>
      <c r="C221" s="67">
        <v>54380.745699999999</v>
      </c>
      <c r="D221" s="67">
        <v>4.0000000000000002E-4</v>
      </c>
      <c r="E221" s="29">
        <f t="shared" si="96"/>
        <v>4081.9898682537569</v>
      </c>
      <c r="F221" s="1">
        <f t="shared" si="97"/>
        <v>4082</v>
      </c>
      <c r="G221" s="1">
        <f t="shared" si="98"/>
        <v>-2.3681200000282843E-2</v>
      </c>
      <c r="K221" s="1">
        <f t="shared" si="115"/>
        <v>-2.3681200000282843E-2</v>
      </c>
      <c r="O221" s="1">
        <f t="shared" ca="1" si="93"/>
        <v>-2.2693775864890575E-2</v>
      </c>
      <c r="P221" s="4">
        <f t="shared" si="94"/>
        <v>-2.1702238232547744E-2</v>
      </c>
      <c r="Q221" s="12">
        <f t="shared" si="99"/>
        <v>39362.245699999999</v>
      </c>
      <c r="R221" s="1">
        <f t="shared" si="114"/>
        <v>3.9162896781572281E-6</v>
      </c>
      <c r="S221" s="20">
        <v>1</v>
      </c>
      <c r="Z221" s="13">
        <f t="shared" si="100"/>
        <v>4082</v>
      </c>
      <c r="AA221" s="92">
        <f t="shared" si="101"/>
        <v>-3.1040455012615126E-2</v>
      </c>
      <c r="AB221" s="92">
        <f t="shared" si="102"/>
        <v>-1.7635727067667716E-2</v>
      </c>
      <c r="AC221" s="92">
        <f t="shared" si="103"/>
        <v>-1.978961767735099E-3</v>
      </c>
      <c r="AD221" s="92"/>
      <c r="AE221" s="92">
        <f t="shared" si="104"/>
        <v>5.4158634336537831E-5</v>
      </c>
      <c r="AF221" s="13">
        <f t="shared" si="113"/>
        <v>-1.978961767735099E-3</v>
      </c>
      <c r="AG221" s="116"/>
      <c r="AH221" s="13">
        <f t="shared" si="105"/>
        <v>-6.0454729326151289E-3</v>
      </c>
      <c r="AI221" s="13">
        <f t="shared" si="106"/>
        <v>1.0817368070873901</v>
      </c>
      <c r="AJ221" s="13">
        <f t="shared" si="107"/>
        <v>-8.3502611886318329E-2</v>
      </c>
      <c r="AK221" s="13">
        <f t="shared" si="108"/>
        <v>0.32903530466481962</v>
      </c>
      <c r="AL221" s="13">
        <f t="shared" si="109"/>
        <v>1.3273114097057943</v>
      </c>
      <c r="AM221" s="13">
        <f t="shared" si="110"/>
        <v>0.78197928369684333</v>
      </c>
      <c r="AN221" s="92">
        <f t="shared" si="111"/>
        <v>1.0047640395841348</v>
      </c>
      <c r="AO221" s="92">
        <f t="shared" si="111"/>
        <v>1.0047531798816518</v>
      </c>
      <c r="AP221" s="92">
        <f t="shared" si="111"/>
        <v>1.004693456112393</v>
      </c>
      <c r="AQ221" s="92">
        <f t="shared" si="111"/>
        <v>1.0043651009081116</v>
      </c>
      <c r="AR221" s="92">
        <f t="shared" si="111"/>
        <v>1.0025628562731035</v>
      </c>
      <c r="AS221" s="92">
        <f t="shared" si="111"/>
        <v>0.9927599320707563</v>
      </c>
      <c r="AT221" s="92">
        <f t="shared" si="111"/>
        <v>0.94180779336743614</v>
      </c>
      <c r="AU221" s="92">
        <f t="shared" si="112"/>
        <v>0.7186079506077192</v>
      </c>
    </row>
    <row r="222" spans="1:48" x14ac:dyDescent="0.2">
      <c r="A222" s="39" t="s">
        <v>165</v>
      </c>
      <c r="B222" s="72" t="s">
        <v>123</v>
      </c>
      <c r="C222" s="67">
        <v>54623.830300000001</v>
      </c>
      <c r="D222" s="67">
        <v>2.0000000000000001E-4</v>
      </c>
      <c r="E222" s="29">
        <f t="shared" si="96"/>
        <v>4185.9909950111396</v>
      </c>
      <c r="F222" s="1">
        <f t="shared" si="97"/>
        <v>4186</v>
      </c>
      <c r="G222" s="1">
        <f t="shared" si="98"/>
        <v>-2.104759999201633E-2</v>
      </c>
      <c r="K222" s="1">
        <f t="shared" si="115"/>
        <v>-2.104759999201633E-2</v>
      </c>
      <c r="O222" s="1">
        <f t="shared" ca="1" si="93"/>
        <v>-2.011058443181872E-2</v>
      </c>
      <c r="P222" s="4">
        <f t="shared" si="94"/>
        <v>-1.888644265862105E-2</v>
      </c>
      <c r="Q222" s="12">
        <f t="shared" si="99"/>
        <v>39605.330300000001</v>
      </c>
      <c r="R222" s="1">
        <f t="shared" si="114"/>
        <v>4.6706010196881992E-6</v>
      </c>
      <c r="S222" s="20">
        <v>1</v>
      </c>
      <c r="Z222" s="13">
        <f t="shared" si="100"/>
        <v>4186</v>
      </c>
      <c r="AA222" s="92">
        <f t="shared" si="101"/>
        <v>-2.9048485757546462E-2</v>
      </c>
      <c r="AB222" s="92">
        <f t="shared" si="102"/>
        <v>-1.7341306554469867E-2</v>
      </c>
      <c r="AC222" s="92">
        <f t="shared" si="103"/>
        <v>-2.1611573333952805E-3</v>
      </c>
      <c r="AD222" s="92"/>
      <c r="AE222" s="92">
        <f t="shared" si="104"/>
        <v>6.4014173033062678E-5</v>
      </c>
      <c r="AF222" s="13">
        <f t="shared" si="113"/>
        <v>-2.1611573333952805E-3</v>
      </c>
      <c r="AG222" s="116"/>
      <c r="AH222" s="13">
        <f t="shared" si="105"/>
        <v>-3.7062934375464646E-3</v>
      </c>
      <c r="AI222" s="13">
        <f t="shared" si="106"/>
        <v>1.0199024070599207</v>
      </c>
      <c r="AJ222" s="13">
        <f t="shared" si="107"/>
        <v>0.10097580551575924</v>
      </c>
      <c r="AK222" s="13">
        <f t="shared" si="108"/>
        <v>0.33845092929689691</v>
      </c>
      <c r="AL222" s="13">
        <f t="shared" si="109"/>
        <v>1.5120595580288845</v>
      </c>
      <c r="AM222" s="13">
        <f t="shared" si="110"/>
        <v>0.94292307763258232</v>
      </c>
      <c r="AN222" s="92">
        <f t="shared" si="111"/>
        <v>1.1701895853268396</v>
      </c>
      <c r="AO222" s="92">
        <f t="shared" si="111"/>
        <v>1.1701874827751986</v>
      </c>
      <c r="AP222" s="92">
        <f t="shared" si="111"/>
        <v>1.1701715807683419</v>
      </c>
      <c r="AQ222" s="92">
        <f t="shared" si="111"/>
        <v>1.1700513301273263</v>
      </c>
      <c r="AR222" s="92">
        <f t="shared" si="111"/>
        <v>1.1691430997297032</v>
      </c>
      <c r="AS222" s="92">
        <f t="shared" si="111"/>
        <v>1.1623450903765558</v>
      </c>
      <c r="AT222" s="92">
        <f t="shared" si="111"/>
        <v>1.1144897149369437</v>
      </c>
      <c r="AU222" s="92">
        <f t="shared" si="112"/>
        <v>0.85799756109310898</v>
      </c>
    </row>
    <row r="223" spans="1:48" x14ac:dyDescent="0.2">
      <c r="A223" s="39" t="s">
        <v>165</v>
      </c>
      <c r="B223" s="72" t="s">
        <v>123</v>
      </c>
      <c r="C223" s="67">
        <v>54705.637900000002</v>
      </c>
      <c r="D223" s="67">
        <v>1E-4</v>
      </c>
      <c r="E223" s="29">
        <f t="shared" si="96"/>
        <v>4220.9914951551928</v>
      </c>
      <c r="F223" s="1">
        <f t="shared" si="97"/>
        <v>4221</v>
      </c>
      <c r="G223" s="1">
        <f t="shared" si="98"/>
        <v>-1.9878599996445701E-2</v>
      </c>
      <c r="K223" s="1">
        <f t="shared" si="115"/>
        <v>-1.9878599996445701E-2</v>
      </c>
      <c r="O223" s="1">
        <f t="shared" ca="1" si="93"/>
        <v>-1.9241241161073383E-2</v>
      </c>
      <c r="P223" s="4">
        <f t="shared" si="94"/>
        <v>-1.7852902351405797E-2</v>
      </c>
      <c r="Q223" s="12">
        <f t="shared" si="99"/>
        <v>39687.137900000002</v>
      </c>
      <c r="R223" s="1">
        <f t="shared" si="114"/>
        <v>4.1034509491202105E-6</v>
      </c>
      <c r="S223" s="20">
        <v>1</v>
      </c>
      <c r="Z223" s="13">
        <f t="shared" si="100"/>
        <v>4221</v>
      </c>
      <c r="AA223" s="92">
        <f t="shared" si="101"/>
        <v>-2.8383045154989146E-2</v>
      </c>
      <c r="AB223" s="92">
        <f t="shared" si="102"/>
        <v>-1.6954207561456554E-2</v>
      </c>
      <c r="AC223" s="92">
        <f t="shared" si="103"/>
        <v>-2.0256976450399033E-3</v>
      </c>
      <c r="AD223" s="92"/>
      <c r="AE223" s="92">
        <f t="shared" si="104"/>
        <v>7.2325587454673038E-5</v>
      </c>
      <c r="AF223" s="13">
        <f t="shared" si="113"/>
        <v>-2.0256976450399033E-3</v>
      </c>
      <c r="AG223" s="116"/>
      <c r="AH223" s="13">
        <f t="shared" si="105"/>
        <v>-2.9243924349891463E-3</v>
      </c>
      <c r="AI223" s="13">
        <f t="shared" si="106"/>
        <v>1.0004243032754916</v>
      </c>
      <c r="AJ223" s="13">
        <f t="shared" si="107"/>
        <v>0.15796897159904724</v>
      </c>
      <c r="AK223" s="13">
        <f t="shared" si="108"/>
        <v>0.33903533343213993</v>
      </c>
      <c r="AL223" s="13">
        <f t="shared" si="109"/>
        <v>1.5695448258092206</v>
      </c>
      <c r="AM223" s="13">
        <f t="shared" si="110"/>
        <v>0.99874928148880349</v>
      </c>
      <c r="AN223" s="92">
        <f t="shared" si="111"/>
        <v>1.2237276045520775</v>
      </c>
      <c r="AO223" s="92">
        <f t="shared" si="111"/>
        <v>1.2237265846983316</v>
      </c>
      <c r="AP223" s="92">
        <f t="shared" si="111"/>
        <v>1.2237177411855371</v>
      </c>
      <c r="AQ223" s="92">
        <f t="shared" si="111"/>
        <v>1.223641065020149</v>
      </c>
      <c r="AR223" s="92">
        <f t="shared" si="111"/>
        <v>1.2229769373664938</v>
      </c>
      <c r="AS223" s="92">
        <f t="shared" si="111"/>
        <v>1.217274700783304</v>
      </c>
      <c r="AT223" s="92">
        <f t="shared" si="111"/>
        <v>1.1715142828201797</v>
      </c>
      <c r="AU223" s="92">
        <f t="shared" si="112"/>
        <v>0.90490752616030745</v>
      </c>
    </row>
    <row r="224" spans="1:48" x14ac:dyDescent="0.2">
      <c r="A224" s="39" t="s">
        <v>148</v>
      </c>
      <c r="B224" s="68" t="s">
        <v>149</v>
      </c>
      <c r="C224" s="69">
        <v>54718.498</v>
      </c>
      <c r="D224" s="69">
        <v>1.7000000000000001E-2</v>
      </c>
      <c r="E224" s="29">
        <f t="shared" si="96"/>
        <v>4226.4935503664747</v>
      </c>
      <c r="F224" s="1">
        <f t="shared" si="97"/>
        <v>4226.5</v>
      </c>
      <c r="G224" s="1">
        <f t="shared" si="98"/>
        <v>-1.5074899994942825E-2</v>
      </c>
      <c r="I224" s="1">
        <f>G224</f>
        <v>-1.5074899994942825E-2</v>
      </c>
      <c r="O224" s="1">
        <f t="shared" ca="1" si="93"/>
        <v>-1.9104630075670537E-2</v>
      </c>
      <c r="P224" s="4">
        <f t="shared" si="94"/>
        <v>-1.7686555068498533E-2</v>
      </c>
      <c r="Q224" s="12">
        <f t="shared" si="99"/>
        <v>39699.998</v>
      </c>
      <c r="R224" s="1">
        <f t="shared" si="114"/>
        <v>6.8207422232292682E-6</v>
      </c>
      <c r="S224" s="20">
        <v>0.1</v>
      </c>
      <c r="Z224" s="13">
        <f t="shared" si="100"/>
        <v>4226.5</v>
      </c>
      <c r="AA224" s="92">
        <f t="shared" si="101"/>
        <v>-2.8279008645016455E-2</v>
      </c>
      <c r="AB224" s="92">
        <f t="shared" si="102"/>
        <v>-1.2272827169926366E-2</v>
      </c>
      <c r="AC224" s="92">
        <f t="shared" si="103"/>
        <v>2.6116550735557076E-3</v>
      </c>
      <c r="AD224" s="92"/>
      <c r="AE224" s="92">
        <f t="shared" si="104"/>
        <v>1.7434848524294925E-5</v>
      </c>
      <c r="AF224" s="13">
        <f t="shared" si="113"/>
        <v>2.6116550735557076E-3</v>
      </c>
      <c r="AG224" s="116"/>
      <c r="AH224" s="13">
        <f t="shared" si="105"/>
        <v>-2.8020728250164584E-3</v>
      </c>
      <c r="AI224" s="13">
        <f t="shared" si="106"/>
        <v>0.99742918878205289</v>
      </c>
      <c r="AJ224" s="13">
        <f t="shared" si="107"/>
        <v>0.16668606245949155</v>
      </c>
      <c r="AK224" s="13">
        <f t="shared" si="108"/>
        <v>0.33902585193225837</v>
      </c>
      <c r="AL224" s="13">
        <f t="shared" si="109"/>
        <v>1.5783791171052257</v>
      </c>
      <c r="AM224" s="13">
        <f t="shared" si="110"/>
        <v>1.0076116856904551</v>
      </c>
      <c r="AN224" s="92">
        <f t="shared" si="111"/>
        <v>1.2320476078517326</v>
      </c>
      <c r="AO224" s="92">
        <f t="shared" si="111"/>
        <v>1.2320467068789331</v>
      </c>
      <c r="AP224" s="92">
        <f t="shared" si="111"/>
        <v>1.2320387099983012</v>
      </c>
      <c r="AQ224" s="92">
        <f t="shared" si="111"/>
        <v>1.231967739005315</v>
      </c>
      <c r="AR224" s="92">
        <f t="shared" si="111"/>
        <v>1.2313385082935342</v>
      </c>
      <c r="AS224" s="92">
        <f t="shared" si="111"/>
        <v>1.2258079828661423</v>
      </c>
      <c r="AT224" s="92">
        <f t="shared" si="111"/>
        <v>1.180422507029173</v>
      </c>
      <c r="AU224" s="92">
        <f t="shared" si="112"/>
        <v>0.91227909209943858</v>
      </c>
    </row>
    <row r="225" spans="1:48" x14ac:dyDescent="0.2">
      <c r="A225" s="39" t="s">
        <v>166</v>
      </c>
      <c r="B225" s="72" t="s">
        <v>123</v>
      </c>
      <c r="C225" s="67">
        <v>54752.383800000003</v>
      </c>
      <c r="D225" s="67">
        <v>2.0000000000000001E-4</v>
      </c>
      <c r="E225" s="29">
        <f t="shared" si="96"/>
        <v>4240.9912247608036</v>
      </c>
      <c r="F225" s="1">
        <f t="shared" si="97"/>
        <v>4241</v>
      </c>
      <c r="G225" s="1">
        <f t="shared" si="98"/>
        <v>-2.051059999212157E-2</v>
      </c>
      <c r="K225" s="1">
        <f>G225</f>
        <v>-2.051059999212157E-2</v>
      </c>
      <c r="O225" s="1">
        <f t="shared" ca="1" si="93"/>
        <v>-1.8744473577790327E-2</v>
      </c>
      <c r="P225" s="4">
        <f t="shared" si="94"/>
        <v>-1.724288168737842E-2</v>
      </c>
      <c r="Q225" s="12">
        <f t="shared" si="99"/>
        <v>39733.883800000003</v>
      </c>
      <c r="R225" s="1">
        <f t="shared" si="114"/>
        <v>1.0677982919153446E-5</v>
      </c>
      <c r="S225" s="20">
        <v>1</v>
      </c>
      <c r="Z225" s="13">
        <f t="shared" si="100"/>
        <v>4241</v>
      </c>
      <c r="AA225" s="92">
        <f t="shared" si="101"/>
        <v>-2.8005555110131794E-2</v>
      </c>
      <c r="AB225" s="92">
        <f t="shared" si="102"/>
        <v>-1.8030158401989779E-2</v>
      </c>
      <c r="AC225" s="92">
        <f t="shared" si="103"/>
        <v>-3.2677183047431502E-3</v>
      </c>
      <c r="AD225" s="92"/>
      <c r="AE225" s="92">
        <f t="shared" si="104"/>
        <v>5.6174352220987654E-5</v>
      </c>
      <c r="AF225" s="13">
        <f t="shared" si="113"/>
        <v>-3.2677183047431502E-3</v>
      </c>
      <c r="AG225" s="116"/>
      <c r="AH225" s="13">
        <f t="shared" si="105"/>
        <v>-2.4804415901317897E-3</v>
      </c>
      <c r="AI225" s="13">
        <f t="shared" si="106"/>
        <v>0.98961979739075867</v>
      </c>
      <c r="AJ225" s="13">
        <f t="shared" si="107"/>
        <v>0.18935635090790054</v>
      </c>
      <c r="AK225" s="13">
        <f t="shared" si="108"/>
        <v>0.33887665712247428</v>
      </c>
      <c r="AL225" s="13">
        <f t="shared" si="109"/>
        <v>1.6014179637123265</v>
      </c>
      <c r="AM225" s="13">
        <f t="shared" si="110"/>
        <v>1.0311002372261846</v>
      </c>
      <c r="AN225" s="92">
        <f t="shared" si="111"/>
        <v>1.2538633309550875</v>
      </c>
      <c r="AO225" s="92">
        <f t="shared" si="111"/>
        <v>1.2538626908966903</v>
      </c>
      <c r="AP225" s="92">
        <f t="shared" si="111"/>
        <v>1.2538566333461563</v>
      </c>
      <c r="AQ225" s="92">
        <f t="shared" si="111"/>
        <v>1.2537993098681026</v>
      </c>
      <c r="AR225" s="92">
        <f t="shared" si="111"/>
        <v>1.253257344531765</v>
      </c>
      <c r="AS225" s="92">
        <f t="shared" si="111"/>
        <v>1.2481767999074829</v>
      </c>
      <c r="AT225" s="92">
        <f t="shared" si="111"/>
        <v>1.2038377657680597</v>
      </c>
      <c r="AU225" s="92">
        <f t="shared" si="112"/>
        <v>0.93171322048442073</v>
      </c>
    </row>
    <row r="226" spans="1:48" x14ac:dyDescent="0.2">
      <c r="A226" s="39" t="s">
        <v>168</v>
      </c>
      <c r="B226" s="72" t="s">
        <v>123</v>
      </c>
      <c r="C226" s="67">
        <v>54995.469499999999</v>
      </c>
      <c r="D226" s="67">
        <v>1E-4</v>
      </c>
      <c r="E226" s="29">
        <f t="shared" si="96"/>
        <v>4344.9928221413311</v>
      </c>
      <c r="F226" s="1">
        <f t="shared" si="97"/>
        <v>4345</v>
      </c>
      <c r="G226" s="1">
        <f t="shared" si="98"/>
        <v>-1.677699999709148E-2</v>
      </c>
      <c r="J226" s="1">
        <f>G226</f>
        <v>-1.677699999709148E-2</v>
      </c>
      <c r="O226" s="1">
        <f t="shared" ca="1" si="93"/>
        <v>-1.6161282144718472E-2</v>
      </c>
      <c r="P226" s="4">
        <f t="shared" si="94"/>
        <v>-1.3843028497332988E-2</v>
      </c>
      <c r="Q226" s="12">
        <f t="shared" si="99"/>
        <v>39976.969499999999</v>
      </c>
      <c r="R226" s="1">
        <f t="shared" si="114"/>
        <v>8.6081887613950945E-6</v>
      </c>
      <c r="S226" s="20">
        <v>1</v>
      </c>
      <c r="Z226" s="13">
        <f t="shared" si="100"/>
        <v>4345</v>
      </c>
      <c r="AA226" s="92">
        <f t="shared" si="101"/>
        <v>-2.6090083535314824E-2</v>
      </c>
      <c r="AB226" s="92">
        <f t="shared" si="102"/>
        <v>-1.6556594461776656E-2</v>
      </c>
      <c r="AC226" s="92">
        <f t="shared" si="103"/>
        <v>-2.933971499758492E-3</v>
      </c>
      <c r="AD226" s="92"/>
      <c r="AE226" s="92">
        <f t="shared" si="104"/>
        <v>8.6733524989926638E-5</v>
      </c>
      <c r="AF226" s="13">
        <f t="shared" si="113"/>
        <v>-2.933971499758492E-3</v>
      </c>
      <c r="AG226" s="116"/>
      <c r="AH226" s="13">
        <f t="shared" si="105"/>
        <v>-2.2040553531482487E-4</v>
      </c>
      <c r="AI226" s="13">
        <f t="shared" si="106"/>
        <v>0.93734004254210779</v>
      </c>
      <c r="AJ226" s="13">
        <f t="shared" si="107"/>
        <v>0.33892295224780994</v>
      </c>
      <c r="AK226" s="13">
        <f t="shared" si="108"/>
        <v>0.33319493855712612</v>
      </c>
      <c r="AL226" s="13">
        <f t="shared" si="109"/>
        <v>1.7566832240764743</v>
      </c>
      <c r="AM226" s="13">
        <f t="shared" si="110"/>
        <v>1.2055872101105762</v>
      </c>
      <c r="AN226" s="92">
        <f t="shared" si="111"/>
        <v>1.4055182705550813</v>
      </c>
      <c r="AO226" s="92">
        <f t="shared" si="111"/>
        <v>1.405518249553356</v>
      </c>
      <c r="AP226" s="92">
        <f t="shared" si="111"/>
        <v>1.4055178730464144</v>
      </c>
      <c r="AQ226" s="92">
        <f t="shared" si="111"/>
        <v>1.4055111233890103</v>
      </c>
      <c r="AR226" s="92">
        <f t="shared" si="111"/>
        <v>1.4053901682690753</v>
      </c>
      <c r="AS226" s="92">
        <f t="shared" si="111"/>
        <v>1.403237296100347</v>
      </c>
      <c r="AT226" s="92">
        <f t="shared" si="111"/>
        <v>1.3686843663842891</v>
      </c>
      <c r="AU226" s="92">
        <f t="shared" si="112"/>
        <v>1.0711028309698101</v>
      </c>
    </row>
    <row r="227" spans="1:48" x14ac:dyDescent="0.2">
      <c r="A227" s="39" t="s">
        <v>168</v>
      </c>
      <c r="B227" s="72" t="s">
        <v>123</v>
      </c>
      <c r="C227" s="67">
        <v>54995.469899999996</v>
      </c>
      <c r="D227" s="67">
        <v>5.0000000000000001E-4</v>
      </c>
      <c r="E227" s="29">
        <f t="shared" si="96"/>
        <v>4344.9929932770192</v>
      </c>
      <c r="F227" s="1">
        <f t="shared" si="97"/>
        <v>4345</v>
      </c>
      <c r="G227" s="1">
        <f t="shared" si="98"/>
        <v>-1.6376999999920372E-2</v>
      </c>
      <c r="J227" s="1">
        <f>G227</f>
        <v>-1.6376999999920372E-2</v>
      </c>
      <c r="O227" s="1">
        <f t="shared" ca="1" si="93"/>
        <v>-1.6161282144718472E-2</v>
      </c>
      <c r="P227" s="4">
        <f t="shared" si="94"/>
        <v>-1.3843028497332988E-2</v>
      </c>
      <c r="Q227" s="12">
        <f t="shared" si="99"/>
        <v>39976.969899999996</v>
      </c>
      <c r="R227" s="1">
        <f t="shared" si="114"/>
        <v>6.4210115759249661E-6</v>
      </c>
      <c r="S227" s="20">
        <v>1</v>
      </c>
      <c r="Z227" s="13">
        <f t="shared" si="100"/>
        <v>4345</v>
      </c>
      <c r="AA227" s="92">
        <f t="shared" si="101"/>
        <v>-2.6090083535314824E-2</v>
      </c>
      <c r="AB227" s="92">
        <f t="shared" si="102"/>
        <v>-1.6156594464605548E-2</v>
      </c>
      <c r="AC227" s="92">
        <f t="shared" si="103"/>
        <v>-2.5339715025873844E-3</v>
      </c>
      <c r="AD227" s="92"/>
      <c r="AE227" s="92">
        <f t="shared" si="104"/>
        <v>9.4343991765550789E-5</v>
      </c>
      <c r="AF227" s="13">
        <f t="shared" si="113"/>
        <v>-2.5339715025873844E-3</v>
      </c>
      <c r="AG227" s="116"/>
      <c r="AH227" s="13">
        <f t="shared" si="105"/>
        <v>-2.2040553531482487E-4</v>
      </c>
      <c r="AI227" s="13">
        <f t="shared" si="106"/>
        <v>0.93734004254210779</v>
      </c>
      <c r="AJ227" s="13">
        <f t="shared" si="107"/>
        <v>0.33892295224780994</v>
      </c>
      <c r="AK227" s="13">
        <f t="shared" si="108"/>
        <v>0.33319493855712612</v>
      </c>
      <c r="AL227" s="13">
        <f t="shared" si="109"/>
        <v>1.7566832240764743</v>
      </c>
      <c r="AM227" s="13">
        <f t="shared" si="110"/>
        <v>1.2055872101105762</v>
      </c>
      <c r="AN227" s="92">
        <f t="shared" si="111"/>
        <v>1.4055182705550813</v>
      </c>
      <c r="AO227" s="92">
        <f t="shared" si="111"/>
        <v>1.405518249553356</v>
      </c>
      <c r="AP227" s="92">
        <f t="shared" si="111"/>
        <v>1.4055178730464144</v>
      </c>
      <c r="AQ227" s="92">
        <f t="shared" si="111"/>
        <v>1.4055111233890103</v>
      </c>
      <c r="AR227" s="92">
        <f t="shared" si="111"/>
        <v>1.4053901682690753</v>
      </c>
      <c r="AS227" s="92">
        <f t="shared" si="111"/>
        <v>1.403237296100347</v>
      </c>
      <c r="AT227" s="92">
        <f t="shared" si="111"/>
        <v>1.3686843663842891</v>
      </c>
      <c r="AU227" s="92">
        <f t="shared" si="112"/>
        <v>1.0711028309698101</v>
      </c>
    </row>
    <row r="228" spans="1:48" x14ac:dyDescent="0.2">
      <c r="A228" s="39" t="s">
        <v>167</v>
      </c>
      <c r="B228" s="72" t="s">
        <v>123</v>
      </c>
      <c r="C228" s="67">
        <v>55079.613700000002</v>
      </c>
      <c r="D228" s="67">
        <v>2.9999999999999997E-4</v>
      </c>
      <c r="E228" s="29">
        <f t="shared" si="96"/>
        <v>4380.9930114174049</v>
      </c>
      <c r="F228" s="1">
        <f t="shared" si="97"/>
        <v>4381</v>
      </c>
      <c r="G228" s="1">
        <f t="shared" si="98"/>
        <v>-1.6334599997207988E-2</v>
      </c>
      <c r="K228" s="1">
        <f>G228</f>
        <v>-1.6334599997207988E-2</v>
      </c>
      <c r="O228" s="1">
        <f t="shared" ca="1" si="93"/>
        <v>-1.5267100494808991E-2</v>
      </c>
      <c r="P228" s="4">
        <f t="shared" si="94"/>
        <v>-1.2577148910223768E-2</v>
      </c>
      <c r="Q228" s="12">
        <f t="shared" si="99"/>
        <v>40061.113700000002</v>
      </c>
      <c r="R228" s="1">
        <f t="shared" si="114"/>
        <v>1.4118438671078899E-5</v>
      </c>
      <c r="S228" s="20">
        <v>1</v>
      </c>
      <c r="Z228" s="13">
        <f t="shared" si="100"/>
        <v>4381</v>
      </c>
      <c r="AA228" s="92">
        <f t="shared" si="101"/>
        <v>-2.5450504795181659E-2</v>
      </c>
      <c r="AB228" s="92">
        <f t="shared" si="102"/>
        <v>-1.6872642322026329E-2</v>
      </c>
      <c r="AC228" s="92">
        <f t="shared" si="103"/>
        <v>-3.7574510869842204E-3</v>
      </c>
      <c r="AD228" s="92"/>
      <c r="AE228" s="92">
        <f t="shared" si="104"/>
        <v>8.3099720285719386E-5</v>
      </c>
      <c r="AF228" s="13">
        <f t="shared" si="113"/>
        <v>-3.7574510869842204E-3</v>
      </c>
      <c r="AG228" s="116"/>
      <c r="AH228" s="13">
        <f t="shared" si="105"/>
        <v>5.3804232481833995E-4</v>
      </c>
      <c r="AI228" s="13">
        <f t="shared" si="106"/>
        <v>0.92076156696969735</v>
      </c>
      <c r="AJ228" s="13">
        <f t="shared" si="107"/>
        <v>0.38553163014248715</v>
      </c>
      <c r="AK228" s="13">
        <f t="shared" si="108"/>
        <v>0.32964588284948154</v>
      </c>
      <c r="AL228" s="13">
        <f t="shared" si="109"/>
        <v>1.8066952914586354</v>
      </c>
      <c r="AM228" s="13">
        <f t="shared" si="110"/>
        <v>1.2688586563098307</v>
      </c>
      <c r="AN228" s="92">
        <f t="shared" si="111"/>
        <v>1.4561635393587493</v>
      </c>
      <c r="AO228" s="92">
        <f t="shared" si="111"/>
        <v>1.4561635362954215</v>
      </c>
      <c r="AP228" s="92">
        <f t="shared" si="111"/>
        <v>1.4561634573020377</v>
      </c>
      <c r="AQ228" s="92">
        <f t="shared" si="111"/>
        <v>1.4561614203350857</v>
      </c>
      <c r="AR228" s="92">
        <f t="shared" si="111"/>
        <v>1.4561089064221935</v>
      </c>
      <c r="AS228" s="92">
        <f t="shared" si="111"/>
        <v>1.4547632425120416</v>
      </c>
      <c r="AT228" s="92">
        <f t="shared" si="111"/>
        <v>1.4244235517781569</v>
      </c>
      <c r="AU228" s="92">
        <f t="shared" si="112"/>
        <v>1.1193530807532142</v>
      </c>
    </row>
    <row r="229" spans="1:48" x14ac:dyDescent="0.2">
      <c r="A229" s="39" t="s">
        <v>167</v>
      </c>
      <c r="B229" s="72" t="s">
        <v>123</v>
      </c>
      <c r="C229" s="67">
        <v>55238.554799999998</v>
      </c>
      <c r="D229" s="67">
        <v>5.0000000000000001E-4</v>
      </c>
      <c r="E229" s="29">
        <f t="shared" si="96"/>
        <v>4448.9942483861687</v>
      </c>
      <c r="F229" s="1">
        <f t="shared" si="97"/>
        <v>4449</v>
      </c>
      <c r="G229" s="1">
        <f t="shared" si="98"/>
        <v>-1.3443399999232497E-2</v>
      </c>
      <c r="K229" s="1">
        <f>G229</f>
        <v>-1.3443399999232497E-2</v>
      </c>
      <c r="O229" s="1">
        <f t="shared" ca="1" si="93"/>
        <v>-1.3578090711646618E-2</v>
      </c>
      <c r="P229" s="4">
        <f t="shared" si="94"/>
        <v>-1.0061150199889346E-2</v>
      </c>
      <c r="Q229" s="12">
        <f t="shared" si="99"/>
        <v>40220.054799999998</v>
      </c>
      <c r="R229" s="1">
        <f t="shared" si="114"/>
        <v>1.1439613705156786E-5</v>
      </c>
      <c r="S229" s="20">
        <v>1</v>
      </c>
      <c r="Z229" s="13">
        <f t="shared" si="100"/>
        <v>4449</v>
      </c>
      <c r="AA229" s="92">
        <f t="shared" si="101"/>
        <v>-2.4282466163509743E-2</v>
      </c>
      <c r="AB229" s="92">
        <f t="shared" si="102"/>
        <v>-1.5373445755722755E-2</v>
      </c>
      <c r="AC229" s="92">
        <f t="shared" si="103"/>
        <v>-3.3822497993431511E-3</v>
      </c>
      <c r="AD229" s="92"/>
      <c r="AE229" s="92">
        <f t="shared" si="104"/>
        <v>1.1748535531357985E-4</v>
      </c>
      <c r="AF229" s="13">
        <f t="shared" si="113"/>
        <v>-3.3822497993431511E-3</v>
      </c>
      <c r="AG229" s="116"/>
      <c r="AH229" s="13">
        <f t="shared" si="105"/>
        <v>1.930045756490258E-3</v>
      </c>
      <c r="AI229" s="13">
        <f t="shared" si="106"/>
        <v>0.89150610570641176</v>
      </c>
      <c r="AJ229" s="13">
        <f t="shared" si="107"/>
        <v>0.46675874795496913</v>
      </c>
      <c r="AK229" s="13">
        <f t="shared" si="108"/>
        <v>0.32120742869635444</v>
      </c>
      <c r="AL229" s="13">
        <f t="shared" si="109"/>
        <v>1.8965336054082229</v>
      </c>
      <c r="AM229" s="13">
        <f t="shared" si="110"/>
        <v>1.3932725499222736</v>
      </c>
      <c r="AN229" s="92">
        <f t="shared" ref="AN229:AT234" si="116">$AU229+$AB$7*SIN(AO229)</f>
        <v>1.549450805717695</v>
      </c>
      <c r="AO229" s="92">
        <f t="shared" si="116"/>
        <v>1.5494508057170471</v>
      </c>
      <c r="AP229" s="92">
        <f t="shared" si="116"/>
        <v>1.5494508056275036</v>
      </c>
      <c r="AQ229" s="92">
        <f t="shared" si="116"/>
        <v>1.5494507932533834</v>
      </c>
      <c r="AR229" s="92">
        <f t="shared" si="116"/>
        <v>1.5494490833262693</v>
      </c>
      <c r="AS229" s="92">
        <f t="shared" si="116"/>
        <v>1.5492140983496325</v>
      </c>
      <c r="AT229" s="92">
        <f t="shared" si="116"/>
        <v>1.5277584728753089</v>
      </c>
      <c r="AU229" s="92">
        <f t="shared" si="112"/>
        <v>1.2104924414551999</v>
      </c>
    </row>
    <row r="230" spans="1:48" x14ac:dyDescent="0.2">
      <c r="A230" s="50" t="s">
        <v>162</v>
      </c>
      <c r="B230" s="60" t="s">
        <v>123</v>
      </c>
      <c r="C230" s="50">
        <v>55376.458299999998</v>
      </c>
      <c r="D230" s="50">
        <v>1E-3</v>
      </c>
      <c r="E230" s="29">
        <f t="shared" si="96"/>
        <v>4507.9947748851191</v>
      </c>
      <c r="F230" s="1">
        <f t="shared" si="97"/>
        <v>4508</v>
      </c>
      <c r="G230" s="1">
        <f t="shared" si="98"/>
        <v>-1.2212800000270363E-2</v>
      </c>
      <c r="J230" s="1">
        <f>G230</f>
        <v>-1.2212800000270363E-2</v>
      </c>
      <c r="O230" s="1">
        <f t="shared" ca="1" si="93"/>
        <v>-1.2112626340961635E-2</v>
      </c>
      <c r="P230" s="4">
        <f t="shared" si="94"/>
        <v>-7.7458235576887691E-3</v>
      </c>
      <c r="Q230" s="12">
        <f t="shared" si="99"/>
        <v>40357.958299999998</v>
      </c>
      <c r="R230" s="1">
        <f t="shared" si="114"/>
        <v>1.9953878538578912E-5</v>
      </c>
      <c r="S230" s="20">
        <v>0.9</v>
      </c>
      <c r="Z230" s="13">
        <f t="shared" si="100"/>
        <v>4508</v>
      </c>
      <c r="AA230" s="92">
        <f t="shared" si="101"/>
        <v>-2.3315904892777232E-2</v>
      </c>
      <c r="AB230" s="92">
        <f t="shared" si="102"/>
        <v>-1.5303129987493129E-2</v>
      </c>
      <c r="AC230" s="92">
        <f t="shared" si="103"/>
        <v>-4.4669764425815939E-3</v>
      </c>
      <c r="AD230" s="92"/>
      <c r="AE230" s="92">
        <f t="shared" si="104"/>
        <v>1.1095104442860899E-4</v>
      </c>
      <c r="AF230" s="13">
        <f t="shared" si="113"/>
        <v>-4.4669764425815939E-3</v>
      </c>
      <c r="AG230" s="116"/>
      <c r="AH230" s="13">
        <f t="shared" si="105"/>
        <v>3.0903299872227664E-3</v>
      </c>
      <c r="AI230" s="13">
        <f t="shared" si="106"/>
        <v>0.86821138596124103</v>
      </c>
      <c r="AJ230" s="13">
        <f t="shared" si="107"/>
        <v>0.53044270813688266</v>
      </c>
      <c r="AK230" s="13">
        <f t="shared" si="108"/>
        <v>0.31237301189196054</v>
      </c>
      <c r="AL230" s="13">
        <f t="shared" si="109"/>
        <v>1.9700340804291492</v>
      </c>
      <c r="AM230" s="13">
        <f t="shared" si="110"/>
        <v>1.5072499705632689</v>
      </c>
      <c r="AN230" s="92">
        <f t="shared" si="116"/>
        <v>1.6280493270011447</v>
      </c>
      <c r="AO230" s="92">
        <f t="shared" si="116"/>
        <v>1.6280493270329779</v>
      </c>
      <c r="AP230" s="92">
        <f t="shared" si="116"/>
        <v>1.6280493253921176</v>
      </c>
      <c r="AQ230" s="92">
        <f t="shared" si="116"/>
        <v>1.628049409971607</v>
      </c>
      <c r="AR230" s="92">
        <f t="shared" si="116"/>
        <v>1.6280450500900954</v>
      </c>
      <c r="AS230" s="92">
        <f t="shared" si="116"/>
        <v>1.6282693617096022</v>
      </c>
      <c r="AT230" s="92">
        <f t="shared" si="116"/>
        <v>1.6152860293815057</v>
      </c>
      <c r="AU230" s="92">
        <f t="shared" si="112"/>
        <v>1.2895692397113341</v>
      </c>
    </row>
    <row r="231" spans="1:48" x14ac:dyDescent="0.2">
      <c r="A231" s="50" t="s">
        <v>163</v>
      </c>
      <c r="B231" s="60" t="s">
        <v>123</v>
      </c>
      <c r="C231" s="50">
        <v>55883.662900000003</v>
      </c>
      <c r="D231" s="50">
        <v>2.0000000000000001E-4</v>
      </c>
      <c r="E231" s="29">
        <f t="shared" si="96"/>
        <v>4724.9967976234066</v>
      </c>
      <c r="F231" s="1">
        <f t="shared" si="97"/>
        <v>4725</v>
      </c>
      <c r="G231" s="1">
        <f t="shared" si="98"/>
        <v>-7.4849999946309254E-3</v>
      </c>
      <c r="K231" s="1">
        <f>G231</f>
        <v>-7.4849999946309254E-3</v>
      </c>
      <c r="O231" s="1">
        <f t="shared" ca="1" si="93"/>
        <v>-6.7226980623405486E-3</v>
      </c>
      <c r="P231" s="4">
        <f t="shared" si="94"/>
        <v>1.8275731064900103E-3</v>
      </c>
      <c r="Q231" s="12">
        <f t="shared" si="99"/>
        <v>40865.162900000003</v>
      </c>
      <c r="R231" s="1">
        <f t="shared" si="114"/>
        <v>8.6724017763721204E-5</v>
      </c>
      <c r="S231" s="20">
        <v>1</v>
      </c>
      <c r="Z231" s="13">
        <f t="shared" si="100"/>
        <v>4725</v>
      </c>
      <c r="AA231" s="92">
        <f t="shared" si="101"/>
        <v>-2.0185620736554832E-2</v>
      </c>
      <c r="AB231" s="92">
        <f t="shared" si="102"/>
        <v>-1.4413329258076094E-2</v>
      </c>
      <c r="AC231" s="92">
        <f t="shared" si="103"/>
        <v>-9.3125731011209356E-3</v>
      </c>
      <c r="AD231" s="92"/>
      <c r="AE231" s="92">
        <f t="shared" si="104"/>
        <v>1.6130576723018776E-4</v>
      </c>
      <c r="AF231" s="13">
        <f t="shared" si="113"/>
        <v>-9.3125731011209356E-3</v>
      </c>
      <c r="AG231" s="116"/>
      <c r="AH231" s="13">
        <f t="shared" si="105"/>
        <v>6.9283292634451698E-3</v>
      </c>
      <c r="AI231" s="13">
        <f t="shared" si="106"/>
        <v>0.79737171142866459</v>
      </c>
      <c r="AJ231" s="13">
        <f t="shared" si="107"/>
        <v>0.71768016884337638</v>
      </c>
      <c r="AK231" s="13">
        <f t="shared" si="108"/>
        <v>0.27182147453680611</v>
      </c>
      <c r="AL231" s="13">
        <f t="shared" si="109"/>
        <v>2.2113766353061441</v>
      </c>
      <c r="AM231" s="13">
        <f t="shared" si="110"/>
        <v>1.992719259707163</v>
      </c>
      <c r="AN231" s="92">
        <f t="shared" si="116"/>
        <v>1.9011177623295805</v>
      </c>
      <c r="AO231" s="92">
        <f t="shared" si="116"/>
        <v>1.9011174276802458</v>
      </c>
      <c r="AP231" s="92">
        <f t="shared" si="116"/>
        <v>1.9011204708987579</v>
      </c>
      <c r="AQ231" s="92">
        <f t="shared" si="116"/>
        <v>1.9010927956261179</v>
      </c>
      <c r="AR231" s="92">
        <f t="shared" si="116"/>
        <v>1.9013443946145165</v>
      </c>
      <c r="AS231" s="92">
        <f t="shared" si="116"/>
        <v>1.8990502476452025</v>
      </c>
      <c r="AT231" s="92">
        <f t="shared" si="116"/>
        <v>1.9194309515590606</v>
      </c>
      <c r="AU231" s="92">
        <f t="shared" si="112"/>
        <v>1.5804110231279642</v>
      </c>
      <c r="AV231" s="92"/>
    </row>
    <row r="232" spans="1:48" x14ac:dyDescent="0.2">
      <c r="A232" s="39" t="s">
        <v>171</v>
      </c>
      <c r="B232" s="72" t="s">
        <v>123</v>
      </c>
      <c r="C232" s="67">
        <v>56222.580499999996</v>
      </c>
      <c r="D232" s="67">
        <v>2.0000000000000001E-4</v>
      </c>
      <c r="E232" s="29">
        <f t="shared" si="96"/>
        <v>4869.999040784458</v>
      </c>
      <c r="F232" s="1">
        <f t="shared" si="97"/>
        <v>4870</v>
      </c>
      <c r="G232" s="1">
        <f t="shared" si="98"/>
        <v>-2.2420000022975728E-3</v>
      </c>
      <c r="K232" s="1">
        <f>G232</f>
        <v>-2.2420000022975728E-3</v>
      </c>
      <c r="O232" s="1">
        <f t="shared" ca="1" si="93"/>
        <v>-3.1211330835384382E-3</v>
      </c>
      <c r="P232" s="4">
        <f t="shared" si="94"/>
        <v>9.1515263031288763E-3</v>
      </c>
      <c r="Q232" s="12">
        <f t="shared" si="99"/>
        <v>41204.080499999996</v>
      </c>
      <c r="R232" s="1">
        <f t="shared" si="114"/>
        <v>1.2981244167244448E-4</v>
      </c>
      <c r="S232" s="20">
        <v>1</v>
      </c>
      <c r="Z232" s="13">
        <f t="shared" si="100"/>
        <v>4870</v>
      </c>
      <c r="AA232" s="92">
        <f t="shared" si="101"/>
        <v>-1.8496130571536373E-2</v>
      </c>
      <c r="AB232" s="92">
        <f t="shared" si="102"/>
        <v>-1.1328517430761199E-2</v>
      </c>
      <c r="AC232" s="92">
        <f t="shared" si="103"/>
        <v>-1.1393526305426449E-2</v>
      </c>
      <c r="AD232" s="92"/>
      <c r="AE232" s="92">
        <f t="shared" si="104"/>
        <v>2.6419676056186323E-4</v>
      </c>
      <c r="AF232" s="13">
        <f t="shared" si="113"/>
        <v>-1.1393526305426449E-2</v>
      </c>
      <c r="AG232" s="116"/>
      <c r="AH232" s="13">
        <f t="shared" si="105"/>
        <v>9.0865174284636262E-3</v>
      </c>
      <c r="AI232" s="13">
        <f t="shared" si="106"/>
        <v>0.76106053629777504</v>
      </c>
      <c r="AJ232" s="13">
        <f t="shared" si="107"/>
        <v>0.80872006926167805</v>
      </c>
      <c r="AK232" s="13">
        <f t="shared" si="108"/>
        <v>0.24052665140147153</v>
      </c>
      <c r="AL232" s="13">
        <f t="shared" si="109"/>
        <v>2.3528841793034352</v>
      </c>
      <c r="AM232" s="13">
        <f t="shared" si="110"/>
        <v>2.4029564261370142</v>
      </c>
      <c r="AN232" s="92">
        <f t="shared" si="116"/>
        <v>2.0720764870260515</v>
      </c>
      <c r="AO232" s="92">
        <f t="shared" si="116"/>
        <v>2.0720717331034884</v>
      </c>
      <c r="AP232" s="92">
        <f t="shared" si="116"/>
        <v>2.0721009115185378</v>
      </c>
      <c r="AQ232" s="92">
        <f t="shared" si="116"/>
        <v>2.0719217970317629</v>
      </c>
      <c r="AR232" s="92">
        <f t="shared" si="116"/>
        <v>2.0730203867331864</v>
      </c>
      <c r="AS232" s="92">
        <f t="shared" si="116"/>
        <v>2.0662471639578186</v>
      </c>
      <c r="AT232" s="92">
        <f t="shared" si="116"/>
        <v>2.1067607079568771</v>
      </c>
      <c r="AU232" s="92">
        <f t="shared" si="112"/>
        <v>1.7747523069777857</v>
      </c>
    </row>
    <row r="233" spans="1:48" x14ac:dyDescent="0.2">
      <c r="A233" s="67" t="s">
        <v>169</v>
      </c>
      <c r="B233" s="72" t="s">
        <v>123</v>
      </c>
      <c r="C233" s="67">
        <v>56533.446199999998</v>
      </c>
      <c r="D233" s="67">
        <v>1.1000000000000001E-3</v>
      </c>
      <c r="E233" s="29">
        <f t="shared" si="96"/>
        <v>5002.9995808031281</v>
      </c>
      <c r="F233" s="1">
        <f t="shared" si="97"/>
        <v>5003</v>
      </c>
      <c r="G233" s="1">
        <f t="shared" si="98"/>
        <v>-9.7980000282404944E-4</v>
      </c>
      <c r="J233" s="1">
        <f>G233</f>
        <v>-9.7980000282404944E-4</v>
      </c>
      <c r="O233" s="1">
        <f t="shared" ca="1" si="93"/>
        <v>1.8237134529383581E-4</v>
      </c>
      <c r="P233" s="4">
        <f t="shared" si="94"/>
        <v>1.6522326890587524E-2</v>
      </c>
      <c r="Q233" s="12">
        <f t="shared" si="99"/>
        <v>41514.946199999998</v>
      </c>
      <c r="R233" s="1">
        <f t="shared" si="114"/>
        <v>3.0632444579308069E-4</v>
      </c>
      <c r="S233" s="20">
        <v>0.9</v>
      </c>
      <c r="Z233" s="13">
        <f t="shared" si="100"/>
        <v>5003</v>
      </c>
      <c r="AA233" s="92">
        <f t="shared" si="101"/>
        <v>-1.7240761818397943E-2</v>
      </c>
      <c r="AB233" s="92">
        <f t="shared" si="102"/>
        <v>-1.1748637464426104E-2</v>
      </c>
      <c r="AC233" s="92">
        <f t="shared" si="103"/>
        <v>-1.7502126893411574E-2</v>
      </c>
      <c r="AD233" s="92"/>
      <c r="AE233" s="92">
        <f t="shared" si="104"/>
        <v>2.3797699125079701E-4</v>
      </c>
      <c r="AF233" s="13">
        <f t="shared" si="113"/>
        <v>-1.7502126893411574E-2</v>
      </c>
      <c r="AG233" s="116"/>
      <c r="AH233" s="13">
        <f t="shared" si="105"/>
        <v>1.0768837461602055E-2</v>
      </c>
      <c r="AI233" s="13">
        <f t="shared" si="106"/>
        <v>0.73408704846257511</v>
      </c>
      <c r="AJ233" s="13">
        <f t="shared" si="107"/>
        <v>0.87308137282168263</v>
      </c>
      <c r="AK233" s="13">
        <f t="shared" si="108"/>
        <v>0.21032222791081076</v>
      </c>
      <c r="AL233" s="13">
        <f t="shared" si="109"/>
        <v>2.4723981667979529</v>
      </c>
      <c r="AM233" s="13">
        <f t="shared" si="110"/>
        <v>2.8762939442335953</v>
      </c>
      <c r="AN233" s="92">
        <f t="shared" si="116"/>
        <v>2.2225540588418511</v>
      </c>
      <c r="AO233" s="92">
        <f t="shared" si="116"/>
        <v>2.2225336119882799</v>
      </c>
      <c r="AP233" s="92">
        <f t="shared" si="116"/>
        <v>2.2226330318204193</v>
      </c>
      <c r="AQ233" s="92">
        <f t="shared" si="116"/>
        <v>2.222149495719377</v>
      </c>
      <c r="AR233" s="92">
        <f t="shared" si="116"/>
        <v>2.2244983406135419</v>
      </c>
      <c r="AS233" s="92">
        <f t="shared" si="116"/>
        <v>2.2130197492743053</v>
      </c>
      <c r="AT233" s="92">
        <f t="shared" si="116"/>
        <v>2.2675813709146122</v>
      </c>
      <c r="AU233" s="92">
        <f t="shared" si="112"/>
        <v>1.9530101742331398</v>
      </c>
    </row>
    <row r="234" spans="1:48" x14ac:dyDescent="0.2">
      <c r="A234" s="75" t="s">
        <v>170</v>
      </c>
      <c r="B234" s="76" t="s">
        <v>123</v>
      </c>
      <c r="C234" s="77">
        <v>56540.460700000003</v>
      </c>
      <c r="D234" s="78">
        <v>1.6999999999999999E-3</v>
      </c>
      <c r="E234" s="29">
        <f t="shared" si="96"/>
        <v>5006.0006590435441</v>
      </c>
      <c r="F234" s="1">
        <f t="shared" si="97"/>
        <v>5006</v>
      </c>
      <c r="G234" s="1">
        <f t="shared" si="98"/>
        <v>1.5404000077978708E-3</v>
      </c>
      <c r="J234" s="1">
        <f>G234</f>
        <v>1.5404000077978708E-3</v>
      </c>
      <c r="O234" s="1">
        <f t="shared" ca="1" si="93"/>
        <v>2.5688648278629489E-4</v>
      </c>
      <c r="P234" s="4">
        <f t="shared" si="94"/>
        <v>1.6695790905661145E-2</v>
      </c>
      <c r="Q234" s="12">
        <f t="shared" si="99"/>
        <v>41521.960700000003</v>
      </c>
      <c r="R234" s="1">
        <f t="shared" si="114"/>
        <v>2.2968587326703698E-4</v>
      </c>
      <c r="S234" s="20">
        <v>0.9</v>
      </c>
      <c r="Z234" s="13">
        <f t="shared" si="100"/>
        <v>5006</v>
      </c>
      <c r="AA234" s="92">
        <f t="shared" si="101"/>
        <v>-1.721571265732659E-2</v>
      </c>
      <c r="AB234" s="92">
        <f t="shared" si="102"/>
        <v>-9.2630844548755396E-3</v>
      </c>
      <c r="AC234" s="92">
        <f t="shared" si="103"/>
        <v>-1.5155390897863275E-2</v>
      </c>
      <c r="AD234" s="92"/>
      <c r="AE234" s="92">
        <f t="shared" si="104"/>
        <v>3.1661258607615801E-4</v>
      </c>
      <c r="AF234" s="13">
        <f t="shared" si="113"/>
        <v>-1.5155390897863275E-2</v>
      </c>
      <c r="AG234" s="116"/>
      <c r="AH234" s="13">
        <f t="shared" si="105"/>
        <v>1.080348446267341E-2</v>
      </c>
      <c r="AI234" s="13">
        <f t="shared" si="106"/>
        <v>0.73354101516016756</v>
      </c>
      <c r="AJ234" s="13">
        <f t="shared" si="107"/>
        <v>0.87434633386592275</v>
      </c>
      <c r="AK234" s="13">
        <f t="shared" si="108"/>
        <v>0.2096300234862313</v>
      </c>
      <c r="AL234" s="13">
        <f t="shared" si="109"/>
        <v>2.4749986195536415</v>
      </c>
      <c r="AM234" s="13">
        <f t="shared" si="110"/>
        <v>2.8883962979652109</v>
      </c>
      <c r="AN234" s="92">
        <f t="shared" si="116"/>
        <v>2.2258879250041885</v>
      </c>
      <c r="AO234" s="92">
        <f t="shared" si="116"/>
        <v>2.2258669326864595</v>
      </c>
      <c r="AP234" s="92">
        <f t="shared" si="116"/>
        <v>2.2259685612083184</v>
      </c>
      <c r="AQ234" s="92">
        <f t="shared" si="116"/>
        <v>2.2254764296445155</v>
      </c>
      <c r="AR234" s="92">
        <f t="shared" si="116"/>
        <v>2.2278566305472416</v>
      </c>
      <c r="AS234" s="92">
        <f t="shared" si="116"/>
        <v>2.2162753336641012</v>
      </c>
      <c r="AT234" s="92">
        <f t="shared" si="116"/>
        <v>2.2710912386483519</v>
      </c>
      <c r="AU234" s="92">
        <f t="shared" si="112"/>
        <v>1.9570310283817567</v>
      </c>
    </row>
    <row r="235" spans="1:48" x14ac:dyDescent="0.2">
      <c r="A235" s="49"/>
      <c r="B235" s="61"/>
      <c r="C235" s="62"/>
      <c r="D235" s="49"/>
      <c r="E235" s="29"/>
      <c r="N235" s="22"/>
      <c r="P235" s="4"/>
      <c r="Q235" s="12"/>
      <c r="AA235" s="92"/>
      <c r="AB235" s="92"/>
      <c r="AC235" s="92"/>
      <c r="AD235" s="92"/>
      <c r="AE235" s="92"/>
      <c r="AG235" s="116"/>
      <c r="AN235" s="92"/>
      <c r="AO235" s="92"/>
      <c r="AP235" s="92"/>
      <c r="AQ235" s="92"/>
      <c r="AR235" s="92"/>
      <c r="AS235" s="92"/>
      <c r="AT235" s="92"/>
      <c r="AU235" s="92"/>
    </row>
    <row r="236" spans="1:48" x14ac:dyDescent="0.2">
      <c r="A236" s="49"/>
      <c r="B236" s="61"/>
      <c r="C236" s="62"/>
      <c r="D236" s="62"/>
      <c r="E236" s="29"/>
      <c r="L236" s="22"/>
      <c r="P236" s="4"/>
      <c r="Q236" s="12"/>
      <c r="AA236" s="92"/>
      <c r="AB236" s="92"/>
      <c r="AC236" s="92"/>
      <c r="AD236" s="92"/>
      <c r="AE236" s="92"/>
      <c r="AG236" s="116"/>
      <c r="AN236" s="92"/>
      <c r="AO236" s="92"/>
      <c r="AP236" s="92"/>
      <c r="AQ236" s="92"/>
      <c r="AR236" s="92"/>
      <c r="AS236" s="92"/>
      <c r="AT236" s="92"/>
      <c r="AU236" s="92"/>
    </row>
    <row r="237" spans="1:48" x14ac:dyDescent="0.2">
      <c r="A237" s="29"/>
      <c r="B237" s="53"/>
      <c r="C237" s="27"/>
      <c r="D237" s="27"/>
      <c r="E237" s="29"/>
      <c r="AA237" s="92"/>
      <c r="AB237" s="92"/>
      <c r="AC237" s="92"/>
      <c r="AD237" s="92"/>
      <c r="AE237" s="92"/>
      <c r="AG237" s="116"/>
      <c r="AN237" s="92"/>
      <c r="AO237" s="92"/>
      <c r="AP237" s="92"/>
      <c r="AQ237" s="92"/>
      <c r="AR237" s="92"/>
      <c r="AS237" s="92"/>
      <c r="AT237" s="92"/>
      <c r="AU237" s="92"/>
    </row>
    <row r="238" spans="1:48" x14ac:dyDescent="0.2">
      <c r="A238" s="29"/>
      <c r="B238" s="53"/>
      <c r="C238" s="27"/>
      <c r="D238" s="27"/>
      <c r="E238" s="29"/>
      <c r="AA238" s="92"/>
      <c r="AB238" s="92"/>
      <c r="AC238" s="92"/>
      <c r="AD238" s="92"/>
      <c r="AE238" s="92"/>
      <c r="AG238" s="116"/>
      <c r="AN238" s="92"/>
      <c r="AO238" s="92"/>
      <c r="AP238" s="92"/>
      <c r="AQ238" s="92"/>
      <c r="AR238" s="92"/>
      <c r="AS238" s="92"/>
      <c r="AT238" s="92"/>
      <c r="AU238" s="92"/>
    </row>
    <row r="239" spans="1:48" x14ac:dyDescent="0.2">
      <c r="A239" s="29"/>
      <c r="B239" s="53"/>
      <c r="C239" s="27"/>
      <c r="D239" s="27"/>
      <c r="E239" s="29"/>
      <c r="AA239" s="92"/>
      <c r="AB239" s="92"/>
      <c r="AC239" s="92"/>
      <c r="AD239" s="92"/>
      <c r="AE239" s="92"/>
      <c r="AG239" s="116"/>
      <c r="AN239" s="92"/>
      <c r="AO239" s="92"/>
      <c r="AP239" s="92"/>
      <c r="AQ239" s="92"/>
      <c r="AR239" s="92"/>
      <c r="AS239" s="92"/>
      <c r="AT239" s="92"/>
      <c r="AU239" s="92"/>
    </row>
    <row r="240" spans="1:48" x14ac:dyDescent="0.2">
      <c r="A240" s="29"/>
      <c r="B240" s="53"/>
      <c r="C240" s="27"/>
      <c r="D240" s="27"/>
      <c r="E240" s="29"/>
      <c r="AA240" s="92"/>
      <c r="AB240" s="92"/>
      <c r="AC240" s="92"/>
      <c r="AD240" s="92"/>
      <c r="AE240" s="92"/>
      <c r="AG240" s="116"/>
      <c r="AN240" s="92"/>
      <c r="AO240" s="92"/>
      <c r="AP240" s="92"/>
      <c r="AQ240" s="92"/>
      <c r="AR240" s="92"/>
      <c r="AS240" s="92"/>
      <c r="AT240" s="92"/>
      <c r="AU240" s="92"/>
    </row>
    <row r="241" spans="1:48" x14ac:dyDescent="0.2">
      <c r="A241" s="29"/>
      <c r="B241" s="53"/>
      <c r="C241" s="27"/>
      <c r="D241" s="27"/>
      <c r="E241" s="29"/>
      <c r="AA241" s="92"/>
      <c r="AB241" s="92"/>
      <c r="AC241" s="92"/>
      <c r="AD241" s="92"/>
      <c r="AE241" s="92"/>
      <c r="AG241" s="116"/>
      <c r="AN241" s="92"/>
      <c r="AO241" s="92"/>
      <c r="AP241" s="92"/>
      <c r="AQ241" s="92"/>
      <c r="AR241" s="92"/>
      <c r="AS241" s="92"/>
      <c r="AT241" s="92"/>
      <c r="AU241" s="92"/>
    </row>
    <row r="242" spans="1:48" x14ac:dyDescent="0.2">
      <c r="A242" s="29"/>
      <c r="B242" s="53"/>
      <c r="C242" s="27"/>
      <c r="D242" s="27"/>
      <c r="E242" s="29"/>
      <c r="AA242" s="92"/>
      <c r="AB242" s="92"/>
      <c r="AC242" s="92"/>
      <c r="AD242" s="92"/>
      <c r="AE242" s="92"/>
      <c r="AG242" s="116"/>
      <c r="AN242" s="92"/>
      <c r="AO242" s="92"/>
      <c r="AP242" s="92"/>
      <c r="AQ242" s="92"/>
      <c r="AR242" s="92"/>
      <c r="AS242" s="92"/>
      <c r="AT242" s="92"/>
      <c r="AU242" s="92"/>
    </row>
    <row r="243" spans="1:48" x14ac:dyDescent="0.2">
      <c r="A243" s="29"/>
      <c r="B243" s="53"/>
      <c r="C243" s="27"/>
      <c r="D243" s="27"/>
      <c r="E243" s="29"/>
      <c r="AA243" s="92"/>
      <c r="AB243" s="92"/>
      <c r="AC243" s="92"/>
      <c r="AD243" s="92"/>
      <c r="AE243" s="92"/>
      <c r="AG243" s="116"/>
      <c r="AN243" s="92"/>
      <c r="AO243" s="92"/>
      <c r="AP243" s="92"/>
      <c r="AQ243" s="92"/>
      <c r="AR243" s="92"/>
      <c r="AS243" s="92"/>
      <c r="AT243" s="92"/>
      <c r="AU243" s="92"/>
    </row>
    <row r="244" spans="1:48" x14ac:dyDescent="0.2">
      <c r="A244" s="29"/>
      <c r="B244" s="53"/>
      <c r="C244" s="27"/>
      <c r="D244" s="27"/>
      <c r="E244" s="29"/>
      <c r="AA244" s="92"/>
      <c r="AB244" s="92"/>
      <c r="AC244" s="92"/>
      <c r="AD244" s="92"/>
      <c r="AE244" s="92"/>
      <c r="AG244" s="116"/>
      <c r="AN244" s="92"/>
      <c r="AO244" s="92"/>
      <c r="AP244" s="92"/>
      <c r="AQ244" s="92"/>
      <c r="AR244" s="92"/>
      <c r="AS244" s="92"/>
      <c r="AT244" s="92"/>
      <c r="AU244" s="92"/>
    </row>
    <row r="245" spans="1:48" x14ac:dyDescent="0.2">
      <c r="A245" s="29"/>
      <c r="B245" s="53"/>
      <c r="C245" s="27"/>
      <c r="D245" s="27"/>
      <c r="E245" s="29"/>
      <c r="AA245" s="92"/>
      <c r="AB245" s="92"/>
      <c r="AC245" s="92"/>
      <c r="AD245" s="92"/>
      <c r="AE245" s="92"/>
      <c r="AG245" s="116"/>
      <c r="AN245" s="92"/>
      <c r="AO245" s="92"/>
      <c r="AP245" s="92"/>
      <c r="AQ245" s="92"/>
      <c r="AR245" s="92"/>
      <c r="AS245" s="92"/>
      <c r="AT245" s="92"/>
      <c r="AU245" s="92"/>
    </row>
    <row r="246" spans="1:48" x14ac:dyDescent="0.2">
      <c r="A246" s="29"/>
      <c r="B246" s="53"/>
      <c r="C246" s="27"/>
      <c r="D246" s="27"/>
      <c r="E246" s="29"/>
      <c r="AA246" s="92"/>
      <c r="AB246" s="92"/>
      <c r="AC246" s="92"/>
      <c r="AD246" s="92"/>
      <c r="AE246" s="92"/>
      <c r="AG246" s="116"/>
      <c r="AN246" s="92"/>
      <c r="AO246" s="92"/>
      <c r="AP246" s="92"/>
      <c r="AQ246" s="92"/>
      <c r="AR246" s="92"/>
      <c r="AS246" s="92"/>
      <c r="AT246" s="92"/>
      <c r="AU246" s="92"/>
    </row>
    <row r="247" spans="1:48" x14ac:dyDescent="0.2">
      <c r="A247" s="29"/>
      <c r="B247" s="53"/>
      <c r="C247" s="27"/>
      <c r="D247" s="27"/>
      <c r="E247" s="29"/>
      <c r="AA247" s="92"/>
      <c r="AB247" s="92"/>
      <c r="AC247" s="92"/>
      <c r="AD247" s="92"/>
      <c r="AE247" s="92"/>
      <c r="AG247" s="116"/>
      <c r="AN247" s="92"/>
      <c r="AO247" s="92"/>
      <c r="AP247" s="92"/>
      <c r="AQ247" s="92"/>
      <c r="AR247" s="92"/>
      <c r="AS247" s="92"/>
      <c r="AT247" s="92"/>
      <c r="AU247" s="92"/>
    </row>
    <row r="248" spans="1:48" x14ac:dyDescent="0.2">
      <c r="A248" s="29"/>
      <c r="B248" s="53"/>
      <c r="C248" s="27"/>
      <c r="D248" s="27"/>
      <c r="E248" s="29"/>
      <c r="AA248" s="92"/>
      <c r="AB248" s="92"/>
      <c r="AC248" s="92"/>
      <c r="AD248" s="92"/>
      <c r="AE248" s="92"/>
      <c r="AG248" s="116"/>
      <c r="AN248" s="92"/>
      <c r="AO248" s="92"/>
      <c r="AP248" s="92"/>
      <c r="AQ248" s="92"/>
      <c r="AR248" s="92"/>
      <c r="AS248" s="92"/>
      <c r="AT248" s="92"/>
      <c r="AU248" s="92"/>
    </row>
    <row r="249" spans="1:48" x14ac:dyDescent="0.2">
      <c r="A249" s="29"/>
      <c r="B249" s="53"/>
      <c r="C249" s="27"/>
      <c r="D249" s="27"/>
      <c r="E249" s="29"/>
      <c r="AA249" s="92"/>
      <c r="AB249" s="92"/>
      <c r="AC249" s="92"/>
      <c r="AD249" s="92"/>
      <c r="AE249" s="92"/>
      <c r="AG249" s="116"/>
      <c r="AN249" s="92"/>
      <c r="AO249" s="92"/>
      <c r="AP249" s="92"/>
      <c r="AQ249" s="92"/>
      <c r="AR249" s="92"/>
      <c r="AS249" s="92"/>
      <c r="AT249" s="92"/>
      <c r="AU249" s="92"/>
    </row>
    <row r="250" spans="1:48" x14ac:dyDescent="0.2">
      <c r="A250" s="29"/>
      <c r="B250" s="53"/>
      <c r="C250" s="27"/>
      <c r="D250" s="27"/>
      <c r="E250" s="29"/>
      <c r="AA250" s="92"/>
      <c r="AB250" s="92"/>
      <c r="AC250" s="92"/>
      <c r="AD250" s="92"/>
      <c r="AE250" s="92"/>
      <c r="AG250" s="116"/>
      <c r="AN250" s="92"/>
      <c r="AO250" s="92"/>
      <c r="AP250" s="92"/>
      <c r="AQ250" s="92"/>
      <c r="AR250" s="92"/>
      <c r="AS250" s="92"/>
      <c r="AT250" s="92"/>
      <c r="AU250" s="92"/>
    </row>
    <row r="251" spans="1:48" x14ac:dyDescent="0.2">
      <c r="A251" s="29"/>
      <c r="B251" s="53"/>
      <c r="C251" s="27"/>
      <c r="D251" s="27"/>
      <c r="E251" s="29"/>
      <c r="AA251" s="92"/>
      <c r="AB251" s="92"/>
      <c r="AC251" s="92"/>
      <c r="AD251" s="92"/>
      <c r="AE251" s="92"/>
      <c r="AG251" s="116"/>
      <c r="AN251" s="92"/>
      <c r="AO251" s="92"/>
      <c r="AP251" s="92"/>
      <c r="AQ251" s="92"/>
      <c r="AR251" s="92"/>
      <c r="AS251" s="92"/>
      <c r="AT251" s="92"/>
      <c r="AU251" s="92"/>
    </row>
    <row r="252" spans="1:48" x14ac:dyDescent="0.2">
      <c r="A252" s="29"/>
      <c r="B252" s="53"/>
      <c r="C252" s="27"/>
      <c r="D252" s="27"/>
      <c r="E252" s="29"/>
      <c r="AA252" s="92"/>
      <c r="AB252" s="92"/>
      <c r="AC252" s="92"/>
      <c r="AD252" s="92"/>
      <c r="AE252" s="92"/>
      <c r="AG252" s="116"/>
      <c r="AN252" s="92"/>
      <c r="AO252" s="92"/>
      <c r="AP252" s="92"/>
      <c r="AQ252" s="92"/>
      <c r="AR252" s="92"/>
      <c r="AS252" s="92"/>
      <c r="AT252" s="92"/>
      <c r="AU252" s="92"/>
      <c r="AV252" s="92"/>
    </row>
    <row r="253" spans="1:48" x14ac:dyDescent="0.2">
      <c r="A253" s="29"/>
      <c r="B253" s="53"/>
      <c r="C253" s="27"/>
      <c r="D253" s="27"/>
      <c r="E253" s="29"/>
      <c r="AA253" s="92"/>
      <c r="AB253" s="92"/>
      <c r="AC253" s="92"/>
      <c r="AD253" s="92"/>
      <c r="AE253" s="92"/>
      <c r="AG253" s="116"/>
      <c r="AN253" s="92"/>
      <c r="AO253" s="92"/>
      <c r="AP253" s="92"/>
      <c r="AQ253" s="92"/>
      <c r="AR253" s="92"/>
      <c r="AS253" s="92"/>
      <c r="AT253" s="92"/>
      <c r="AU253" s="92"/>
    </row>
    <row r="254" spans="1:48" x14ac:dyDescent="0.2">
      <c r="A254" s="29"/>
      <c r="B254" s="53"/>
      <c r="C254" s="27"/>
      <c r="D254" s="27"/>
      <c r="E254" s="29"/>
      <c r="AA254" s="92"/>
      <c r="AB254" s="92"/>
      <c r="AC254" s="92"/>
      <c r="AD254" s="92"/>
      <c r="AE254" s="92"/>
      <c r="AG254" s="116"/>
      <c r="AN254" s="92"/>
      <c r="AO254" s="92"/>
      <c r="AP254" s="92"/>
      <c r="AQ254" s="92"/>
      <c r="AR254" s="92"/>
      <c r="AS254" s="92"/>
      <c r="AT254" s="92"/>
      <c r="AU254" s="92"/>
      <c r="AV254" s="92"/>
    </row>
    <row r="255" spans="1:48" x14ac:dyDescent="0.2">
      <c r="A255" s="29"/>
      <c r="B255" s="53"/>
      <c r="C255" s="27"/>
      <c r="D255" s="27"/>
      <c r="E255" s="29"/>
      <c r="AA255" s="92"/>
      <c r="AB255" s="92"/>
      <c r="AC255" s="92"/>
      <c r="AD255" s="92"/>
      <c r="AE255" s="92"/>
      <c r="AG255" s="116"/>
      <c r="AN255" s="92"/>
      <c r="AO255" s="92"/>
      <c r="AP255" s="92"/>
      <c r="AQ255" s="92"/>
      <c r="AR255" s="92"/>
      <c r="AS255" s="92"/>
      <c r="AT255" s="92"/>
      <c r="AU255" s="92"/>
    </row>
    <row r="256" spans="1:48" x14ac:dyDescent="0.2">
      <c r="A256" s="29"/>
      <c r="B256" s="53"/>
      <c r="C256" s="27"/>
      <c r="D256" s="27"/>
      <c r="E256" s="29"/>
      <c r="AA256" s="92"/>
      <c r="AB256" s="92"/>
      <c r="AC256" s="92"/>
      <c r="AD256" s="92"/>
      <c r="AE256" s="92"/>
      <c r="AG256" s="116"/>
      <c r="AN256" s="92"/>
      <c r="AO256" s="92"/>
      <c r="AP256" s="92"/>
      <c r="AQ256" s="92"/>
      <c r="AR256" s="92"/>
      <c r="AS256" s="92"/>
      <c r="AT256" s="92"/>
      <c r="AU256" s="92"/>
      <c r="AV256" s="92"/>
    </row>
    <row r="257" spans="1:48" x14ac:dyDescent="0.2">
      <c r="A257" s="29"/>
      <c r="B257" s="53"/>
      <c r="C257" s="27"/>
      <c r="D257" s="27"/>
      <c r="E257" s="29"/>
      <c r="AA257" s="92"/>
      <c r="AB257" s="92"/>
      <c r="AC257" s="92"/>
      <c r="AD257" s="92"/>
      <c r="AE257" s="92"/>
      <c r="AG257" s="116"/>
      <c r="AN257" s="92"/>
      <c r="AO257" s="92"/>
      <c r="AP257" s="92"/>
      <c r="AQ257" s="92"/>
      <c r="AR257" s="92"/>
      <c r="AS257" s="92"/>
      <c r="AT257" s="92"/>
      <c r="AU257" s="92"/>
      <c r="AV257" s="92"/>
    </row>
    <row r="258" spans="1:48" x14ac:dyDescent="0.2">
      <c r="A258" s="29"/>
      <c r="B258" s="53"/>
      <c r="C258" s="27"/>
      <c r="D258" s="27"/>
      <c r="E258" s="29"/>
      <c r="AA258" s="92"/>
      <c r="AB258" s="92"/>
      <c r="AC258" s="92"/>
      <c r="AD258" s="92"/>
      <c r="AE258" s="92"/>
      <c r="AG258" s="116"/>
      <c r="AN258" s="92"/>
      <c r="AO258" s="92"/>
      <c r="AP258" s="92"/>
      <c r="AQ258" s="92"/>
      <c r="AR258" s="92"/>
      <c r="AS258" s="92"/>
      <c r="AT258" s="92"/>
      <c r="AU258" s="92"/>
    </row>
    <row r="259" spans="1:48" x14ac:dyDescent="0.2">
      <c r="A259" s="29"/>
      <c r="B259" s="53"/>
      <c r="C259" s="27"/>
      <c r="D259" s="27"/>
      <c r="E259" s="29"/>
      <c r="AA259" s="92"/>
      <c r="AB259" s="92"/>
      <c r="AC259" s="92"/>
      <c r="AD259" s="92"/>
      <c r="AE259" s="92"/>
      <c r="AG259" s="116"/>
      <c r="AN259" s="92"/>
      <c r="AO259" s="92"/>
      <c r="AP259" s="92"/>
      <c r="AQ259" s="92"/>
      <c r="AR259" s="92"/>
      <c r="AS259" s="92"/>
      <c r="AT259" s="92"/>
      <c r="AU259" s="92"/>
      <c r="AV259" s="92"/>
    </row>
    <row r="260" spans="1:48" x14ac:dyDescent="0.2">
      <c r="A260" s="29"/>
      <c r="B260" s="53"/>
      <c r="C260" s="27"/>
      <c r="D260" s="27"/>
      <c r="E260" s="29"/>
      <c r="AA260" s="92"/>
      <c r="AB260" s="92"/>
      <c r="AC260" s="92"/>
      <c r="AD260" s="92"/>
      <c r="AE260" s="92"/>
      <c r="AG260" s="116"/>
      <c r="AN260" s="92"/>
      <c r="AO260" s="92"/>
      <c r="AP260" s="92"/>
      <c r="AQ260" s="92"/>
      <c r="AR260" s="92"/>
      <c r="AS260" s="92"/>
      <c r="AT260" s="92"/>
      <c r="AU260" s="92"/>
      <c r="AV260" s="92"/>
    </row>
    <row r="261" spans="1:48" x14ac:dyDescent="0.2">
      <c r="A261" s="29"/>
      <c r="B261" s="53"/>
      <c r="C261" s="27"/>
      <c r="D261" s="27"/>
      <c r="E261" s="29"/>
      <c r="AA261" s="92"/>
      <c r="AB261" s="92"/>
      <c r="AC261" s="92"/>
      <c r="AD261" s="92"/>
      <c r="AE261" s="92"/>
      <c r="AG261" s="116"/>
      <c r="AN261" s="92"/>
      <c r="AO261" s="92"/>
      <c r="AP261" s="92"/>
      <c r="AQ261" s="92"/>
      <c r="AR261" s="92"/>
      <c r="AS261" s="92"/>
      <c r="AT261" s="92"/>
      <c r="AU261" s="92"/>
    </row>
    <row r="262" spans="1:48" x14ac:dyDescent="0.2">
      <c r="A262" s="29"/>
      <c r="B262" s="53"/>
      <c r="C262" s="27"/>
      <c r="D262" s="27"/>
      <c r="E262" s="29"/>
      <c r="AA262" s="92"/>
      <c r="AB262" s="92"/>
      <c r="AC262" s="92"/>
      <c r="AD262" s="92"/>
      <c r="AE262" s="92"/>
      <c r="AG262" s="116"/>
      <c r="AN262" s="92"/>
      <c r="AO262" s="92"/>
      <c r="AP262" s="92"/>
      <c r="AQ262" s="92"/>
      <c r="AR262" s="92"/>
      <c r="AS262" s="92"/>
      <c r="AT262" s="92"/>
      <c r="AU262" s="92"/>
      <c r="AV262" s="92"/>
    </row>
    <row r="263" spans="1:48" x14ac:dyDescent="0.2">
      <c r="A263" s="29"/>
      <c r="B263" s="53"/>
      <c r="C263" s="27"/>
      <c r="D263" s="27"/>
      <c r="E263" s="29"/>
      <c r="AA263" s="92"/>
      <c r="AB263" s="92"/>
      <c r="AC263" s="92"/>
      <c r="AD263" s="92"/>
      <c r="AE263" s="92"/>
      <c r="AG263" s="116"/>
      <c r="AN263" s="92"/>
      <c r="AO263" s="92"/>
      <c r="AP263" s="92"/>
      <c r="AQ263" s="92"/>
      <c r="AR263" s="92"/>
      <c r="AS263" s="92"/>
      <c r="AT263" s="92"/>
      <c r="AU263" s="92"/>
      <c r="AV263" s="92"/>
    </row>
    <row r="264" spans="1:48" x14ac:dyDescent="0.2">
      <c r="A264" s="29"/>
      <c r="B264" s="53"/>
      <c r="C264" s="27"/>
      <c r="D264" s="27"/>
      <c r="E264" s="29"/>
      <c r="AA264" s="92"/>
      <c r="AB264" s="92"/>
      <c r="AC264" s="92"/>
      <c r="AD264" s="92"/>
      <c r="AE264" s="92"/>
      <c r="AG264" s="116"/>
      <c r="AN264" s="92"/>
      <c r="AO264" s="92"/>
      <c r="AP264" s="92"/>
      <c r="AQ264" s="92"/>
      <c r="AR264" s="92"/>
      <c r="AS264" s="92"/>
      <c r="AT264" s="92"/>
      <c r="AU264" s="92"/>
      <c r="AV264" s="92"/>
    </row>
    <row r="265" spans="1:48" x14ac:dyDescent="0.2">
      <c r="A265" s="29"/>
      <c r="B265" s="53"/>
      <c r="C265" s="27"/>
      <c r="D265" s="27"/>
      <c r="E265" s="29"/>
      <c r="AA265" s="92"/>
      <c r="AB265" s="92"/>
      <c r="AC265" s="92"/>
      <c r="AD265" s="92"/>
      <c r="AE265" s="92"/>
      <c r="AG265" s="116"/>
      <c r="AN265" s="92"/>
      <c r="AO265" s="92"/>
      <c r="AP265" s="92"/>
      <c r="AQ265" s="92"/>
      <c r="AR265" s="92"/>
      <c r="AS265" s="92"/>
      <c r="AT265" s="92"/>
      <c r="AU265" s="92"/>
      <c r="AV265" s="92"/>
    </row>
    <row r="266" spans="1:48" x14ac:dyDescent="0.2">
      <c r="A266" s="29"/>
      <c r="B266" s="53"/>
      <c r="C266" s="27"/>
      <c r="D266" s="27"/>
      <c r="E266" s="29"/>
      <c r="AA266" s="92"/>
      <c r="AB266" s="92"/>
      <c r="AC266" s="92"/>
      <c r="AD266" s="92"/>
      <c r="AE266" s="92"/>
      <c r="AG266" s="116"/>
      <c r="AN266" s="92"/>
      <c r="AO266" s="92"/>
      <c r="AP266" s="92"/>
      <c r="AQ266" s="92"/>
      <c r="AR266" s="92"/>
      <c r="AS266" s="92"/>
      <c r="AT266" s="92"/>
      <c r="AU266" s="92"/>
    </row>
    <row r="267" spans="1:48" x14ac:dyDescent="0.2">
      <c r="A267" s="29"/>
      <c r="B267" s="53"/>
      <c r="C267" s="27"/>
      <c r="D267" s="27"/>
      <c r="E267" s="29"/>
      <c r="AA267" s="92"/>
      <c r="AB267" s="92"/>
      <c r="AC267" s="92"/>
      <c r="AD267" s="92"/>
      <c r="AE267" s="92"/>
      <c r="AG267" s="116"/>
      <c r="AN267" s="92"/>
      <c r="AO267" s="92"/>
      <c r="AP267" s="92"/>
      <c r="AQ267" s="92"/>
      <c r="AR267" s="92"/>
      <c r="AS267" s="92"/>
      <c r="AT267" s="92"/>
      <c r="AU267" s="92"/>
      <c r="AV267" s="92"/>
    </row>
    <row r="268" spans="1:48" x14ac:dyDescent="0.2">
      <c r="A268" s="29"/>
      <c r="B268" s="53"/>
      <c r="C268" s="27"/>
      <c r="D268" s="27"/>
      <c r="E268" s="29"/>
      <c r="AA268" s="92"/>
      <c r="AB268" s="92"/>
      <c r="AC268" s="92"/>
      <c r="AD268" s="92"/>
      <c r="AE268" s="92"/>
      <c r="AG268" s="116"/>
      <c r="AN268" s="92"/>
      <c r="AO268" s="92"/>
      <c r="AP268" s="92"/>
      <c r="AQ268" s="92"/>
      <c r="AR268" s="92"/>
      <c r="AS268" s="92"/>
      <c r="AT268" s="92"/>
      <c r="AU268" s="92"/>
    </row>
    <row r="269" spans="1:48" x14ac:dyDescent="0.2">
      <c r="A269" s="29"/>
      <c r="B269" s="53"/>
      <c r="C269" s="27"/>
      <c r="D269" s="27"/>
      <c r="E269" s="29"/>
      <c r="AA269" s="92"/>
      <c r="AB269" s="92"/>
      <c r="AC269" s="92"/>
      <c r="AD269" s="92"/>
      <c r="AE269" s="92"/>
      <c r="AG269" s="116"/>
      <c r="AN269" s="92"/>
      <c r="AO269" s="92"/>
      <c r="AP269" s="92"/>
      <c r="AQ269" s="92"/>
      <c r="AR269" s="92"/>
      <c r="AS269" s="92"/>
      <c r="AT269" s="92"/>
      <c r="AU269" s="92"/>
    </row>
    <row r="270" spans="1:48" x14ac:dyDescent="0.2">
      <c r="A270" s="29"/>
      <c r="B270" s="53"/>
      <c r="C270" s="27"/>
      <c r="D270" s="27"/>
      <c r="E270" s="29"/>
      <c r="AA270" s="92"/>
      <c r="AB270" s="92"/>
      <c r="AC270" s="92"/>
      <c r="AD270" s="92"/>
      <c r="AE270" s="92"/>
      <c r="AG270" s="116"/>
      <c r="AN270" s="92"/>
      <c r="AO270" s="92"/>
      <c r="AP270" s="92"/>
      <c r="AQ270" s="92"/>
      <c r="AR270" s="92"/>
      <c r="AS270" s="92"/>
      <c r="AT270" s="92"/>
      <c r="AU270" s="92"/>
    </row>
    <row r="271" spans="1:48" x14ac:dyDescent="0.2">
      <c r="A271" s="29"/>
      <c r="B271" s="53"/>
      <c r="C271" s="27"/>
      <c r="D271" s="27"/>
      <c r="E271" s="29"/>
      <c r="AA271" s="92"/>
      <c r="AB271" s="92"/>
      <c r="AC271" s="92"/>
      <c r="AD271" s="92"/>
      <c r="AE271" s="92"/>
      <c r="AG271" s="116"/>
      <c r="AN271" s="92"/>
      <c r="AO271" s="92"/>
      <c r="AP271" s="92"/>
      <c r="AQ271" s="92"/>
      <c r="AR271" s="92"/>
      <c r="AS271" s="92"/>
      <c r="AT271" s="92"/>
      <c r="AU271" s="92"/>
    </row>
    <row r="272" spans="1:48" x14ac:dyDescent="0.2">
      <c r="A272" s="29"/>
      <c r="B272" s="53"/>
      <c r="C272" s="27"/>
      <c r="D272" s="27"/>
      <c r="E272" s="29"/>
      <c r="AA272" s="92"/>
      <c r="AB272" s="92"/>
      <c r="AC272" s="92"/>
      <c r="AD272" s="92"/>
      <c r="AE272" s="92"/>
      <c r="AG272" s="116"/>
      <c r="AN272" s="92"/>
      <c r="AO272" s="92"/>
      <c r="AP272" s="92"/>
      <c r="AQ272" s="92"/>
      <c r="AR272" s="92"/>
      <c r="AS272" s="92"/>
      <c r="AT272" s="92"/>
      <c r="AU272" s="92"/>
    </row>
    <row r="273" spans="1:48" x14ac:dyDescent="0.2">
      <c r="A273" s="29"/>
      <c r="B273" s="53"/>
      <c r="C273" s="27"/>
      <c r="D273" s="27"/>
      <c r="E273" s="29"/>
      <c r="AA273" s="92"/>
      <c r="AB273" s="92"/>
      <c r="AC273" s="92"/>
      <c r="AD273" s="92"/>
      <c r="AE273" s="92"/>
      <c r="AG273" s="116"/>
      <c r="AN273" s="92"/>
      <c r="AO273" s="92"/>
      <c r="AP273" s="92"/>
      <c r="AQ273" s="92"/>
      <c r="AR273" s="92"/>
      <c r="AS273" s="92"/>
      <c r="AT273" s="92"/>
      <c r="AU273" s="92"/>
    </row>
    <row r="274" spans="1:48" x14ac:dyDescent="0.2">
      <c r="A274" s="29"/>
      <c r="B274" s="53"/>
      <c r="C274" s="27"/>
      <c r="D274" s="27"/>
      <c r="E274" s="29"/>
      <c r="AA274" s="92"/>
      <c r="AB274" s="92"/>
      <c r="AC274" s="92"/>
      <c r="AD274" s="92"/>
      <c r="AE274" s="92"/>
      <c r="AG274" s="116"/>
      <c r="AN274" s="92"/>
      <c r="AO274" s="92"/>
      <c r="AP274" s="92"/>
      <c r="AQ274" s="92"/>
      <c r="AR274" s="92"/>
      <c r="AS274" s="92"/>
      <c r="AT274" s="92"/>
      <c r="AU274" s="92"/>
    </row>
    <row r="275" spans="1:48" x14ac:dyDescent="0.2">
      <c r="A275" s="29"/>
      <c r="B275" s="53"/>
      <c r="C275" s="27"/>
      <c r="D275" s="27"/>
      <c r="E275" s="29"/>
      <c r="AA275" s="92"/>
      <c r="AB275" s="92"/>
      <c r="AC275" s="92"/>
      <c r="AD275" s="92"/>
      <c r="AE275" s="92"/>
      <c r="AG275" s="116"/>
      <c r="AN275" s="92"/>
      <c r="AO275" s="92"/>
      <c r="AP275" s="92"/>
      <c r="AQ275" s="92"/>
      <c r="AR275" s="92"/>
      <c r="AS275" s="92"/>
      <c r="AT275" s="92"/>
      <c r="AU275" s="92"/>
      <c r="AV275" s="92"/>
    </row>
    <row r="276" spans="1:48" x14ac:dyDescent="0.2">
      <c r="A276" s="29"/>
      <c r="B276" s="53"/>
      <c r="C276" s="27"/>
      <c r="D276" s="27"/>
      <c r="E276" s="29"/>
      <c r="AA276" s="92"/>
      <c r="AB276" s="92"/>
      <c r="AC276" s="92"/>
      <c r="AD276" s="92"/>
      <c r="AE276" s="92"/>
      <c r="AG276" s="116"/>
      <c r="AN276" s="92"/>
      <c r="AO276" s="92"/>
      <c r="AP276" s="92"/>
      <c r="AQ276" s="92"/>
      <c r="AR276" s="92"/>
      <c r="AS276" s="92"/>
      <c r="AT276" s="92"/>
      <c r="AU276" s="92"/>
    </row>
    <row r="277" spans="1:48" x14ac:dyDescent="0.2">
      <c r="A277" s="29"/>
      <c r="B277" s="53"/>
      <c r="C277" s="27"/>
      <c r="D277" s="27"/>
      <c r="E277" s="29"/>
      <c r="AA277" s="92"/>
      <c r="AB277" s="92"/>
      <c r="AC277" s="92"/>
      <c r="AD277" s="92"/>
      <c r="AE277" s="92"/>
      <c r="AG277" s="116"/>
      <c r="AN277" s="92"/>
      <c r="AO277" s="92"/>
      <c r="AP277" s="92"/>
      <c r="AQ277" s="92"/>
      <c r="AR277" s="92"/>
      <c r="AS277" s="92"/>
      <c r="AT277" s="92"/>
      <c r="AU277" s="92"/>
    </row>
    <row r="278" spans="1:48" x14ac:dyDescent="0.2">
      <c r="A278" s="29"/>
      <c r="B278" s="53"/>
      <c r="C278" s="27"/>
      <c r="D278" s="27"/>
      <c r="E278" s="29"/>
      <c r="AA278" s="92"/>
      <c r="AB278" s="92"/>
      <c r="AC278" s="92"/>
      <c r="AD278" s="92"/>
      <c r="AE278" s="92"/>
      <c r="AG278" s="116"/>
      <c r="AN278" s="92"/>
      <c r="AO278" s="92"/>
      <c r="AP278" s="92"/>
      <c r="AQ278" s="92"/>
      <c r="AR278" s="92"/>
      <c r="AS278" s="92"/>
      <c r="AT278" s="92"/>
      <c r="AU278" s="92"/>
    </row>
    <row r="279" spans="1:48" x14ac:dyDescent="0.2">
      <c r="A279" s="29"/>
      <c r="B279" s="53"/>
      <c r="C279" s="27"/>
      <c r="D279" s="27"/>
      <c r="E279" s="29"/>
      <c r="AA279" s="92"/>
      <c r="AB279" s="92"/>
      <c r="AC279" s="92"/>
      <c r="AD279" s="92"/>
      <c r="AE279" s="92"/>
      <c r="AG279" s="116"/>
      <c r="AN279" s="92"/>
      <c r="AO279" s="92"/>
      <c r="AP279" s="92"/>
      <c r="AQ279" s="92"/>
      <c r="AR279" s="92"/>
      <c r="AS279" s="92"/>
      <c r="AT279" s="92"/>
      <c r="AU279" s="92"/>
    </row>
    <row r="280" spans="1:48" x14ac:dyDescent="0.2">
      <c r="A280" s="29"/>
      <c r="B280" s="53"/>
      <c r="C280" s="27"/>
      <c r="D280" s="27"/>
      <c r="E280" s="29"/>
      <c r="AA280" s="92"/>
      <c r="AB280" s="92"/>
      <c r="AC280" s="92"/>
      <c r="AD280" s="92"/>
      <c r="AE280" s="92"/>
      <c r="AG280" s="116"/>
      <c r="AN280" s="92"/>
      <c r="AO280" s="92"/>
      <c r="AP280" s="92"/>
      <c r="AQ280" s="92"/>
      <c r="AR280" s="92"/>
      <c r="AS280" s="92"/>
      <c r="AT280" s="92"/>
      <c r="AU280" s="92"/>
      <c r="AV280" s="92"/>
    </row>
    <row r="281" spans="1:48" x14ac:dyDescent="0.2">
      <c r="A281" s="29"/>
      <c r="B281" s="53"/>
      <c r="C281" s="27"/>
      <c r="D281" s="27"/>
      <c r="E281" s="29"/>
      <c r="AA281" s="92"/>
      <c r="AB281" s="92"/>
      <c r="AC281" s="92"/>
      <c r="AD281" s="92"/>
      <c r="AE281" s="92"/>
      <c r="AG281" s="116"/>
      <c r="AN281" s="92"/>
      <c r="AO281" s="92"/>
      <c r="AP281" s="92"/>
      <c r="AQ281" s="92"/>
      <c r="AR281" s="92"/>
      <c r="AS281" s="92"/>
      <c r="AT281" s="92"/>
      <c r="AU281" s="92"/>
      <c r="AV281" s="92"/>
    </row>
    <row r="282" spans="1:48" x14ac:dyDescent="0.2">
      <c r="A282" s="29"/>
      <c r="B282" s="53"/>
      <c r="C282" s="27"/>
      <c r="D282" s="27"/>
      <c r="E282" s="29"/>
      <c r="AA282" s="92"/>
      <c r="AB282" s="92"/>
      <c r="AC282" s="92"/>
      <c r="AD282" s="92"/>
      <c r="AE282" s="92"/>
      <c r="AG282" s="116"/>
      <c r="AN282" s="92"/>
      <c r="AO282" s="92"/>
      <c r="AP282" s="92"/>
      <c r="AQ282" s="92"/>
      <c r="AR282" s="92"/>
      <c r="AS282" s="92"/>
      <c r="AT282" s="92"/>
      <c r="AU282" s="92"/>
    </row>
    <row r="283" spans="1:48" x14ac:dyDescent="0.2">
      <c r="A283" s="29"/>
      <c r="B283" s="53"/>
      <c r="C283" s="27"/>
      <c r="D283" s="27"/>
      <c r="E283" s="29"/>
      <c r="AA283" s="92"/>
      <c r="AB283" s="92"/>
      <c r="AC283" s="92"/>
      <c r="AD283" s="92"/>
      <c r="AE283" s="92"/>
      <c r="AG283" s="116"/>
      <c r="AN283" s="92"/>
      <c r="AO283" s="92"/>
      <c r="AP283" s="92"/>
      <c r="AQ283" s="92"/>
      <c r="AR283" s="92"/>
      <c r="AS283" s="92"/>
      <c r="AT283" s="92"/>
      <c r="AU283" s="92"/>
    </row>
    <row r="284" spans="1:48" x14ac:dyDescent="0.2">
      <c r="A284" s="29"/>
      <c r="B284" s="53"/>
      <c r="C284" s="27"/>
      <c r="D284" s="27"/>
      <c r="E284" s="29"/>
      <c r="AA284" s="92"/>
      <c r="AB284" s="92"/>
      <c r="AC284" s="92"/>
      <c r="AD284" s="92"/>
      <c r="AE284" s="92"/>
      <c r="AG284" s="116"/>
      <c r="AN284" s="92"/>
      <c r="AO284" s="92"/>
      <c r="AP284" s="92"/>
      <c r="AQ284" s="92"/>
      <c r="AR284" s="92"/>
      <c r="AS284" s="92"/>
      <c r="AT284" s="92"/>
      <c r="AU284" s="92"/>
    </row>
    <row r="285" spans="1:48" x14ac:dyDescent="0.2">
      <c r="A285" s="29"/>
      <c r="B285" s="53"/>
      <c r="C285" s="27"/>
      <c r="D285" s="27"/>
      <c r="E285" s="29"/>
      <c r="AA285" s="92"/>
      <c r="AB285" s="92"/>
      <c r="AC285" s="92"/>
      <c r="AD285" s="92"/>
      <c r="AE285" s="92"/>
      <c r="AG285" s="116"/>
      <c r="AN285" s="92"/>
      <c r="AO285" s="92"/>
      <c r="AP285" s="92"/>
      <c r="AQ285" s="92"/>
      <c r="AR285" s="92"/>
      <c r="AS285" s="92"/>
      <c r="AT285" s="92"/>
      <c r="AU285" s="92"/>
    </row>
    <row r="286" spans="1:48" x14ac:dyDescent="0.2">
      <c r="A286" s="29"/>
      <c r="B286" s="53"/>
      <c r="C286" s="27"/>
      <c r="D286" s="27"/>
      <c r="E286" s="29"/>
      <c r="AA286" s="92"/>
      <c r="AB286" s="92"/>
      <c r="AC286" s="92"/>
      <c r="AD286" s="92"/>
      <c r="AE286" s="92"/>
      <c r="AG286" s="116"/>
      <c r="AN286" s="92"/>
      <c r="AO286" s="92"/>
      <c r="AP286" s="92"/>
      <c r="AQ286" s="92"/>
      <c r="AR286" s="92"/>
      <c r="AS286" s="92"/>
      <c r="AT286" s="92"/>
      <c r="AU286" s="92"/>
      <c r="AV286" s="92"/>
    </row>
    <row r="287" spans="1:48" x14ac:dyDescent="0.2">
      <c r="A287" s="29"/>
      <c r="B287" s="53"/>
      <c r="C287" s="27"/>
      <c r="D287" s="27"/>
      <c r="E287" s="29"/>
      <c r="AA287" s="92"/>
      <c r="AB287" s="92"/>
      <c r="AC287" s="92"/>
      <c r="AD287" s="92"/>
      <c r="AE287" s="92"/>
      <c r="AG287" s="116"/>
      <c r="AN287" s="92"/>
      <c r="AO287" s="92"/>
      <c r="AP287" s="92"/>
      <c r="AQ287" s="92"/>
      <c r="AR287" s="92"/>
      <c r="AS287" s="92"/>
      <c r="AT287" s="92"/>
      <c r="AU287" s="92"/>
      <c r="AV287" s="92"/>
    </row>
    <row r="288" spans="1:48" x14ac:dyDescent="0.2">
      <c r="A288" s="29"/>
      <c r="B288" s="53"/>
      <c r="C288" s="27"/>
      <c r="D288" s="27"/>
      <c r="E288" s="29"/>
      <c r="AA288" s="92"/>
      <c r="AB288" s="92"/>
      <c r="AC288" s="92"/>
      <c r="AD288" s="92"/>
      <c r="AE288" s="92"/>
      <c r="AG288" s="116"/>
      <c r="AN288" s="92"/>
      <c r="AO288" s="92"/>
      <c r="AP288" s="92"/>
      <c r="AQ288" s="92"/>
      <c r="AR288" s="92"/>
      <c r="AS288" s="92"/>
      <c r="AT288" s="92"/>
      <c r="AU288" s="92"/>
    </row>
    <row r="289" spans="1:48" x14ac:dyDescent="0.2">
      <c r="A289" s="29"/>
      <c r="B289" s="53"/>
      <c r="C289" s="27"/>
      <c r="D289" s="27"/>
      <c r="E289" s="29"/>
      <c r="AA289" s="92"/>
      <c r="AB289" s="92"/>
      <c r="AC289" s="92"/>
      <c r="AD289" s="92"/>
      <c r="AE289" s="92"/>
      <c r="AG289" s="116"/>
      <c r="AN289" s="92"/>
      <c r="AO289" s="92"/>
      <c r="AP289" s="92"/>
      <c r="AQ289" s="92"/>
      <c r="AR289" s="92"/>
      <c r="AS289" s="92"/>
      <c r="AT289" s="92"/>
      <c r="AU289" s="92"/>
    </row>
    <row r="290" spans="1:48" x14ac:dyDescent="0.2">
      <c r="A290" s="29"/>
      <c r="B290" s="53"/>
      <c r="C290" s="27"/>
      <c r="D290" s="27"/>
      <c r="E290" s="29"/>
      <c r="AA290" s="92"/>
      <c r="AB290" s="92"/>
      <c r="AC290" s="92"/>
      <c r="AD290" s="92"/>
      <c r="AE290" s="92"/>
      <c r="AG290" s="116"/>
      <c r="AN290" s="92"/>
      <c r="AO290" s="92"/>
      <c r="AP290" s="92"/>
      <c r="AQ290" s="92"/>
      <c r="AR290" s="92"/>
      <c r="AS290" s="92"/>
      <c r="AT290" s="92"/>
      <c r="AU290" s="92"/>
    </row>
    <row r="291" spans="1:48" x14ac:dyDescent="0.2">
      <c r="A291" s="29"/>
      <c r="B291" s="53"/>
      <c r="C291" s="27"/>
      <c r="D291" s="27"/>
      <c r="E291" s="29"/>
      <c r="AA291" s="92"/>
      <c r="AB291" s="92"/>
      <c r="AC291" s="92"/>
      <c r="AD291" s="92"/>
      <c r="AE291" s="92"/>
      <c r="AG291" s="116"/>
      <c r="AN291" s="92"/>
      <c r="AO291" s="92"/>
      <c r="AP291" s="92"/>
      <c r="AQ291" s="92"/>
      <c r="AR291" s="92"/>
      <c r="AS291" s="92"/>
      <c r="AT291" s="92"/>
      <c r="AU291" s="92"/>
    </row>
    <row r="292" spans="1:48" x14ac:dyDescent="0.2">
      <c r="A292" s="29"/>
      <c r="B292" s="53"/>
      <c r="C292" s="27"/>
      <c r="D292" s="27"/>
      <c r="E292" s="29"/>
      <c r="AA292" s="92"/>
      <c r="AB292" s="92"/>
      <c r="AC292" s="92"/>
      <c r="AD292" s="92"/>
      <c r="AE292" s="92"/>
      <c r="AG292" s="116"/>
      <c r="AN292" s="92"/>
      <c r="AO292" s="92"/>
      <c r="AP292" s="92"/>
      <c r="AQ292" s="92"/>
      <c r="AR292" s="92"/>
      <c r="AS292" s="92"/>
      <c r="AT292" s="92"/>
      <c r="AU292" s="92"/>
    </row>
    <row r="293" spans="1:48" x14ac:dyDescent="0.2">
      <c r="A293" s="29"/>
      <c r="B293" s="53"/>
      <c r="C293" s="27"/>
      <c r="D293" s="27"/>
      <c r="E293" s="29"/>
      <c r="AA293" s="92"/>
      <c r="AB293" s="92"/>
      <c r="AC293" s="92"/>
      <c r="AD293" s="92"/>
      <c r="AE293" s="92"/>
      <c r="AG293" s="116"/>
      <c r="AN293" s="92"/>
      <c r="AO293" s="92"/>
      <c r="AP293" s="92"/>
      <c r="AQ293" s="92"/>
      <c r="AR293" s="92"/>
      <c r="AS293" s="92"/>
      <c r="AT293" s="92"/>
      <c r="AU293" s="92"/>
    </row>
    <row r="294" spans="1:48" x14ac:dyDescent="0.2">
      <c r="A294" s="29"/>
      <c r="B294" s="53"/>
      <c r="C294" s="27"/>
      <c r="D294" s="27"/>
      <c r="E294" s="29"/>
      <c r="AA294" s="92"/>
      <c r="AB294" s="92"/>
      <c r="AC294" s="92"/>
      <c r="AD294" s="92"/>
      <c r="AE294" s="92"/>
      <c r="AG294" s="116"/>
      <c r="AN294" s="92"/>
      <c r="AO294" s="92"/>
      <c r="AP294" s="92"/>
      <c r="AQ294" s="92"/>
      <c r="AR294" s="92"/>
      <c r="AS294" s="92"/>
      <c r="AT294" s="92"/>
      <c r="AU294" s="92"/>
      <c r="AV294" s="92"/>
    </row>
    <row r="295" spans="1:48" x14ac:dyDescent="0.2">
      <c r="A295" s="29"/>
      <c r="B295" s="53"/>
      <c r="C295" s="27"/>
      <c r="D295" s="27"/>
      <c r="E295" s="29"/>
      <c r="AA295" s="92"/>
      <c r="AB295" s="92"/>
      <c r="AC295" s="92"/>
      <c r="AD295" s="92"/>
      <c r="AE295" s="92"/>
      <c r="AG295" s="116"/>
      <c r="AN295" s="92"/>
      <c r="AO295" s="92"/>
      <c r="AP295" s="92"/>
      <c r="AQ295" s="92"/>
      <c r="AR295" s="92"/>
      <c r="AS295" s="92"/>
      <c r="AT295" s="92"/>
      <c r="AU295" s="92"/>
      <c r="AV295" s="92"/>
    </row>
    <row r="296" spans="1:48" x14ac:dyDescent="0.2">
      <c r="A296" s="29"/>
      <c r="B296" s="53"/>
      <c r="C296" s="27"/>
      <c r="D296" s="27"/>
      <c r="E296" s="29"/>
      <c r="AA296" s="92"/>
      <c r="AB296" s="92"/>
      <c r="AC296" s="92"/>
      <c r="AD296" s="92"/>
      <c r="AE296" s="92"/>
      <c r="AG296" s="116"/>
      <c r="AN296" s="92"/>
      <c r="AO296" s="92"/>
      <c r="AP296" s="92"/>
      <c r="AQ296" s="92"/>
      <c r="AR296" s="92"/>
      <c r="AS296" s="92"/>
      <c r="AT296" s="92"/>
      <c r="AU296" s="92"/>
      <c r="AV296" s="92"/>
    </row>
    <row r="297" spans="1:48" x14ac:dyDescent="0.2">
      <c r="A297" s="29"/>
      <c r="B297" s="53"/>
      <c r="C297" s="27"/>
      <c r="D297" s="27"/>
      <c r="E297" s="29"/>
      <c r="AA297" s="92"/>
      <c r="AB297" s="92"/>
      <c r="AC297" s="92"/>
      <c r="AD297" s="92"/>
      <c r="AE297" s="92"/>
      <c r="AG297" s="116"/>
      <c r="AN297" s="92"/>
      <c r="AO297" s="92"/>
      <c r="AP297" s="92"/>
      <c r="AQ297" s="92"/>
      <c r="AR297" s="92"/>
      <c r="AS297" s="92"/>
      <c r="AT297" s="92"/>
      <c r="AU297" s="92"/>
    </row>
    <row r="298" spans="1:48" x14ac:dyDescent="0.2">
      <c r="A298" s="29"/>
      <c r="B298" s="53"/>
      <c r="C298" s="27"/>
      <c r="D298" s="27"/>
      <c r="E298" s="29"/>
      <c r="AA298" s="92"/>
      <c r="AB298" s="92"/>
      <c r="AC298" s="92"/>
      <c r="AD298" s="92"/>
      <c r="AE298" s="92"/>
      <c r="AG298" s="116"/>
      <c r="AN298" s="92"/>
      <c r="AO298" s="92"/>
      <c r="AP298" s="92"/>
      <c r="AQ298" s="92"/>
      <c r="AR298" s="92"/>
      <c r="AS298" s="92"/>
      <c r="AT298" s="92"/>
      <c r="AU298" s="92"/>
    </row>
    <row r="299" spans="1:48" x14ac:dyDescent="0.2">
      <c r="A299" s="29"/>
      <c r="B299" s="53"/>
      <c r="C299" s="27"/>
      <c r="D299" s="27"/>
      <c r="E299" s="29"/>
      <c r="AA299" s="92"/>
      <c r="AB299" s="92"/>
      <c r="AC299" s="92"/>
      <c r="AD299" s="92"/>
      <c r="AE299" s="92"/>
      <c r="AG299" s="116"/>
      <c r="AN299" s="92"/>
      <c r="AO299" s="92"/>
      <c r="AP299" s="92"/>
      <c r="AQ299" s="92"/>
      <c r="AR299" s="92"/>
      <c r="AS299" s="92"/>
      <c r="AT299" s="92"/>
      <c r="AU299" s="92"/>
    </row>
    <row r="300" spans="1:48" x14ac:dyDescent="0.2">
      <c r="A300" s="29"/>
      <c r="B300" s="53"/>
      <c r="C300" s="27"/>
      <c r="D300" s="27"/>
      <c r="E300" s="29"/>
      <c r="AA300" s="92"/>
      <c r="AB300" s="92"/>
      <c r="AC300" s="92"/>
      <c r="AD300" s="92"/>
      <c r="AE300" s="92"/>
      <c r="AG300" s="116"/>
      <c r="AN300" s="92"/>
      <c r="AO300" s="92"/>
      <c r="AP300" s="92"/>
      <c r="AQ300" s="92"/>
      <c r="AR300" s="92"/>
      <c r="AS300" s="92"/>
      <c r="AT300" s="92"/>
      <c r="AU300" s="92"/>
    </row>
    <row r="301" spans="1:48" x14ac:dyDescent="0.2">
      <c r="A301" s="29"/>
      <c r="B301" s="53"/>
      <c r="C301" s="27"/>
      <c r="D301" s="27"/>
      <c r="E301" s="29"/>
      <c r="AA301" s="92"/>
      <c r="AB301" s="92"/>
      <c r="AC301" s="92"/>
      <c r="AD301" s="92"/>
      <c r="AE301" s="92"/>
      <c r="AG301" s="116"/>
      <c r="AN301" s="92"/>
      <c r="AO301" s="92"/>
      <c r="AP301" s="92"/>
      <c r="AQ301" s="92"/>
      <c r="AR301" s="92"/>
      <c r="AS301" s="92"/>
      <c r="AT301" s="92"/>
      <c r="AU301" s="92"/>
    </row>
    <row r="302" spans="1:48" x14ac:dyDescent="0.2">
      <c r="A302" s="29"/>
      <c r="B302" s="53"/>
      <c r="C302" s="27"/>
      <c r="D302" s="27"/>
      <c r="E302" s="29"/>
      <c r="AA302" s="92"/>
      <c r="AB302" s="92"/>
      <c r="AC302" s="92"/>
      <c r="AD302" s="92"/>
      <c r="AE302" s="92"/>
      <c r="AG302" s="116"/>
      <c r="AN302" s="92"/>
      <c r="AO302" s="92"/>
      <c r="AP302" s="92"/>
      <c r="AQ302" s="92"/>
      <c r="AR302" s="92"/>
      <c r="AS302" s="92"/>
      <c r="AT302" s="92"/>
      <c r="AU302" s="92"/>
    </row>
    <row r="303" spans="1:48" x14ac:dyDescent="0.2">
      <c r="A303" s="29"/>
      <c r="B303" s="53"/>
      <c r="C303" s="27"/>
      <c r="D303" s="27"/>
      <c r="E303" s="29"/>
      <c r="AA303" s="92"/>
      <c r="AB303" s="92"/>
      <c r="AC303" s="92"/>
      <c r="AD303" s="92"/>
      <c r="AE303" s="92"/>
      <c r="AG303" s="116"/>
      <c r="AN303" s="92"/>
      <c r="AO303" s="92"/>
      <c r="AP303" s="92"/>
      <c r="AQ303" s="92"/>
      <c r="AR303" s="92"/>
      <c r="AS303" s="92"/>
      <c r="AT303" s="92"/>
      <c r="AU303" s="92"/>
    </row>
    <row r="304" spans="1:48" x14ac:dyDescent="0.2">
      <c r="A304" s="29"/>
      <c r="B304" s="53"/>
      <c r="C304" s="27"/>
      <c r="D304" s="27"/>
      <c r="E304" s="29"/>
      <c r="AA304" s="92"/>
      <c r="AB304" s="92"/>
      <c r="AC304" s="92"/>
      <c r="AD304" s="92"/>
      <c r="AE304" s="92"/>
      <c r="AG304" s="116"/>
      <c r="AN304" s="92"/>
      <c r="AO304" s="92"/>
      <c r="AP304" s="92"/>
      <c r="AQ304" s="92"/>
      <c r="AR304" s="92"/>
      <c r="AS304" s="92"/>
      <c r="AT304" s="92"/>
      <c r="AU304" s="92"/>
      <c r="AV304" s="92"/>
    </row>
    <row r="305" spans="1:48" x14ac:dyDescent="0.2">
      <c r="A305" s="29"/>
      <c r="B305" s="53"/>
      <c r="C305" s="27"/>
      <c r="D305" s="27"/>
      <c r="E305" s="29"/>
      <c r="AA305" s="92"/>
      <c r="AB305" s="92"/>
      <c r="AC305" s="92"/>
      <c r="AD305" s="92"/>
      <c r="AE305" s="92"/>
      <c r="AG305" s="116"/>
      <c r="AN305" s="92"/>
      <c r="AO305" s="92"/>
      <c r="AP305" s="92"/>
      <c r="AQ305" s="92"/>
      <c r="AR305" s="92"/>
      <c r="AS305" s="92"/>
      <c r="AT305" s="92"/>
      <c r="AU305" s="92"/>
      <c r="AV305" s="92"/>
    </row>
    <row r="306" spans="1:48" x14ac:dyDescent="0.2">
      <c r="A306" s="29"/>
      <c r="B306" s="53"/>
      <c r="C306" s="27"/>
      <c r="D306" s="27"/>
      <c r="E306" s="29"/>
      <c r="AA306" s="92"/>
      <c r="AB306" s="92"/>
      <c r="AC306" s="92"/>
      <c r="AD306" s="92"/>
      <c r="AE306" s="92"/>
      <c r="AG306" s="116"/>
      <c r="AN306" s="92"/>
      <c r="AO306" s="92"/>
      <c r="AP306" s="92"/>
      <c r="AQ306" s="92"/>
      <c r="AR306" s="92"/>
      <c r="AS306" s="92"/>
      <c r="AT306" s="92"/>
      <c r="AU306" s="92"/>
      <c r="AV306" s="92"/>
    </row>
    <row r="307" spans="1:48" x14ac:dyDescent="0.2">
      <c r="A307" s="29"/>
      <c r="B307" s="53"/>
      <c r="C307" s="27"/>
      <c r="D307" s="27"/>
      <c r="E307" s="29"/>
      <c r="AA307" s="92"/>
      <c r="AB307" s="92"/>
      <c r="AC307" s="92"/>
      <c r="AD307" s="92"/>
      <c r="AE307" s="92"/>
      <c r="AG307" s="116"/>
      <c r="AN307" s="92"/>
      <c r="AO307" s="92"/>
      <c r="AP307" s="92"/>
      <c r="AQ307" s="92"/>
      <c r="AR307" s="92"/>
      <c r="AS307" s="92"/>
      <c r="AT307" s="92"/>
      <c r="AU307" s="92"/>
    </row>
    <row r="308" spans="1:48" x14ac:dyDescent="0.2">
      <c r="A308" s="29"/>
      <c r="B308" s="53"/>
      <c r="C308" s="27"/>
      <c r="D308" s="27"/>
      <c r="E308" s="29"/>
      <c r="AA308" s="92"/>
      <c r="AB308" s="92"/>
      <c r="AC308" s="92"/>
      <c r="AD308" s="92"/>
      <c r="AE308" s="92"/>
      <c r="AG308" s="116"/>
      <c r="AN308" s="92"/>
      <c r="AO308" s="92"/>
      <c r="AP308" s="92"/>
      <c r="AQ308" s="92"/>
      <c r="AR308" s="92"/>
      <c r="AS308" s="92"/>
      <c r="AT308" s="92"/>
      <c r="AU308" s="92"/>
    </row>
    <row r="309" spans="1:48" x14ac:dyDescent="0.2">
      <c r="A309" s="29"/>
      <c r="B309" s="53"/>
      <c r="C309" s="27"/>
      <c r="D309" s="27"/>
      <c r="E309" s="29"/>
      <c r="AA309" s="92"/>
      <c r="AB309" s="92"/>
      <c r="AC309" s="92"/>
      <c r="AD309" s="92"/>
      <c r="AE309" s="92"/>
      <c r="AG309" s="116"/>
      <c r="AN309" s="92"/>
      <c r="AO309" s="92"/>
      <c r="AP309" s="92"/>
      <c r="AQ309" s="92"/>
      <c r="AR309" s="92"/>
      <c r="AS309" s="92"/>
      <c r="AT309" s="92"/>
      <c r="AU309" s="92"/>
    </row>
    <row r="310" spans="1:48" x14ac:dyDescent="0.2">
      <c r="A310" s="29"/>
      <c r="B310" s="53"/>
      <c r="C310" s="27"/>
      <c r="D310" s="27"/>
      <c r="E310" s="29"/>
      <c r="AA310" s="92"/>
      <c r="AB310" s="92"/>
      <c r="AC310" s="92"/>
      <c r="AD310" s="92"/>
      <c r="AE310" s="92"/>
      <c r="AG310" s="116"/>
      <c r="AN310" s="92"/>
      <c r="AO310" s="92"/>
      <c r="AP310" s="92"/>
      <c r="AQ310" s="92"/>
      <c r="AR310" s="92"/>
      <c r="AS310" s="92"/>
      <c r="AT310" s="92"/>
      <c r="AU310" s="92"/>
    </row>
    <row r="311" spans="1:48" x14ac:dyDescent="0.2">
      <c r="A311" s="29"/>
      <c r="B311" s="53"/>
      <c r="C311" s="27"/>
      <c r="D311" s="27"/>
      <c r="E311" s="29"/>
      <c r="AA311" s="92"/>
      <c r="AB311" s="92"/>
      <c r="AC311" s="92"/>
      <c r="AD311" s="92"/>
      <c r="AE311" s="92"/>
      <c r="AG311" s="116"/>
      <c r="AN311" s="92"/>
      <c r="AO311" s="92"/>
      <c r="AP311" s="92"/>
      <c r="AQ311" s="92"/>
      <c r="AR311" s="92"/>
      <c r="AS311" s="92"/>
      <c r="AT311" s="92"/>
      <c r="AU311" s="92"/>
    </row>
    <row r="312" spans="1:48" x14ac:dyDescent="0.2">
      <c r="A312" s="29"/>
      <c r="B312" s="53"/>
      <c r="C312" s="27"/>
      <c r="D312" s="27"/>
      <c r="E312" s="29"/>
      <c r="AA312" s="92"/>
      <c r="AB312" s="92"/>
      <c r="AC312" s="92"/>
      <c r="AD312" s="92"/>
      <c r="AE312" s="92"/>
      <c r="AG312" s="116"/>
      <c r="AN312" s="92"/>
      <c r="AO312" s="92"/>
      <c r="AP312" s="92"/>
      <c r="AQ312" s="92"/>
      <c r="AR312" s="92"/>
      <c r="AS312" s="92"/>
      <c r="AT312" s="92"/>
      <c r="AU312" s="92"/>
    </row>
    <row r="313" spans="1:48" x14ac:dyDescent="0.2">
      <c r="A313" s="29"/>
      <c r="B313" s="53"/>
      <c r="C313" s="27"/>
      <c r="D313" s="27"/>
      <c r="E313" s="29"/>
      <c r="AA313" s="92"/>
      <c r="AB313" s="92"/>
      <c r="AC313" s="92"/>
      <c r="AD313" s="92"/>
      <c r="AE313" s="92"/>
      <c r="AG313" s="116"/>
      <c r="AN313" s="92"/>
      <c r="AO313" s="92"/>
      <c r="AP313" s="92"/>
      <c r="AQ313" s="92"/>
      <c r="AR313" s="92"/>
      <c r="AS313" s="92"/>
      <c r="AT313" s="92"/>
      <c r="AU313" s="92"/>
    </row>
    <row r="314" spans="1:48" x14ac:dyDescent="0.2">
      <c r="A314" s="29"/>
      <c r="B314" s="53"/>
      <c r="C314" s="27"/>
      <c r="D314" s="27"/>
      <c r="E314" s="29"/>
      <c r="AA314" s="92"/>
      <c r="AB314" s="92"/>
      <c r="AC314" s="92"/>
      <c r="AD314" s="92"/>
      <c r="AE314" s="92"/>
      <c r="AG314" s="116"/>
      <c r="AN314" s="92"/>
      <c r="AO314" s="92"/>
      <c r="AP314" s="92"/>
      <c r="AQ314" s="92"/>
      <c r="AR314" s="92"/>
      <c r="AS314" s="92"/>
      <c r="AT314" s="92"/>
      <c r="AU314" s="92"/>
    </row>
    <row r="315" spans="1:48" x14ac:dyDescent="0.2">
      <c r="A315" s="29"/>
      <c r="B315" s="53"/>
      <c r="C315" s="27"/>
      <c r="D315" s="27"/>
      <c r="E315" s="29"/>
      <c r="AA315" s="92"/>
      <c r="AB315" s="92"/>
      <c r="AC315" s="92"/>
      <c r="AD315" s="92"/>
      <c r="AE315" s="92"/>
      <c r="AG315" s="116"/>
      <c r="AN315" s="92"/>
      <c r="AO315" s="92"/>
      <c r="AP315" s="92"/>
      <c r="AQ315" s="92"/>
      <c r="AR315" s="92"/>
      <c r="AS315" s="92"/>
      <c r="AT315" s="92"/>
      <c r="AU315" s="92"/>
    </row>
    <row r="316" spans="1:48" x14ac:dyDescent="0.2">
      <c r="A316" s="29"/>
      <c r="B316" s="53"/>
      <c r="C316" s="27"/>
      <c r="D316" s="27"/>
      <c r="E316" s="29"/>
      <c r="AA316" s="92"/>
      <c r="AB316" s="92"/>
      <c r="AC316" s="92"/>
      <c r="AD316" s="92"/>
      <c r="AE316" s="92"/>
      <c r="AG316" s="116"/>
      <c r="AN316" s="92"/>
      <c r="AO316" s="92"/>
      <c r="AP316" s="92"/>
      <c r="AQ316" s="92"/>
      <c r="AR316" s="92"/>
      <c r="AS316" s="92"/>
      <c r="AT316" s="92"/>
      <c r="AU316" s="92"/>
    </row>
    <row r="317" spans="1:48" x14ac:dyDescent="0.2">
      <c r="A317" s="29"/>
      <c r="B317" s="53"/>
      <c r="C317" s="27"/>
      <c r="D317" s="27"/>
      <c r="E317" s="29"/>
      <c r="AA317" s="92"/>
      <c r="AB317" s="92"/>
      <c r="AC317" s="92"/>
      <c r="AD317" s="92"/>
      <c r="AE317" s="92"/>
      <c r="AG317" s="116"/>
      <c r="AN317" s="92"/>
      <c r="AO317" s="92"/>
      <c r="AP317" s="92"/>
      <c r="AQ317" s="92"/>
      <c r="AR317" s="92"/>
      <c r="AS317" s="92"/>
      <c r="AT317" s="92"/>
      <c r="AU317" s="92"/>
    </row>
    <row r="318" spans="1:48" x14ac:dyDescent="0.2">
      <c r="A318" s="29"/>
      <c r="B318" s="53"/>
      <c r="C318" s="27"/>
      <c r="D318" s="27"/>
      <c r="E318" s="29"/>
      <c r="AA318" s="92"/>
      <c r="AB318" s="92"/>
      <c r="AC318" s="92"/>
      <c r="AD318" s="92"/>
      <c r="AE318" s="92"/>
      <c r="AG318" s="116"/>
      <c r="AN318" s="92"/>
      <c r="AO318" s="92"/>
      <c r="AP318" s="92"/>
      <c r="AQ318" s="92"/>
      <c r="AR318" s="92"/>
      <c r="AS318" s="92"/>
      <c r="AT318" s="92"/>
      <c r="AU318" s="92"/>
    </row>
    <row r="319" spans="1:48" x14ac:dyDescent="0.2">
      <c r="A319" s="29"/>
      <c r="B319" s="53"/>
      <c r="C319" s="27"/>
      <c r="D319" s="27"/>
      <c r="E319" s="29"/>
      <c r="AA319" s="92"/>
      <c r="AB319" s="92"/>
      <c r="AC319" s="92"/>
      <c r="AD319" s="92"/>
      <c r="AE319" s="92"/>
      <c r="AG319" s="116"/>
      <c r="AN319" s="92"/>
      <c r="AO319" s="92"/>
      <c r="AP319" s="92"/>
      <c r="AQ319" s="92"/>
      <c r="AR319" s="92"/>
      <c r="AS319" s="92"/>
      <c r="AT319" s="92"/>
      <c r="AU319" s="92"/>
    </row>
    <row r="320" spans="1:48" x14ac:dyDescent="0.2">
      <c r="A320" s="29"/>
      <c r="B320" s="53"/>
      <c r="C320" s="27"/>
      <c r="D320" s="27"/>
      <c r="E320" s="29"/>
      <c r="AA320" s="92"/>
      <c r="AB320" s="92"/>
      <c r="AC320" s="92"/>
      <c r="AD320" s="92"/>
      <c r="AE320" s="92"/>
      <c r="AG320" s="116"/>
      <c r="AN320" s="92"/>
      <c r="AO320" s="92"/>
      <c r="AP320" s="92"/>
      <c r="AQ320" s="92"/>
      <c r="AR320" s="92"/>
      <c r="AS320" s="92"/>
      <c r="AT320" s="92"/>
      <c r="AU320" s="92"/>
    </row>
    <row r="321" spans="1:48" x14ac:dyDescent="0.2">
      <c r="A321" s="29"/>
      <c r="B321" s="53"/>
      <c r="C321" s="27"/>
      <c r="D321" s="27"/>
      <c r="E321" s="29"/>
      <c r="AA321" s="92"/>
      <c r="AB321" s="92"/>
      <c r="AC321" s="92"/>
      <c r="AD321" s="92"/>
      <c r="AE321" s="92"/>
      <c r="AG321" s="116"/>
      <c r="AN321" s="92"/>
      <c r="AO321" s="92"/>
      <c r="AP321" s="92"/>
      <c r="AQ321" s="92"/>
      <c r="AR321" s="92"/>
      <c r="AS321" s="92"/>
      <c r="AT321" s="92"/>
      <c r="AU321" s="92"/>
    </row>
    <row r="322" spans="1:48" x14ac:dyDescent="0.2">
      <c r="A322" s="29"/>
      <c r="B322" s="53"/>
      <c r="C322" s="27"/>
      <c r="D322" s="27"/>
      <c r="E322" s="29"/>
      <c r="AA322" s="92"/>
      <c r="AB322" s="92"/>
      <c r="AC322" s="92"/>
      <c r="AD322" s="92"/>
      <c r="AE322" s="92"/>
      <c r="AG322" s="116"/>
      <c r="AN322" s="92"/>
      <c r="AO322" s="92"/>
      <c r="AP322" s="92"/>
      <c r="AQ322" s="92"/>
      <c r="AR322" s="92"/>
      <c r="AS322" s="92"/>
      <c r="AT322" s="92"/>
      <c r="AU322" s="92"/>
      <c r="AV322" s="92"/>
    </row>
    <row r="323" spans="1:48" x14ac:dyDescent="0.2">
      <c r="A323" s="29"/>
      <c r="B323" s="53"/>
      <c r="C323" s="27"/>
      <c r="D323" s="27"/>
      <c r="E323" s="29"/>
      <c r="AA323" s="92"/>
      <c r="AB323" s="92"/>
      <c r="AC323" s="92"/>
      <c r="AD323" s="92"/>
      <c r="AE323" s="92"/>
      <c r="AG323" s="116"/>
      <c r="AN323" s="92"/>
      <c r="AO323" s="92"/>
      <c r="AP323" s="92"/>
      <c r="AQ323" s="92"/>
      <c r="AR323" s="92"/>
      <c r="AS323" s="92"/>
      <c r="AT323" s="92"/>
      <c r="AU323" s="92"/>
    </row>
    <row r="324" spans="1:48" x14ac:dyDescent="0.2">
      <c r="A324" s="29"/>
      <c r="B324" s="53"/>
      <c r="C324" s="27"/>
      <c r="D324" s="27"/>
      <c r="E324" s="29"/>
      <c r="AA324" s="92"/>
      <c r="AB324" s="92"/>
      <c r="AC324" s="92"/>
      <c r="AD324" s="92"/>
      <c r="AE324" s="92"/>
      <c r="AG324" s="116"/>
      <c r="AN324" s="92"/>
      <c r="AO324" s="92"/>
      <c r="AP324" s="92"/>
      <c r="AQ324" s="92"/>
      <c r="AR324" s="92"/>
      <c r="AS324" s="92"/>
      <c r="AT324" s="92"/>
      <c r="AU324" s="92"/>
    </row>
    <row r="325" spans="1:48" x14ac:dyDescent="0.2">
      <c r="A325" s="29"/>
      <c r="B325" s="53"/>
      <c r="C325" s="27"/>
      <c r="D325" s="27"/>
      <c r="E325" s="29"/>
      <c r="AA325" s="92"/>
      <c r="AB325" s="92"/>
      <c r="AC325" s="92"/>
      <c r="AD325" s="92"/>
      <c r="AE325" s="92"/>
      <c r="AG325" s="116"/>
      <c r="AN325" s="92"/>
      <c r="AO325" s="92"/>
      <c r="AP325" s="92"/>
      <c r="AQ325" s="92"/>
      <c r="AR325" s="92"/>
      <c r="AS325" s="92"/>
      <c r="AT325" s="92"/>
      <c r="AU325" s="92"/>
    </row>
    <row r="326" spans="1:48" x14ac:dyDescent="0.2">
      <c r="A326" s="29"/>
      <c r="B326" s="53"/>
      <c r="C326" s="27"/>
      <c r="D326" s="27"/>
      <c r="E326" s="29"/>
      <c r="AA326" s="92"/>
      <c r="AB326" s="92"/>
      <c r="AC326" s="92"/>
      <c r="AD326" s="92"/>
      <c r="AE326" s="92"/>
      <c r="AG326" s="116"/>
      <c r="AN326" s="92"/>
      <c r="AO326" s="92"/>
      <c r="AP326" s="92"/>
      <c r="AQ326" s="92"/>
      <c r="AR326" s="92"/>
      <c r="AS326" s="92"/>
      <c r="AT326" s="92"/>
      <c r="AU326" s="92"/>
    </row>
    <row r="327" spans="1:48" x14ac:dyDescent="0.2">
      <c r="A327" s="29"/>
      <c r="B327" s="53"/>
      <c r="C327" s="27"/>
      <c r="D327" s="27"/>
      <c r="E327" s="29"/>
      <c r="AA327" s="92"/>
      <c r="AB327" s="92"/>
      <c r="AC327" s="92"/>
      <c r="AD327" s="92"/>
      <c r="AE327" s="92"/>
      <c r="AG327" s="116"/>
      <c r="AN327" s="92"/>
      <c r="AO327" s="92"/>
      <c r="AP327" s="92"/>
      <c r="AQ327" s="92"/>
      <c r="AR327" s="92"/>
      <c r="AS327" s="92"/>
      <c r="AT327" s="92"/>
      <c r="AU327" s="92"/>
    </row>
    <row r="328" spans="1:48" x14ac:dyDescent="0.2">
      <c r="A328" s="29"/>
      <c r="B328" s="53"/>
      <c r="C328" s="27"/>
      <c r="D328" s="27"/>
      <c r="E328" s="29"/>
      <c r="AA328" s="92"/>
      <c r="AB328" s="92"/>
      <c r="AC328" s="92"/>
      <c r="AD328" s="92"/>
      <c r="AE328" s="92"/>
      <c r="AG328" s="116"/>
      <c r="AN328" s="92"/>
      <c r="AO328" s="92"/>
      <c r="AP328" s="92"/>
      <c r="AQ328" s="92"/>
      <c r="AR328" s="92"/>
      <c r="AS328" s="92"/>
      <c r="AT328" s="92"/>
      <c r="AU328" s="92"/>
    </row>
    <row r="329" spans="1:48" x14ac:dyDescent="0.2">
      <c r="A329" s="29"/>
      <c r="B329" s="53"/>
      <c r="C329" s="27"/>
      <c r="D329" s="27"/>
      <c r="E329" s="29"/>
      <c r="AA329" s="92"/>
      <c r="AB329" s="92"/>
      <c r="AC329" s="92"/>
      <c r="AD329" s="92"/>
      <c r="AE329" s="92"/>
      <c r="AG329" s="116"/>
      <c r="AN329" s="92"/>
      <c r="AO329" s="92"/>
      <c r="AP329" s="92"/>
      <c r="AQ329" s="92"/>
      <c r="AR329" s="92"/>
      <c r="AS329" s="92"/>
      <c r="AT329" s="92"/>
      <c r="AU329" s="92"/>
    </row>
    <row r="330" spans="1:48" x14ac:dyDescent="0.2">
      <c r="A330" s="29"/>
      <c r="B330" s="53"/>
      <c r="C330" s="27"/>
      <c r="D330" s="27"/>
      <c r="E330" s="29"/>
      <c r="AA330" s="92"/>
      <c r="AB330" s="92"/>
      <c r="AC330" s="92"/>
      <c r="AD330" s="92"/>
      <c r="AE330" s="92"/>
      <c r="AG330" s="116"/>
      <c r="AN330" s="92"/>
      <c r="AO330" s="92"/>
      <c r="AP330" s="92"/>
      <c r="AQ330" s="92"/>
      <c r="AR330" s="92"/>
      <c r="AS330" s="92"/>
      <c r="AT330" s="92"/>
      <c r="AU330" s="92"/>
    </row>
    <row r="331" spans="1:48" x14ac:dyDescent="0.2">
      <c r="A331" s="29"/>
      <c r="B331" s="53"/>
      <c r="C331" s="27"/>
      <c r="D331" s="27"/>
      <c r="E331" s="29"/>
      <c r="AA331" s="92"/>
      <c r="AB331" s="92"/>
      <c r="AC331" s="92"/>
      <c r="AD331" s="92"/>
      <c r="AE331" s="92"/>
      <c r="AG331" s="116"/>
      <c r="AN331" s="92"/>
      <c r="AO331" s="92"/>
      <c r="AP331" s="92"/>
      <c r="AQ331" s="92"/>
      <c r="AR331" s="92"/>
      <c r="AS331" s="92"/>
      <c r="AT331" s="92"/>
      <c r="AU331" s="92"/>
    </row>
    <row r="332" spans="1:48" x14ac:dyDescent="0.2">
      <c r="A332" s="29"/>
      <c r="B332" s="53"/>
      <c r="C332" s="27"/>
      <c r="D332" s="27"/>
      <c r="E332" s="29"/>
      <c r="AA332" s="92"/>
      <c r="AB332" s="92"/>
      <c r="AC332" s="92"/>
      <c r="AD332" s="92"/>
      <c r="AE332" s="92"/>
      <c r="AG332" s="116"/>
      <c r="AN332" s="92"/>
      <c r="AO332" s="92"/>
      <c r="AP332" s="92"/>
      <c r="AQ332" s="92"/>
      <c r="AR332" s="92"/>
      <c r="AS332" s="92"/>
      <c r="AT332" s="92"/>
      <c r="AU332" s="92"/>
    </row>
    <row r="333" spans="1:48" x14ac:dyDescent="0.2">
      <c r="A333" s="29"/>
      <c r="B333" s="53"/>
      <c r="C333" s="27"/>
      <c r="D333" s="27"/>
      <c r="E333" s="29"/>
      <c r="AA333" s="92"/>
      <c r="AB333" s="92"/>
      <c r="AC333" s="92"/>
      <c r="AD333" s="92"/>
      <c r="AE333" s="92"/>
      <c r="AG333" s="116"/>
      <c r="AN333" s="92"/>
      <c r="AO333" s="92"/>
      <c r="AP333" s="92"/>
      <c r="AQ333" s="92"/>
      <c r="AR333" s="92"/>
      <c r="AS333" s="92"/>
      <c r="AT333" s="92"/>
      <c r="AU333" s="92"/>
    </row>
    <row r="334" spans="1:48" x14ac:dyDescent="0.2">
      <c r="A334" s="29"/>
      <c r="B334" s="53"/>
      <c r="C334" s="27"/>
      <c r="D334" s="27"/>
      <c r="E334" s="29"/>
      <c r="AA334" s="92"/>
      <c r="AB334" s="92"/>
      <c r="AC334" s="92"/>
      <c r="AD334" s="92"/>
      <c r="AE334" s="92"/>
      <c r="AG334" s="116"/>
      <c r="AN334" s="92"/>
      <c r="AO334" s="92"/>
      <c r="AP334" s="92"/>
      <c r="AQ334" s="92"/>
      <c r="AR334" s="92"/>
      <c r="AS334" s="92"/>
      <c r="AT334" s="92"/>
      <c r="AU334" s="92"/>
    </row>
    <row r="335" spans="1:48" x14ac:dyDescent="0.2">
      <c r="A335" s="29"/>
      <c r="B335" s="53"/>
      <c r="C335" s="27"/>
      <c r="D335" s="27"/>
      <c r="E335" s="29"/>
      <c r="AA335" s="92"/>
      <c r="AB335" s="92"/>
      <c r="AC335" s="92"/>
      <c r="AD335" s="92"/>
      <c r="AE335" s="92"/>
      <c r="AG335" s="116"/>
      <c r="AN335" s="92"/>
      <c r="AO335" s="92"/>
      <c r="AP335" s="92"/>
      <c r="AQ335" s="92"/>
      <c r="AR335" s="92"/>
      <c r="AS335" s="92"/>
      <c r="AT335" s="92"/>
      <c r="AU335" s="92"/>
    </row>
    <row r="336" spans="1:48" x14ac:dyDescent="0.2">
      <c r="A336" s="29"/>
      <c r="B336" s="53"/>
      <c r="C336" s="27"/>
      <c r="D336" s="27"/>
      <c r="E336" s="29"/>
      <c r="AA336" s="92"/>
      <c r="AB336" s="92"/>
      <c r="AC336" s="92"/>
      <c r="AD336" s="92"/>
      <c r="AE336" s="92"/>
      <c r="AG336" s="116"/>
      <c r="AN336" s="92"/>
      <c r="AO336" s="92"/>
      <c r="AP336" s="92"/>
      <c r="AQ336" s="92"/>
      <c r="AR336" s="92"/>
      <c r="AS336" s="92"/>
      <c r="AT336" s="92"/>
      <c r="AU336" s="92"/>
      <c r="AV336" s="92"/>
    </row>
    <row r="337" spans="1:47" x14ac:dyDescent="0.2">
      <c r="A337" s="29"/>
      <c r="B337" s="53"/>
      <c r="C337" s="27"/>
      <c r="D337" s="27"/>
      <c r="E337" s="29"/>
      <c r="AA337" s="92"/>
      <c r="AB337" s="92"/>
      <c r="AC337" s="92"/>
      <c r="AD337" s="92"/>
      <c r="AE337" s="92"/>
      <c r="AG337" s="116"/>
      <c r="AN337" s="92"/>
      <c r="AO337" s="92"/>
      <c r="AP337" s="92"/>
      <c r="AQ337" s="92"/>
      <c r="AR337" s="92"/>
      <c r="AS337" s="92"/>
      <c r="AT337" s="92"/>
      <c r="AU337" s="92"/>
    </row>
    <row r="338" spans="1:47" x14ac:dyDescent="0.2">
      <c r="A338" s="29"/>
      <c r="B338" s="53"/>
      <c r="C338" s="27"/>
      <c r="D338" s="27"/>
      <c r="E338" s="29"/>
      <c r="AA338" s="92"/>
      <c r="AB338" s="92"/>
      <c r="AC338" s="92"/>
      <c r="AD338" s="92"/>
      <c r="AE338" s="92"/>
      <c r="AG338" s="116"/>
      <c r="AN338" s="92"/>
      <c r="AO338" s="92"/>
      <c r="AP338" s="92"/>
      <c r="AQ338" s="92"/>
      <c r="AR338" s="92"/>
      <c r="AS338" s="92"/>
      <c r="AT338" s="92"/>
      <c r="AU338" s="92"/>
    </row>
    <row r="339" spans="1:47" x14ac:dyDescent="0.2">
      <c r="A339" s="29"/>
      <c r="B339" s="53"/>
      <c r="C339" s="27"/>
      <c r="D339" s="27"/>
      <c r="E339" s="29"/>
      <c r="AA339" s="92"/>
      <c r="AB339" s="92"/>
      <c r="AC339" s="92"/>
      <c r="AD339" s="92"/>
      <c r="AE339" s="92"/>
      <c r="AG339" s="116"/>
      <c r="AN339" s="92"/>
      <c r="AO339" s="92"/>
      <c r="AP339" s="92"/>
      <c r="AQ339" s="92"/>
      <c r="AR339" s="92"/>
      <c r="AS339" s="92"/>
      <c r="AT339" s="92"/>
      <c r="AU339" s="92"/>
    </row>
    <row r="340" spans="1:47" x14ac:dyDescent="0.2">
      <c r="A340" s="29"/>
      <c r="B340" s="53"/>
      <c r="C340" s="27"/>
      <c r="D340" s="27"/>
      <c r="E340" s="29"/>
      <c r="AA340" s="92"/>
      <c r="AB340" s="92"/>
      <c r="AC340" s="92"/>
      <c r="AD340" s="92"/>
      <c r="AE340" s="92"/>
      <c r="AG340" s="116"/>
      <c r="AN340" s="92"/>
      <c r="AO340" s="92"/>
      <c r="AP340" s="92"/>
      <c r="AQ340" s="92"/>
      <c r="AR340" s="92"/>
      <c r="AS340" s="92"/>
      <c r="AT340" s="92"/>
      <c r="AU340" s="92"/>
    </row>
    <row r="341" spans="1:47" x14ac:dyDescent="0.2">
      <c r="A341" s="29"/>
      <c r="B341" s="53"/>
      <c r="C341" s="27"/>
      <c r="D341" s="27"/>
      <c r="E341" s="29"/>
      <c r="AA341" s="92"/>
      <c r="AB341" s="92"/>
      <c r="AC341" s="92"/>
      <c r="AD341" s="92"/>
      <c r="AE341" s="92"/>
      <c r="AG341" s="116"/>
      <c r="AN341" s="92"/>
      <c r="AO341" s="92"/>
      <c r="AP341" s="92"/>
      <c r="AQ341" s="92"/>
      <c r="AR341" s="92"/>
      <c r="AS341" s="92"/>
      <c r="AT341" s="92"/>
      <c r="AU341" s="92"/>
    </row>
    <row r="342" spans="1:47" x14ac:dyDescent="0.2">
      <c r="A342" s="29"/>
      <c r="B342" s="53"/>
      <c r="C342" s="27"/>
      <c r="D342" s="27"/>
      <c r="E342" s="29"/>
      <c r="AA342" s="92"/>
      <c r="AB342" s="92"/>
      <c r="AC342" s="92"/>
      <c r="AD342" s="92"/>
      <c r="AE342" s="92"/>
      <c r="AG342" s="116"/>
      <c r="AN342" s="92"/>
      <c r="AO342" s="92"/>
      <c r="AP342" s="92"/>
      <c r="AQ342" s="92"/>
      <c r="AR342" s="92"/>
      <c r="AS342" s="92"/>
      <c r="AT342" s="92"/>
      <c r="AU342" s="92"/>
    </row>
    <row r="343" spans="1:47" x14ac:dyDescent="0.2">
      <c r="A343" s="29"/>
      <c r="B343" s="53"/>
      <c r="C343" s="27"/>
      <c r="D343" s="27"/>
      <c r="E343" s="29"/>
      <c r="AA343" s="92"/>
      <c r="AB343" s="92"/>
      <c r="AC343" s="92"/>
      <c r="AD343" s="92"/>
      <c r="AE343" s="92"/>
      <c r="AG343" s="116"/>
      <c r="AN343" s="92"/>
      <c r="AO343" s="92"/>
      <c r="AP343" s="92"/>
      <c r="AQ343" s="92"/>
      <c r="AR343" s="92"/>
      <c r="AS343" s="92"/>
      <c r="AT343" s="92"/>
      <c r="AU343" s="92"/>
    </row>
    <row r="344" spans="1:47" x14ac:dyDescent="0.2">
      <c r="A344" s="29"/>
      <c r="B344" s="53"/>
      <c r="C344" s="27"/>
      <c r="D344" s="27"/>
      <c r="E344" s="29"/>
      <c r="AA344" s="92"/>
      <c r="AB344" s="92"/>
      <c r="AC344" s="92"/>
      <c r="AD344" s="92"/>
      <c r="AE344" s="92"/>
      <c r="AG344" s="116"/>
      <c r="AN344" s="92"/>
      <c r="AO344" s="92"/>
      <c r="AP344" s="92"/>
      <c r="AQ344" s="92"/>
      <c r="AR344" s="92"/>
      <c r="AS344" s="92"/>
      <c r="AT344" s="92"/>
      <c r="AU344" s="92"/>
    </row>
    <row r="345" spans="1:47" x14ac:dyDescent="0.2">
      <c r="A345" s="29"/>
      <c r="B345" s="53"/>
      <c r="C345" s="27"/>
      <c r="D345" s="27"/>
      <c r="E345" s="29"/>
      <c r="AA345" s="92"/>
      <c r="AB345" s="92"/>
      <c r="AC345" s="92"/>
      <c r="AD345" s="92"/>
      <c r="AE345" s="92"/>
      <c r="AG345" s="116"/>
      <c r="AN345" s="92"/>
      <c r="AO345" s="92"/>
      <c r="AP345" s="92"/>
      <c r="AQ345" s="92"/>
      <c r="AR345" s="92"/>
      <c r="AS345" s="92"/>
      <c r="AT345" s="92"/>
      <c r="AU345" s="92"/>
    </row>
    <row r="346" spans="1:47" x14ac:dyDescent="0.2">
      <c r="A346" s="29"/>
      <c r="B346" s="53"/>
      <c r="C346" s="27"/>
      <c r="D346" s="27"/>
      <c r="E346" s="29"/>
      <c r="AA346" s="92"/>
      <c r="AB346" s="92"/>
      <c r="AC346" s="92"/>
      <c r="AD346" s="92"/>
      <c r="AE346" s="92"/>
      <c r="AG346" s="116"/>
      <c r="AN346" s="92"/>
      <c r="AO346" s="92"/>
      <c r="AP346" s="92"/>
      <c r="AQ346" s="92"/>
      <c r="AR346" s="92"/>
      <c r="AS346" s="92"/>
      <c r="AT346" s="92"/>
      <c r="AU346" s="92"/>
    </row>
    <row r="347" spans="1:47" x14ac:dyDescent="0.2">
      <c r="A347" s="29"/>
      <c r="B347" s="53"/>
      <c r="C347" s="27"/>
      <c r="D347" s="27"/>
      <c r="E347" s="29"/>
      <c r="AA347" s="92"/>
      <c r="AB347" s="92"/>
      <c r="AC347" s="92"/>
      <c r="AD347" s="92"/>
      <c r="AE347" s="92"/>
      <c r="AG347" s="116"/>
      <c r="AN347" s="92"/>
      <c r="AO347" s="92"/>
      <c r="AP347" s="92"/>
      <c r="AQ347" s="92"/>
      <c r="AR347" s="92"/>
      <c r="AS347" s="92"/>
      <c r="AT347" s="92"/>
      <c r="AU347" s="92"/>
    </row>
    <row r="348" spans="1:47" x14ac:dyDescent="0.2">
      <c r="A348" s="29"/>
      <c r="B348" s="53"/>
      <c r="C348" s="27"/>
      <c r="D348" s="27"/>
      <c r="E348" s="29"/>
      <c r="AA348" s="92"/>
      <c r="AB348" s="92"/>
      <c r="AC348" s="92"/>
      <c r="AD348" s="92"/>
      <c r="AE348" s="92"/>
      <c r="AG348" s="116"/>
      <c r="AN348" s="92"/>
      <c r="AO348" s="92"/>
      <c r="AP348" s="92"/>
      <c r="AQ348" s="92"/>
      <c r="AR348" s="92"/>
      <c r="AS348" s="92"/>
      <c r="AT348" s="92"/>
      <c r="AU348" s="92"/>
    </row>
    <row r="349" spans="1:47" x14ac:dyDescent="0.2">
      <c r="A349" s="29"/>
      <c r="B349" s="53"/>
      <c r="C349" s="27"/>
      <c r="D349" s="27"/>
      <c r="E349" s="29"/>
      <c r="AA349" s="92"/>
      <c r="AB349" s="92"/>
      <c r="AC349" s="92"/>
      <c r="AD349" s="92"/>
      <c r="AE349" s="92"/>
      <c r="AG349" s="116"/>
      <c r="AN349" s="92"/>
      <c r="AO349" s="92"/>
      <c r="AP349" s="92"/>
      <c r="AQ349" s="92"/>
      <c r="AR349" s="92"/>
      <c r="AS349" s="92"/>
      <c r="AT349" s="92"/>
      <c r="AU349" s="92"/>
    </row>
    <row r="350" spans="1:47" x14ac:dyDescent="0.2">
      <c r="A350" s="29"/>
      <c r="B350" s="53"/>
      <c r="C350" s="27"/>
      <c r="D350" s="27"/>
      <c r="E350" s="29"/>
      <c r="AA350" s="92"/>
      <c r="AB350" s="92"/>
      <c r="AC350" s="92"/>
      <c r="AD350" s="92"/>
      <c r="AE350" s="92"/>
      <c r="AG350" s="116"/>
      <c r="AN350" s="92"/>
      <c r="AO350" s="92"/>
      <c r="AP350" s="92"/>
      <c r="AQ350" s="92"/>
      <c r="AR350" s="92"/>
      <c r="AS350" s="92"/>
      <c r="AT350" s="92"/>
      <c r="AU350" s="92"/>
    </row>
    <row r="351" spans="1:47" x14ac:dyDescent="0.2">
      <c r="A351" s="29"/>
      <c r="B351" s="53"/>
      <c r="C351" s="27"/>
      <c r="D351" s="27"/>
      <c r="E351" s="29"/>
      <c r="AA351" s="92"/>
      <c r="AB351" s="92"/>
      <c r="AC351" s="92"/>
      <c r="AD351" s="92"/>
      <c r="AE351" s="92"/>
      <c r="AG351" s="116"/>
      <c r="AN351" s="92"/>
      <c r="AO351" s="92"/>
      <c r="AP351" s="92"/>
      <c r="AQ351" s="92"/>
      <c r="AR351" s="92"/>
      <c r="AS351" s="92"/>
      <c r="AT351" s="92"/>
      <c r="AU351" s="92"/>
    </row>
    <row r="352" spans="1:47" x14ac:dyDescent="0.2">
      <c r="A352" s="29"/>
      <c r="B352" s="53"/>
      <c r="C352" s="27"/>
      <c r="D352" s="27"/>
      <c r="E352" s="29"/>
      <c r="AA352" s="92"/>
      <c r="AB352" s="92"/>
      <c r="AC352" s="92"/>
      <c r="AD352" s="92"/>
      <c r="AE352" s="92"/>
      <c r="AG352" s="116"/>
      <c r="AN352" s="92"/>
      <c r="AO352" s="92"/>
      <c r="AP352" s="92"/>
      <c r="AQ352" s="92"/>
      <c r="AR352" s="92"/>
      <c r="AS352" s="92"/>
      <c r="AT352" s="92"/>
      <c r="AU352" s="92"/>
    </row>
    <row r="353" spans="1:64" x14ac:dyDescent="0.2">
      <c r="A353" s="29"/>
      <c r="B353" s="53"/>
      <c r="C353" s="27"/>
      <c r="D353" s="27"/>
      <c r="E353" s="29"/>
      <c r="AA353" s="92"/>
      <c r="AB353" s="92"/>
      <c r="AC353" s="92"/>
      <c r="AD353" s="92"/>
      <c r="AE353" s="92"/>
      <c r="AG353" s="116"/>
      <c r="AN353" s="92"/>
      <c r="AO353" s="92"/>
      <c r="AP353" s="92"/>
      <c r="AQ353" s="92"/>
      <c r="AR353" s="92"/>
      <c r="AS353" s="92"/>
      <c r="AT353" s="92"/>
      <c r="AU353" s="92"/>
    </row>
    <row r="354" spans="1:64" x14ac:dyDescent="0.2">
      <c r="A354" s="29"/>
      <c r="B354" s="53"/>
      <c r="C354" s="27"/>
      <c r="D354" s="27"/>
      <c r="E354" s="29"/>
      <c r="AA354" s="92"/>
      <c r="AB354" s="92"/>
      <c r="AC354" s="92"/>
      <c r="AD354" s="92"/>
      <c r="AE354" s="92"/>
      <c r="AG354" s="116"/>
      <c r="AN354" s="92"/>
      <c r="AO354" s="92"/>
      <c r="AP354" s="92"/>
      <c r="AQ354" s="92"/>
      <c r="AR354" s="92"/>
      <c r="AS354" s="92"/>
      <c r="AT354" s="92"/>
      <c r="AU354" s="92"/>
      <c r="AV354" s="92"/>
    </row>
    <row r="355" spans="1:64" x14ac:dyDescent="0.2">
      <c r="A355" s="29"/>
      <c r="B355" s="53"/>
      <c r="C355" s="27"/>
      <c r="D355" s="27"/>
      <c r="E355" s="29"/>
      <c r="AA355" s="92"/>
      <c r="AB355" s="92"/>
      <c r="AC355" s="92"/>
      <c r="AD355" s="92"/>
      <c r="AE355" s="92"/>
      <c r="AG355" s="116"/>
      <c r="AN355" s="92"/>
      <c r="AO355" s="92"/>
      <c r="AP355" s="92"/>
      <c r="AQ355" s="92"/>
      <c r="AR355" s="92"/>
      <c r="AS355" s="92"/>
      <c r="AT355" s="92"/>
      <c r="AU355" s="92"/>
    </row>
    <row r="356" spans="1:64" x14ac:dyDescent="0.2">
      <c r="A356" s="29"/>
      <c r="B356" s="53"/>
      <c r="C356" s="27"/>
      <c r="D356" s="27"/>
      <c r="E356" s="29"/>
      <c r="AA356" s="92"/>
      <c r="AB356" s="92"/>
      <c r="AC356" s="92"/>
      <c r="AD356" s="92"/>
      <c r="AE356" s="92"/>
      <c r="AG356" s="116"/>
      <c r="AN356" s="92"/>
      <c r="AO356" s="92"/>
      <c r="AP356" s="92"/>
      <c r="AQ356" s="92"/>
      <c r="AR356" s="92"/>
      <c r="AS356" s="92"/>
      <c r="AT356" s="92"/>
      <c r="AU356" s="92"/>
    </row>
    <row r="357" spans="1:64" x14ac:dyDescent="0.2">
      <c r="A357" s="29"/>
      <c r="B357" s="53"/>
      <c r="C357" s="27"/>
      <c r="D357" s="27"/>
      <c r="E357" s="29"/>
      <c r="AA357" s="92"/>
      <c r="AB357" s="92"/>
      <c r="AC357" s="92"/>
      <c r="AD357" s="92"/>
      <c r="AE357" s="92"/>
      <c r="AG357" s="116"/>
      <c r="AN357" s="92"/>
      <c r="AO357" s="92"/>
      <c r="AP357" s="92"/>
      <c r="AQ357" s="92"/>
      <c r="AR357" s="92"/>
      <c r="AS357" s="92"/>
      <c r="AT357" s="92"/>
      <c r="AU357" s="92"/>
    </row>
    <row r="358" spans="1:64" x14ac:dyDescent="0.2">
      <c r="A358" s="29"/>
      <c r="B358" s="53"/>
      <c r="C358" s="27"/>
      <c r="D358" s="27"/>
      <c r="E358" s="29"/>
      <c r="AA358" s="92"/>
      <c r="AB358" s="92"/>
      <c r="AC358" s="92"/>
      <c r="AD358" s="92"/>
      <c r="AE358" s="92"/>
      <c r="AG358" s="116"/>
      <c r="AN358" s="92"/>
      <c r="AO358" s="92"/>
      <c r="AP358" s="92"/>
      <c r="AQ358" s="92"/>
      <c r="AR358" s="92"/>
      <c r="AS358" s="92"/>
      <c r="AT358" s="92"/>
      <c r="AU358" s="92"/>
    </row>
    <row r="359" spans="1:64" x14ac:dyDescent="0.2">
      <c r="A359" s="29"/>
      <c r="B359" s="53"/>
      <c r="C359" s="29"/>
      <c r="D359" s="29"/>
      <c r="E359" s="29"/>
      <c r="AA359" s="92"/>
      <c r="AB359" s="92"/>
      <c r="AC359" s="92"/>
      <c r="AD359" s="92"/>
      <c r="AE359" s="92"/>
      <c r="AG359" s="116"/>
      <c r="AN359" s="92"/>
      <c r="AO359" s="92"/>
      <c r="AP359" s="92"/>
      <c r="AQ359" s="92"/>
      <c r="AR359" s="92"/>
      <c r="AS359" s="92"/>
      <c r="AT359" s="92"/>
      <c r="AU359" s="92"/>
    </row>
    <row r="360" spans="1:64" x14ac:dyDescent="0.2">
      <c r="A360" s="29"/>
      <c r="B360" s="53"/>
      <c r="C360" s="29"/>
      <c r="D360" s="29"/>
      <c r="E360" s="29"/>
      <c r="AA360" s="92"/>
      <c r="AB360" s="92"/>
      <c r="AC360" s="92"/>
      <c r="AD360" s="92"/>
      <c r="AE360" s="92"/>
      <c r="AG360" s="116"/>
      <c r="AN360" s="92"/>
      <c r="AO360" s="92"/>
      <c r="AP360" s="92"/>
      <c r="AQ360" s="92"/>
      <c r="AR360" s="92"/>
      <c r="AS360" s="92"/>
      <c r="AT360" s="92"/>
      <c r="AU360" s="92"/>
    </row>
    <row r="361" spans="1:64" x14ac:dyDescent="0.2">
      <c r="A361" s="29"/>
      <c r="B361" s="53"/>
      <c r="C361" s="29"/>
      <c r="D361" s="29"/>
      <c r="E361" s="29"/>
      <c r="AA361" s="92"/>
      <c r="AB361" s="92"/>
      <c r="AC361" s="92"/>
      <c r="AD361" s="92"/>
      <c r="AE361" s="92"/>
      <c r="AG361" s="116"/>
      <c r="AN361" s="92"/>
      <c r="AO361" s="92"/>
      <c r="AP361" s="92"/>
      <c r="AQ361" s="92"/>
      <c r="AR361" s="92"/>
      <c r="AS361" s="92"/>
      <c r="AT361" s="92"/>
      <c r="AU361" s="92"/>
    </row>
    <row r="362" spans="1:64" x14ac:dyDescent="0.2">
      <c r="A362" s="29"/>
      <c r="B362" s="53"/>
      <c r="C362" s="29"/>
      <c r="D362" s="29"/>
      <c r="E362" s="29"/>
      <c r="AA362" s="92"/>
      <c r="AB362" s="92"/>
      <c r="AC362" s="92"/>
      <c r="AD362" s="92"/>
      <c r="AE362" s="92"/>
      <c r="AG362" s="116"/>
      <c r="AN362" s="92"/>
      <c r="AO362" s="92"/>
      <c r="AP362" s="92"/>
      <c r="AQ362" s="92"/>
      <c r="AR362" s="92"/>
      <c r="AS362" s="92"/>
      <c r="AT362" s="92"/>
      <c r="AU362" s="92"/>
    </row>
    <row r="363" spans="1:64" x14ac:dyDescent="0.2">
      <c r="A363" s="29"/>
      <c r="B363" s="53"/>
      <c r="C363" s="29"/>
      <c r="D363" s="29"/>
      <c r="E363" s="29"/>
      <c r="AA363" s="92"/>
      <c r="AB363" s="92"/>
      <c r="AC363" s="92"/>
      <c r="AD363" s="92"/>
      <c r="AE363" s="92"/>
      <c r="AG363" s="116"/>
      <c r="AN363" s="92"/>
      <c r="AO363" s="92"/>
      <c r="AP363" s="92"/>
      <c r="AQ363" s="92"/>
      <c r="AR363" s="92"/>
      <c r="AS363" s="92"/>
      <c r="AT363" s="92"/>
      <c r="AU363" s="92"/>
    </row>
    <row r="364" spans="1:64" x14ac:dyDescent="0.2">
      <c r="A364" s="29"/>
      <c r="B364" s="53"/>
      <c r="C364" s="29"/>
      <c r="D364" s="29"/>
      <c r="E364" s="29"/>
      <c r="AA364" s="92"/>
      <c r="AB364" s="92"/>
      <c r="AC364" s="92"/>
      <c r="AD364" s="92"/>
      <c r="AE364" s="92"/>
      <c r="AG364" s="116"/>
      <c r="AN364" s="92"/>
      <c r="AO364" s="92"/>
      <c r="AP364" s="92"/>
      <c r="AQ364" s="92"/>
      <c r="AR364" s="92"/>
      <c r="AS364" s="92"/>
      <c r="AT364" s="92"/>
      <c r="AU364" s="92"/>
    </row>
    <row r="365" spans="1:64" x14ac:dyDescent="0.2">
      <c r="A365" s="29"/>
      <c r="B365" s="53"/>
      <c r="C365" s="29"/>
      <c r="D365" s="29"/>
      <c r="E365" s="29"/>
      <c r="AA365" s="92"/>
      <c r="AB365" s="92"/>
      <c r="AC365" s="92"/>
      <c r="AD365" s="92"/>
      <c r="AE365" s="92"/>
      <c r="AG365" s="116"/>
      <c r="AN365" s="92"/>
      <c r="AO365" s="92"/>
      <c r="AP365" s="92"/>
      <c r="AQ365" s="92"/>
      <c r="AR365" s="92"/>
      <c r="AS365" s="92"/>
      <c r="AT365" s="92"/>
      <c r="AU365" s="92"/>
    </row>
    <row r="366" spans="1:64" x14ac:dyDescent="0.2">
      <c r="A366" s="29"/>
      <c r="B366" s="53"/>
      <c r="C366" s="29"/>
      <c r="D366" s="29"/>
      <c r="E366" s="29"/>
      <c r="AA366" s="92"/>
      <c r="AB366" s="92"/>
      <c r="AC366" s="92"/>
      <c r="AD366" s="92"/>
      <c r="AE366" s="92"/>
      <c r="AG366" s="116"/>
      <c r="AN366" s="92"/>
      <c r="AO366" s="92"/>
      <c r="AP366" s="92"/>
      <c r="AQ366" s="92"/>
      <c r="AR366" s="92"/>
      <c r="AS366" s="92"/>
      <c r="AT366" s="92"/>
      <c r="AU366" s="92"/>
    </row>
    <row r="367" spans="1:64" x14ac:dyDescent="0.2">
      <c r="A367" s="29"/>
      <c r="B367" s="53"/>
      <c r="C367" s="29"/>
      <c r="D367" s="29"/>
      <c r="E367" s="29"/>
      <c r="AA367" s="92"/>
      <c r="AB367" s="92"/>
      <c r="AC367" s="92"/>
      <c r="AD367" s="92"/>
      <c r="AE367" s="92"/>
      <c r="AG367" s="116"/>
      <c r="AN367" s="92"/>
      <c r="AO367" s="92"/>
      <c r="AP367" s="92"/>
      <c r="AQ367" s="92"/>
      <c r="AR367" s="92"/>
      <c r="AS367" s="92"/>
      <c r="AT367" s="92"/>
      <c r="AU367" s="92"/>
    </row>
    <row r="368" spans="1:64" x14ac:dyDescent="0.2">
      <c r="A368" s="29"/>
      <c r="B368" s="53"/>
      <c r="C368" s="29"/>
      <c r="D368" s="29"/>
      <c r="E368" s="29"/>
      <c r="AA368" s="92"/>
      <c r="AB368" s="92"/>
      <c r="AC368" s="92"/>
      <c r="AD368" s="92"/>
      <c r="AE368" s="92"/>
      <c r="AG368" s="116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</row>
    <row r="369" spans="1:47" x14ac:dyDescent="0.2">
      <c r="A369" s="29"/>
      <c r="B369" s="53"/>
      <c r="C369" s="29"/>
      <c r="D369" s="29"/>
      <c r="E369" s="29"/>
      <c r="AA369" s="92"/>
      <c r="AB369" s="92"/>
      <c r="AC369" s="92"/>
      <c r="AD369" s="92"/>
      <c r="AE369" s="92"/>
      <c r="AG369" s="116"/>
      <c r="AN369" s="92"/>
      <c r="AO369" s="92"/>
      <c r="AP369" s="92"/>
      <c r="AQ369" s="92"/>
      <c r="AR369" s="92"/>
      <c r="AS369" s="92"/>
      <c r="AT369" s="92"/>
      <c r="AU369" s="92"/>
    </row>
    <row r="370" spans="1:47" x14ac:dyDescent="0.2">
      <c r="A370" s="29"/>
      <c r="B370" s="53"/>
      <c r="C370" s="29"/>
      <c r="D370" s="29"/>
      <c r="E370" s="29"/>
      <c r="AA370" s="92"/>
      <c r="AB370" s="92"/>
      <c r="AC370" s="92"/>
      <c r="AD370" s="92"/>
      <c r="AE370" s="92"/>
      <c r="AG370" s="116"/>
      <c r="AN370" s="92"/>
      <c r="AO370" s="92"/>
      <c r="AP370" s="92"/>
      <c r="AQ370" s="92"/>
      <c r="AR370" s="92"/>
      <c r="AS370" s="92"/>
      <c r="AT370" s="92"/>
      <c r="AU370" s="92"/>
    </row>
    <row r="371" spans="1:47" x14ac:dyDescent="0.2">
      <c r="A371" s="29"/>
      <c r="B371" s="53"/>
      <c r="C371" s="29"/>
      <c r="D371" s="29"/>
      <c r="E371" s="29"/>
      <c r="AA371" s="92"/>
      <c r="AB371" s="92"/>
      <c r="AC371" s="92"/>
      <c r="AD371" s="92"/>
      <c r="AE371" s="92"/>
      <c r="AG371" s="116"/>
      <c r="AN371" s="92"/>
      <c r="AO371" s="92"/>
      <c r="AP371" s="92"/>
      <c r="AQ371" s="92"/>
      <c r="AR371" s="92"/>
      <c r="AS371" s="92"/>
      <c r="AT371" s="92"/>
      <c r="AU371" s="92"/>
    </row>
    <row r="372" spans="1:47" x14ac:dyDescent="0.2">
      <c r="A372" s="29"/>
      <c r="B372" s="53"/>
      <c r="C372" s="29"/>
      <c r="D372" s="29"/>
      <c r="E372" s="29"/>
      <c r="AA372" s="92"/>
      <c r="AB372" s="92"/>
      <c r="AC372" s="92"/>
      <c r="AD372" s="92"/>
      <c r="AE372" s="92"/>
      <c r="AG372" s="116"/>
      <c r="AN372" s="92"/>
      <c r="AO372" s="92"/>
      <c r="AP372" s="92"/>
      <c r="AQ372" s="92"/>
      <c r="AR372" s="92"/>
      <c r="AS372" s="92"/>
      <c r="AT372" s="92"/>
      <c r="AU372" s="92"/>
    </row>
    <row r="373" spans="1:47" x14ac:dyDescent="0.2">
      <c r="A373" s="29"/>
      <c r="B373" s="53"/>
      <c r="C373" s="29"/>
      <c r="D373" s="29"/>
      <c r="E373" s="29"/>
      <c r="AA373" s="92"/>
      <c r="AB373" s="92"/>
      <c r="AC373" s="92"/>
      <c r="AD373" s="92"/>
      <c r="AE373" s="92"/>
      <c r="AG373" s="116"/>
      <c r="AN373" s="92"/>
      <c r="AO373" s="92"/>
      <c r="AP373" s="92"/>
      <c r="AQ373" s="92"/>
      <c r="AR373" s="92"/>
      <c r="AS373" s="92"/>
      <c r="AT373" s="92"/>
      <c r="AU373" s="92"/>
    </row>
    <row r="374" spans="1:47" x14ac:dyDescent="0.2">
      <c r="A374" s="29"/>
      <c r="B374" s="53"/>
      <c r="C374" s="29"/>
      <c r="D374" s="29"/>
      <c r="E374" s="29"/>
      <c r="AA374" s="92"/>
      <c r="AB374" s="92"/>
      <c r="AC374" s="92"/>
      <c r="AD374" s="92"/>
      <c r="AE374" s="92"/>
      <c r="AG374" s="116"/>
      <c r="AN374" s="92"/>
      <c r="AO374" s="92"/>
      <c r="AP374" s="92"/>
      <c r="AQ374" s="92"/>
      <c r="AR374" s="92"/>
      <c r="AS374" s="92"/>
      <c r="AT374" s="92"/>
      <c r="AU374" s="92"/>
    </row>
    <row r="375" spans="1:47" x14ac:dyDescent="0.2">
      <c r="A375" s="29"/>
      <c r="B375" s="53"/>
      <c r="C375" s="29"/>
      <c r="D375" s="29"/>
      <c r="E375" s="29"/>
      <c r="AA375" s="92"/>
      <c r="AB375" s="92"/>
      <c r="AC375" s="92"/>
      <c r="AD375" s="92"/>
      <c r="AE375" s="92"/>
      <c r="AG375" s="116"/>
      <c r="AN375" s="92"/>
      <c r="AO375" s="92"/>
      <c r="AP375" s="92"/>
      <c r="AQ375" s="92"/>
      <c r="AR375" s="92"/>
      <c r="AS375" s="92"/>
      <c r="AT375" s="92"/>
      <c r="AU375" s="92"/>
    </row>
    <row r="376" spans="1:47" x14ac:dyDescent="0.2">
      <c r="A376" s="29"/>
      <c r="B376" s="53"/>
      <c r="C376" s="29"/>
      <c r="D376" s="29"/>
      <c r="E376" s="29"/>
      <c r="AA376" s="92"/>
      <c r="AB376" s="92"/>
      <c r="AC376" s="92"/>
      <c r="AD376" s="92"/>
      <c r="AE376" s="92"/>
      <c r="AG376" s="116"/>
      <c r="AN376" s="92"/>
      <c r="AO376" s="92"/>
      <c r="AP376" s="92"/>
      <c r="AQ376" s="92"/>
      <c r="AR376" s="92"/>
      <c r="AS376" s="92"/>
      <c r="AT376" s="92"/>
      <c r="AU376" s="92"/>
    </row>
    <row r="377" spans="1:47" x14ac:dyDescent="0.2">
      <c r="A377" s="29"/>
      <c r="B377" s="53"/>
      <c r="C377" s="29"/>
      <c r="D377" s="29"/>
      <c r="E377" s="29"/>
      <c r="AA377" s="92"/>
      <c r="AB377" s="92"/>
      <c r="AC377" s="92"/>
      <c r="AD377" s="92"/>
      <c r="AE377" s="92"/>
      <c r="AG377" s="116"/>
      <c r="AN377" s="92"/>
      <c r="AO377" s="92"/>
      <c r="AP377" s="92"/>
      <c r="AQ377" s="92"/>
      <c r="AR377" s="92"/>
      <c r="AS377" s="92"/>
      <c r="AT377" s="92"/>
      <c r="AU377" s="92"/>
    </row>
    <row r="378" spans="1:47" x14ac:dyDescent="0.2">
      <c r="A378" s="29"/>
      <c r="B378" s="53"/>
      <c r="C378" s="29"/>
      <c r="D378" s="29"/>
      <c r="E378" s="29"/>
      <c r="AA378" s="92"/>
      <c r="AB378" s="92"/>
      <c r="AC378" s="92"/>
      <c r="AD378" s="92"/>
      <c r="AE378" s="92"/>
      <c r="AG378" s="116"/>
      <c r="AN378" s="92"/>
      <c r="AO378" s="92"/>
      <c r="AP378" s="92"/>
      <c r="AQ378" s="92"/>
      <c r="AR378" s="92"/>
      <c r="AS378" s="92"/>
      <c r="AT378" s="92"/>
      <c r="AU378" s="92"/>
    </row>
    <row r="379" spans="1:47" x14ac:dyDescent="0.2">
      <c r="A379" s="29"/>
      <c r="B379" s="53"/>
      <c r="C379" s="29"/>
      <c r="D379" s="29"/>
      <c r="E379" s="29"/>
      <c r="AA379" s="92"/>
      <c r="AB379" s="92"/>
      <c r="AC379" s="92"/>
      <c r="AD379" s="92"/>
      <c r="AE379" s="92"/>
      <c r="AG379" s="116"/>
      <c r="AN379" s="92"/>
      <c r="AO379" s="92"/>
      <c r="AP379" s="92"/>
      <c r="AQ379" s="92"/>
      <c r="AR379" s="92"/>
      <c r="AS379" s="92"/>
      <c r="AT379" s="92"/>
      <c r="AU379" s="92"/>
    </row>
    <row r="380" spans="1:47" x14ac:dyDescent="0.2">
      <c r="A380" s="29"/>
      <c r="B380" s="53"/>
      <c r="C380" s="29"/>
      <c r="D380" s="29"/>
      <c r="E380" s="29"/>
      <c r="AA380" s="92"/>
      <c r="AB380" s="92"/>
      <c r="AC380" s="92"/>
      <c r="AD380" s="92"/>
      <c r="AE380" s="92"/>
      <c r="AG380" s="116"/>
      <c r="AN380" s="92"/>
      <c r="AO380" s="92"/>
      <c r="AP380" s="92"/>
      <c r="AQ380" s="92"/>
      <c r="AR380" s="92"/>
      <c r="AS380" s="92"/>
      <c r="AT380" s="92"/>
      <c r="AU380" s="92"/>
    </row>
    <row r="381" spans="1:47" x14ac:dyDescent="0.2">
      <c r="A381" s="29"/>
      <c r="B381" s="53"/>
      <c r="C381" s="29"/>
      <c r="D381" s="29"/>
      <c r="E381" s="29"/>
      <c r="AA381" s="92"/>
      <c r="AB381" s="92"/>
      <c r="AC381" s="92"/>
      <c r="AD381" s="92"/>
      <c r="AE381" s="92"/>
      <c r="AG381" s="116"/>
      <c r="AN381" s="92"/>
      <c r="AO381" s="92"/>
      <c r="AP381" s="92"/>
      <c r="AQ381" s="92"/>
      <c r="AR381" s="92"/>
      <c r="AS381" s="92"/>
      <c r="AT381" s="92"/>
      <c r="AU381" s="92"/>
    </row>
    <row r="382" spans="1:47" x14ac:dyDescent="0.2">
      <c r="A382" s="29"/>
      <c r="B382" s="53"/>
      <c r="C382" s="29"/>
      <c r="D382" s="29"/>
      <c r="E382" s="29"/>
      <c r="AA382" s="92"/>
      <c r="AB382" s="92"/>
      <c r="AC382" s="92"/>
      <c r="AD382" s="92"/>
      <c r="AE382" s="92"/>
      <c r="AG382" s="116"/>
      <c r="AN382" s="92"/>
      <c r="AO382" s="92"/>
      <c r="AP382" s="92"/>
      <c r="AQ382" s="92"/>
      <c r="AR382" s="92"/>
      <c r="AS382" s="92"/>
      <c r="AT382" s="92"/>
      <c r="AU382" s="92"/>
    </row>
    <row r="383" spans="1:47" x14ac:dyDescent="0.2">
      <c r="A383" s="29"/>
      <c r="B383" s="53"/>
      <c r="C383" s="29"/>
      <c r="D383" s="29"/>
      <c r="E383" s="29"/>
      <c r="AA383" s="92"/>
      <c r="AB383" s="92"/>
      <c r="AC383" s="92"/>
      <c r="AD383" s="92"/>
      <c r="AE383" s="92"/>
      <c r="AG383" s="116"/>
      <c r="AN383" s="92"/>
      <c r="AO383" s="92"/>
      <c r="AP383" s="92"/>
      <c r="AQ383" s="92"/>
      <c r="AR383" s="92"/>
      <c r="AS383" s="92"/>
      <c r="AT383" s="92"/>
      <c r="AU383" s="92"/>
    </row>
    <row r="384" spans="1:47" x14ac:dyDescent="0.2">
      <c r="A384" s="29"/>
      <c r="B384" s="53"/>
      <c r="C384" s="29"/>
      <c r="D384" s="29"/>
      <c r="E384" s="29"/>
      <c r="AA384" s="92"/>
      <c r="AB384" s="92"/>
      <c r="AC384" s="92"/>
      <c r="AD384" s="92"/>
      <c r="AE384" s="92"/>
      <c r="AG384" s="116"/>
      <c r="AN384" s="92"/>
      <c r="AO384" s="92"/>
      <c r="AP384" s="92"/>
      <c r="AQ384" s="92"/>
      <c r="AR384" s="92"/>
      <c r="AS384" s="92"/>
      <c r="AT384" s="92"/>
      <c r="AU384" s="92"/>
    </row>
    <row r="385" spans="1:64" x14ac:dyDescent="0.2">
      <c r="A385" s="29"/>
      <c r="B385" s="53"/>
      <c r="C385" s="29"/>
      <c r="D385" s="29"/>
      <c r="E385" s="29"/>
      <c r="AA385" s="92"/>
      <c r="AB385" s="92"/>
      <c r="AC385" s="92"/>
      <c r="AD385" s="92"/>
      <c r="AE385" s="92"/>
      <c r="AG385" s="116"/>
      <c r="AN385" s="92"/>
      <c r="AO385" s="92"/>
      <c r="AP385" s="92"/>
      <c r="AQ385" s="92"/>
      <c r="AR385" s="92"/>
      <c r="AS385" s="92"/>
      <c r="AT385" s="92"/>
      <c r="AU385" s="92"/>
    </row>
    <row r="386" spans="1:64" x14ac:dyDescent="0.2">
      <c r="A386" s="29"/>
      <c r="B386" s="53"/>
      <c r="C386" s="29"/>
      <c r="D386" s="29"/>
      <c r="E386" s="29"/>
      <c r="AA386" s="92"/>
      <c r="AB386" s="92"/>
      <c r="AC386" s="92"/>
      <c r="AD386" s="92"/>
      <c r="AE386" s="92"/>
      <c r="AG386" s="116"/>
      <c r="AN386" s="92"/>
      <c r="AO386" s="92"/>
      <c r="AP386" s="92"/>
      <c r="AQ386" s="92"/>
      <c r="AR386" s="92"/>
      <c r="AS386" s="92"/>
      <c r="AT386" s="92"/>
      <c r="AU386" s="92"/>
    </row>
    <row r="387" spans="1:64" x14ac:dyDescent="0.2">
      <c r="A387" s="29"/>
      <c r="B387" s="53"/>
      <c r="C387" s="29"/>
      <c r="D387" s="29"/>
      <c r="E387" s="29"/>
      <c r="AA387" s="92"/>
      <c r="AB387" s="92"/>
      <c r="AC387" s="92"/>
      <c r="AD387" s="92"/>
      <c r="AE387" s="92"/>
      <c r="AG387" s="116"/>
      <c r="AN387" s="92"/>
      <c r="AO387" s="92"/>
      <c r="AP387" s="92"/>
      <c r="AQ387" s="92"/>
      <c r="AR387" s="92"/>
      <c r="AS387" s="92"/>
      <c r="AT387" s="92"/>
      <c r="AU387" s="92"/>
    </row>
    <row r="388" spans="1:64" x14ac:dyDescent="0.2">
      <c r="A388" s="29"/>
      <c r="B388" s="53"/>
      <c r="C388" s="29"/>
      <c r="D388" s="29"/>
      <c r="E388" s="29"/>
      <c r="AA388" s="92"/>
      <c r="AB388" s="92"/>
      <c r="AC388" s="92"/>
      <c r="AD388" s="92"/>
      <c r="AE388" s="92"/>
      <c r="AG388" s="116"/>
      <c r="AN388" s="92"/>
      <c r="AO388" s="92"/>
      <c r="AP388" s="92"/>
      <c r="AQ388" s="92"/>
      <c r="AR388" s="92"/>
      <c r="AS388" s="92"/>
      <c r="AT388" s="92"/>
      <c r="AU388" s="92"/>
    </row>
    <row r="389" spans="1:64" x14ac:dyDescent="0.2">
      <c r="A389" s="29"/>
      <c r="B389" s="53"/>
      <c r="C389" s="29"/>
      <c r="D389" s="29"/>
      <c r="E389" s="29"/>
      <c r="AA389" s="92"/>
      <c r="AB389" s="92"/>
      <c r="AC389" s="92"/>
      <c r="AD389" s="92"/>
      <c r="AE389" s="92"/>
      <c r="AG389" s="116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</row>
    <row r="390" spans="1:64" x14ac:dyDescent="0.2">
      <c r="A390" s="29"/>
      <c r="B390" s="53"/>
      <c r="C390" s="29"/>
      <c r="D390" s="29"/>
      <c r="E390" s="29"/>
      <c r="AA390" s="92"/>
      <c r="AB390" s="92"/>
      <c r="AC390" s="92"/>
      <c r="AD390" s="92"/>
      <c r="AE390" s="92"/>
      <c r="AG390" s="116"/>
      <c r="AN390" s="92"/>
      <c r="AO390" s="92"/>
      <c r="AP390" s="92"/>
      <c r="AQ390" s="92"/>
      <c r="AR390" s="92"/>
      <c r="AS390" s="92"/>
      <c r="AT390" s="92"/>
      <c r="AU390" s="92"/>
    </row>
    <row r="391" spans="1:64" x14ac:dyDescent="0.2">
      <c r="A391" s="29"/>
      <c r="B391" s="53"/>
      <c r="C391" s="29"/>
      <c r="D391" s="29"/>
      <c r="E391" s="29"/>
      <c r="AA391" s="92"/>
      <c r="AB391" s="92"/>
      <c r="AC391" s="92"/>
      <c r="AD391" s="92"/>
      <c r="AE391" s="92"/>
      <c r="AG391" s="116"/>
      <c r="AN391" s="92"/>
      <c r="AO391" s="92"/>
      <c r="AP391" s="92"/>
      <c r="AQ391" s="92"/>
      <c r="AR391" s="92"/>
      <c r="AS391" s="92"/>
      <c r="AT391" s="92"/>
      <c r="AU391" s="92"/>
      <c r="AV391" s="92"/>
    </row>
    <row r="392" spans="1:64" x14ac:dyDescent="0.2">
      <c r="A392" s="29"/>
      <c r="B392" s="53"/>
      <c r="C392" s="29"/>
      <c r="D392" s="29"/>
      <c r="E392" s="29"/>
      <c r="AA392" s="92"/>
      <c r="AB392" s="92"/>
      <c r="AC392" s="92"/>
      <c r="AD392" s="92"/>
      <c r="AE392" s="92"/>
      <c r="AG392" s="116"/>
      <c r="AN392" s="92"/>
      <c r="AO392" s="92"/>
      <c r="AP392" s="92"/>
      <c r="AQ392" s="92"/>
      <c r="AR392" s="92"/>
      <c r="AS392" s="92"/>
      <c r="AT392" s="92"/>
      <c r="AU392" s="92"/>
    </row>
    <row r="393" spans="1:64" x14ac:dyDescent="0.2">
      <c r="A393" s="29"/>
      <c r="B393" s="53"/>
      <c r="C393" s="29"/>
      <c r="D393" s="29"/>
      <c r="E393" s="29"/>
      <c r="AA393" s="92"/>
      <c r="AB393" s="92"/>
      <c r="AC393" s="92"/>
      <c r="AD393" s="92"/>
      <c r="AE393" s="92"/>
      <c r="AG393" s="116"/>
      <c r="AN393" s="92"/>
      <c r="AO393" s="92"/>
      <c r="AP393" s="92"/>
      <c r="AQ393" s="92"/>
      <c r="AR393" s="92"/>
      <c r="AS393" s="92"/>
      <c r="AT393" s="92"/>
      <c r="AU393" s="92"/>
    </row>
    <row r="394" spans="1:64" x14ac:dyDescent="0.2">
      <c r="A394" s="29"/>
      <c r="B394" s="53"/>
      <c r="C394" s="29"/>
      <c r="D394" s="29"/>
      <c r="E394" s="29"/>
      <c r="AA394" s="92"/>
      <c r="AB394" s="92"/>
      <c r="AC394" s="92"/>
      <c r="AD394" s="92"/>
      <c r="AE394" s="92"/>
      <c r="AG394" s="116"/>
      <c r="AN394" s="92"/>
      <c r="AO394" s="92"/>
      <c r="AP394" s="92"/>
      <c r="AQ394" s="92"/>
      <c r="AR394" s="92"/>
      <c r="AS394" s="92"/>
      <c r="AT394" s="92"/>
      <c r="AU394" s="92"/>
    </row>
    <row r="395" spans="1:64" x14ac:dyDescent="0.2">
      <c r="A395" s="29"/>
      <c r="B395" s="53"/>
      <c r="C395" s="29"/>
      <c r="D395" s="29"/>
      <c r="E395" s="29"/>
      <c r="AA395" s="92"/>
      <c r="AB395" s="92"/>
      <c r="AC395" s="92"/>
      <c r="AD395" s="92"/>
      <c r="AE395" s="92"/>
      <c r="AG395" s="116"/>
      <c r="AN395" s="92"/>
      <c r="AO395" s="92"/>
      <c r="AP395" s="92"/>
      <c r="AQ395" s="92"/>
      <c r="AR395" s="92"/>
      <c r="AS395" s="92"/>
      <c r="AT395" s="92"/>
      <c r="AU395" s="92"/>
    </row>
    <row r="396" spans="1:64" x14ac:dyDescent="0.2">
      <c r="A396" s="29"/>
      <c r="B396" s="53"/>
      <c r="C396" s="29"/>
      <c r="D396" s="29"/>
      <c r="E396" s="29"/>
      <c r="AA396" s="92"/>
      <c r="AB396" s="92"/>
      <c r="AC396" s="92"/>
      <c r="AD396" s="92"/>
      <c r="AE396" s="92"/>
      <c r="AG396" s="116"/>
      <c r="AN396" s="92"/>
      <c r="AO396" s="92"/>
      <c r="AP396" s="92"/>
      <c r="AQ396" s="92"/>
      <c r="AR396" s="92"/>
      <c r="AS396" s="92"/>
      <c r="AT396" s="92"/>
      <c r="AU396" s="92"/>
    </row>
    <row r="397" spans="1:64" x14ac:dyDescent="0.2">
      <c r="A397" s="29"/>
      <c r="B397" s="53"/>
      <c r="C397" s="29"/>
      <c r="D397" s="29"/>
      <c r="E397" s="29"/>
      <c r="AA397" s="92"/>
      <c r="AB397" s="92"/>
      <c r="AC397" s="92"/>
      <c r="AD397" s="92"/>
      <c r="AE397" s="92"/>
      <c r="AG397" s="116"/>
      <c r="AN397" s="92"/>
      <c r="AO397" s="92"/>
      <c r="AP397" s="92"/>
      <c r="AQ397" s="92"/>
      <c r="AR397" s="92"/>
      <c r="AS397" s="92"/>
      <c r="AT397" s="92"/>
      <c r="AU397" s="92"/>
    </row>
    <row r="398" spans="1:64" x14ac:dyDescent="0.2">
      <c r="A398" s="29"/>
      <c r="B398" s="53"/>
      <c r="C398" s="29"/>
      <c r="D398" s="29"/>
      <c r="E398" s="29"/>
      <c r="AA398" s="92"/>
      <c r="AB398" s="92"/>
      <c r="AC398" s="92"/>
      <c r="AD398" s="92"/>
      <c r="AE398" s="92"/>
      <c r="AG398" s="116"/>
      <c r="AN398" s="92"/>
      <c r="AO398" s="92"/>
      <c r="AP398" s="92"/>
      <c r="AQ398" s="92"/>
      <c r="AR398" s="92"/>
      <c r="AS398" s="92"/>
      <c r="AT398" s="92"/>
      <c r="AU398" s="92"/>
    </row>
    <row r="399" spans="1:64" x14ac:dyDescent="0.2">
      <c r="A399" s="29"/>
      <c r="B399" s="53"/>
      <c r="C399" s="29"/>
      <c r="D399" s="29"/>
      <c r="E399" s="29"/>
      <c r="AA399" s="92"/>
      <c r="AB399" s="92"/>
      <c r="AC399" s="92"/>
      <c r="AD399" s="92"/>
      <c r="AE399" s="92"/>
      <c r="AG399" s="116"/>
      <c r="AN399" s="92"/>
      <c r="AO399" s="92"/>
      <c r="AP399" s="92"/>
      <c r="AQ399" s="92"/>
      <c r="AR399" s="92"/>
      <c r="AS399" s="92"/>
      <c r="AT399" s="92"/>
      <c r="AU399" s="92"/>
    </row>
    <row r="400" spans="1:64" x14ac:dyDescent="0.2">
      <c r="A400" s="29"/>
      <c r="B400" s="53"/>
      <c r="C400" s="29"/>
      <c r="D400" s="29"/>
      <c r="E400" s="29"/>
      <c r="AA400" s="92"/>
      <c r="AB400" s="92"/>
      <c r="AC400" s="92"/>
      <c r="AD400" s="92"/>
      <c r="AE400" s="92"/>
      <c r="AG400" s="116"/>
      <c r="AN400" s="92"/>
      <c r="AO400" s="92"/>
      <c r="AP400" s="92"/>
      <c r="AQ400" s="92"/>
      <c r="AR400" s="92"/>
      <c r="AS400" s="92"/>
      <c r="AT400" s="92"/>
      <c r="AU400" s="92"/>
    </row>
    <row r="401" spans="1:64" x14ac:dyDescent="0.2">
      <c r="A401" s="29"/>
      <c r="B401" s="53"/>
      <c r="C401" s="29"/>
      <c r="D401" s="29"/>
      <c r="E401" s="29"/>
      <c r="AA401" s="92"/>
      <c r="AB401" s="92"/>
      <c r="AC401" s="92"/>
      <c r="AD401" s="92"/>
      <c r="AE401" s="92"/>
      <c r="AG401" s="116"/>
      <c r="AN401" s="92"/>
      <c r="AO401" s="92"/>
      <c r="AP401" s="92"/>
      <c r="AQ401" s="92"/>
      <c r="AR401" s="92"/>
      <c r="AS401" s="92"/>
      <c r="AT401" s="92"/>
      <c r="AU401" s="92"/>
    </row>
    <row r="402" spans="1:64" x14ac:dyDescent="0.2">
      <c r="A402" s="29"/>
      <c r="B402" s="53"/>
      <c r="C402" s="29"/>
      <c r="D402" s="29"/>
      <c r="E402" s="29"/>
      <c r="AA402" s="92"/>
      <c r="AB402" s="92"/>
      <c r="AC402" s="92"/>
      <c r="AD402" s="92"/>
      <c r="AE402" s="92"/>
      <c r="AG402" s="116"/>
      <c r="AN402" s="92"/>
      <c r="AO402" s="92"/>
      <c r="AP402" s="92"/>
      <c r="AQ402" s="92"/>
      <c r="AR402" s="92"/>
      <c r="AS402" s="92"/>
      <c r="AT402" s="92"/>
      <c r="AU402" s="92"/>
    </row>
    <row r="403" spans="1:64" x14ac:dyDescent="0.2">
      <c r="A403" s="29"/>
      <c r="B403" s="53"/>
      <c r="C403" s="29"/>
      <c r="D403" s="29"/>
      <c r="E403" s="29"/>
      <c r="AA403" s="92"/>
      <c r="AB403" s="92"/>
      <c r="AC403" s="92"/>
      <c r="AD403" s="92"/>
      <c r="AE403" s="92"/>
      <c r="AG403" s="116"/>
      <c r="AN403" s="92"/>
      <c r="AO403" s="92"/>
      <c r="AP403" s="92"/>
      <c r="AQ403" s="92"/>
      <c r="AR403" s="92"/>
      <c r="AS403" s="92"/>
      <c r="AT403" s="92"/>
      <c r="AU403" s="92"/>
    </row>
    <row r="404" spans="1:64" x14ac:dyDescent="0.2">
      <c r="A404" s="29"/>
      <c r="B404" s="53"/>
      <c r="C404" s="29"/>
      <c r="D404" s="29"/>
      <c r="E404" s="29"/>
      <c r="AA404" s="92"/>
      <c r="AB404" s="92"/>
      <c r="AC404" s="92"/>
      <c r="AD404" s="92"/>
      <c r="AE404" s="92"/>
      <c r="AG404" s="116"/>
      <c r="AN404" s="92"/>
      <c r="AO404" s="92"/>
      <c r="AP404" s="92"/>
      <c r="AQ404" s="92"/>
      <c r="AR404" s="92"/>
      <c r="AS404" s="92"/>
      <c r="AT404" s="92"/>
      <c r="AU404" s="92"/>
    </row>
    <row r="405" spans="1:64" x14ac:dyDescent="0.2">
      <c r="A405" s="29"/>
      <c r="B405" s="53"/>
      <c r="C405" s="29"/>
      <c r="D405" s="29"/>
      <c r="E405" s="29"/>
      <c r="AA405" s="92"/>
      <c r="AB405" s="92"/>
      <c r="AC405" s="92"/>
      <c r="AD405" s="92"/>
      <c r="AE405" s="92"/>
      <c r="AG405" s="116"/>
      <c r="AN405" s="92"/>
      <c r="AO405" s="92"/>
      <c r="AP405" s="92"/>
      <c r="AQ405" s="92"/>
      <c r="AR405" s="92"/>
      <c r="AS405" s="92"/>
      <c r="AT405" s="92"/>
      <c r="AU405" s="92"/>
    </row>
    <row r="406" spans="1:64" x14ac:dyDescent="0.2">
      <c r="A406" s="29"/>
      <c r="B406" s="53"/>
      <c r="C406" s="29"/>
      <c r="D406" s="29"/>
      <c r="E406" s="29"/>
      <c r="AA406" s="92"/>
      <c r="AB406" s="92"/>
      <c r="AC406" s="92"/>
      <c r="AD406" s="92"/>
      <c r="AE406" s="92"/>
      <c r="AG406" s="116"/>
      <c r="AN406" s="92"/>
      <c r="AO406" s="92"/>
      <c r="AP406" s="92"/>
      <c r="AQ406" s="92"/>
      <c r="AR406" s="92"/>
      <c r="AS406" s="92"/>
      <c r="AT406" s="92"/>
      <c r="AU406" s="92"/>
    </row>
    <row r="407" spans="1:64" x14ac:dyDescent="0.2">
      <c r="A407" s="29"/>
      <c r="B407" s="53"/>
      <c r="C407" s="29"/>
      <c r="D407" s="29"/>
      <c r="E407" s="29"/>
      <c r="AA407" s="92"/>
      <c r="AB407" s="92"/>
      <c r="AC407" s="92"/>
      <c r="AD407" s="92"/>
      <c r="AE407" s="92"/>
      <c r="AG407" s="116"/>
      <c r="AN407" s="92"/>
      <c r="AO407" s="92"/>
      <c r="AP407" s="92"/>
      <c r="AQ407" s="92"/>
      <c r="AR407" s="92"/>
      <c r="AS407" s="92"/>
      <c r="AT407" s="92"/>
      <c r="AU407" s="92"/>
    </row>
    <row r="408" spans="1:64" x14ac:dyDescent="0.2">
      <c r="A408" s="29"/>
      <c r="B408" s="53"/>
      <c r="C408" s="29"/>
      <c r="D408" s="29"/>
      <c r="E408" s="29"/>
      <c r="AA408" s="92"/>
      <c r="AB408" s="92"/>
      <c r="AC408" s="92"/>
      <c r="AD408" s="92"/>
      <c r="AE408" s="92"/>
      <c r="AG408" s="116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</row>
    <row r="409" spans="1:64" x14ac:dyDescent="0.2">
      <c r="A409" s="29"/>
      <c r="B409" s="53"/>
      <c r="C409" s="29"/>
      <c r="D409" s="29"/>
      <c r="E409" s="29"/>
      <c r="AA409" s="92"/>
      <c r="AB409" s="92"/>
      <c r="AC409" s="92"/>
      <c r="AD409" s="92"/>
      <c r="AE409" s="92"/>
      <c r="AG409" s="116"/>
      <c r="AN409" s="92"/>
      <c r="AO409" s="92"/>
      <c r="AP409" s="92"/>
      <c r="AQ409" s="92"/>
      <c r="AR409" s="92"/>
      <c r="AS409" s="92"/>
      <c r="AT409" s="92"/>
      <c r="AU409" s="92"/>
      <c r="AV409" s="92"/>
    </row>
    <row r="410" spans="1:64" x14ac:dyDescent="0.2">
      <c r="A410" s="29"/>
      <c r="B410" s="53"/>
      <c r="C410" s="29"/>
      <c r="D410" s="29"/>
      <c r="E410" s="29"/>
      <c r="AA410" s="92"/>
      <c r="AB410" s="92"/>
      <c r="AC410" s="92"/>
      <c r="AD410" s="92"/>
      <c r="AE410" s="92"/>
      <c r="AG410" s="116"/>
      <c r="AN410" s="92"/>
      <c r="AO410" s="92"/>
      <c r="AP410" s="92"/>
      <c r="AQ410" s="92"/>
      <c r="AR410" s="92"/>
      <c r="AS410" s="92"/>
      <c r="AT410" s="92"/>
      <c r="AU410" s="92"/>
      <c r="AV410" s="92"/>
      <c r="AX410" s="92"/>
    </row>
    <row r="411" spans="1:64" x14ac:dyDescent="0.2">
      <c r="A411" s="29"/>
      <c r="B411" s="53"/>
      <c r="C411" s="29"/>
      <c r="D411" s="29"/>
      <c r="E411" s="29"/>
      <c r="AA411" s="92"/>
      <c r="AB411" s="92"/>
      <c r="AC411" s="92"/>
      <c r="AD411" s="92"/>
      <c r="AE411" s="92"/>
      <c r="AG411" s="116"/>
      <c r="AN411" s="92"/>
      <c r="AO411" s="92"/>
      <c r="AP411" s="92"/>
      <c r="AQ411" s="92"/>
      <c r="AR411" s="92"/>
      <c r="AS411" s="92"/>
      <c r="AT411" s="92"/>
      <c r="AU411" s="92"/>
    </row>
    <row r="412" spans="1:64" x14ac:dyDescent="0.2">
      <c r="A412" s="29"/>
      <c r="B412" s="53"/>
      <c r="C412" s="29"/>
      <c r="D412" s="29"/>
      <c r="E412" s="29"/>
      <c r="AA412" s="92"/>
      <c r="AB412" s="92"/>
      <c r="AC412" s="92"/>
      <c r="AD412" s="92"/>
      <c r="AE412" s="92"/>
      <c r="AG412" s="116"/>
      <c r="AN412" s="92"/>
      <c r="AO412" s="92"/>
      <c r="AP412" s="92"/>
      <c r="AQ412" s="92"/>
      <c r="AR412" s="92"/>
      <c r="AS412" s="92"/>
      <c r="AT412" s="92"/>
      <c r="AU412" s="92"/>
    </row>
    <row r="413" spans="1:64" x14ac:dyDescent="0.2">
      <c r="A413" s="29"/>
      <c r="B413" s="53"/>
      <c r="C413" s="29"/>
      <c r="D413" s="29"/>
      <c r="E413" s="29"/>
      <c r="AA413" s="92"/>
      <c r="AB413" s="92"/>
      <c r="AC413" s="92"/>
      <c r="AD413" s="92"/>
      <c r="AE413" s="92"/>
      <c r="AG413" s="116"/>
      <c r="AN413" s="92"/>
      <c r="AO413" s="92"/>
      <c r="AP413" s="92"/>
      <c r="AQ413" s="92"/>
      <c r="AR413" s="92"/>
      <c r="AS413" s="92"/>
      <c r="AT413" s="92"/>
      <c r="AU413" s="92"/>
    </row>
    <row r="414" spans="1:64" x14ac:dyDescent="0.2">
      <c r="A414" s="29"/>
      <c r="B414" s="53"/>
      <c r="C414" s="29"/>
      <c r="D414" s="29"/>
      <c r="E414" s="29"/>
      <c r="AA414" s="92"/>
      <c r="AB414" s="92"/>
      <c r="AC414" s="92"/>
      <c r="AD414" s="92"/>
      <c r="AE414" s="92"/>
      <c r="AG414" s="116"/>
      <c r="AN414" s="92"/>
      <c r="AO414" s="92"/>
      <c r="AP414" s="92"/>
      <c r="AQ414" s="92"/>
      <c r="AR414" s="92"/>
      <c r="AS414" s="92"/>
      <c r="AT414" s="92"/>
      <c r="AU414" s="92"/>
      <c r="AV414" s="92"/>
    </row>
    <row r="415" spans="1:64" x14ac:dyDescent="0.2">
      <c r="A415" s="29"/>
      <c r="B415" s="53"/>
      <c r="C415" s="29"/>
      <c r="D415" s="29"/>
      <c r="E415" s="29"/>
      <c r="AA415" s="92"/>
      <c r="AB415" s="92"/>
      <c r="AC415" s="92"/>
      <c r="AD415" s="92"/>
      <c r="AE415" s="92"/>
      <c r="AG415" s="116"/>
      <c r="AN415" s="92"/>
      <c r="AO415" s="92"/>
      <c r="AP415" s="92"/>
      <c r="AQ415" s="92"/>
      <c r="AR415" s="92"/>
      <c r="AS415" s="92"/>
      <c r="AT415" s="92"/>
      <c r="AU415" s="92"/>
    </row>
    <row r="416" spans="1:64" x14ac:dyDescent="0.2">
      <c r="A416" s="29"/>
      <c r="B416" s="53"/>
      <c r="C416" s="29"/>
      <c r="D416" s="29"/>
      <c r="E416" s="29"/>
      <c r="AA416" s="92"/>
      <c r="AB416" s="92"/>
      <c r="AC416" s="92"/>
      <c r="AD416" s="92"/>
      <c r="AE416" s="92"/>
      <c r="AG416" s="116"/>
      <c r="AN416" s="92"/>
      <c r="AO416" s="92"/>
      <c r="AP416" s="92"/>
      <c r="AQ416" s="92"/>
      <c r="AR416" s="92"/>
      <c r="AS416" s="92"/>
      <c r="AT416" s="92"/>
      <c r="AU416" s="92"/>
    </row>
    <row r="417" spans="1:47" x14ac:dyDescent="0.2">
      <c r="A417" s="29"/>
      <c r="B417" s="53"/>
      <c r="C417" s="29"/>
      <c r="D417" s="29"/>
      <c r="E417" s="29"/>
      <c r="AA417" s="92"/>
      <c r="AB417" s="92"/>
      <c r="AC417" s="92"/>
      <c r="AD417" s="92"/>
      <c r="AE417" s="92"/>
      <c r="AG417" s="116"/>
      <c r="AN417" s="92"/>
      <c r="AO417" s="92"/>
      <c r="AP417" s="92"/>
      <c r="AQ417" s="92"/>
      <c r="AR417" s="92"/>
      <c r="AS417" s="92"/>
      <c r="AT417" s="92"/>
      <c r="AU417" s="92"/>
    </row>
    <row r="418" spans="1:47" x14ac:dyDescent="0.2">
      <c r="A418" s="29"/>
      <c r="B418" s="53"/>
      <c r="C418" s="29"/>
      <c r="D418" s="29"/>
      <c r="E418" s="29"/>
      <c r="AA418" s="92"/>
      <c r="AB418" s="92"/>
      <c r="AC418" s="92"/>
      <c r="AD418" s="92"/>
      <c r="AE418" s="92"/>
      <c r="AG418" s="116"/>
      <c r="AN418" s="92"/>
      <c r="AO418" s="92"/>
      <c r="AP418" s="92"/>
      <c r="AQ418" s="92"/>
      <c r="AR418" s="92"/>
      <c r="AS418" s="92"/>
      <c r="AT418" s="92"/>
      <c r="AU418" s="92"/>
    </row>
    <row r="419" spans="1:47" x14ac:dyDescent="0.2">
      <c r="A419" s="29"/>
      <c r="B419" s="53"/>
      <c r="C419" s="29"/>
      <c r="D419" s="29"/>
      <c r="E419" s="29"/>
      <c r="AA419" s="92"/>
      <c r="AB419" s="92"/>
      <c r="AC419" s="92"/>
      <c r="AD419" s="92"/>
      <c r="AE419" s="92"/>
      <c r="AG419" s="116"/>
      <c r="AN419" s="92"/>
      <c r="AO419" s="92"/>
      <c r="AP419" s="92"/>
      <c r="AQ419" s="92"/>
      <c r="AR419" s="92"/>
      <c r="AS419" s="92"/>
      <c r="AT419" s="92"/>
      <c r="AU419" s="92"/>
    </row>
    <row r="420" spans="1:47" x14ac:dyDescent="0.2">
      <c r="A420" s="29"/>
      <c r="B420" s="53"/>
      <c r="C420" s="29"/>
      <c r="D420" s="29"/>
      <c r="E420" s="29"/>
      <c r="AA420" s="92"/>
      <c r="AB420" s="92"/>
      <c r="AC420" s="92"/>
      <c r="AD420" s="92"/>
      <c r="AE420" s="92"/>
      <c r="AG420" s="116"/>
      <c r="AN420" s="92"/>
      <c r="AO420" s="92"/>
      <c r="AP420" s="92"/>
      <c r="AQ420" s="92"/>
      <c r="AR420" s="92"/>
      <c r="AS420" s="92"/>
      <c r="AT420" s="92"/>
      <c r="AU420" s="92"/>
    </row>
    <row r="421" spans="1:47" x14ac:dyDescent="0.2">
      <c r="A421" s="29"/>
      <c r="B421" s="53"/>
      <c r="C421" s="29"/>
      <c r="D421" s="29"/>
      <c r="E421" s="29"/>
      <c r="AA421" s="92"/>
      <c r="AB421" s="92"/>
      <c r="AC421" s="92"/>
      <c r="AD421" s="92"/>
      <c r="AE421" s="92"/>
      <c r="AG421" s="116"/>
      <c r="AN421" s="92"/>
      <c r="AO421" s="92"/>
      <c r="AP421" s="92"/>
      <c r="AQ421" s="92"/>
      <c r="AR421" s="92"/>
      <c r="AS421" s="92"/>
      <c r="AT421" s="92"/>
      <c r="AU421" s="92"/>
    </row>
    <row r="422" spans="1:47" x14ac:dyDescent="0.2">
      <c r="A422" s="29"/>
      <c r="B422" s="53"/>
      <c r="C422" s="29"/>
      <c r="D422" s="29"/>
      <c r="E422" s="29"/>
      <c r="AA422" s="92"/>
      <c r="AB422" s="92"/>
      <c r="AC422" s="92"/>
      <c r="AD422" s="92"/>
      <c r="AE422" s="92"/>
      <c r="AG422" s="116"/>
      <c r="AN422" s="92"/>
      <c r="AO422" s="92"/>
      <c r="AP422" s="92"/>
      <c r="AQ422" s="92"/>
      <c r="AR422" s="92"/>
      <c r="AS422" s="92"/>
      <c r="AT422" s="92"/>
      <c r="AU422" s="92"/>
    </row>
    <row r="423" spans="1:47" x14ac:dyDescent="0.2">
      <c r="A423" s="29"/>
      <c r="B423" s="53"/>
      <c r="C423" s="29"/>
      <c r="D423" s="29"/>
      <c r="E423" s="29"/>
      <c r="AA423" s="92"/>
      <c r="AB423" s="92"/>
      <c r="AC423" s="92"/>
      <c r="AD423" s="92"/>
      <c r="AE423" s="92"/>
      <c r="AG423" s="116"/>
      <c r="AN423" s="92"/>
      <c r="AO423" s="92"/>
      <c r="AP423" s="92"/>
      <c r="AQ423" s="92"/>
      <c r="AR423" s="92"/>
      <c r="AS423" s="92"/>
      <c r="AT423" s="92"/>
      <c r="AU423" s="92"/>
    </row>
    <row r="424" spans="1:47" x14ac:dyDescent="0.2">
      <c r="A424" s="29"/>
      <c r="B424" s="53"/>
      <c r="C424" s="29"/>
      <c r="D424" s="29"/>
      <c r="E424" s="29"/>
      <c r="AA424" s="92"/>
      <c r="AB424" s="92"/>
      <c r="AC424" s="92"/>
      <c r="AD424" s="92"/>
      <c r="AE424" s="92"/>
      <c r="AG424" s="116"/>
      <c r="AN424" s="92"/>
      <c r="AO424" s="92"/>
      <c r="AP424" s="92"/>
      <c r="AQ424" s="92"/>
      <c r="AR424" s="92"/>
      <c r="AS424" s="92"/>
      <c r="AT424" s="92"/>
      <c r="AU424" s="92"/>
    </row>
    <row r="425" spans="1:47" x14ac:dyDescent="0.2">
      <c r="A425" s="29"/>
      <c r="B425" s="53"/>
      <c r="C425" s="29"/>
      <c r="D425" s="29"/>
      <c r="E425" s="29"/>
      <c r="AA425" s="92"/>
      <c r="AB425" s="92"/>
      <c r="AC425" s="92"/>
      <c r="AD425" s="92"/>
      <c r="AE425" s="92"/>
      <c r="AG425" s="116"/>
      <c r="AN425" s="92"/>
      <c r="AO425" s="92"/>
      <c r="AP425" s="92"/>
      <c r="AQ425" s="92"/>
      <c r="AR425" s="92"/>
      <c r="AS425" s="92"/>
      <c r="AT425" s="92"/>
      <c r="AU425" s="92"/>
    </row>
    <row r="426" spans="1:47" x14ac:dyDescent="0.2">
      <c r="A426" s="29"/>
      <c r="B426" s="53"/>
      <c r="C426" s="29"/>
      <c r="D426" s="29"/>
      <c r="E426" s="29"/>
      <c r="AA426" s="92"/>
      <c r="AB426" s="92"/>
      <c r="AC426" s="92"/>
      <c r="AD426" s="92"/>
      <c r="AE426" s="92"/>
      <c r="AG426" s="116"/>
      <c r="AN426" s="92"/>
      <c r="AO426" s="92"/>
      <c r="AP426" s="92"/>
      <c r="AQ426" s="92"/>
      <c r="AR426" s="92"/>
      <c r="AS426" s="92"/>
      <c r="AT426" s="92"/>
      <c r="AU426" s="92"/>
    </row>
    <row r="427" spans="1:47" x14ac:dyDescent="0.2">
      <c r="A427" s="29"/>
      <c r="B427" s="53"/>
      <c r="C427" s="29"/>
      <c r="D427" s="29"/>
      <c r="E427" s="29"/>
      <c r="AA427" s="92"/>
      <c r="AB427" s="92"/>
      <c r="AC427" s="92"/>
      <c r="AD427" s="92"/>
      <c r="AE427" s="92"/>
      <c r="AG427" s="116"/>
      <c r="AN427" s="92"/>
      <c r="AO427" s="92"/>
      <c r="AP427" s="92"/>
      <c r="AQ427" s="92"/>
      <c r="AR427" s="92"/>
      <c r="AS427" s="92"/>
      <c r="AT427" s="92"/>
      <c r="AU427" s="92"/>
    </row>
    <row r="428" spans="1:47" x14ac:dyDescent="0.2">
      <c r="A428" s="29"/>
      <c r="B428" s="53"/>
      <c r="C428" s="29"/>
      <c r="D428" s="29"/>
      <c r="E428" s="29"/>
      <c r="AA428" s="92"/>
      <c r="AB428" s="92"/>
      <c r="AC428" s="92"/>
      <c r="AD428" s="92"/>
      <c r="AE428" s="92"/>
      <c r="AG428" s="116"/>
      <c r="AN428" s="92"/>
      <c r="AO428" s="92"/>
      <c r="AP428" s="92"/>
      <c r="AQ428" s="92"/>
      <c r="AR428" s="92"/>
      <c r="AS428" s="92"/>
      <c r="AT428" s="92"/>
      <c r="AU428" s="92"/>
    </row>
    <row r="429" spans="1:47" x14ac:dyDescent="0.2">
      <c r="A429" s="29"/>
      <c r="B429" s="53"/>
      <c r="C429" s="29"/>
      <c r="D429" s="29"/>
      <c r="E429" s="29"/>
      <c r="AA429" s="92"/>
      <c r="AB429" s="92"/>
      <c r="AC429" s="92"/>
      <c r="AD429" s="92"/>
      <c r="AE429" s="92"/>
      <c r="AG429" s="116"/>
      <c r="AN429" s="92"/>
      <c r="AO429" s="92"/>
      <c r="AP429" s="92"/>
      <c r="AQ429" s="92"/>
      <c r="AR429" s="92"/>
      <c r="AS429" s="92"/>
      <c r="AT429" s="92"/>
      <c r="AU429" s="92"/>
    </row>
    <row r="430" spans="1:47" x14ac:dyDescent="0.2">
      <c r="A430" s="29"/>
      <c r="B430" s="53"/>
      <c r="C430" s="29"/>
      <c r="D430" s="29"/>
      <c r="E430" s="29"/>
      <c r="AA430" s="92"/>
      <c r="AB430" s="92"/>
      <c r="AC430" s="92"/>
      <c r="AD430" s="92"/>
      <c r="AE430" s="92"/>
      <c r="AG430" s="116"/>
      <c r="AN430" s="92"/>
      <c r="AO430" s="92"/>
      <c r="AP430" s="92"/>
      <c r="AQ430" s="92"/>
      <c r="AR430" s="92"/>
      <c r="AS430" s="92"/>
      <c r="AT430" s="92"/>
      <c r="AU430" s="92"/>
    </row>
    <row r="431" spans="1:47" x14ac:dyDescent="0.2">
      <c r="A431" s="29"/>
      <c r="B431" s="53"/>
      <c r="C431" s="29"/>
      <c r="D431" s="29"/>
      <c r="E431" s="29"/>
      <c r="AA431" s="92"/>
      <c r="AB431" s="92"/>
      <c r="AC431" s="92"/>
      <c r="AD431" s="92"/>
      <c r="AE431" s="92"/>
      <c r="AG431" s="116"/>
      <c r="AN431" s="92"/>
      <c r="AO431" s="92"/>
      <c r="AP431" s="92"/>
      <c r="AQ431" s="92"/>
      <c r="AR431" s="92"/>
      <c r="AS431" s="92"/>
      <c r="AT431" s="92"/>
      <c r="AU431" s="92"/>
    </row>
    <row r="432" spans="1:47" x14ac:dyDescent="0.2">
      <c r="A432" s="29"/>
      <c r="B432" s="53"/>
      <c r="C432" s="29"/>
      <c r="D432" s="29"/>
      <c r="E432" s="29"/>
      <c r="AA432" s="92"/>
      <c r="AB432" s="92"/>
      <c r="AC432" s="92"/>
      <c r="AD432" s="92"/>
      <c r="AE432" s="92"/>
      <c r="AG432" s="116"/>
      <c r="AN432" s="92"/>
      <c r="AO432" s="92"/>
      <c r="AP432" s="92"/>
      <c r="AQ432" s="92"/>
      <c r="AR432" s="92"/>
      <c r="AS432" s="92"/>
      <c r="AT432" s="92"/>
      <c r="AU432" s="92"/>
    </row>
    <row r="433" spans="1:47" x14ac:dyDescent="0.2">
      <c r="A433" s="29"/>
      <c r="B433" s="53"/>
      <c r="C433" s="29"/>
      <c r="D433" s="29"/>
      <c r="E433" s="29"/>
      <c r="AA433" s="92"/>
      <c r="AB433" s="92"/>
      <c r="AC433" s="92"/>
      <c r="AD433" s="92"/>
      <c r="AE433" s="92"/>
      <c r="AG433" s="116"/>
      <c r="AN433" s="92"/>
      <c r="AO433" s="92"/>
      <c r="AP433" s="92"/>
      <c r="AQ433" s="92"/>
      <c r="AR433" s="92"/>
      <c r="AS433" s="92"/>
      <c r="AT433" s="92"/>
      <c r="AU433" s="92"/>
    </row>
    <row r="434" spans="1:47" x14ac:dyDescent="0.2">
      <c r="A434" s="29"/>
      <c r="B434" s="53"/>
      <c r="C434" s="29"/>
      <c r="D434" s="29"/>
      <c r="E434" s="29"/>
      <c r="AA434" s="92"/>
      <c r="AB434" s="92"/>
      <c r="AC434" s="92"/>
      <c r="AD434" s="92"/>
      <c r="AE434" s="92"/>
      <c r="AG434" s="116"/>
      <c r="AN434" s="92"/>
      <c r="AO434" s="92"/>
      <c r="AP434" s="92"/>
      <c r="AQ434" s="92"/>
      <c r="AR434" s="92"/>
      <c r="AS434" s="92"/>
      <c r="AT434" s="92"/>
      <c r="AU434" s="92"/>
    </row>
    <row r="435" spans="1:47" x14ac:dyDescent="0.2">
      <c r="A435" s="29"/>
      <c r="B435" s="53"/>
      <c r="C435" s="29"/>
      <c r="D435" s="29"/>
      <c r="E435" s="29"/>
      <c r="AA435" s="92"/>
      <c r="AB435" s="92"/>
      <c r="AC435" s="92"/>
      <c r="AD435" s="92"/>
      <c r="AE435" s="92"/>
      <c r="AG435" s="116"/>
      <c r="AN435" s="92"/>
      <c r="AO435" s="92"/>
      <c r="AP435" s="92"/>
      <c r="AQ435" s="92"/>
      <c r="AR435" s="92"/>
      <c r="AS435" s="92"/>
      <c r="AT435" s="92"/>
      <c r="AU435" s="92"/>
    </row>
    <row r="436" spans="1:47" x14ac:dyDescent="0.2">
      <c r="A436" s="29"/>
      <c r="B436" s="53"/>
      <c r="C436" s="29"/>
      <c r="D436" s="29"/>
      <c r="E436" s="29"/>
      <c r="AA436" s="92"/>
      <c r="AB436" s="92"/>
      <c r="AC436" s="92"/>
      <c r="AD436" s="92"/>
      <c r="AE436" s="92"/>
      <c r="AG436" s="116"/>
      <c r="AN436" s="92"/>
      <c r="AO436" s="92"/>
      <c r="AP436" s="92"/>
      <c r="AQ436" s="92"/>
      <c r="AR436" s="92"/>
      <c r="AS436" s="92"/>
      <c r="AT436" s="92"/>
      <c r="AU436" s="92"/>
    </row>
    <row r="437" spans="1:47" x14ac:dyDescent="0.2">
      <c r="A437" s="29"/>
      <c r="B437" s="53"/>
      <c r="C437" s="29"/>
      <c r="D437" s="29"/>
      <c r="E437" s="29"/>
      <c r="AA437" s="92"/>
      <c r="AB437" s="92"/>
      <c r="AC437" s="92"/>
      <c r="AD437" s="92"/>
      <c r="AE437" s="92"/>
      <c r="AG437" s="116"/>
      <c r="AN437" s="92"/>
      <c r="AO437" s="92"/>
      <c r="AP437" s="92"/>
      <c r="AQ437" s="92"/>
      <c r="AR437" s="92"/>
      <c r="AS437" s="92"/>
      <c r="AT437" s="92"/>
      <c r="AU437" s="92"/>
    </row>
    <row r="438" spans="1:47" x14ac:dyDescent="0.2">
      <c r="A438" s="29"/>
      <c r="B438" s="53"/>
      <c r="C438" s="29"/>
      <c r="D438" s="29"/>
      <c r="E438" s="29"/>
      <c r="AA438" s="92"/>
      <c r="AB438" s="92"/>
      <c r="AC438" s="92"/>
      <c r="AD438" s="92"/>
      <c r="AE438" s="92"/>
      <c r="AG438" s="116"/>
      <c r="AN438" s="92"/>
      <c r="AO438" s="92"/>
      <c r="AP438" s="92"/>
      <c r="AQ438" s="92"/>
      <c r="AR438" s="92"/>
      <c r="AS438" s="92"/>
      <c r="AT438" s="92"/>
      <c r="AU438" s="92"/>
    </row>
    <row r="439" spans="1:47" x14ac:dyDescent="0.2">
      <c r="A439" s="29"/>
      <c r="B439" s="53"/>
      <c r="C439" s="29"/>
      <c r="D439" s="29"/>
      <c r="E439" s="29"/>
      <c r="AA439" s="92"/>
      <c r="AB439" s="92"/>
      <c r="AC439" s="92"/>
      <c r="AD439" s="92"/>
      <c r="AE439" s="92"/>
      <c r="AG439" s="116"/>
      <c r="AN439" s="92"/>
      <c r="AO439" s="92"/>
      <c r="AP439" s="92"/>
      <c r="AQ439" s="92"/>
      <c r="AR439" s="92"/>
      <c r="AS439" s="92"/>
      <c r="AT439" s="92"/>
      <c r="AU439" s="92"/>
    </row>
    <row r="440" spans="1:47" x14ac:dyDescent="0.2">
      <c r="A440" s="29"/>
      <c r="B440" s="53"/>
      <c r="C440" s="29"/>
      <c r="D440" s="29"/>
      <c r="E440" s="29"/>
      <c r="AA440" s="92"/>
      <c r="AB440" s="92"/>
      <c r="AC440" s="92"/>
      <c r="AD440" s="92"/>
      <c r="AE440" s="92"/>
      <c r="AG440" s="116"/>
      <c r="AN440" s="92"/>
      <c r="AO440" s="92"/>
      <c r="AP440" s="92"/>
      <c r="AQ440" s="92"/>
      <c r="AR440" s="92"/>
      <c r="AS440" s="92"/>
      <c r="AT440" s="92"/>
      <c r="AU440" s="92"/>
    </row>
    <row r="441" spans="1:47" x14ac:dyDescent="0.2">
      <c r="A441" s="29"/>
      <c r="B441" s="53"/>
      <c r="C441" s="29"/>
      <c r="D441" s="29"/>
      <c r="E441" s="29"/>
      <c r="AA441" s="92"/>
      <c r="AB441" s="92"/>
      <c r="AC441" s="92"/>
      <c r="AD441" s="92"/>
      <c r="AE441" s="92"/>
      <c r="AG441" s="116"/>
      <c r="AN441" s="92"/>
      <c r="AO441" s="92"/>
      <c r="AP441" s="92"/>
      <c r="AQ441" s="92"/>
      <c r="AR441" s="92"/>
      <c r="AS441" s="92"/>
      <c r="AT441" s="92"/>
      <c r="AU441" s="92"/>
    </row>
    <row r="442" spans="1:47" x14ac:dyDescent="0.2">
      <c r="A442" s="29"/>
      <c r="B442" s="53"/>
      <c r="C442" s="29"/>
      <c r="D442" s="29"/>
      <c r="E442" s="29"/>
      <c r="AA442" s="92"/>
      <c r="AB442" s="92"/>
      <c r="AC442" s="92"/>
      <c r="AD442" s="92"/>
      <c r="AE442" s="92"/>
      <c r="AG442" s="116"/>
      <c r="AN442" s="92"/>
      <c r="AO442" s="92"/>
      <c r="AP442" s="92"/>
      <c r="AQ442" s="92"/>
      <c r="AR442" s="92"/>
      <c r="AS442" s="92"/>
      <c r="AT442" s="92"/>
      <c r="AU442" s="92"/>
    </row>
    <row r="443" spans="1:47" x14ac:dyDescent="0.2">
      <c r="A443" s="29"/>
      <c r="B443" s="53"/>
      <c r="C443" s="29"/>
      <c r="D443" s="29"/>
      <c r="E443" s="29"/>
      <c r="AA443" s="92"/>
      <c r="AB443" s="92"/>
      <c r="AC443" s="92"/>
      <c r="AD443" s="92"/>
      <c r="AE443" s="92"/>
      <c r="AG443" s="116"/>
      <c r="AN443" s="92"/>
      <c r="AO443" s="92"/>
      <c r="AP443" s="92"/>
      <c r="AQ443" s="92"/>
      <c r="AR443" s="92"/>
      <c r="AS443" s="92"/>
      <c r="AT443" s="92"/>
      <c r="AU443" s="92"/>
    </row>
    <row r="444" spans="1:47" x14ac:dyDescent="0.2">
      <c r="A444" s="29"/>
      <c r="B444" s="53"/>
      <c r="C444" s="29"/>
      <c r="D444" s="29"/>
      <c r="E444" s="29"/>
      <c r="AA444" s="92"/>
      <c r="AB444" s="92"/>
      <c r="AC444" s="92"/>
      <c r="AD444" s="92"/>
      <c r="AE444" s="92"/>
      <c r="AG444" s="116"/>
      <c r="AN444" s="92"/>
      <c r="AO444" s="92"/>
      <c r="AP444" s="92"/>
      <c r="AQ444" s="92"/>
      <c r="AR444" s="92"/>
      <c r="AS444" s="92"/>
      <c r="AT444" s="92"/>
      <c r="AU444" s="92"/>
    </row>
    <row r="445" spans="1:47" x14ac:dyDescent="0.2">
      <c r="A445" s="29"/>
      <c r="B445" s="53"/>
      <c r="C445" s="29"/>
      <c r="D445" s="29"/>
      <c r="E445" s="29"/>
      <c r="AA445" s="92"/>
      <c r="AB445" s="92"/>
      <c r="AC445" s="92"/>
      <c r="AD445" s="92"/>
      <c r="AE445" s="92"/>
      <c r="AG445" s="116"/>
      <c r="AN445" s="92"/>
      <c r="AO445" s="92"/>
      <c r="AP445" s="92"/>
      <c r="AQ445" s="92"/>
      <c r="AR445" s="92"/>
      <c r="AS445" s="92"/>
      <c r="AT445" s="92"/>
      <c r="AU445" s="92"/>
    </row>
    <row r="446" spans="1:47" x14ac:dyDescent="0.2">
      <c r="A446" s="29"/>
      <c r="B446" s="53"/>
      <c r="C446" s="29"/>
      <c r="D446" s="29"/>
      <c r="E446" s="29"/>
      <c r="AA446" s="92"/>
      <c r="AB446" s="92"/>
      <c r="AC446" s="92"/>
      <c r="AD446" s="92"/>
      <c r="AE446" s="92"/>
      <c r="AG446" s="116"/>
      <c r="AN446" s="92"/>
      <c r="AO446" s="92"/>
      <c r="AP446" s="92"/>
      <c r="AQ446" s="92"/>
      <c r="AR446" s="92"/>
      <c r="AS446" s="92"/>
      <c r="AT446" s="92"/>
      <c r="AU446" s="92"/>
    </row>
    <row r="447" spans="1:47" x14ac:dyDescent="0.2">
      <c r="A447" s="29"/>
      <c r="B447" s="53"/>
      <c r="C447" s="29"/>
      <c r="D447" s="29"/>
      <c r="E447" s="29"/>
      <c r="AA447" s="92"/>
      <c r="AB447" s="92"/>
      <c r="AC447" s="92"/>
      <c r="AD447" s="92"/>
      <c r="AE447" s="92"/>
      <c r="AG447" s="116"/>
      <c r="AN447" s="92"/>
      <c r="AO447" s="92"/>
      <c r="AP447" s="92"/>
      <c r="AQ447" s="92"/>
      <c r="AR447" s="92"/>
      <c r="AS447" s="92"/>
      <c r="AT447" s="92"/>
      <c r="AU447" s="92"/>
    </row>
    <row r="448" spans="1:47" x14ac:dyDescent="0.2">
      <c r="A448" s="29"/>
      <c r="B448" s="53"/>
      <c r="C448" s="29"/>
      <c r="D448" s="29"/>
      <c r="E448" s="29"/>
      <c r="AA448" s="92"/>
      <c r="AB448" s="92"/>
      <c r="AC448" s="92"/>
      <c r="AD448" s="92"/>
      <c r="AE448" s="92"/>
      <c r="AG448" s="116"/>
      <c r="AN448" s="92"/>
      <c r="AO448" s="92"/>
      <c r="AP448" s="92"/>
      <c r="AQ448" s="92"/>
      <c r="AR448" s="92"/>
      <c r="AS448" s="92"/>
      <c r="AT448" s="92"/>
      <c r="AU448" s="92"/>
    </row>
    <row r="449" spans="1:47" x14ac:dyDescent="0.2">
      <c r="A449" s="29"/>
      <c r="B449" s="53"/>
      <c r="C449" s="29"/>
      <c r="D449" s="29"/>
      <c r="E449" s="29"/>
      <c r="AA449" s="92"/>
      <c r="AB449" s="92"/>
      <c r="AC449" s="92"/>
      <c r="AD449" s="92"/>
      <c r="AE449" s="92"/>
      <c r="AG449" s="116"/>
      <c r="AN449" s="92"/>
      <c r="AO449" s="92"/>
      <c r="AP449" s="92"/>
      <c r="AQ449" s="92"/>
      <c r="AR449" s="92"/>
      <c r="AS449" s="92"/>
      <c r="AT449" s="92"/>
      <c r="AU449" s="92"/>
    </row>
    <row r="450" spans="1:47" x14ac:dyDescent="0.2">
      <c r="A450" s="29"/>
      <c r="B450" s="53"/>
      <c r="C450" s="29"/>
      <c r="D450" s="29"/>
      <c r="E450" s="29"/>
      <c r="AA450" s="92"/>
      <c r="AB450" s="92"/>
      <c r="AC450" s="92"/>
      <c r="AD450" s="92"/>
      <c r="AE450" s="92"/>
      <c r="AG450" s="116"/>
      <c r="AN450" s="92"/>
      <c r="AO450" s="92"/>
      <c r="AP450" s="92"/>
      <c r="AQ450" s="92"/>
      <c r="AR450" s="92"/>
      <c r="AS450" s="92"/>
      <c r="AT450" s="92"/>
      <c r="AU450" s="92"/>
    </row>
    <row r="451" spans="1:47" x14ac:dyDescent="0.2">
      <c r="A451" s="29"/>
      <c r="B451" s="53"/>
      <c r="C451" s="29"/>
      <c r="D451" s="29"/>
      <c r="E451" s="29"/>
      <c r="AA451" s="92"/>
      <c r="AB451" s="92"/>
      <c r="AC451" s="92"/>
      <c r="AD451" s="92"/>
      <c r="AE451" s="92"/>
      <c r="AG451" s="116"/>
      <c r="AN451" s="92"/>
      <c r="AO451" s="92"/>
      <c r="AP451" s="92"/>
      <c r="AQ451" s="92"/>
      <c r="AR451" s="92"/>
      <c r="AS451" s="92"/>
      <c r="AT451" s="92"/>
      <c r="AU451" s="92"/>
    </row>
    <row r="452" spans="1:47" x14ac:dyDescent="0.2">
      <c r="A452" s="29"/>
      <c r="B452" s="53"/>
      <c r="C452" s="29"/>
      <c r="D452" s="29"/>
      <c r="E452" s="29"/>
      <c r="AA452" s="92"/>
      <c r="AB452" s="92"/>
      <c r="AC452" s="92"/>
      <c r="AD452" s="92"/>
      <c r="AE452" s="92"/>
      <c r="AG452" s="116"/>
      <c r="AN452" s="92"/>
      <c r="AO452" s="92"/>
      <c r="AP452" s="92"/>
      <c r="AQ452" s="92"/>
      <c r="AR452" s="92"/>
      <c r="AS452" s="92"/>
      <c r="AT452" s="92"/>
      <c r="AU452" s="92"/>
    </row>
    <row r="453" spans="1:47" x14ac:dyDescent="0.2">
      <c r="A453" s="29"/>
      <c r="B453" s="53"/>
      <c r="C453" s="29"/>
      <c r="D453" s="29"/>
      <c r="E453" s="29"/>
      <c r="AA453" s="92"/>
      <c r="AB453" s="92"/>
      <c r="AC453" s="92"/>
      <c r="AD453" s="92"/>
      <c r="AE453" s="92"/>
      <c r="AG453" s="116"/>
      <c r="AN453" s="92"/>
      <c r="AO453" s="92"/>
      <c r="AP453" s="92"/>
      <c r="AQ453" s="92"/>
      <c r="AR453" s="92"/>
      <c r="AS453" s="92"/>
      <c r="AT453" s="92"/>
      <c r="AU453" s="92"/>
    </row>
    <row r="454" spans="1:47" x14ac:dyDescent="0.2">
      <c r="A454" s="29"/>
      <c r="B454" s="53"/>
      <c r="C454" s="29"/>
      <c r="D454" s="29"/>
      <c r="E454" s="29"/>
      <c r="AA454" s="92"/>
      <c r="AB454" s="92"/>
      <c r="AC454" s="92"/>
      <c r="AD454" s="92"/>
      <c r="AE454" s="92"/>
      <c r="AG454" s="116"/>
      <c r="AN454" s="92"/>
      <c r="AO454" s="92"/>
      <c r="AP454" s="92"/>
      <c r="AQ454" s="92"/>
      <c r="AR454" s="92"/>
      <c r="AS454" s="92"/>
      <c r="AT454" s="92"/>
      <c r="AU454" s="92"/>
    </row>
    <row r="455" spans="1:47" x14ac:dyDescent="0.2">
      <c r="A455" s="29"/>
      <c r="B455" s="53"/>
      <c r="C455" s="29"/>
      <c r="D455" s="29"/>
      <c r="E455" s="29"/>
      <c r="AA455" s="92"/>
      <c r="AB455" s="92"/>
      <c r="AC455" s="92"/>
      <c r="AD455" s="92"/>
      <c r="AE455" s="92"/>
      <c r="AG455" s="116"/>
      <c r="AN455" s="92"/>
      <c r="AO455" s="92"/>
      <c r="AP455" s="92"/>
      <c r="AQ455" s="92"/>
      <c r="AR455" s="92"/>
      <c r="AS455" s="92"/>
      <c r="AT455" s="92"/>
      <c r="AU455" s="92"/>
    </row>
    <row r="456" spans="1:47" x14ac:dyDescent="0.2">
      <c r="A456" s="29"/>
      <c r="B456" s="53"/>
      <c r="C456" s="29"/>
      <c r="D456" s="29"/>
      <c r="E456" s="29"/>
      <c r="AA456" s="92"/>
      <c r="AB456" s="92"/>
      <c r="AC456" s="92"/>
      <c r="AD456" s="92"/>
      <c r="AE456" s="92"/>
      <c r="AG456" s="116"/>
      <c r="AN456" s="92"/>
      <c r="AO456" s="92"/>
      <c r="AP456" s="92"/>
      <c r="AQ456" s="92"/>
      <c r="AR456" s="92"/>
      <c r="AS456" s="92"/>
      <c r="AT456" s="92"/>
      <c r="AU456" s="92"/>
    </row>
    <row r="457" spans="1:47" x14ac:dyDescent="0.2">
      <c r="A457" s="29"/>
      <c r="B457" s="53"/>
      <c r="C457" s="29"/>
      <c r="D457" s="29"/>
      <c r="E457" s="29"/>
      <c r="AA457" s="92"/>
      <c r="AB457" s="92"/>
      <c r="AC457" s="92"/>
      <c r="AD457" s="92"/>
      <c r="AE457" s="92"/>
      <c r="AG457" s="116"/>
      <c r="AN457" s="92"/>
      <c r="AO457" s="92"/>
      <c r="AP457" s="92"/>
      <c r="AQ457" s="92"/>
      <c r="AR457" s="92"/>
      <c r="AS457" s="92"/>
      <c r="AT457" s="92"/>
      <c r="AU457" s="92"/>
    </row>
    <row r="458" spans="1:47" x14ac:dyDescent="0.2">
      <c r="A458" s="29"/>
      <c r="B458" s="53"/>
      <c r="C458" s="29"/>
      <c r="D458" s="29"/>
      <c r="E458" s="29"/>
      <c r="AA458" s="92"/>
      <c r="AB458" s="92"/>
      <c r="AC458" s="92"/>
      <c r="AD458" s="92"/>
      <c r="AE458" s="92"/>
      <c r="AG458" s="116"/>
      <c r="AN458" s="92"/>
      <c r="AO458" s="92"/>
      <c r="AP458" s="92"/>
      <c r="AQ458" s="92"/>
      <c r="AR458" s="92"/>
      <c r="AS458" s="92"/>
      <c r="AT458" s="92"/>
      <c r="AU458" s="92"/>
    </row>
    <row r="459" spans="1:47" x14ac:dyDescent="0.2">
      <c r="A459" s="29"/>
      <c r="B459" s="53"/>
      <c r="C459" s="29"/>
      <c r="D459" s="29"/>
      <c r="E459" s="29"/>
      <c r="AA459" s="92"/>
      <c r="AB459" s="92"/>
      <c r="AC459" s="92"/>
      <c r="AD459" s="92"/>
      <c r="AE459" s="92"/>
      <c r="AG459" s="116"/>
      <c r="AN459" s="92"/>
      <c r="AO459" s="92"/>
      <c r="AP459" s="92"/>
      <c r="AQ459" s="92"/>
      <c r="AR459" s="92"/>
      <c r="AS459" s="92"/>
      <c r="AT459" s="92"/>
      <c r="AU459" s="92"/>
    </row>
    <row r="460" spans="1:47" x14ac:dyDescent="0.2">
      <c r="A460" s="29"/>
      <c r="B460" s="53"/>
      <c r="C460" s="29"/>
      <c r="D460" s="29"/>
      <c r="E460" s="29"/>
      <c r="AA460" s="92"/>
      <c r="AB460" s="92"/>
      <c r="AC460" s="92"/>
      <c r="AD460" s="92"/>
      <c r="AE460" s="92"/>
      <c r="AG460" s="116"/>
      <c r="AN460" s="92"/>
      <c r="AO460" s="92"/>
      <c r="AP460" s="92"/>
      <c r="AQ460" s="92"/>
      <c r="AR460" s="92"/>
      <c r="AS460" s="92"/>
      <c r="AT460" s="92"/>
      <c r="AU460" s="92"/>
    </row>
    <row r="461" spans="1:47" x14ac:dyDescent="0.2">
      <c r="A461" s="29"/>
      <c r="B461" s="53"/>
      <c r="C461" s="29"/>
      <c r="D461" s="29"/>
      <c r="E461" s="29"/>
      <c r="AA461" s="92"/>
      <c r="AB461" s="92"/>
      <c r="AC461" s="92"/>
      <c r="AD461" s="92"/>
      <c r="AE461" s="92"/>
      <c r="AG461" s="116"/>
      <c r="AN461" s="92"/>
      <c r="AO461" s="92"/>
      <c r="AP461" s="92"/>
      <c r="AQ461" s="92"/>
      <c r="AR461" s="92"/>
      <c r="AS461" s="92"/>
      <c r="AT461" s="92"/>
      <c r="AU461" s="92"/>
    </row>
    <row r="462" spans="1:47" x14ac:dyDescent="0.2">
      <c r="A462" s="29"/>
      <c r="B462" s="53"/>
      <c r="C462" s="29"/>
      <c r="D462" s="29"/>
      <c r="E462" s="29"/>
      <c r="AA462" s="92"/>
      <c r="AB462" s="92"/>
      <c r="AC462" s="92"/>
      <c r="AD462" s="92"/>
      <c r="AE462" s="92"/>
      <c r="AG462" s="116"/>
      <c r="AN462" s="92"/>
      <c r="AO462" s="92"/>
      <c r="AP462" s="92"/>
      <c r="AQ462" s="92"/>
      <c r="AR462" s="92"/>
      <c r="AS462" s="92"/>
      <c r="AT462" s="92"/>
      <c r="AU462" s="92"/>
    </row>
    <row r="463" spans="1:47" x14ac:dyDescent="0.2">
      <c r="A463" s="29"/>
      <c r="B463" s="53"/>
      <c r="C463" s="29"/>
      <c r="D463" s="29"/>
      <c r="E463" s="29"/>
      <c r="AA463" s="92"/>
      <c r="AB463" s="92"/>
      <c r="AC463" s="92"/>
      <c r="AD463" s="92"/>
      <c r="AE463" s="92"/>
      <c r="AG463" s="116"/>
      <c r="AN463" s="92"/>
      <c r="AO463" s="92"/>
      <c r="AP463" s="92"/>
      <c r="AQ463" s="92"/>
      <c r="AR463" s="92"/>
      <c r="AS463" s="92"/>
      <c r="AT463" s="92"/>
      <c r="AU463" s="92"/>
    </row>
    <row r="464" spans="1:47" x14ac:dyDescent="0.2">
      <c r="A464" s="29"/>
      <c r="B464" s="53"/>
      <c r="C464" s="29"/>
      <c r="D464" s="29"/>
      <c r="E464" s="29"/>
      <c r="AA464" s="92"/>
      <c r="AB464" s="92"/>
      <c r="AC464" s="92"/>
      <c r="AD464" s="92"/>
      <c r="AE464" s="92"/>
      <c r="AG464" s="116"/>
      <c r="AN464" s="92"/>
      <c r="AO464" s="92"/>
      <c r="AP464" s="92"/>
      <c r="AQ464" s="92"/>
      <c r="AR464" s="92"/>
      <c r="AS464" s="92"/>
      <c r="AT464" s="92"/>
      <c r="AU464" s="92"/>
    </row>
    <row r="465" spans="1:50" x14ac:dyDescent="0.2">
      <c r="A465" s="29"/>
      <c r="B465" s="53"/>
      <c r="C465" s="29"/>
      <c r="D465" s="29"/>
      <c r="E465" s="29"/>
      <c r="AA465" s="92"/>
      <c r="AB465" s="92"/>
      <c r="AC465" s="92"/>
      <c r="AD465" s="92"/>
      <c r="AE465" s="92"/>
      <c r="AG465" s="116"/>
      <c r="AN465" s="92"/>
      <c r="AO465" s="92"/>
      <c r="AP465" s="92"/>
      <c r="AQ465" s="92"/>
      <c r="AR465" s="92"/>
      <c r="AS465" s="92"/>
      <c r="AT465" s="92"/>
      <c r="AU465" s="92"/>
    </row>
    <row r="466" spans="1:50" x14ac:dyDescent="0.2">
      <c r="A466" s="29"/>
      <c r="B466" s="53"/>
      <c r="C466" s="29"/>
      <c r="D466" s="29"/>
      <c r="E466" s="29"/>
      <c r="AA466" s="92"/>
      <c r="AB466" s="92"/>
      <c r="AC466" s="92"/>
      <c r="AD466" s="92"/>
      <c r="AE466" s="92"/>
      <c r="AG466" s="116"/>
      <c r="AN466" s="92"/>
      <c r="AO466" s="92"/>
      <c r="AP466" s="92"/>
      <c r="AQ466" s="92"/>
      <c r="AR466" s="92"/>
      <c r="AS466" s="92"/>
      <c r="AT466" s="92"/>
      <c r="AU466" s="92"/>
    </row>
    <row r="467" spans="1:50" x14ac:dyDescent="0.2">
      <c r="A467" s="29"/>
      <c r="B467" s="53"/>
      <c r="C467" s="29"/>
      <c r="D467" s="29"/>
      <c r="E467" s="29"/>
      <c r="AA467" s="92"/>
      <c r="AB467" s="92"/>
      <c r="AC467" s="92"/>
      <c r="AD467" s="92"/>
      <c r="AE467" s="92"/>
      <c r="AG467" s="116"/>
      <c r="AN467" s="92"/>
      <c r="AO467" s="92"/>
      <c r="AP467" s="92"/>
      <c r="AQ467" s="92"/>
      <c r="AR467" s="92"/>
      <c r="AS467" s="92"/>
      <c r="AT467" s="92"/>
      <c r="AU467" s="92"/>
    </row>
    <row r="468" spans="1:50" x14ac:dyDescent="0.2">
      <c r="A468" s="29"/>
      <c r="B468" s="53"/>
      <c r="C468" s="29"/>
      <c r="D468" s="29"/>
      <c r="E468" s="29"/>
      <c r="AA468" s="92"/>
      <c r="AB468" s="92"/>
      <c r="AC468" s="92"/>
      <c r="AD468" s="92"/>
      <c r="AE468" s="92"/>
      <c r="AG468" s="116"/>
      <c r="AN468" s="92"/>
      <c r="AO468" s="92"/>
      <c r="AP468" s="92"/>
      <c r="AQ468" s="92"/>
      <c r="AR468" s="92"/>
      <c r="AS468" s="92"/>
      <c r="AT468" s="92"/>
      <c r="AU468" s="92"/>
    </row>
    <row r="469" spans="1:50" x14ac:dyDescent="0.2">
      <c r="A469" s="29"/>
      <c r="B469" s="53"/>
      <c r="C469" s="29"/>
      <c r="D469" s="29"/>
      <c r="E469" s="29"/>
      <c r="AA469" s="92"/>
      <c r="AB469" s="92"/>
      <c r="AC469" s="92"/>
      <c r="AD469" s="92"/>
      <c r="AE469" s="92"/>
      <c r="AG469" s="116"/>
      <c r="AN469" s="92"/>
      <c r="AO469" s="92"/>
      <c r="AP469" s="92"/>
      <c r="AQ469" s="92"/>
      <c r="AR469" s="92"/>
      <c r="AS469" s="92"/>
      <c r="AT469" s="92"/>
      <c r="AU469" s="92"/>
    </row>
    <row r="470" spans="1:50" x14ac:dyDescent="0.2">
      <c r="A470" s="29"/>
      <c r="B470" s="53"/>
      <c r="C470" s="29"/>
      <c r="D470" s="29"/>
      <c r="E470" s="29"/>
      <c r="AA470" s="92"/>
      <c r="AB470" s="92"/>
      <c r="AC470" s="92"/>
      <c r="AD470" s="92"/>
      <c r="AE470" s="92"/>
      <c r="AG470" s="116"/>
      <c r="AN470" s="92"/>
      <c r="AO470" s="92"/>
      <c r="AP470" s="92"/>
      <c r="AQ470" s="92"/>
      <c r="AR470" s="92"/>
      <c r="AS470" s="92"/>
      <c r="AT470" s="92"/>
      <c r="AU470" s="92"/>
    </row>
    <row r="471" spans="1:50" x14ac:dyDescent="0.2">
      <c r="A471" s="29"/>
      <c r="B471" s="53"/>
      <c r="C471" s="29"/>
      <c r="D471" s="29"/>
      <c r="E471" s="29"/>
      <c r="AA471" s="92"/>
      <c r="AB471" s="92"/>
      <c r="AC471" s="92"/>
      <c r="AD471" s="92"/>
      <c r="AE471" s="92"/>
      <c r="AG471" s="116"/>
      <c r="AN471" s="92"/>
      <c r="AO471" s="92"/>
      <c r="AP471" s="92"/>
      <c r="AQ471" s="92"/>
      <c r="AR471" s="92"/>
      <c r="AS471" s="92"/>
      <c r="AT471" s="92"/>
      <c r="AU471" s="92"/>
    </row>
    <row r="472" spans="1:50" x14ac:dyDescent="0.2">
      <c r="A472" s="29"/>
      <c r="B472" s="53"/>
      <c r="C472" s="29"/>
      <c r="D472" s="29"/>
      <c r="E472" s="29"/>
      <c r="AA472" s="92"/>
      <c r="AB472" s="92"/>
      <c r="AC472" s="92"/>
      <c r="AD472" s="92"/>
      <c r="AE472" s="92"/>
      <c r="AG472" s="116"/>
      <c r="AN472" s="92"/>
      <c r="AO472" s="92"/>
      <c r="AP472" s="92"/>
      <c r="AQ472" s="92"/>
      <c r="AR472" s="92"/>
      <c r="AS472" s="92"/>
      <c r="AT472" s="92"/>
      <c r="AU472" s="92"/>
      <c r="AV472" s="92"/>
      <c r="AX472" s="92"/>
    </row>
    <row r="473" spans="1:50" x14ac:dyDescent="0.2">
      <c r="A473" s="29"/>
      <c r="B473" s="53"/>
      <c r="C473" s="29"/>
      <c r="D473" s="29"/>
      <c r="E473" s="29"/>
      <c r="AA473" s="92"/>
      <c r="AB473" s="92"/>
      <c r="AC473" s="92"/>
      <c r="AD473" s="92"/>
      <c r="AE473" s="92"/>
      <c r="AG473" s="116"/>
      <c r="AN473" s="92"/>
      <c r="AO473" s="92"/>
      <c r="AP473" s="92"/>
      <c r="AQ473" s="92"/>
      <c r="AR473" s="92"/>
      <c r="AS473" s="92"/>
      <c r="AT473" s="92"/>
      <c r="AU473" s="92"/>
    </row>
    <row r="474" spans="1:50" x14ac:dyDescent="0.2">
      <c r="A474" s="29"/>
      <c r="B474" s="53"/>
      <c r="C474" s="29"/>
      <c r="D474" s="29"/>
      <c r="E474" s="29"/>
      <c r="AA474" s="92"/>
      <c r="AB474" s="92"/>
      <c r="AC474" s="92"/>
      <c r="AD474" s="92"/>
      <c r="AE474" s="92"/>
      <c r="AG474" s="116"/>
      <c r="AN474" s="92"/>
      <c r="AO474" s="92"/>
      <c r="AP474" s="92"/>
      <c r="AQ474" s="92"/>
      <c r="AR474" s="92"/>
      <c r="AS474" s="92"/>
      <c r="AT474" s="92"/>
      <c r="AU474" s="92"/>
    </row>
    <row r="475" spans="1:50" x14ac:dyDescent="0.2">
      <c r="A475" s="29"/>
      <c r="B475" s="53"/>
      <c r="C475" s="29"/>
      <c r="D475" s="29"/>
      <c r="E475" s="29"/>
      <c r="AA475" s="92"/>
      <c r="AB475" s="92"/>
      <c r="AC475" s="92"/>
      <c r="AD475" s="92"/>
      <c r="AE475" s="92"/>
      <c r="AG475" s="116"/>
      <c r="AN475" s="92"/>
      <c r="AO475" s="92"/>
      <c r="AP475" s="92"/>
      <c r="AQ475" s="92"/>
      <c r="AR475" s="92"/>
      <c r="AS475" s="92"/>
      <c r="AT475" s="92"/>
      <c r="AU475" s="92"/>
    </row>
    <row r="476" spans="1:50" x14ac:dyDescent="0.2">
      <c r="A476" s="29"/>
      <c r="B476" s="53"/>
      <c r="C476" s="29"/>
      <c r="D476" s="29"/>
      <c r="E476" s="29"/>
      <c r="AA476" s="92"/>
      <c r="AB476" s="92"/>
      <c r="AC476" s="92"/>
      <c r="AD476" s="92"/>
      <c r="AE476" s="92"/>
      <c r="AG476" s="116"/>
      <c r="AN476" s="92"/>
      <c r="AO476" s="92"/>
      <c r="AP476" s="92"/>
      <c r="AQ476" s="92"/>
      <c r="AR476" s="92"/>
      <c r="AS476" s="92"/>
      <c r="AT476" s="92"/>
      <c r="AU476" s="92"/>
    </row>
    <row r="477" spans="1:50" x14ac:dyDescent="0.2">
      <c r="A477" s="29"/>
      <c r="B477" s="53"/>
      <c r="C477" s="29"/>
      <c r="D477" s="29"/>
      <c r="E477" s="29"/>
      <c r="AA477" s="92"/>
      <c r="AB477" s="92"/>
      <c r="AC477" s="92"/>
      <c r="AD477" s="92"/>
      <c r="AE477" s="92"/>
      <c r="AG477" s="116"/>
      <c r="AN477" s="92"/>
      <c r="AO477" s="92"/>
      <c r="AP477" s="92"/>
      <c r="AQ477" s="92"/>
      <c r="AR477" s="92"/>
      <c r="AS477" s="92"/>
      <c r="AT477" s="92"/>
      <c r="AU477" s="92"/>
    </row>
    <row r="478" spans="1:50" x14ac:dyDescent="0.2">
      <c r="A478" s="29"/>
      <c r="B478" s="53"/>
      <c r="C478" s="29"/>
      <c r="D478" s="29"/>
      <c r="E478" s="29"/>
      <c r="AA478" s="92"/>
      <c r="AB478" s="92"/>
      <c r="AC478" s="92"/>
      <c r="AD478" s="92"/>
      <c r="AE478" s="92"/>
      <c r="AG478" s="116"/>
      <c r="AN478" s="92"/>
      <c r="AO478" s="92"/>
      <c r="AP478" s="92"/>
      <c r="AQ478" s="92"/>
      <c r="AR478" s="92"/>
      <c r="AS478" s="92"/>
      <c r="AT478" s="92"/>
      <c r="AU478" s="92"/>
    </row>
    <row r="479" spans="1:50" x14ac:dyDescent="0.2">
      <c r="A479" s="29"/>
      <c r="B479" s="53"/>
      <c r="C479" s="29"/>
      <c r="D479" s="29"/>
      <c r="E479" s="29"/>
      <c r="AA479" s="92"/>
      <c r="AB479" s="92"/>
      <c r="AC479" s="92"/>
      <c r="AD479" s="92"/>
      <c r="AE479" s="92"/>
      <c r="AG479" s="116"/>
      <c r="AN479" s="92"/>
      <c r="AO479" s="92"/>
      <c r="AP479" s="92"/>
      <c r="AQ479" s="92"/>
      <c r="AR479" s="92"/>
      <c r="AS479" s="92"/>
      <c r="AT479" s="92"/>
      <c r="AU479" s="92"/>
    </row>
    <row r="480" spans="1:50" x14ac:dyDescent="0.2">
      <c r="A480" s="29"/>
      <c r="B480" s="53"/>
      <c r="C480" s="29"/>
      <c r="D480" s="29"/>
      <c r="E480" s="29"/>
      <c r="AA480" s="92"/>
      <c r="AB480" s="92"/>
      <c r="AC480" s="92"/>
      <c r="AD480" s="92"/>
      <c r="AE480" s="92"/>
      <c r="AG480" s="116"/>
      <c r="AN480" s="92"/>
      <c r="AO480" s="92"/>
      <c r="AP480" s="92"/>
      <c r="AQ480" s="92"/>
      <c r="AR480" s="92"/>
      <c r="AS480" s="92"/>
      <c r="AT480" s="92"/>
      <c r="AU480" s="92"/>
    </row>
    <row r="481" spans="1:64" x14ac:dyDescent="0.2">
      <c r="A481" s="29"/>
      <c r="B481" s="53"/>
      <c r="C481" s="29"/>
      <c r="D481" s="29"/>
      <c r="E481" s="29"/>
      <c r="AA481" s="92"/>
      <c r="AB481" s="92"/>
      <c r="AC481" s="92"/>
      <c r="AD481" s="92"/>
      <c r="AE481" s="92"/>
      <c r="AG481" s="116"/>
      <c r="AN481" s="92"/>
      <c r="AO481" s="92"/>
      <c r="AP481" s="92"/>
      <c r="AQ481" s="92"/>
      <c r="AR481" s="92"/>
      <c r="AS481" s="92"/>
      <c r="AT481" s="92"/>
      <c r="AU481" s="92"/>
    </row>
    <row r="482" spans="1:64" x14ac:dyDescent="0.2">
      <c r="A482" s="29"/>
      <c r="B482" s="53"/>
      <c r="C482" s="29"/>
      <c r="D482" s="29"/>
      <c r="E482" s="29"/>
      <c r="AA482" s="92"/>
      <c r="AB482" s="92"/>
      <c r="AC482" s="92"/>
      <c r="AD482" s="92"/>
      <c r="AE482" s="92"/>
      <c r="AG482" s="116"/>
      <c r="AN482" s="92"/>
      <c r="AO482" s="92"/>
      <c r="AP482" s="92"/>
      <c r="AQ482" s="92"/>
      <c r="AR482" s="92"/>
      <c r="AS482" s="92"/>
      <c r="AT482" s="92"/>
      <c r="AU482" s="92"/>
    </row>
    <row r="483" spans="1:64" x14ac:dyDescent="0.2">
      <c r="A483" s="29"/>
      <c r="B483" s="53"/>
      <c r="C483" s="29"/>
      <c r="D483" s="29"/>
      <c r="E483" s="29"/>
      <c r="AA483" s="92"/>
      <c r="AB483" s="92"/>
      <c r="AC483" s="92"/>
      <c r="AD483" s="92"/>
      <c r="AE483" s="92"/>
      <c r="AG483" s="116"/>
      <c r="AN483" s="92"/>
      <c r="AO483" s="92"/>
      <c r="AP483" s="92"/>
      <c r="AQ483" s="92"/>
      <c r="AR483" s="92"/>
      <c r="AS483" s="92"/>
      <c r="AT483" s="92"/>
      <c r="AU483" s="92"/>
    </row>
    <row r="484" spans="1:64" x14ac:dyDescent="0.2">
      <c r="A484" s="29"/>
      <c r="B484" s="53"/>
      <c r="C484" s="29"/>
      <c r="D484" s="29"/>
      <c r="E484" s="29"/>
      <c r="AA484" s="92"/>
      <c r="AB484" s="92"/>
      <c r="AC484" s="92"/>
      <c r="AD484" s="92"/>
      <c r="AE484" s="92"/>
      <c r="AG484" s="116"/>
      <c r="AN484" s="92"/>
      <c r="AO484" s="92"/>
      <c r="AP484" s="92"/>
      <c r="AQ484" s="92"/>
      <c r="AR484" s="92"/>
      <c r="AS484" s="92"/>
      <c r="AT484" s="92"/>
      <c r="AU484" s="92"/>
    </row>
    <row r="485" spans="1:64" x14ac:dyDescent="0.2">
      <c r="A485" s="29"/>
      <c r="B485" s="53"/>
      <c r="C485" s="29"/>
      <c r="D485" s="29"/>
      <c r="E485" s="29"/>
      <c r="AA485" s="92"/>
      <c r="AB485" s="92"/>
      <c r="AC485" s="92"/>
      <c r="AD485" s="92"/>
      <c r="AE485" s="92"/>
      <c r="AG485" s="116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</row>
    <row r="486" spans="1:64" x14ac:dyDescent="0.2">
      <c r="A486" s="29"/>
      <c r="B486" s="53"/>
      <c r="C486" s="29"/>
      <c r="D486" s="29"/>
      <c r="E486" s="29"/>
      <c r="AA486" s="92"/>
      <c r="AB486" s="92"/>
      <c r="AC486" s="92"/>
      <c r="AD486" s="92"/>
      <c r="AE486" s="92"/>
      <c r="AG486" s="116"/>
      <c r="AN486" s="92"/>
      <c r="AO486" s="92"/>
      <c r="AP486" s="92"/>
      <c r="AQ486" s="92"/>
      <c r="AR486" s="92"/>
      <c r="AS486" s="92"/>
      <c r="AT486" s="92"/>
      <c r="AU486" s="92"/>
    </row>
    <row r="487" spans="1:64" x14ac:dyDescent="0.2">
      <c r="A487" s="29"/>
      <c r="B487" s="53"/>
      <c r="C487" s="29"/>
      <c r="D487" s="29"/>
      <c r="E487" s="29"/>
      <c r="AA487" s="92"/>
      <c r="AB487" s="92"/>
      <c r="AC487" s="92"/>
      <c r="AD487" s="92"/>
      <c r="AE487" s="92"/>
      <c r="AG487" s="116"/>
      <c r="AN487" s="92"/>
      <c r="AO487" s="92"/>
      <c r="AP487" s="92"/>
      <c r="AQ487" s="92"/>
      <c r="AR487" s="92"/>
      <c r="AS487" s="92"/>
      <c r="AT487" s="92"/>
      <c r="AU487" s="92"/>
    </row>
    <row r="488" spans="1:64" x14ac:dyDescent="0.2">
      <c r="A488" s="29"/>
      <c r="B488" s="53"/>
      <c r="C488" s="29"/>
      <c r="D488" s="29"/>
      <c r="E488" s="29"/>
      <c r="AA488" s="92"/>
      <c r="AB488" s="92"/>
      <c r="AC488" s="92"/>
      <c r="AD488" s="92"/>
      <c r="AE488" s="92"/>
      <c r="AG488" s="116"/>
      <c r="AN488" s="92"/>
      <c r="AO488" s="92"/>
      <c r="AP488" s="92"/>
      <c r="AQ488" s="92"/>
      <c r="AR488" s="92"/>
      <c r="AS488" s="92"/>
      <c r="AT488" s="92"/>
      <c r="AU488" s="92"/>
    </row>
    <row r="489" spans="1:64" x14ac:dyDescent="0.2">
      <c r="A489" s="29"/>
      <c r="B489" s="53"/>
      <c r="C489" s="29"/>
      <c r="D489" s="29"/>
      <c r="E489" s="29"/>
      <c r="AA489" s="92"/>
      <c r="AB489" s="92"/>
      <c r="AC489" s="92"/>
      <c r="AD489" s="92"/>
      <c r="AE489" s="92"/>
      <c r="AG489" s="116"/>
      <c r="AN489" s="92"/>
      <c r="AO489" s="92"/>
      <c r="AP489" s="92"/>
      <c r="AQ489" s="92"/>
      <c r="AR489" s="92"/>
      <c r="AS489" s="92"/>
      <c r="AT489" s="92"/>
      <c r="AU489" s="92"/>
    </row>
    <row r="490" spans="1:64" x14ac:dyDescent="0.2">
      <c r="A490" s="29"/>
      <c r="B490" s="53"/>
      <c r="C490" s="29"/>
      <c r="D490" s="29"/>
      <c r="E490" s="29"/>
      <c r="AA490" s="92"/>
      <c r="AB490" s="92"/>
      <c r="AC490" s="92"/>
      <c r="AD490" s="92"/>
      <c r="AE490" s="92"/>
      <c r="AG490" s="116"/>
      <c r="AN490" s="92"/>
      <c r="AO490" s="92"/>
      <c r="AP490" s="92"/>
      <c r="AQ490" s="92"/>
      <c r="AR490" s="92"/>
      <c r="AS490" s="92"/>
      <c r="AT490" s="92"/>
      <c r="AU490" s="92"/>
    </row>
    <row r="491" spans="1:64" x14ac:dyDescent="0.2">
      <c r="A491" s="29"/>
      <c r="B491" s="53"/>
      <c r="C491" s="29"/>
      <c r="D491" s="29"/>
      <c r="E491" s="29"/>
      <c r="AA491" s="92"/>
      <c r="AB491" s="92"/>
      <c r="AC491" s="92"/>
      <c r="AD491" s="92"/>
      <c r="AE491" s="92"/>
      <c r="AG491" s="116"/>
      <c r="AN491" s="92"/>
      <c r="AO491" s="92"/>
      <c r="AP491" s="92"/>
      <c r="AQ491" s="92"/>
      <c r="AR491" s="92"/>
      <c r="AS491" s="92"/>
      <c r="AT491" s="92"/>
      <c r="AU491" s="92"/>
    </row>
    <row r="492" spans="1:64" x14ac:dyDescent="0.2">
      <c r="A492" s="29"/>
      <c r="B492" s="53"/>
      <c r="C492" s="29"/>
      <c r="D492" s="29"/>
      <c r="E492" s="29"/>
      <c r="AA492" s="92"/>
      <c r="AB492" s="92"/>
      <c r="AC492" s="92"/>
      <c r="AD492" s="92"/>
      <c r="AE492" s="92"/>
      <c r="AG492" s="116"/>
      <c r="AN492" s="92"/>
      <c r="AO492" s="92"/>
      <c r="AP492" s="92"/>
      <c r="AQ492" s="92"/>
      <c r="AR492" s="92"/>
      <c r="AS492" s="92"/>
      <c r="AT492" s="92"/>
      <c r="AU492" s="92"/>
    </row>
    <row r="493" spans="1:64" x14ac:dyDescent="0.2">
      <c r="A493" s="29"/>
      <c r="B493" s="53"/>
      <c r="C493" s="29"/>
      <c r="D493" s="29"/>
      <c r="E493" s="29"/>
      <c r="AA493" s="92"/>
      <c r="AB493" s="92"/>
      <c r="AC493" s="92"/>
      <c r="AD493" s="92"/>
      <c r="AE493" s="92"/>
      <c r="AG493" s="116"/>
      <c r="AN493" s="92"/>
      <c r="AO493" s="92"/>
      <c r="AP493" s="92"/>
      <c r="AQ493" s="92"/>
      <c r="AR493" s="92"/>
      <c r="AS493" s="92"/>
      <c r="AT493" s="92"/>
      <c r="AU493" s="92"/>
    </row>
    <row r="494" spans="1:64" x14ac:dyDescent="0.2">
      <c r="A494" s="29"/>
      <c r="B494" s="53"/>
      <c r="C494" s="29"/>
      <c r="D494" s="29"/>
      <c r="E494" s="29"/>
      <c r="AA494" s="92"/>
      <c r="AB494" s="92"/>
      <c r="AC494" s="92"/>
      <c r="AD494" s="92"/>
      <c r="AE494" s="92"/>
      <c r="AG494" s="116"/>
      <c r="AN494" s="92"/>
      <c r="AO494" s="92"/>
      <c r="AP494" s="92"/>
      <c r="AQ494" s="92"/>
      <c r="AR494" s="92"/>
      <c r="AS494" s="92"/>
      <c r="AT494" s="92"/>
      <c r="AU494" s="92"/>
    </row>
    <row r="495" spans="1:64" x14ac:dyDescent="0.2">
      <c r="A495" s="29"/>
      <c r="B495" s="53"/>
      <c r="C495" s="29"/>
      <c r="D495" s="29"/>
      <c r="E495" s="29"/>
      <c r="AA495" s="92"/>
      <c r="AB495" s="92"/>
      <c r="AC495" s="92"/>
      <c r="AD495" s="92"/>
      <c r="AE495" s="92"/>
      <c r="AG495" s="116"/>
      <c r="AN495" s="92"/>
      <c r="AO495" s="92"/>
      <c r="AP495" s="92"/>
      <c r="AQ495" s="92"/>
      <c r="AR495" s="92"/>
      <c r="AS495" s="92"/>
      <c r="AT495" s="92"/>
      <c r="AU495" s="92"/>
    </row>
    <row r="496" spans="1:64" x14ac:dyDescent="0.2">
      <c r="A496" s="29"/>
      <c r="B496" s="53"/>
      <c r="C496" s="29"/>
      <c r="D496" s="29"/>
      <c r="E496" s="29"/>
      <c r="AA496" s="92"/>
      <c r="AB496" s="92"/>
      <c r="AC496" s="92"/>
      <c r="AD496" s="92"/>
      <c r="AE496" s="92"/>
      <c r="AG496" s="116"/>
      <c r="AN496" s="92"/>
      <c r="AO496" s="92"/>
      <c r="AP496" s="92"/>
      <c r="AQ496" s="92"/>
      <c r="AR496" s="92"/>
      <c r="AS496" s="92"/>
      <c r="AT496" s="92"/>
      <c r="AU496" s="92"/>
    </row>
    <row r="497" spans="1:47" x14ac:dyDescent="0.2">
      <c r="A497" s="29"/>
      <c r="B497" s="53"/>
      <c r="C497" s="29"/>
      <c r="D497" s="29"/>
      <c r="E497" s="29"/>
      <c r="AA497" s="92"/>
      <c r="AB497" s="92"/>
      <c r="AC497" s="92"/>
      <c r="AD497" s="92"/>
      <c r="AE497" s="92"/>
      <c r="AG497" s="116"/>
      <c r="AN497" s="92"/>
      <c r="AO497" s="92"/>
      <c r="AP497" s="92"/>
      <c r="AQ497" s="92"/>
      <c r="AR497" s="92"/>
      <c r="AS497" s="92"/>
      <c r="AT497" s="92"/>
      <c r="AU497" s="92"/>
    </row>
    <row r="498" spans="1:47" x14ac:dyDescent="0.2">
      <c r="A498" s="29"/>
      <c r="B498" s="53"/>
      <c r="C498" s="29"/>
      <c r="D498" s="29"/>
      <c r="E498" s="29"/>
      <c r="AA498" s="92"/>
      <c r="AB498" s="92"/>
      <c r="AC498" s="92"/>
      <c r="AD498" s="92"/>
      <c r="AE498" s="92"/>
      <c r="AG498" s="116"/>
      <c r="AN498" s="92"/>
      <c r="AO498" s="92"/>
      <c r="AP498" s="92"/>
      <c r="AQ498" s="92"/>
      <c r="AR498" s="92"/>
      <c r="AS498" s="92"/>
      <c r="AT498" s="92"/>
      <c r="AU498" s="92"/>
    </row>
    <row r="499" spans="1:47" x14ac:dyDescent="0.2">
      <c r="A499" s="29"/>
      <c r="B499" s="53"/>
      <c r="C499" s="29"/>
      <c r="D499" s="29"/>
      <c r="E499" s="29"/>
      <c r="AA499" s="92"/>
      <c r="AB499" s="92"/>
      <c r="AC499" s="92"/>
      <c r="AD499" s="92"/>
      <c r="AE499" s="92"/>
      <c r="AG499" s="116"/>
      <c r="AN499" s="92"/>
      <c r="AO499" s="92"/>
      <c r="AP499" s="92"/>
      <c r="AQ499" s="92"/>
      <c r="AR499" s="92"/>
      <c r="AS499" s="92"/>
      <c r="AT499" s="92"/>
      <c r="AU499" s="92"/>
    </row>
    <row r="500" spans="1:47" x14ac:dyDescent="0.2">
      <c r="A500" s="29"/>
      <c r="B500" s="53"/>
      <c r="C500" s="29"/>
      <c r="D500" s="29"/>
      <c r="E500" s="29"/>
      <c r="AA500" s="92"/>
      <c r="AB500" s="92"/>
      <c r="AC500" s="92"/>
      <c r="AD500" s="92"/>
      <c r="AE500" s="92"/>
      <c r="AG500" s="116"/>
      <c r="AN500" s="92"/>
      <c r="AO500" s="92"/>
      <c r="AP500" s="92"/>
      <c r="AQ500" s="92"/>
      <c r="AR500" s="92"/>
      <c r="AS500" s="92"/>
      <c r="AT500" s="92"/>
      <c r="AU500" s="92"/>
    </row>
    <row r="501" spans="1:47" x14ac:dyDescent="0.2">
      <c r="A501" s="29"/>
      <c r="B501" s="53"/>
      <c r="C501" s="29"/>
      <c r="D501" s="29"/>
      <c r="E501" s="29"/>
      <c r="AA501" s="92"/>
      <c r="AB501" s="92"/>
      <c r="AC501" s="92"/>
      <c r="AD501" s="92"/>
      <c r="AE501" s="92"/>
      <c r="AG501" s="116"/>
      <c r="AN501" s="92"/>
      <c r="AO501" s="92"/>
      <c r="AP501" s="92"/>
      <c r="AQ501" s="92"/>
      <c r="AR501" s="92"/>
      <c r="AS501" s="92"/>
      <c r="AT501" s="92"/>
      <c r="AU501" s="92"/>
    </row>
    <row r="502" spans="1:47" x14ac:dyDescent="0.2">
      <c r="A502" s="29"/>
      <c r="B502" s="53"/>
      <c r="C502" s="29"/>
      <c r="D502" s="29"/>
      <c r="E502" s="29"/>
      <c r="AA502" s="92"/>
      <c r="AB502" s="92"/>
      <c r="AC502" s="92"/>
      <c r="AD502" s="92"/>
      <c r="AE502" s="92"/>
      <c r="AG502" s="116"/>
      <c r="AN502" s="92"/>
      <c r="AO502" s="92"/>
      <c r="AP502" s="92"/>
      <c r="AQ502" s="92"/>
      <c r="AR502" s="92"/>
      <c r="AS502" s="92"/>
      <c r="AT502" s="92"/>
      <c r="AU502" s="92"/>
    </row>
    <row r="503" spans="1:47" x14ac:dyDescent="0.2">
      <c r="A503" s="29"/>
      <c r="B503" s="53"/>
      <c r="C503" s="29"/>
      <c r="D503" s="29"/>
      <c r="E503" s="29"/>
      <c r="AA503" s="92"/>
      <c r="AB503" s="92"/>
      <c r="AC503" s="92"/>
      <c r="AD503" s="92"/>
      <c r="AE503" s="92"/>
      <c r="AG503" s="116"/>
      <c r="AN503" s="92"/>
      <c r="AO503" s="92"/>
      <c r="AP503" s="92"/>
      <c r="AQ503" s="92"/>
      <c r="AR503" s="92"/>
      <c r="AS503" s="92"/>
      <c r="AT503" s="92"/>
      <c r="AU503" s="92"/>
    </row>
    <row r="504" spans="1:47" x14ac:dyDescent="0.2">
      <c r="A504" s="29"/>
      <c r="B504" s="53"/>
      <c r="C504" s="29"/>
      <c r="D504" s="29"/>
      <c r="E504" s="29"/>
      <c r="AA504" s="92"/>
      <c r="AB504" s="92"/>
      <c r="AC504" s="92"/>
      <c r="AD504" s="92"/>
      <c r="AE504" s="92"/>
      <c r="AG504" s="116"/>
      <c r="AN504" s="92"/>
      <c r="AO504" s="92"/>
      <c r="AP504" s="92"/>
      <c r="AQ504" s="92"/>
      <c r="AR504" s="92"/>
      <c r="AS504" s="92"/>
      <c r="AT504" s="92"/>
      <c r="AU504" s="92"/>
    </row>
    <row r="505" spans="1:47" x14ac:dyDescent="0.2">
      <c r="A505" s="29"/>
      <c r="B505" s="53"/>
      <c r="C505" s="29"/>
      <c r="D505" s="29"/>
      <c r="E505" s="29"/>
      <c r="AA505" s="92"/>
      <c r="AB505" s="92"/>
      <c r="AC505" s="92"/>
      <c r="AD505" s="92"/>
      <c r="AE505" s="92"/>
      <c r="AG505" s="116"/>
      <c r="AN505" s="92"/>
      <c r="AO505" s="92"/>
      <c r="AP505" s="92"/>
      <c r="AQ505" s="92"/>
      <c r="AR505" s="92"/>
      <c r="AS505" s="92"/>
      <c r="AT505" s="92"/>
      <c r="AU505" s="92"/>
    </row>
    <row r="506" spans="1:47" x14ac:dyDescent="0.2">
      <c r="A506" s="29"/>
      <c r="B506" s="53"/>
      <c r="C506" s="29"/>
      <c r="D506" s="29"/>
      <c r="E506" s="29"/>
      <c r="AA506" s="92"/>
      <c r="AB506" s="92"/>
      <c r="AC506" s="92"/>
      <c r="AD506" s="92"/>
      <c r="AE506" s="92"/>
      <c r="AG506" s="116"/>
      <c r="AN506" s="92"/>
      <c r="AO506" s="92"/>
      <c r="AP506" s="92"/>
      <c r="AQ506" s="92"/>
      <c r="AR506" s="92"/>
      <c r="AS506" s="92"/>
      <c r="AT506" s="92"/>
      <c r="AU506" s="92"/>
    </row>
    <row r="507" spans="1:47" x14ac:dyDescent="0.2">
      <c r="A507" s="29"/>
      <c r="B507" s="53"/>
      <c r="C507" s="29"/>
      <c r="D507" s="29"/>
      <c r="E507" s="29"/>
      <c r="AA507" s="92"/>
      <c r="AB507" s="92"/>
      <c r="AC507" s="92"/>
      <c r="AD507" s="92"/>
      <c r="AE507" s="92"/>
      <c r="AG507" s="116"/>
      <c r="AN507" s="92"/>
      <c r="AO507" s="92"/>
      <c r="AP507" s="92"/>
      <c r="AQ507" s="92"/>
      <c r="AR507" s="92"/>
      <c r="AS507" s="92"/>
      <c r="AT507" s="92"/>
      <c r="AU507" s="92"/>
    </row>
    <row r="508" spans="1:47" x14ac:dyDescent="0.2">
      <c r="A508" s="29"/>
      <c r="B508" s="53"/>
      <c r="C508" s="29"/>
      <c r="D508" s="29"/>
      <c r="E508" s="29"/>
      <c r="AA508" s="92"/>
      <c r="AB508" s="92"/>
      <c r="AC508" s="92"/>
      <c r="AD508" s="92"/>
      <c r="AE508" s="92"/>
      <c r="AG508" s="116"/>
      <c r="AN508" s="92"/>
      <c r="AO508" s="92"/>
      <c r="AP508" s="92"/>
      <c r="AQ508" s="92"/>
      <c r="AR508" s="92"/>
      <c r="AS508" s="92"/>
      <c r="AT508" s="92"/>
      <c r="AU508" s="92"/>
    </row>
    <row r="509" spans="1:47" x14ac:dyDescent="0.2">
      <c r="A509" s="29"/>
      <c r="B509" s="53"/>
      <c r="C509" s="29"/>
      <c r="D509" s="29"/>
      <c r="E509" s="29"/>
      <c r="AA509" s="92"/>
      <c r="AB509" s="92"/>
      <c r="AC509" s="92"/>
      <c r="AD509" s="92"/>
      <c r="AE509" s="92"/>
      <c r="AG509" s="116"/>
      <c r="AN509" s="92"/>
      <c r="AO509" s="92"/>
      <c r="AP509" s="92"/>
      <c r="AQ509" s="92"/>
      <c r="AR509" s="92"/>
      <c r="AS509" s="92"/>
      <c r="AT509" s="92"/>
      <c r="AU509" s="92"/>
    </row>
    <row r="510" spans="1:47" x14ac:dyDescent="0.2">
      <c r="A510" s="29"/>
      <c r="B510" s="53"/>
      <c r="C510" s="29"/>
      <c r="D510" s="29"/>
      <c r="E510" s="29"/>
      <c r="AA510" s="92"/>
      <c r="AB510" s="92"/>
      <c r="AC510" s="92"/>
      <c r="AD510" s="92"/>
      <c r="AE510" s="92"/>
      <c r="AG510" s="116"/>
      <c r="AN510" s="92"/>
      <c r="AO510" s="92"/>
      <c r="AP510" s="92"/>
      <c r="AQ510" s="92"/>
      <c r="AR510" s="92"/>
      <c r="AS510" s="92"/>
      <c r="AT510" s="92"/>
      <c r="AU510" s="92"/>
    </row>
    <row r="511" spans="1:47" x14ac:dyDescent="0.2">
      <c r="A511" s="29"/>
      <c r="B511" s="53"/>
      <c r="C511" s="29"/>
      <c r="D511" s="29"/>
      <c r="E511" s="29"/>
      <c r="AA511" s="92"/>
      <c r="AB511" s="92"/>
      <c r="AC511" s="92"/>
      <c r="AD511" s="92"/>
      <c r="AE511" s="92"/>
      <c r="AG511" s="116"/>
      <c r="AN511" s="92"/>
      <c r="AO511" s="92"/>
      <c r="AP511" s="92"/>
      <c r="AQ511" s="92"/>
      <c r="AR511" s="92"/>
      <c r="AS511" s="92"/>
      <c r="AT511" s="92"/>
      <c r="AU511" s="92"/>
    </row>
    <row r="512" spans="1:47" x14ac:dyDescent="0.2">
      <c r="A512" s="29"/>
      <c r="B512" s="53"/>
      <c r="C512" s="29"/>
      <c r="D512" s="29"/>
      <c r="E512" s="29"/>
      <c r="AA512" s="92"/>
      <c r="AB512" s="92"/>
      <c r="AC512" s="92"/>
      <c r="AD512" s="92"/>
      <c r="AE512" s="92"/>
      <c r="AG512" s="116"/>
      <c r="AN512" s="92"/>
      <c r="AO512" s="92"/>
      <c r="AP512" s="92"/>
      <c r="AQ512" s="92"/>
      <c r="AR512" s="92"/>
      <c r="AS512" s="92"/>
      <c r="AT512" s="92"/>
      <c r="AU512" s="92"/>
    </row>
    <row r="513" spans="1:64" x14ac:dyDescent="0.2">
      <c r="A513" s="29"/>
      <c r="B513" s="53"/>
      <c r="C513" s="29"/>
      <c r="D513" s="29"/>
      <c r="E513" s="29"/>
      <c r="AA513" s="92"/>
      <c r="AB513" s="92"/>
      <c r="AC513" s="92"/>
      <c r="AD513" s="92"/>
      <c r="AE513" s="92"/>
      <c r="AG513" s="116"/>
      <c r="AN513" s="92"/>
      <c r="AO513" s="92"/>
      <c r="AP513" s="92"/>
      <c r="AQ513" s="92"/>
      <c r="AR513" s="92"/>
      <c r="AS513" s="92"/>
      <c r="AT513" s="92"/>
      <c r="AU513" s="92"/>
    </row>
    <row r="514" spans="1:64" x14ac:dyDescent="0.2">
      <c r="A514" s="29"/>
      <c r="B514" s="53"/>
      <c r="C514" s="29"/>
      <c r="D514" s="29"/>
      <c r="E514" s="29"/>
      <c r="AA514" s="92"/>
      <c r="AB514" s="92"/>
      <c r="AC514" s="92"/>
      <c r="AD514" s="92"/>
      <c r="AE514" s="92"/>
      <c r="AG514" s="116"/>
      <c r="AN514" s="92"/>
      <c r="AO514" s="92"/>
      <c r="AP514" s="92"/>
      <c r="AQ514" s="92"/>
      <c r="AR514" s="92"/>
      <c r="AS514" s="92"/>
      <c r="AT514" s="92"/>
      <c r="AU514" s="92"/>
    </row>
    <row r="515" spans="1:64" x14ac:dyDescent="0.2">
      <c r="A515" s="29"/>
      <c r="B515" s="53"/>
      <c r="C515" s="29"/>
      <c r="D515" s="29"/>
      <c r="E515" s="29"/>
      <c r="AA515" s="92"/>
      <c r="AB515" s="92"/>
      <c r="AC515" s="92"/>
      <c r="AD515" s="92"/>
      <c r="AE515" s="92"/>
      <c r="AG515" s="116"/>
      <c r="AN515" s="92"/>
      <c r="AO515" s="92"/>
      <c r="AP515" s="92"/>
      <c r="AQ515" s="92"/>
      <c r="AR515" s="92"/>
      <c r="AS515" s="92"/>
      <c r="AT515" s="92"/>
      <c r="AU515" s="92"/>
      <c r="AV515" s="92"/>
    </row>
    <row r="516" spans="1:64" x14ac:dyDescent="0.2">
      <c r="A516" s="29"/>
      <c r="B516" s="53"/>
      <c r="C516" s="29"/>
      <c r="D516" s="29"/>
      <c r="E516" s="29"/>
      <c r="AA516" s="92"/>
      <c r="AB516" s="92"/>
      <c r="AC516" s="92"/>
      <c r="AD516" s="92"/>
      <c r="AE516" s="92"/>
      <c r="AG516" s="116"/>
      <c r="AN516" s="92"/>
      <c r="AO516" s="92"/>
      <c r="AP516" s="92"/>
      <c r="AQ516" s="92"/>
      <c r="AR516" s="92"/>
      <c r="AS516" s="92"/>
      <c r="AT516" s="92"/>
      <c r="AU516" s="92"/>
    </row>
    <row r="517" spans="1:64" x14ac:dyDescent="0.2">
      <c r="A517" s="29"/>
      <c r="B517" s="53"/>
      <c r="C517" s="29"/>
      <c r="D517" s="29"/>
      <c r="E517" s="29"/>
      <c r="AA517" s="92"/>
      <c r="AB517" s="92"/>
      <c r="AC517" s="92"/>
      <c r="AD517" s="92"/>
      <c r="AE517" s="92"/>
      <c r="AG517" s="116"/>
      <c r="AN517" s="92"/>
      <c r="AO517" s="92"/>
      <c r="AP517" s="92"/>
      <c r="AQ517" s="92"/>
      <c r="AR517" s="92"/>
      <c r="AS517" s="92"/>
      <c r="AT517" s="92"/>
      <c r="AU517" s="92"/>
    </row>
    <row r="518" spans="1:64" x14ac:dyDescent="0.2">
      <c r="A518" s="29"/>
      <c r="B518" s="53"/>
      <c r="C518" s="29"/>
      <c r="D518" s="29"/>
      <c r="E518" s="29"/>
      <c r="AA518" s="92"/>
      <c r="AB518" s="92"/>
      <c r="AC518" s="92"/>
      <c r="AD518" s="92"/>
      <c r="AE518" s="92"/>
      <c r="AG518" s="116"/>
      <c r="AN518" s="92"/>
      <c r="AO518" s="92"/>
      <c r="AP518" s="92"/>
      <c r="AQ518" s="92"/>
      <c r="AR518" s="92"/>
      <c r="AS518" s="92"/>
      <c r="AT518" s="92"/>
      <c r="AU518" s="92"/>
      <c r="AV518" s="92"/>
    </row>
    <row r="519" spans="1:64" x14ac:dyDescent="0.2">
      <c r="A519" s="29"/>
      <c r="B519" s="53"/>
      <c r="C519" s="29"/>
      <c r="D519" s="29"/>
      <c r="E519" s="29"/>
      <c r="AA519" s="92"/>
      <c r="AB519" s="92"/>
      <c r="AC519" s="92"/>
      <c r="AD519" s="92"/>
      <c r="AE519" s="92"/>
      <c r="AG519" s="116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</row>
    <row r="520" spans="1:64" x14ac:dyDescent="0.2">
      <c r="A520" s="29"/>
      <c r="B520" s="53"/>
      <c r="C520" s="29"/>
      <c r="D520" s="29"/>
      <c r="E520" s="29"/>
      <c r="AA520" s="92"/>
      <c r="AB520" s="92"/>
      <c r="AC520" s="92"/>
      <c r="AD520" s="92"/>
      <c r="AE520" s="92"/>
      <c r="AG520" s="116"/>
      <c r="AN520" s="92"/>
      <c r="AO520" s="92"/>
      <c r="AP520" s="92"/>
      <c r="AQ520" s="92"/>
      <c r="AR520" s="92"/>
      <c r="AS520" s="92"/>
      <c r="AT520" s="92"/>
      <c r="AU520" s="92"/>
    </row>
    <row r="521" spans="1:64" x14ac:dyDescent="0.2">
      <c r="A521" s="29"/>
      <c r="B521" s="53"/>
      <c r="C521" s="29"/>
      <c r="D521" s="29"/>
      <c r="E521" s="29"/>
      <c r="AA521" s="92"/>
      <c r="AB521" s="92"/>
      <c r="AC521" s="92"/>
      <c r="AD521" s="92"/>
      <c r="AE521" s="92"/>
      <c r="AG521" s="116"/>
      <c r="AN521" s="92"/>
      <c r="AO521" s="92"/>
      <c r="AP521" s="92"/>
      <c r="AQ521" s="92"/>
      <c r="AR521" s="92"/>
      <c r="AS521" s="92"/>
      <c r="AT521" s="92"/>
      <c r="AU521" s="92"/>
    </row>
    <row r="522" spans="1:64" x14ac:dyDescent="0.2">
      <c r="A522" s="29"/>
      <c r="B522" s="53"/>
      <c r="C522" s="29"/>
      <c r="D522" s="29"/>
      <c r="E522" s="29"/>
      <c r="AA522" s="92"/>
      <c r="AB522" s="92"/>
      <c r="AC522" s="92"/>
      <c r="AD522" s="92"/>
      <c r="AE522" s="92"/>
      <c r="AG522" s="116"/>
      <c r="AN522" s="92"/>
      <c r="AO522" s="92"/>
      <c r="AP522" s="92"/>
      <c r="AQ522" s="92"/>
      <c r="AR522" s="92"/>
      <c r="AS522" s="92"/>
      <c r="AT522" s="92"/>
      <c r="AU522" s="92"/>
    </row>
    <row r="523" spans="1:64" x14ac:dyDescent="0.2">
      <c r="A523" s="29"/>
      <c r="B523" s="53"/>
      <c r="C523" s="29"/>
      <c r="D523" s="29"/>
      <c r="E523" s="29"/>
      <c r="AA523" s="92"/>
      <c r="AB523" s="92"/>
      <c r="AC523" s="92"/>
      <c r="AD523" s="92"/>
      <c r="AE523" s="92"/>
      <c r="AG523" s="116"/>
      <c r="AN523" s="92"/>
      <c r="AO523" s="92"/>
      <c r="AP523" s="92"/>
      <c r="AQ523" s="92"/>
      <c r="AR523" s="92"/>
      <c r="AS523" s="92"/>
      <c r="AT523" s="92"/>
      <c r="AU523" s="92"/>
    </row>
    <row r="524" spans="1:64" x14ac:dyDescent="0.2">
      <c r="A524" s="29"/>
      <c r="B524" s="53"/>
      <c r="C524" s="29"/>
      <c r="D524" s="29"/>
      <c r="E524" s="29"/>
      <c r="AA524" s="92"/>
      <c r="AB524" s="92"/>
      <c r="AC524" s="92"/>
      <c r="AD524" s="92"/>
      <c r="AE524" s="92"/>
      <c r="AG524" s="116"/>
      <c r="AN524" s="92"/>
      <c r="AO524" s="92"/>
      <c r="AP524" s="92"/>
      <c r="AQ524" s="92"/>
      <c r="AR524" s="92"/>
      <c r="AS524" s="92"/>
      <c r="AT524" s="92"/>
      <c r="AU524" s="92"/>
    </row>
    <row r="525" spans="1:64" x14ac:dyDescent="0.2">
      <c r="A525" s="29"/>
      <c r="B525" s="53"/>
      <c r="C525" s="29"/>
      <c r="D525" s="29"/>
      <c r="E525" s="29"/>
      <c r="AA525" s="92"/>
      <c r="AB525" s="92"/>
      <c r="AC525" s="92"/>
      <c r="AD525" s="92"/>
      <c r="AE525" s="92"/>
      <c r="AG525" s="116"/>
      <c r="AN525" s="92"/>
      <c r="AO525" s="92"/>
      <c r="AP525" s="92"/>
      <c r="AQ525" s="92"/>
      <c r="AR525" s="92"/>
      <c r="AS525" s="92"/>
      <c r="AT525" s="92"/>
      <c r="AU525" s="92"/>
    </row>
    <row r="526" spans="1:64" x14ac:dyDescent="0.2">
      <c r="A526" s="29"/>
      <c r="B526" s="53"/>
      <c r="C526" s="29"/>
      <c r="D526" s="29"/>
      <c r="E526" s="29"/>
      <c r="AA526" s="92"/>
      <c r="AB526" s="92"/>
      <c r="AC526" s="92"/>
      <c r="AD526" s="92"/>
      <c r="AE526" s="92"/>
      <c r="AG526" s="116"/>
      <c r="AN526" s="92"/>
      <c r="AO526" s="92"/>
      <c r="AP526" s="92"/>
      <c r="AQ526" s="92"/>
      <c r="AR526" s="92"/>
      <c r="AS526" s="92"/>
      <c r="AT526" s="92"/>
      <c r="AU526" s="92"/>
    </row>
    <row r="527" spans="1:64" x14ac:dyDescent="0.2">
      <c r="A527" s="29"/>
      <c r="B527" s="53"/>
      <c r="C527" s="29"/>
      <c r="D527" s="29"/>
      <c r="E527" s="29"/>
      <c r="AA527" s="92"/>
      <c r="AB527" s="92"/>
      <c r="AC527" s="92"/>
      <c r="AD527" s="92"/>
      <c r="AE527" s="92"/>
      <c r="AG527" s="116"/>
      <c r="AN527" s="92"/>
      <c r="AO527" s="92"/>
      <c r="AP527" s="92"/>
      <c r="AQ527" s="92"/>
      <c r="AR527" s="92"/>
      <c r="AS527" s="92"/>
      <c r="AT527" s="92"/>
      <c r="AU527" s="92"/>
    </row>
    <row r="528" spans="1:64" x14ac:dyDescent="0.2">
      <c r="A528" s="29"/>
      <c r="B528" s="53"/>
      <c r="C528" s="29"/>
      <c r="D528" s="29"/>
      <c r="E528" s="29"/>
      <c r="AA528" s="92"/>
      <c r="AB528" s="92"/>
      <c r="AC528" s="92"/>
      <c r="AD528" s="92"/>
      <c r="AE528" s="92"/>
      <c r="AG528" s="116"/>
      <c r="AN528" s="92"/>
      <c r="AO528" s="92"/>
      <c r="AP528" s="92"/>
      <c r="AQ528" s="92"/>
      <c r="AR528" s="92"/>
      <c r="AS528" s="92"/>
      <c r="AT528" s="92"/>
      <c r="AU528" s="92"/>
      <c r="AV528" s="92"/>
      <c r="AX528" s="92"/>
    </row>
    <row r="529" spans="1:64" x14ac:dyDescent="0.2">
      <c r="A529" s="29"/>
      <c r="B529" s="53"/>
      <c r="C529" s="29"/>
      <c r="D529" s="29"/>
      <c r="E529" s="29"/>
      <c r="AA529" s="92"/>
      <c r="AB529" s="92"/>
      <c r="AC529" s="92"/>
      <c r="AD529" s="92"/>
      <c r="AE529" s="92"/>
      <c r="AG529" s="116"/>
      <c r="AN529" s="92"/>
      <c r="AO529" s="92"/>
      <c r="AP529" s="92"/>
      <c r="AQ529" s="92"/>
      <c r="AR529" s="92"/>
      <c r="AS529" s="92"/>
      <c r="AT529" s="92"/>
      <c r="AU529" s="92"/>
    </row>
    <row r="530" spans="1:64" x14ac:dyDescent="0.2">
      <c r="A530" s="29"/>
      <c r="B530" s="53"/>
      <c r="C530" s="29"/>
      <c r="D530" s="29"/>
      <c r="E530" s="29"/>
      <c r="AA530" s="92"/>
      <c r="AB530" s="92"/>
      <c r="AC530" s="92"/>
      <c r="AD530" s="92"/>
      <c r="AE530" s="92"/>
      <c r="AG530" s="116"/>
      <c r="AN530" s="92"/>
      <c r="AO530" s="92"/>
      <c r="AP530" s="92"/>
      <c r="AQ530" s="92"/>
      <c r="AR530" s="92"/>
      <c r="AS530" s="92"/>
      <c r="AT530" s="92"/>
      <c r="AU530" s="92"/>
    </row>
    <row r="531" spans="1:64" x14ac:dyDescent="0.2">
      <c r="A531" s="29"/>
      <c r="B531" s="53"/>
      <c r="C531" s="29"/>
      <c r="D531" s="29"/>
      <c r="E531" s="29"/>
      <c r="AA531" s="92"/>
      <c r="AB531" s="92"/>
      <c r="AC531" s="92"/>
      <c r="AD531" s="92"/>
      <c r="AE531" s="92"/>
      <c r="AG531" s="116"/>
      <c r="AN531" s="92"/>
      <c r="AO531" s="92"/>
      <c r="AP531" s="92"/>
      <c r="AQ531" s="92"/>
      <c r="AR531" s="92"/>
      <c r="AS531" s="92"/>
      <c r="AT531" s="92"/>
      <c r="AU531" s="92"/>
    </row>
    <row r="532" spans="1:64" x14ac:dyDescent="0.2">
      <c r="A532" s="29"/>
      <c r="B532" s="53"/>
      <c r="C532" s="29"/>
      <c r="D532" s="29"/>
      <c r="E532" s="29"/>
      <c r="AA532" s="92"/>
      <c r="AB532" s="92"/>
      <c r="AC532" s="92"/>
      <c r="AD532" s="92"/>
      <c r="AE532" s="92"/>
      <c r="AG532" s="116"/>
      <c r="AN532" s="92"/>
      <c r="AO532" s="92"/>
      <c r="AP532" s="92"/>
      <c r="AQ532" s="92"/>
      <c r="AR532" s="92"/>
      <c r="AS532" s="92"/>
      <c r="AT532" s="92"/>
      <c r="AU532" s="92"/>
    </row>
    <row r="533" spans="1:64" x14ac:dyDescent="0.2">
      <c r="A533" s="29"/>
      <c r="B533" s="53"/>
      <c r="C533" s="29"/>
      <c r="D533" s="29"/>
      <c r="E533" s="29"/>
      <c r="AA533" s="92"/>
      <c r="AB533" s="92"/>
      <c r="AC533" s="92"/>
      <c r="AD533" s="92"/>
      <c r="AE533" s="92"/>
      <c r="AG533" s="116"/>
      <c r="AN533" s="92"/>
      <c r="AO533" s="92"/>
      <c r="AP533" s="92"/>
      <c r="AQ533" s="92"/>
      <c r="AR533" s="92"/>
      <c r="AS533" s="92"/>
      <c r="AT533" s="92"/>
      <c r="AU533" s="92"/>
    </row>
    <row r="534" spans="1:64" x14ac:dyDescent="0.2">
      <c r="A534" s="29"/>
      <c r="B534" s="53"/>
      <c r="C534" s="29"/>
      <c r="D534" s="29"/>
      <c r="E534" s="29"/>
      <c r="AA534" s="92"/>
      <c r="AB534" s="92"/>
      <c r="AC534" s="92"/>
      <c r="AD534" s="92"/>
      <c r="AE534" s="92"/>
      <c r="AG534" s="116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</row>
    <row r="535" spans="1:64" x14ac:dyDescent="0.2">
      <c r="A535" s="29"/>
      <c r="B535" s="53"/>
      <c r="C535" s="29"/>
      <c r="D535" s="29"/>
      <c r="E535" s="29"/>
      <c r="AA535" s="92"/>
      <c r="AB535" s="92"/>
      <c r="AC535" s="92"/>
      <c r="AD535" s="92"/>
      <c r="AE535" s="92"/>
      <c r="AG535" s="116"/>
      <c r="AN535" s="92"/>
      <c r="AO535" s="92"/>
      <c r="AP535" s="92"/>
      <c r="AQ535" s="92"/>
      <c r="AR535" s="92"/>
      <c r="AS535" s="92"/>
      <c r="AT535" s="92"/>
      <c r="AU535" s="92"/>
    </row>
    <row r="536" spans="1:64" x14ac:dyDescent="0.2">
      <c r="A536" s="29"/>
      <c r="B536" s="53"/>
      <c r="C536" s="29"/>
      <c r="D536" s="29"/>
      <c r="E536" s="29"/>
      <c r="AA536" s="92"/>
      <c r="AB536" s="92"/>
      <c r="AC536" s="92"/>
      <c r="AD536" s="92"/>
      <c r="AE536" s="92"/>
      <c r="AG536" s="116"/>
      <c r="AN536" s="92"/>
      <c r="AO536" s="92"/>
      <c r="AP536" s="92"/>
      <c r="AQ536" s="92"/>
      <c r="AR536" s="92"/>
      <c r="AS536" s="92"/>
      <c r="AT536" s="92"/>
      <c r="AU536" s="92"/>
    </row>
    <row r="537" spans="1:64" x14ac:dyDescent="0.2">
      <c r="A537" s="29"/>
      <c r="B537" s="53"/>
      <c r="C537" s="29"/>
      <c r="D537" s="29"/>
      <c r="E537" s="29"/>
      <c r="AA537" s="92"/>
      <c r="AB537" s="92"/>
      <c r="AC537" s="92"/>
      <c r="AD537" s="92"/>
      <c r="AE537" s="92"/>
      <c r="AG537" s="116"/>
      <c r="AN537" s="92"/>
      <c r="AO537" s="92"/>
      <c r="AP537" s="92"/>
      <c r="AQ537" s="92"/>
      <c r="AR537" s="92"/>
      <c r="AS537" s="92"/>
      <c r="AT537" s="92"/>
      <c r="AU537" s="92"/>
    </row>
    <row r="538" spans="1:64" x14ac:dyDescent="0.2">
      <c r="A538" s="29"/>
      <c r="B538" s="53"/>
      <c r="C538" s="29"/>
      <c r="D538" s="29"/>
      <c r="E538" s="29"/>
      <c r="AA538" s="92"/>
      <c r="AB538" s="92"/>
      <c r="AC538" s="92"/>
      <c r="AD538" s="92"/>
      <c r="AE538" s="92"/>
      <c r="AG538" s="116"/>
      <c r="AN538" s="92"/>
      <c r="AO538" s="92"/>
      <c r="AP538" s="92"/>
      <c r="AQ538" s="92"/>
      <c r="AR538" s="92"/>
      <c r="AS538" s="92"/>
      <c r="AT538" s="92"/>
      <c r="AU538" s="92"/>
    </row>
    <row r="539" spans="1:64" x14ac:dyDescent="0.2">
      <c r="A539" s="29"/>
      <c r="B539" s="53"/>
      <c r="C539" s="29"/>
      <c r="D539" s="29"/>
      <c r="E539" s="29"/>
      <c r="AA539" s="92"/>
      <c r="AB539" s="92"/>
      <c r="AC539" s="92"/>
      <c r="AD539" s="92"/>
      <c r="AE539" s="92"/>
      <c r="AG539" s="116"/>
      <c r="AN539" s="92"/>
      <c r="AO539" s="92"/>
      <c r="AP539" s="92"/>
      <c r="AQ539" s="92"/>
      <c r="AR539" s="92"/>
      <c r="AS539" s="92"/>
      <c r="AT539" s="92"/>
      <c r="AU539" s="92"/>
    </row>
    <row r="540" spans="1:64" x14ac:dyDescent="0.2">
      <c r="A540" s="29"/>
      <c r="B540" s="53"/>
      <c r="C540" s="29"/>
      <c r="D540" s="29"/>
      <c r="E540" s="29"/>
      <c r="AA540" s="92"/>
      <c r="AB540" s="92"/>
      <c r="AC540" s="92"/>
      <c r="AD540" s="92"/>
      <c r="AE540" s="92"/>
      <c r="AG540" s="116"/>
      <c r="AN540" s="92"/>
      <c r="AO540" s="92"/>
      <c r="AP540" s="92"/>
      <c r="AQ540" s="92"/>
      <c r="AR540" s="92"/>
      <c r="AS540" s="92"/>
      <c r="AT540" s="92"/>
      <c r="AU540" s="92"/>
    </row>
    <row r="541" spans="1:64" x14ac:dyDescent="0.2">
      <c r="A541" s="29"/>
      <c r="B541" s="53"/>
      <c r="C541" s="29"/>
      <c r="D541" s="29"/>
      <c r="E541" s="29"/>
      <c r="AA541" s="92"/>
      <c r="AB541" s="92"/>
      <c r="AC541" s="92"/>
      <c r="AD541" s="92"/>
      <c r="AE541" s="92"/>
      <c r="AG541" s="116"/>
      <c r="AN541" s="92"/>
      <c r="AO541" s="92"/>
      <c r="AP541" s="92"/>
      <c r="AQ541" s="92"/>
      <c r="AR541" s="92"/>
      <c r="AS541" s="92"/>
      <c r="AT541" s="92"/>
      <c r="AU541" s="92"/>
    </row>
    <row r="542" spans="1:64" x14ac:dyDescent="0.2">
      <c r="A542" s="29"/>
      <c r="B542" s="53"/>
      <c r="C542" s="29"/>
      <c r="D542" s="29"/>
      <c r="E542" s="29"/>
      <c r="AA542" s="92"/>
      <c r="AB542" s="92"/>
      <c r="AC542" s="92"/>
      <c r="AD542" s="92"/>
      <c r="AE542" s="92"/>
      <c r="AG542" s="116"/>
      <c r="AN542" s="92"/>
      <c r="AO542" s="92"/>
      <c r="AP542" s="92"/>
      <c r="AQ542" s="92"/>
      <c r="AR542" s="92"/>
      <c r="AS542" s="92"/>
      <c r="AT542" s="92"/>
      <c r="AU542" s="92"/>
    </row>
    <row r="543" spans="1:64" x14ac:dyDescent="0.2">
      <c r="A543" s="29"/>
      <c r="B543" s="53"/>
      <c r="C543" s="29"/>
      <c r="D543" s="29"/>
      <c r="E543" s="29"/>
      <c r="AA543" s="92"/>
      <c r="AB543" s="92"/>
      <c r="AC543" s="92"/>
      <c r="AD543" s="92"/>
      <c r="AE543" s="92"/>
      <c r="AG543" s="116"/>
      <c r="AN543" s="92"/>
      <c r="AO543" s="92"/>
      <c r="AP543" s="92"/>
      <c r="AQ543" s="92"/>
      <c r="AR543" s="92"/>
      <c r="AS543" s="92"/>
      <c r="AT543" s="92"/>
      <c r="AU543" s="92"/>
    </row>
    <row r="544" spans="1:64" x14ac:dyDescent="0.2">
      <c r="A544" s="29"/>
      <c r="B544" s="53"/>
      <c r="C544" s="29"/>
      <c r="D544" s="29"/>
      <c r="E544" s="29"/>
      <c r="AA544" s="92"/>
      <c r="AB544" s="92"/>
      <c r="AC544" s="92"/>
      <c r="AD544" s="92"/>
      <c r="AE544" s="92"/>
      <c r="AG544" s="116"/>
      <c r="AN544" s="92"/>
      <c r="AO544" s="92"/>
      <c r="AP544" s="92"/>
      <c r="AQ544" s="92"/>
      <c r="AR544" s="92"/>
      <c r="AS544" s="92"/>
      <c r="AT544" s="92"/>
      <c r="AU544" s="92"/>
    </row>
    <row r="545" spans="1:48" x14ac:dyDescent="0.2">
      <c r="A545" s="29"/>
      <c r="B545" s="53"/>
      <c r="C545" s="29"/>
      <c r="D545" s="29"/>
      <c r="E545" s="29"/>
      <c r="AA545" s="92"/>
      <c r="AB545" s="92"/>
      <c r="AC545" s="92"/>
      <c r="AD545" s="92"/>
      <c r="AE545" s="92"/>
      <c r="AG545" s="116"/>
      <c r="AN545" s="92"/>
      <c r="AO545" s="92"/>
      <c r="AP545" s="92"/>
      <c r="AQ545" s="92"/>
      <c r="AR545" s="92"/>
      <c r="AS545" s="92"/>
      <c r="AT545" s="92"/>
      <c r="AU545" s="92"/>
    </row>
    <row r="546" spans="1:48" x14ac:dyDescent="0.2">
      <c r="A546" s="29"/>
      <c r="B546" s="53"/>
      <c r="C546" s="29"/>
      <c r="D546" s="29"/>
      <c r="E546" s="29"/>
      <c r="AA546" s="92"/>
      <c r="AB546" s="92"/>
      <c r="AC546" s="92"/>
      <c r="AD546" s="92"/>
      <c r="AE546" s="92"/>
      <c r="AG546" s="116"/>
      <c r="AN546" s="92"/>
      <c r="AO546" s="92"/>
      <c r="AP546" s="92"/>
      <c r="AQ546" s="92"/>
      <c r="AR546" s="92"/>
      <c r="AS546" s="92"/>
      <c r="AT546" s="92"/>
      <c r="AU546" s="92"/>
    </row>
    <row r="547" spans="1:48" x14ac:dyDescent="0.2">
      <c r="A547" s="29"/>
      <c r="B547" s="53"/>
      <c r="C547" s="29"/>
      <c r="D547" s="29"/>
      <c r="E547" s="29"/>
      <c r="AA547" s="92"/>
      <c r="AB547" s="92"/>
      <c r="AC547" s="92"/>
      <c r="AD547" s="92"/>
      <c r="AE547" s="92"/>
      <c r="AG547" s="116"/>
      <c r="AN547" s="92"/>
      <c r="AO547" s="92"/>
      <c r="AP547" s="92"/>
      <c r="AQ547" s="92"/>
      <c r="AR547" s="92"/>
      <c r="AS547" s="92"/>
      <c r="AT547" s="92"/>
      <c r="AU547" s="92"/>
    </row>
    <row r="548" spans="1:48" x14ac:dyDescent="0.2">
      <c r="A548" s="29"/>
      <c r="B548" s="53"/>
      <c r="C548" s="29"/>
      <c r="D548" s="29"/>
      <c r="E548" s="29"/>
      <c r="AA548" s="92"/>
      <c r="AB548" s="92"/>
      <c r="AC548" s="92"/>
      <c r="AD548" s="92"/>
      <c r="AE548" s="92"/>
      <c r="AG548" s="116"/>
      <c r="AN548" s="92"/>
      <c r="AO548" s="92"/>
      <c r="AP548" s="92"/>
      <c r="AQ548" s="92"/>
      <c r="AR548" s="92"/>
      <c r="AS548" s="92"/>
      <c r="AT548" s="92"/>
      <c r="AU548" s="92"/>
    </row>
    <row r="549" spans="1:48" x14ac:dyDescent="0.2">
      <c r="A549" s="29"/>
      <c r="B549" s="53"/>
      <c r="C549" s="29"/>
      <c r="D549" s="29"/>
      <c r="E549" s="29"/>
      <c r="AA549" s="92"/>
      <c r="AB549" s="92"/>
      <c r="AC549" s="92"/>
      <c r="AD549" s="92"/>
      <c r="AE549" s="92"/>
      <c r="AG549" s="116"/>
      <c r="AN549" s="92"/>
      <c r="AO549" s="92"/>
      <c r="AP549" s="92"/>
      <c r="AQ549" s="92"/>
      <c r="AR549" s="92"/>
      <c r="AS549" s="92"/>
      <c r="AT549" s="92"/>
      <c r="AU549" s="92"/>
    </row>
    <row r="550" spans="1:48" x14ac:dyDescent="0.2">
      <c r="A550" s="29"/>
      <c r="B550" s="53"/>
      <c r="C550" s="29"/>
      <c r="D550" s="29"/>
      <c r="E550" s="29"/>
      <c r="AA550" s="92"/>
      <c r="AB550" s="92"/>
      <c r="AC550" s="92"/>
      <c r="AD550" s="92"/>
      <c r="AE550" s="92"/>
      <c r="AG550" s="116"/>
      <c r="AN550" s="92"/>
      <c r="AO550" s="92"/>
      <c r="AP550" s="92"/>
      <c r="AQ550" s="92"/>
      <c r="AR550" s="92"/>
      <c r="AS550" s="92"/>
      <c r="AT550" s="92"/>
      <c r="AU550" s="92"/>
    </row>
    <row r="551" spans="1:48" x14ac:dyDescent="0.2">
      <c r="A551" s="29"/>
      <c r="B551" s="53"/>
      <c r="C551" s="29"/>
      <c r="D551" s="29"/>
      <c r="E551" s="29"/>
      <c r="AA551" s="92"/>
      <c r="AB551" s="92"/>
      <c r="AC551" s="92"/>
      <c r="AD551" s="92"/>
      <c r="AE551" s="92"/>
      <c r="AG551" s="116"/>
      <c r="AN551" s="92"/>
      <c r="AO551" s="92"/>
      <c r="AP551" s="92"/>
      <c r="AQ551" s="92"/>
      <c r="AR551" s="92"/>
      <c r="AS551" s="92"/>
      <c r="AT551" s="92"/>
      <c r="AU551" s="92"/>
    </row>
    <row r="552" spans="1:48" x14ac:dyDescent="0.2">
      <c r="A552" s="29"/>
      <c r="B552" s="53"/>
      <c r="C552" s="29"/>
      <c r="D552" s="29"/>
      <c r="E552" s="29"/>
      <c r="AA552" s="92"/>
      <c r="AB552" s="92"/>
      <c r="AC552" s="92"/>
      <c r="AD552" s="92"/>
      <c r="AE552" s="92"/>
      <c r="AG552" s="116"/>
      <c r="AN552" s="92"/>
      <c r="AO552" s="92"/>
      <c r="AP552" s="92"/>
      <c r="AQ552" s="92"/>
      <c r="AR552" s="92"/>
      <c r="AS552" s="92"/>
      <c r="AT552" s="92"/>
      <c r="AU552" s="92"/>
    </row>
    <row r="553" spans="1:48" x14ac:dyDescent="0.2">
      <c r="A553" s="29"/>
      <c r="B553" s="53"/>
      <c r="C553" s="29"/>
      <c r="D553" s="29"/>
      <c r="E553" s="29"/>
      <c r="AA553" s="92"/>
      <c r="AB553" s="92"/>
      <c r="AC553" s="92"/>
      <c r="AD553" s="92"/>
      <c r="AE553" s="92"/>
      <c r="AG553" s="116"/>
      <c r="AN553" s="92"/>
      <c r="AO553" s="92"/>
      <c r="AP553" s="92"/>
      <c r="AQ553" s="92"/>
      <c r="AR553" s="92"/>
      <c r="AS553" s="92"/>
      <c r="AT553" s="92"/>
      <c r="AU553" s="92"/>
    </row>
    <row r="554" spans="1:48" x14ac:dyDescent="0.2">
      <c r="A554" s="29"/>
      <c r="B554" s="53"/>
      <c r="C554" s="29"/>
      <c r="D554" s="29"/>
      <c r="E554" s="29"/>
      <c r="AA554" s="92"/>
      <c r="AB554" s="92"/>
      <c r="AC554" s="92"/>
      <c r="AD554" s="92"/>
      <c r="AE554" s="92"/>
      <c r="AG554" s="116"/>
      <c r="AN554" s="92"/>
      <c r="AO554" s="92"/>
      <c r="AP554" s="92"/>
      <c r="AQ554" s="92"/>
      <c r="AR554" s="92"/>
      <c r="AS554" s="92"/>
      <c r="AT554" s="92"/>
      <c r="AU554" s="92"/>
    </row>
    <row r="555" spans="1:48" x14ac:dyDescent="0.2">
      <c r="A555" s="29"/>
      <c r="B555" s="53"/>
      <c r="C555" s="29"/>
      <c r="D555" s="29"/>
      <c r="E555" s="29"/>
      <c r="AA555" s="92"/>
      <c r="AB555" s="92"/>
      <c r="AC555" s="92"/>
      <c r="AD555" s="92"/>
      <c r="AE555" s="92"/>
      <c r="AG555" s="116"/>
      <c r="AN555" s="92"/>
      <c r="AO555" s="92"/>
      <c r="AP555" s="92"/>
      <c r="AQ555" s="92"/>
      <c r="AR555" s="92"/>
      <c r="AS555" s="92"/>
      <c r="AT555" s="92"/>
      <c r="AU555" s="92"/>
    </row>
    <row r="556" spans="1:48" x14ac:dyDescent="0.2">
      <c r="A556" s="29"/>
      <c r="B556" s="53"/>
      <c r="C556" s="29"/>
      <c r="D556" s="29"/>
      <c r="E556" s="29"/>
      <c r="AA556" s="92"/>
      <c r="AB556" s="92"/>
      <c r="AC556" s="92"/>
      <c r="AD556" s="92"/>
      <c r="AE556" s="92"/>
      <c r="AG556" s="116"/>
      <c r="AN556" s="92"/>
      <c r="AO556" s="92"/>
      <c r="AP556" s="92"/>
      <c r="AQ556" s="92"/>
      <c r="AR556" s="92"/>
      <c r="AS556" s="92"/>
      <c r="AT556" s="92"/>
      <c r="AU556" s="92"/>
    </row>
    <row r="557" spans="1:48" x14ac:dyDescent="0.2">
      <c r="A557" s="29"/>
      <c r="B557" s="53"/>
      <c r="C557" s="29"/>
      <c r="D557" s="29"/>
      <c r="E557" s="29"/>
      <c r="AA557" s="92"/>
      <c r="AB557" s="92"/>
      <c r="AC557" s="92"/>
      <c r="AD557" s="92"/>
      <c r="AE557" s="92"/>
      <c r="AG557" s="116"/>
      <c r="AN557" s="92"/>
      <c r="AO557" s="92"/>
      <c r="AP557" s="92"/>
      <c r="AQ557" s="92"/>
      <c r="AR557" s="92"/>
      <c r="AS557" s="92"/>
      <c r="AT557" s="92"/>
      <c r="AU557" s="92"/>
    </row>
    <row r="558" spans="1:48" x14ac:dyDescent="0.2">
      <c r="A558" s="29"/>
      <c r="B558" s="53"/>
      <c r="C558" s="29"/>
      <c r="D558" s="29"/>
      <c r="E558" s="29"/>
      <c r="AA558" s="92"/>
      <c r="AB558" s="92"/>
      <c r="AC558" s="92"/>
      <c r="AD558" s="92"/>
      <c r="AE558" s="92"/>
      <c r="AG558" s="116"/>
      <c r="AN558" s="92"/>
      <c r="AO558" s="92"/>
      <c r="AP558" s="92"/>
      <c r="AQ558" s="92"/>
      <c r="AR558" s="92"/>
      <c r="AS558" s="92"/>
      <c r="AT558" s="92"/>
      <c r="AU558" s="92"/>
    </row>
    <row r="559" spans="1:48" x14ac:dyDescent="0.2">
      <c r="A559" s="29"/>
      <c r="B559" s="53"/>
      <c r="C559" s="29"/>
      <c r="D559" s="29"/>
      <c r="E559" s="29"/>
      <c r="AA559" s="92"/>
      <c r="AB559" s="92"/>
      <c r="AC559" s="92"/>
      <c r="AD559" s="92"/>
      <c r="AE559" s="92"/>
      <c r="AG559" s="116"/>
      <c r="AN559" s="92"/>
      <c r="AO559" s="92"/>
      <c r="AP559" s="92"/>
      <c r="AQ559" s="92"/>
      <c r="AR559" s="92"/>
      <c r="AS559" s="92"/>
      <c r="AT559" s="92"/>
      <c r="AU559" s="92"/>
      <c r="AV559" s="92"/>
    </row>
    <row r="560" spans="1:48" x14ac:dyDescent="0.2">
      <c r="A560" s="29"/>
      <c r="B560" s="53"/>
      <c r="C560" s="29"/>
      <c r="D560" s="29"/>
      <c r="E560" s="29"/>
      <c r="AA560" s="92"/>
      <c r="AB560" s="92"/>
      <c r="AC560" s="92"/>
      <c r="AD560" s="92"/>
      <c r="AE560" s="92"/>
      <c r="AG560" s="116"/>
      <c r="AN560" s="92"/>
      <c r="AO560" s="92"/>
      <c r="AP560" s="92"/>
      <c r="AQ560" s="92"/>
      <c r="AR560" s="92"/>
      <c r="AS560" s="92"/>
      <c r="AT560" s="92"/>
      <c r="AU560" s="92"/>
    </row>
    <row r="561" spans="1:47" x14ac:dyDescent="0.2">
      <c r="A561" s="29"/>
      <c r="B561" s="53"/>
      <c r="C561" s="29"/>
      <c r="D561" s="29"/>
      <c r="E561" s="29"/>
      <c r="AA561" s="92"/>
      <c r="AB561" s="92"/>
      <c r="AC561" s="92"/>
      <c r="AD561" s="92"/>
      <c r="AE561" s="92"/>
      <c r="AG561" s="116"/>
      <c r="AN561" s="92"/>
      <c r="AO561" s="92"/>
      <c r="AP561" s="92"/>
      <c r="AQ561" s="92"/>
      <c r="AR561" s="92"/>
      <c r="AS561" s="92"/>
      <c r="AT561" s="92"/>
      <c r="AU561" s="92"/>
    </row>
    <row r="562" spans="1:47" x14ac:dyDescent="0.2">
      <c r="A562" s="29"/>
      <c r="B562" s="53"/>
      <c r="C562" s="29"/>
      <c r="D562" s="29"/>
      <c r="E562" s="29"/>
      <c r="AA562" s="92"/>
      <c r="AB562" s="92"/>
      <c r="AC562" s="92"/>
      <c r="AD562" s="92"/>
      <c r="AE562" s="92"/>
      <c r="AG562" s="116"/>
      <c r="AN562" s="92"/>
      <c r="AO562" s="92"/>
      <c r="AP562" s="92"/>
      <c r="AQ562" s="92"/>
      <c r="AR562" s="92"/>
      <c r="AS562" s="92"/>
      <c r="AT562" s="92"/>
      <c r="AU562" s="92"/>
    </row>
    <row r="563" spans="1:47" x14ac:dyDescent="0.2">
      <c r="A563" s="29"/>
      <c r="B563" s="53"/>
      <c r="C563" s="29"/>
      <c r="D563" s="29"/>
      <c r="E563" s="29"/>
      <c r="AA563" s="92"/>
      <c r="AB563" s="92"/>
      <c r="AC563" s="92"/>
      <c r="AD563" s="92"/>
      <c r="AE563" s="92"/>
      <c r="AG563" s="116"/>
      <c r="AN563" s="92"/>
      <c r="AO563" s="92"/>
      <c r="AP563" s="92"/>
      <c r="AQ563" s="92"/>
      <c r="AR563" s="92"/>
      <c r="AS563" s="92"/>
      <c r="AT563" s="92"/>
      <c r="AU563" s="92"/>
    </row>
    <row r="564" spans="1:47" x14ac:dyDescent="0.2">
      <c r="A564" s="29"/>
      <c r="B564" s="53"/>
      <c r="C564" s="29"/>
      <c r="D564" s="29"/>
      <c r="E564" s="29"/>
      <c r="AA564" s="92"/>
      <c r="AB564" s="92"/>
      <c r="AC564" s="92"/>
      <c r="AD564" s="92"/>
      <c r="AE564" s="92"/>
      <c r="AG564" s="116"/>
      <c r="AN564" s="92"/>
      <c r="AO564" s="92"/>
      <c r="AP564" s="92"/>
      <c r="AQ564" s="92"/>
      <c r="AR564" s="92"/>
      <c r="AS564" s="92"/>
      <c r="AT564" s="92"/>
      <c r="AU564" s="92"/>
    </row>
    <row r="565" spans="1:47" x14ac:dyDescent="0.2">
      <c r="A565" s="29"/>
      <c r="B565" s="53"/>
      <c r="C565" s="29"/>
      <c r="D565" s="29"/>
      <c r="E565" s="29"/>
      <c r="AA565" s="92"/>
      <c r="AB565" s="92"/>
      <c r="AC565" s="92"/>
      <c r="AD565" s="92"/>
      <c r="AE565" s="92"/>
      <c r="AG565" s="116"/>
      <c r="AN565" s="92"/>
      <c r="AO565" s="92"/>
      <c r="AP565" s="92"/>
      <c r="AQ565" s="92"/>
      <c r="AR565" s="92"/>
      <c r="AS565" s="92"/>
      <c r="AT565" s="92"/>
      <c r="AU565" s="92"/>
    </row>
    <row r="566" spans="1:47" x14ac:dyDescent="0.2">
      <c r="A566" s="29"/>
      <c r="B566" s="53"/>
      <c r="C566" s="29"/>
      <c r="D566" s="29"/>
      <c r="E566" s="29"/>
      <c r="AA566" s="92"/>
      <c r="AB566" s="92"/>
      <c r="AC566" s="92"/>
      <c r="AD566" s="92"/>
      <c r="AE566" s="92"/>
      <c r="AG566" s="116"/>
      <c r="AN566" s="92"/>
      <c r="AO566" s="92"/>
      <c r="AP566" s="92"/>
      <c r="AQ566" s="92"/>
      <c r="AR566" s="92"/>
      <c r="AS566" s="92"/>
      <c r="AT566" s="92"/>
      <c r="AU566" s="92"/>
    </row>
    <row r="567" spans="1:47" x14ac:dyDescent="0.2">
      <c r="A567" s="29"/>
      <c r="B567" s="53"/>
      <c r="C567" s="29"/>
      <c r="D567" s="29"/>
      <c r="E567" s="29"/>
      <c r="AA567" s="92"/>
      <c r="AB567" s="92"/>
      <c r="AC567" s="92"/>
      <c r="AD567" s="92"/>
      <c r="AE567" s="92"/>
      <c r="AG567" s="116"/>
      <c r="AN567" s="92"/>
      <c r="AO567" s="92"/>
      <c r="AP567" s="92"/>
      <c r="AQ567" s="92"/>
      <c r="AR567" s="92"/>
      <c r="AS567" s="92"/>
      <c r="AT567" s="92"/>
      <c r="AU567" s="92"/>
    </row>
    <row r="568" spans="1:47" x14ac:dyDescent="0.2">
      <c r="A568" s="29"/>
      <c r="B568" s="53"/>
      <c r="C568" s="29"/>
      <c r="D568" s="29"/>
      <c r="E568" s="29"/>
      <c r="AA568" s="92"/>
      <c r="AB568" s="92"/>
      <c r="AC568" s="92"/>
      <c r="AD568" s="92"/>
      <c r="AE568" s="92"/>
      <c r="AG568" s="116"/>
      <c r="AN568" s="92"/>
      <c r="AO568" s="92"/>
      <c r="AP568" s="92"/>
      <c r="AQ568" s="92"/>
      <c r="AR568" s="92"/>
      <c r="AS568" s="92"/>
      <c r="AT568" s="92"/>
      <c r="AU568" s="92"/>
    </row>
    <row r="569" spans="1:47" x14ac:dyDescent="0.2">
      <c r="A569" s="29"/>
      <c r="B569" s="53"/>
      <c r="C569" s="29"/>
      <c r="D569" s="29"/>
      <c r="E569" s="29"/>
      <c r="AA569" s="92"/>
      <c r="AB569" s="92"/>
      <c r="AC569" s="92"/>
      <c r="AD569" s="92"/>
      <c r="AE569" s="92"/>
      <c r="AG569" s="116"/>
      <c r="AN569" s="92"/>
      <c r="AO569" s="92"/>
      <c r="AP569" s="92"/>
      <c r="AQ569" s="92"/>
      <c r="AR569" s="92"/>
      <c r="AS569" s="92"/>
      <c r="AT569" s="92"/>
      <c r="AU569" s="92"/>
    </row>
    <row r="570" spans="1:47" x14ac:dyDescent="0.2">
      <c r="A570" s="29"/>
      <c r="B570" s="53"/>
      <c r="C570" s="29"/>
      <c r="D570" s="29"/>
      <c r="E570" s="29"/>
      <c r="AA570" s="92"/>
      <c r="AB570" s="92"/>
      <c r="AC570" s="92"/>
      <c r="AD570" s="92"/>
      <c r="AE570" s="92"/>
      <c r="AG570" s="116"/>
      <c r="AN570" s="92"/>
      <c r="AO570" s="92"/>
      <c r="AP570" s="92"/>
      <c r="AQ570" s="92"/>
      <c r="AR570" s="92"/>
      <c r="AS570" s="92"/>
      <c r="AT570" s="92"/>
      <c r="AU570" s="92"/>
    </row>
    <row r="571" spans="1:47" x14ac:dyDescent="0.2">
      <c r="A571" s="29"/>
      <c r="B571" s="53"/>
      <c r="C571" s="29"/>
      <c r="D571" s="29"/>
      <c r="E571" s="29"/>
      <c r="AA571" s="92"/>
      <c r="AB571" s="92"/>
      <c r="AC571" s="92"/>
      <c r="AD571" s="92"/>
      <c r="AE571" s="92"/>
      <c r="AG571" s="116"/>
      <c r="AN571" s="92"/>
      <c r="AO571" s="92"/>
      <c r="AP571" s="92"/>
      <c r="AQ571" s="92"/>
      <c r="AR571" s="92"/>
      <c r="AS571" s="92"/>
      <c r="AT571" s="92"/>
      <c r="AU571" s="92"/>
    </row>
    <row r="572" spans="1:47" x14ac:dyDescent="0.2">
      <c r="A572" s="29"/>
      <c r="B572" s="53"/>
      <c r="C572" s="29"/>
      <c r="D572" s="29"/>
      <c r="E572" s="29"/>
      <c r="AA572" s="92"/>
      <c r="AB572" s="92"/>
      <c r="AC572" s="92"/>
      <c r="AD572" s="92"/>
      <c r="AE572" s="92"/>
      <c r="AG572" s="116"/>
      <c r="AN572" s="92"/>
      <c r="AO572" s="92"/>
      <c r="AP572" s="92"/>
      <c r="AQ572" s="92"/>
      <c r="AR572" s="92"/>
      <c r="AS572" s="92"/>
      <c r="AT572" s="92"/>
      <c r="AU572" s="92"/>
    </row>
    <row r="573" spans="1:47" x14ac:dyDescent="0.2">
      <c r="A573" s="29"/>
      <c r="B573" s="53"/>
      <c r="C573" s="29"/>
      <c r="D573" s="29"/>
      <c r="E573" s="29"/>
      <c r="AA573" s="92"/>
      <c r="AB573" s="92"/>
      <c r="AC573" s="92"/>
      <c r="AD573" s="92"/>
      <c r="AE573" s="92"/>
      <c r="AG573" s="116"/>
      <c r="AN573" s="92"/>
      <c r="AO573" s="92"/>
      <c r="AP573" s="92"/>
      <c r="AQ573" s="92"/>
      <c r="AR573" s="92"/>
      <c r="AS573" s="92"/>
      <c r="AT573" s="92"/>
      <c r="AU573" s="92"/>
    </row>
    <row r="574" spans="1:47" x14ac:dyDescent="0.2">
      <c r="A574" s="29"/>
      <c r="B574" s="53"/>
      <c r="C574" s="29"/>
      <c r="D574" s="29"/>
      <c r="E574" s="29"/>
      <c r="AA574" s="92"/>
      <c r="AB574" s="92"/>
      <c r="AC574" s="92"/>
      <c r="AD574" s="92"/>
      <c r="AE574" s="92"/>
      <c r="AG574" s="116"/>
      <c r="AN574" s="92"/>
      <c r="AO574" s="92"/>
      <c r="AP574" s="92"/>
      <c r="AQ574" s="92"/>
      <c r="AR574" s="92"/>
      <c r="AS574" s="92"/>
      <c r="AT574" s="92"/>
      <c r="AU574" s="92"/>
    </row>
    <row r="575" spans="1:47" x14ac:dyDescent="0.2">
      <c r="A575" s="29"/>
      <c r="B575" s="53"/>
      <c r="C575" s="29"/>
      <c r="D575" s="29"/>
      <c r="E575" s="29"/>
      <c r="AA575" s="92"/>
      <c r="AB575" s="92"/>
      <c r="AC575" s="92"/>
      <c r="AD575" s="92"/>
      <c r="AE575" s="92"/>
      <c r="AG575" s="116"/>
      <c r="AN575" s="92"/>
      <c r="AO575" s="92"/>
      <c r="AP575" s="92"/>
      <c r="AQ575" s="92"/>
      <c r="AR575" s="92"/>
      <c r="AS575" s="92"/>
      <c r="AT575" s="92"/>
      <c r="AU575" s="92"/>
    </row>
    <row r="576" spans="1:47" x14ac:dyDescent="0.2">
      <c r="A576" s="29"/>
      <c r="B576" s="53"/>
      <c r="C576" s="29"/>
      <c r="D576" s="29"/>
      <c r="E576" s="29"/>
      <c r="AA576" s="92"/>
      <c r="AB576" s="92"/>
      <c r="AC576" s="92"/>
      <c r="AD576" s="92"/>
      <c r="AE576" s="92"/>
      <c r="AG576" s="116"/>
      <c r="AN576" s="92"/>
      <c r="AO576" s="92"/>
      <c r="AP576" s="92"/>
      <c r="AQ576" s="92"/>
      <c r="AR576" s="92"/>
      <c r="AS576" s="92"/>
      <c r="AT576" s="92"/>
      <c r="AU576" s="92"/>
    </row>
    <row r="577" spans="1:48" x14ac:dyDescent="0.2">
      <c r="A577" s="29"/>
      <c r="B577" s="53"/>
      <c r="C577" s="29"/>
      <c r="D577" s="29"/>
      <c r="E577" s="29"/>
      <c r="AA577" s="92"/>
      <c r="AB577" s="92"/>
      <c r="AC577" s="92"/>
      <c r="AD577" s="92"/>
      <c r="AE577" s="92"/>
      <c r="AG577" s="116"/>
      <c r="AN577" s="92"/>
      <c r="AO577" s="92"/>
      <c r="AP577" s="92"/>
      <c r="AQ577" s="92"/>
      <c r="AR577" s="92"/>
      <c r="AS577" s="92"/>
      <c r="AT577" s="92"/>
      <c r="AU577" s="92"/>
    </row>
    <row r="578" spans="1:48" x14ac:dyDescent="0.2">
      <c r="A578" s="29"/>
      <c r="B578" s="53"/>
      <c r="C578" s="29"/>
      <c r="D578" s="29"/>
      <c r="E578" s="29"/>
      <c r="AA578" s="92"/>
      <c r="AB578" s="92"/>
      <c r="AC578" s="92"/>
      <c r="AD578" s="92"/>
      <c r="AE578" s="92"/>
      <c r="AG578" s="116"/>
      <c r="AN578" s="92"/>
      <c r="AO578" s="92"/>
      <c r="AP578" s="92"/>
      <c r="AQ578" s="92"/>
      <c r="AR578" s="92"/>
      <c r="AS578" s="92"/>
      <c r="AT578" s="92"/>
      <c r="AU578" s="92"/>
    </row>
    <row r="579" spans="1:48" x14ac:dyDescent="0.2">
      <c r="A579" s="29"/>
      <c r="B579" s="53"/>
      <c r="C579" s="29"/>
      <c r="D579" s="29"/>
      <c r="E579" s="29"/>
      <c r="AA579" s="92"/>
      <c r="AB579" s="92"/>
      <c r="AC579" s="92"/>
      <c r="AD579" s="92"/>
      <c r="AE579" s="92"/>
      <c r="AG579" s="116"/>
      <c r="AN579" s="92"/>
      <c r="AO579" s="92"/>
      <c r="AP579" s="92"/>
      <c r="AQ579" s="92"/>
      <c r="AR579" s="92"/>
      <c r="AS579" s="92"/>
      <c r="AT579" s="92"/>
      <c r="AU579" s="92"/>
      <c r="AV579" s="92"/>
    </row>
    <row r="580" spans="1:48" x14ac:dyDescent="0.2">
      <c r="A580" s="29"/>
      <c r="B580" s="53"/>
      <c r="C580" s="29"/>
      <c r="D580" s="29"/>
      <c r="E580" s="29"/>
      <c r="AA580" s="92"/>
      <c r="AB580" s="92"/>
      <c r="AC580" s="92"/>
      <c r="AD580" s="92"/>
      <c r="AE580" s="92"/>
      <c r="AG580" s="116"/>
      <c r="AN580" s="92"/>
      <c r="AO580" s="92"/>
      <c r="AP580" s="92"/>
      <c r="AQ580" s="92"/>
      <c r="AR580" s="92"/>
      <c r="AS580" s="92"/>
      <c r="AT580" s="92"/>
      <c r="AU580" s="92"/>
    </row>
    <row r="581" spans="1:48" x14ac:dyDescent="0.2">
      <c r="A581" s="29"/>
      <c r="B581" s="53"/>
      <c r="C581" s="29"/>
      <c r="D581" s="29"/>
      <c r="E581" s="29"/>
      <c r="AA581" s="92"/>
      <c r="AB581" s="92"/>
      <c r="AC581" s="92"/>
      <c r="AD581" s="92"/>
      <c r="AE581" s="92"/>
      <c r="AG581" s="116"/>
      <c r="AN581" s="92"/>
      <c r="AO581" s="92"/>
      <c r="AP581" s="92"/>
      <c r="AQ581" s="92"/>
      <c r="AR581" s="92"/>
      <c r="AS581" s="92"/>
      <c r="AT581" s="92"/>
      <c r="AU581" s="92"/>
    </row>
    <row r="582" spans="1:48" x14ac:dyDescent="0.2">
      <c r="A582" s="29"/>
      <c r="B582" s="53"/>
      <c r="C582" s="29"/>
      <c r="D582" s="29"/>
      <c r="E582" s="29"/>
      <c r="AA582" s="92"/>
      <c r="AB582" s="92"/>
      <c r="AC582" s="92"/>
      <c r="AD582" s="92"/>
      <c r="AE582" s="92"/>
      <c r="AG582" s="116"/>
      <c r="AN582" s="92"/>
      <c r="AO582" s="92"/>
      <c r="AP582" s="92"/>
      <c r="AQ582" s="92"/>
      <c r="AR582" s="92"/>
      <c r="AS582" s="92"/>
      <c r="AT582" s="92"/>
      <c r="AU582" s="92"/>
    </row>
    <row r="583" spans="1:48" x14ac:dyDescent="0.2">
      <c r="A583" s="29"/>
      <c r="B583" s="53"/>
      <c r="C583" s="29"/>
      <c r="D583" s="29"/>
      <c r="E583" s="29"/>
      <c r="AA583" s="92"/>
      <c r="AB583" s="92"/>
      <c r="AC583" s="92"/>
      <c r="AD583" s="92"/>
      <c r="AE583" s="92"/>
      <c r="AG583" s="116"/>
      <c r="AN583" s="92"/>
      <c r="AO583" s="92"/>
      <c r="AP583" s="92"/>
      <c r="AQ583" s="92"/>
      <c r="AR583" s="92"/>
      <c r="AS583" s="92"/>
      <c r="AT583" s="92"/>
      <c r="AU583" s="92"/>
    </row>
    <row r="584" spans="1:48" x14ac:dyDescent="0.2">
      <c r="A584" s="29"/>
      <c r="B584" s="53"/>
      <c r="C584" s="29"/>
      <c r="D584" s="29"/>
      <c r="E584" s="29"/>
      <c r="AA584" s="92"/>
      <c r="AB584" s="92"/>
      <c r="AC584" s="92"/>
      <c r="AD584" s="92"/>
      <c r="AE584" s="92"/>
      <c r="AG584" s="116"/>
      <c r="AN584" s="92"/>
      <c r="AO584" s="92"/>
      <c r="AP584" s="92"/>
      <c r="AQ584" s="92"/>
      <c r="AR584" s="92"/>
      <c r="AS584" s="92"/>
      <c r="AT584" s="92"/>
      <c r="AU584" s="92"/>
    </row>
    <row r="585" spans="1:48" x14ac:dyDescent="0.2">
      <c r="A585" s="29"/>
      <c r="B585" s="53"/>
      <c r="C585" s="29"/>
      <c r="D585" s="29"/>
      <c r="E585" s="29"/>
      <c r="AA585" s="92"/>
      <c r="AB585" s="92"/>
      <c r="AC585" s="92"/>
      <c r="AD585" s="92"/>
      <c r="AE585" s="92"/>
      <c r="AG585" s="116"/>
      <c r="AN585" s="92"/>
      <c r="AO585" s="92"/>
      <c r="AP585" s="92"/>
      <c r="AQ585" s="92"/>
      <c r="AR585" s="92"/>
      <c r="AS585" s="92"/>
      <c r="AT585" s="92"/>
      <c r="AU585" s="92"/>
    </row>
    <row r="586" spans="1:48" x14ac:dyDescent="0.2">
      <c r="A586" s="29"/>
      <c r="B586" s="53"/>
      <c r="C586" s="29"/>
      <c r="D586" s="29"/>
      <c r="E586" s="29"/>
      <c r="AA586" s="92"/>
      <c r="AB586" s="92"/>
      <c r="AC586" s="92"/>
      <c r="AD586" s="92"/>
      <c r="AE586" s="92"/>
      <c r="AG586" s="116"/>
      <c r="AN586" s="92"/>
      <c r="AO586" s="92"/>
      <c r="AP586" s="92"/>
      <c r="AQ586" s="92"/>
      <c r="AR586" s="92"/>
      <c r="AS586" s="92"/>
      <c r="AT586" s="92"/>
      <c r="AU586" s="92"/>
    </row>
    <row r="587" spans="1:48" x14ac:dyDescent="0.2">
      <c r="A587" s="29"/>
      <c r="B587" s="53"/>
      <c r="C587" s="29"/>
      <c r="D587" s="29"/>
      <c r="E587" s="29"/>
      <c r="AA587" s="92"/>
      <c r="AB587" s="92"/>
      <c r="AC587" s="92"/>
      <c r="AD587" s="92"/>
      <c r="AE587" s="92"/>
      <c r="AG587" s="116"/>
      <c r="AN587" s="92"/>
      <c r="AO587" s="92"/>
      <c r="AP587" s="92"/>
      <c r="AQ587" s="92"/>
      <c r="AR587" s="92"/>
      <c r="AS587" s="92"/>
      <c r="AT587" s="92"/>
      <c r="AU587" s="92"/>
    </row>
    <row r="588" spans="1:48" x14ac:dyDescent="0.2">
      <c r="A588" s="29"/>
      <c r="B588" s="53"/>
      <c r="C588" s="29"/>
      <c r="D588" s="29"/>
      <c r="E588" s="29"/>
      <c r="AA588" s="92"/>
      <c r="AB588" s="92"/>
      <c r="AC588" s="92"/>
      <c r="AD588" s="92"/>
      <c r="AE588" s="92"/>
      <c r="AG588" s="116"/>
      <c r="AN588" s="92"/>
      <c r="AO588" s="92"/>
      <c r="AP588" s="92"/>
      <c r="AQ588" s="92"/>
      <c r="AR588" s="92"/>
      <c r="AS588" s="92"/>
      <c r="AT588" s="92"/>
      <c r="AU588" s="92"/>
    </row>
    <row r="589" spans="1:48" x14ac:dyDescent="0.2">
      <c r="A589" s="29"/>
      <c r="B589" s="53"/>
      <c r="C589" s="29"/>
      <c r="D589" s="29"/>
      <c r="E589" s="29"/>
      <c r="AA589" s="92"/>
      <c r="AB589" s="92"/>
      <c r="AC589" s="92"/>
      <c r="AD589" s="92"/>
      <c r="AE589" s="92"/>
      <c r="AG589" s="116"/>
      <c r="AN589" s="92"/>
      <c r="AO589" s="92"/>
      <c r="AP589" s="92"/>
      <c r="AQ589" s="92"/>
      <c r="AR589" s="92"/>
      <c r="AS589" s="92"/>
      <c r="AT589" s="92"/>
      <c r="AU589" s="92"/>
    </row>
    <row r="590" spans="1:48" x14ac:dyDescent="0.2">
      <c r="A590" s="29"/>
      <c r="B590" s="53"/>
      <c r="C590" s="29"/>
      <c r="D590" s="29"/>
      <c r="E590" s="29"/>
      <c r="AA590" s="92"/>
      <c r="AB590" s="92"/>
      <c r="AC590" s="92"/>
      <c r="AD590" s="92"/>
      <c r="AE590" s="92"/>
      <c r="AG590" s="116"/>
      <c r="AN590" s="92"/>
      <c r="AO590" s="92"/>
      <c r="AP590" s="92"/>
      <c r="AQ590" s="92"/>
      <c r="AR590" s="92"/>
      <c r="AS590" s="92"/>
      <c r="AT590" s="92"/>
      <c r="AU590" s="92"/>
    </row>
    <row r="591" spans="1:48" x14ac:dyDescent="0.2">
      <c r="A591" s="29"/>
      <c r="B591" s="53"/>
      <c r="C591" s="29"/>
      <c r="D591" s="29"/>
      <c r="E591" s="29"/>
      <c r="AA591" s="92"/>
      <c r="AB591" s="92"/>
      <c r="AC591" s="92"/>
      <c r="AD591" s="92"/>
      <c r="AE591" s="92"/>
      <c r="AG591" s="116"/>
      <c r="AN591" s="92"/>
      <c r="AO591" s="92"/>
      <c r="AP591" s="92"/>
      <c r="AQ591" s="92"/>
      <c r="AR591" s="92"/>
      <c r="AS591" s="92"/>
      <c r="AT591" s="92"/>
      <c r="AU591" s="92"/>
      <c r="AV591" s="92"/>
    </row>
    <row r="592" spans="1:48" x14ac:dyDescent="0.2">
      <c r="A592" s="29"/>
      <c r="B592" s="53"/>
      <c r="C592" s="29"/>
      <c r="D592" s="29"/>
      <c r="E592" s="29"/>
      <c r="AA592" s="92"/>
      <c r="AB592" s="92"/>
      <c r="AC592" s="92"/>
      <c r="AD592" s="92"/>
      <c r="AE592" s="92"/>
      <c r="AG592" s="116"/>
      <c r="AN592" s="92"/>
      <c r="AO592" s="92"/>
      <c r="AP592" s="92"/>
      <c r="AQ592" s="92"/>
      <c r="AR592" s="92"/>
      <c r="AS592" s="92"/>
      <c r="AT592" s="92"/>
      <c r="AU592" s="92"/>
      <c r="AV592" s="92"/>
    </row>
    <row r="593" spans="1:64" x14ac:dyDescent="0.2">
      <c r="A593" s="29"/>
      <c r="B593" s="53"/>
      <c r="C593" s="29"/>
      <c r="D593" s="29"/>
      <c r="E593" s="29"/>
      <c r="AA593" s="92"/>
      <c r="AB593" s="92"/>
      <c r="AC593" s="92"/>
      <c r="AD593" s="92"/>
      <c r="AE593" s="92"/>
      <c r="AG593" s="116"/>
      <c r="AN593" s="92"/>
      <c r="AO593" s="92"/>
      <c r="AP593" s="92"/>
      <c r="AQ593" s="92"/>
      <c r="AR593" s="92"/>
      <c r="AS593" s="92"/>
      <c r="AT593" s="92"/>
      <c r="AU593" s="92"/>
      <c r="AV593" s="92"/>
      <c r="AX593" s="92"/>
    </row>
    <row r="594" spans="1:64" x14ac:dyDescent="0.2">
      <c r="A594" s="29"/>
      <c r="B594" s="53"/>
      <c r="C594" s="29"/>
      <c r="D594" s="29"/>
      <c r="E594" s="29"/>
      <c r="AA594" s="92"/>
      <c r="AB594" s="92"/>
      <c r="AC594" s="92"/>
      <c r="AD594" s="92"/>
      <c r="AE594" s="92"/>
      <c r="AG594" s="116"/>
      <c r="AN594" s="92"/>
      <c r="AO594" s="92"/>
      <c r="AP594" s="92"/>
      <c r="AQ594" s="92"/>
      <c r="AR594" s="92"/>
      <c r="AS594" s="92"/>
      <c r="AT594" s="92"/>
      <c r="AU594" s="92"/>
      <c r="AV594" s="92"/>
    </row>
    <row r="595" spans="1:64" x14ac:dyDescent="0.2">
      <c r="A595" s="29"/>
      <c r="B595" s="53"/>
      <c r="C595" s="29"/>
      <c r="D595" s="29"/>
      <c r="E595" s="29"/>
      <c r="AA595" s="92"/>
      <c r="AB595" s="92"/>
      <c r="AC595" s="92"/>
      <c r="AD595" s="92"/>
      <c r="AE595" s="92"/>
      <c r="AG595" s="116"/>
      <c r="AN595" s="92"/>
      <c r="AO595" s="92"/>
      <c r="AP595" s="92"/>
      <c r="AQ595" s="92"/>
      <c r="AR595" s="92"/>
      <c r="AS595" s="92"/>
      <c r="AT595" s="92"/>
      <c r="AU595" s="92"/>
    </row>
    <row r="596" spans="1:64" x14ac:dyDescent="0.2">
      <c r="A596" s="29"/>
      <c r="B596" s="53"/>
      <c r="C596" s="29"/>
      <c r="D596" s="29"/>
      <c r="E596" s="29"/>
      <c r="AA596" s="92"/>
      <c r="AB596" s="92"/>
      <c r="AC596" s="92"/>
      <c r="AD596" s="92"/>
      <c r="AE596" s="92"/>
      <c r="AG596" s="116"/>
      <c r="AN596" s="92"/>
      <c r="AO596" s="92"/>
      <c r="AP596" s="92"/>
      <c r="AQ596" s="92"/>
      <c r="AR596" s="92"/>
      <c r="AS596" s="92"/>
      <c r="AT596" s="92"/>
      <c r="AU596" s="92"/>
    </row>
    <row r="597" spans="1:64" x14ac:dyDescent="0.2">
      <c r="A597" s="29"/>
      <c r="B597" s="53"/>
      <c r="C597" s="29"/>
      <c r="D597" s="29"/>
      <c r="E597" s="29"/>
      <c r="AA597" s="92"/>
      <c r="AB597" s="92"/>
      <c r="AC597" s="92"/>
      <c r="AD597" s="92"/>
      <c r="AE597" s="92"/>
      <c r="AG597" s="116"/>
      <c r="AN597" s="92"/>
      <c r="AO597" s="92"/>
      <c r="AP597" s="92"/>
      <c r="AQ597" s="92"/>
      <c r="AR597" s="92"/>
      <c r="AS597" s="92"/>
      <c r="AT597" s="92"/>
      <c r="AU597" s="92"/>
    </row>
    <row r="598" spans="1:64" x14ac:dyDescent="0.2">
      <c r="A598" s="29"/>
      <c r="B598" s="53"/>
      <c r="C598" s="29"/>
      <c r="D598" s="29"/>
      <c r="E598" s="29"/>
      <c r="AA598" s="92"/>
      <c r="AB598" s="92"/>
      <c r="AC598" s="92"/>
      <c r="AD598" s="92"/>
      <c r="AE598" s="92"/>
      <c r="AG598" s="116"/>
      <c r="AN598" s="92"/>
      <c r="AO598" s="92"/>
      <c r="AP598" s="92"/>
      <c r="AQ598" s="92"/>
      <c r="AR598" s="92"/>
      <c r="AS598" s="92"/>
      <c r="AT598" s="92"/>
      <c r="AU598" s="92"/>
    </row>
    <row r="599" spans="1:64" x14ac:dyDescent="0.2">
      <c r="A599" s="29"/>
      <c r="B599" s="53"/>
      <c r="C599" s="29"/>
      <c r="D599" s="29"/>
      <c r="E599" s="29"/>
      <c r="AA599" s="92"/>
      <c r="AB599" s="92"/>
      <c r="AC599" s="92"/>
      <c r="AD599" s="92"/>
      <c r="AE599" s="92"/>
      <c r="AG599" s="116"/>
      <c r="AN599" s="92"/>
      <c r="AO599" s="92"/>
      <c r="AP599" s="92"/>
      <c r="AQ599" s="92"/>
      <c r="AR599" s="92"/>
      <c r="AS599" s="92"/>
      <c r="AT599" s="92"/>
      <c r="AU599" s="92"/>
    </row>
    <row r="600" spans="1:64" x14ac:dyDescent="0.2">
      <c r="A600" s="29"/>
      <c r="B600" s="53"/>
      <c r="C600" s="29"/>
      <c r="D600" s="29"/>
      <c r="E600" s="29"/>
      <c r="AA600" s="92"/>
      <c r="AB600" s="92"/>
      <c r="AC600" s="92"/>
      <c r="AD600" s="92"/>
      <c r="AE600" s="92"/>
      <c r="AG600" s="116"/>
      <c r="AN600" s="92"/>
      <c r="AO600" s="92"/>
      <c r="AP600" s="92"/>
      <c r="AQ600" s="92"/>
      <c r="AR600" s="92"/>
      <c r="AS600" s="92"/>
      <c r="AT600" s="92"/>
      <c r="AU600" s="92"/>
    </row>
    <row r="601" spans="1:64" x14ac:dyDescent="0.2">
      <c r="A601" s="29"/>
      <c r="B601" s="53"/>
      <c r="C601" s="29"/>
      <c r="D601" s="29"/>
      <c r="E601" s="29"/>
      <c r="AA601" s="92"/>
      <c r="AB601" s="92"/>
      <c r="AC601" s="92"/>
      <c r="AD601" s="92"/>
      <c r="AE601" s="92"/>
      <c r="AG601" s="116"/>
      <c r="AN601" s="92"/>
      <c r="AO601" s="92"/>
      <c r="AP601" s="92"/>
      <c r="AQ601" s="92"/>
      <c r="AR601" s="92"/>
      <c r="AS601" s="92"/>
      <c r="AT601" s="92"/>
      <c r="AU601" s="92"/>
    </row>
    <row r="602" spans="1:64" x14ac:dyDescent="0.2">
      <c r="A602" s="29"/>
      <c r="B602" s="53"/>
      <c r="C602" s="29"/>
      <c r="D602" s="29"/>
      <c r="E602" s="29"/>
      <c r="AA602" s="92"/>
      <c r="AB602" s="92"/>
      <c r="AC602" s="92"/>
      <c r="AD602" s="92"/>
      <c r="AE602" s="92"/>
      <c r="AG602" s="116"/>
      <c r="AN602" s="92"/>
      <c r="AO602" s="92"/>
      <c r="AP602" s="92"/>
      <c r="AQ602" s="92"/>
      <c r="AR602" s="92"/>
      <c r="AS602" s="92"/>
      <c r="AT602" s="92"/>
      <c r="AU602" s="92"/>
    </row>
    <row r="603" spans="1:64" x14ac:dyDescent="0.2">
      <c r="A603" s="29"/>
      <c r="B603" s="53"/>
      <c r="C603" s="29"/>
      <c r="D603" s="29"/>
      <c r="E603" s="29"/>
      <c r="AA603" s="92"/>
      <c r="AB603" s="92"/>
      <c r="AC603" s="92"/>
      <c r="AD603" s="92"/>
      <c r="AE603" s="92"/>
      <c r="AG603" s="116"/>
      <c r="AN603" s="92"/>
      <c r="AO603" s="92"/>
      <c r="AP603" s="92"/>
      <c r="AQ603" s="92"/>
      <c r="AR603" s="92"/>
      <c r="AS603" s="92"/>
      <c r="AT603" s="92"/>
      <c r="AU603" s="92"/>
    </row>
    <row r="604" spans="1:64" x14ac:dyDescent="0.2">
      <c r="A604" s="29"/>
      <c r="B604" s="53"/>
      <c r="C604" s="29"/>
      <c r="D604" s="29"/>
      <c r="E604" s="29"/>
      <c r="AA604" s="92"/>
      <c r="AB604" s="92"/>
      <c r="AC604" s="92"/>
      <c r="AD604" s="92"/>
      <c r="AE604" s="92"/>
      <c r="AG604" s="116"/>
      <c r="AN604" s="92"/>
      <c r="AO604" s="92"/>
      <c r="AP604" s="92"/>
      <c r="AQ604" s="92"/>
      <c r="AR604" s="92"/>
      <c r="AS604" s="92"/>
      <c r="AT604" s="92"/>
      <c r="AU604" s="92"/>
    </row>
    <row r="605" spans="1:64" x14ac:dyDescent="0.2">
      <c r="A605" s="29"/>
      <c r="B605" s="53"/>
      <c r="C605" s="29"/>
      <c r="D605" s="29"/>
      <c r="E605" s="29"/>
      <c r="AA605" s="92"/>
      <c r="AB605" s="92"/>
      <c r="AC605" s="92"/>
      <c r="AD605" s="92"/>
      <c r="AE605" s="92"/>
      <c r="AG605" s="116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</row>
    <row r="606" spans="1:64" x14ac:dyDescent="0.2">
      <c r="A606" s="29"/>
      <c r="B606" s="53"/>
      <c r="C606" s="29"/>
      <c r="D606" s="29"/>
      <c r="E606" s="29"/>
      <c r="AA606" s="92"/>
      <c r="AB606" s="92"/>
      <c r="AC606" s="92"/>
      <c r="AD606" s="92"/>
      <c r="AE606" s="92"/>
      <c r="AG606" s="116"/>
      <c r="AN606" s="92"/>
      <c r="AO606" s="92"/>
      <c r="AP606" s="92"/>
      <c r="AQ606" s="92"/>
      <c r="AR606" s="92"/>
      <c r="AS606" s="92"/>
      <c r="AT606" s="92"/>
      <c r="AU606" s="92"/>
    </row>
    <row r="607" spans="1:64" x14ac:dyDescent="0.2">
      <c r="A607" s="29"/>
      <c r="B607" s="53"/>
      <c r="C607" s="29"/>
      <c r="D607" s="29"/>
      <c r="E607" s="29"/>
      <c r="AA607" s="92"/>
      <c r="AB607" s="92"/>
      <c r="AC607" s="92"/>
      <c r="AD607" s="92"/>
      <c r="AE607" s="92"/>
      <c r="AG607" s="116"/>
      <c r="AN607" s="92"/>
      <c r="AO607" s="92"/>
      <c r="AP607" s="92"/>
      <c r="AQ607" s="92"/>
      <c r="AR607" s="92"/>
      <c r="AS607" s="92"/>
      <c r="AT607" s="92"/>
      <c r="AU607" s="92"/>
    </row>
    <row r="608" spans="1:64" x14ac:dyDescent="0.2">
      <c r="A608" s="29"/>
      <c r="B608" s="53"/>
      <c r="C608" s="29"/>
      <c r="D608" s="29"/>
      <c r="E608" s="29"/>
      <c r="AA608" s="92"/>
      <c r="AB608" s="92"/>
      <c r="AC608" s="92"/>
      <c r="AD608" s="92"/>
      <c r="AE608" s="92"/>
      <c r="AG608" s="116"/>
      <c r="AN608" s="92"/>
      <c r="AO608" s="92"/>
      <c r="AP608" s="92"/>
      <c r="AQ608" s="92"/>
      <c r="AR608" s="92"/>
      <c r="AS608" s="92"/>
      <c r="AT608" s="92"/>
      <c r="AU608" s="92"/>
    </row>
    <row r="609" spans="1:64" x14ac:dyDescent="0.2">
      <c r="A609" s="29"/>
      <c r="B609" s="53"/>
      <c r="C609" s="29"/>
      <c r="D609" s="29"/>
      <c r="E609" s="29"/>
      <c r="AA609" s="92"/>
      <c r="AB609" s="92"/>
      <c r="AC609" s="92"/>
      <c r="AD609" s="92"/>
      <c r="AE609" s="92"/>
      <c r="AG609" s="116"/>
      <c r="AN609" s="92"/>
      <c r="AO609" s="92"/>
      <c r="AP609" s="92"/>
      <c r="AQ609" s="92"/>
      <c r="AR609" s="92"/>
      <c r="AS609" s="92"/>
      <c r="AT609" s="92"/>
      <c r="AU609" s="92"/>
    </row>
    <row r="610" spans="1:64" x14ac:dyDescent="0.2">
      <c r="A610" s="29"/>
      <c r="B610" s="53"/>
      <c r="C610" s="29"/>
      <c r="D610" s="29"/>
      <c r="E610" s="29"/>
      <c r="AA610" s="92"/>
      <c r="AB610" s="92"/>
      <c r="AC610" s="92"/>
      <c r="AD610" s="92"/>
      <c r="AE610" s="92"/>
      <c r="AG610" s="116"/>
      <c r="AN610" s="92"/>
      <c r="AO610" s="92"/>
      <c r="AP610" s="92"/>
      <c r="AQ610" s="92"/>
      <c r="AR610" s="92"/>
      <c r="AS610" s="92"/>
      <c r="AT610" s="92"/>
      <c r="AU610" s="92"/>
    </row>
    <row r="611" spans="1:64" x14ac:dyDescent="0.2">
      <c r="A611" s="29"/>
      <c r="B611" s="53"/>
      <c r="C611" s="29"/>
      <c r="D611" s="29"/>
      <c r="E611" s="29"/>
      <c r="AA611" s="92"/>
      <c r="AB611" s="92"/>
      <c r="AC611" s="92"/>
      <c r="AD611" s="92"/>
      <c r="AE611" s="92"/>
      <c r="AG611" s="116"/>
      <c r="AN611" s="92"/>
      <c r="AO611" s="92"/>
      <c r="AP611" s="92"/>
      <c r="AQ611" s="92"/>
      <c r="AR611" s="92"/>
      <c r="AS611" s="92"/>
      <c r="AT611" s="92"/>
      <c r="AU611" s="92"/>
    </row>
    <row r="612" spans="1:64" x14ac:dyDescent="0.2">
      <c r="A612" s="29"/>
      <c r="B612" s="53"/>
      <c r="C612" s="29"/>
      <c r="D612" s="29"/>
      <c r="E612" s="29"/>
      <c r="AA612" s="92"/>
      <c r="AB612" s="92"/>
      <c r="AC612" s="92"/>
      <c r="AD612" s="92"/>
      <c r="AE612" s="92"/>
      <c r="AG612" s="116"/>
      <c r="AN612" s="92"/>
      <c r="AO612" s="92"/>
      <c r="AP612" s="92"/>
      <c r="AQ612" s="92"/>
      <c r="AR612" s="92"/>
      <c r="AS612" s="92"/>
      <c r="AT612" s="92"/>
      <c r="AU612" s="92"/>
    </row>
    <row r="613" spans="1:64" x14ac:dyDescent="0.2">
      <c r="A613" s="29"/>
      <c r="B613" s="53"/>
      <c r="C613" s="29"/>
      <c r="D613" s="29"/>
      <c r="E613" s="29"/>
      <c r="AA613" s="92"/>
      <c r="AB613" s="92"/>
      <c r="AC613" s="92"/>
      <c r="AD613" s="92"/>
      <c r="AE613" s="92"/>
      <c r="AG613" s="116"/>
      <c r="AN613" s="92"/>
      <c r="AO613" s="92"/>
      <c r="AP613" s="92"/>
      <c r="AQ613" s="92"/>
      <c r="AR613" s="92"/>
      <c r="AS613" s="92"/>
      <c r="AT613" s="92"/>
      <c r="AU613" s="92"/>
    </row>
    <row r="614" spans="1:64" x14ac:dyDescent="0.2">
      <c r="A614" s="29"/>
      <c r="B614" s="53"/>
      <c r="C614" s="29"/>
      <c r="D614" s="29"/>
      <c r="E614" s="29"/>
      <c r="AA614" s="92"/>
      <c r="AB614" s="92"/>
      <c r="AC614" s="92"/>
      <c r="AD614" s="92"/>
      <c r="AE614" s="92"/>
      <c r="AG614" s="116"/>
      <c r="AN614" s="92"/>
      <c r="AO614" s="92"/>
      <c r="AP614" s="92"/>
      <c r="AQ614" s="92"/>
      <c r="AR614" s="92"/>
      <c r="AS614" s="92"/>
      <c r="AT614" s="92"/>
      <c r="AU614" s="92"/>
      <c r="AV614" s="92"/>
    </row>
    <row r="615" spans="1:64" x14ac:dyDescent="0.2">
      <c r="A615" s="29"/>
      <c r="B615" s="53"/>
      <c r="C615" s="29"/>
      <c r="D615" s="29"/>
      <c r="E615" s="29"/>
      <c r="AA615" s="92"/>
      <c r="AB615" s="92"/>
      <c r="AC615" s="92"/>
      <c r="AD615" s="92"/>
      <c r="AE615" s="92"/>
      <c r="AG615" s="116"/>
      <c r="AN615" s="92"/>
      <c r="AO615" s="92"/>
      <c r="AP615" s="92"/>
      <c r="AQ615" s="92"/>
      <c r="AR615" s="92"/>
      <c r="AS615" s="92"/>
      <c r="AT615" s="92"/>
      <c r="AU615" s="92"/>
    </row>
    <row r="616" spans="1:64" x14ac:dyDescent="0.2">
      <c r="A616" s="29"/>
      <c r="B616" s="53"/>
      <c r="C616" s="29"/>
      <c r="D616" s="29"/>
      <c r="E616" s="29"/>
      <c r="AA616" s="92"/>
      <c r="AB616" s="92"/>
      <c r="AC616" s="92"/>
      <c r="AD616" s="92"/>
      <c r="AE616" s="92"/>
      <c r="AG616" s="116"/>
      <c r="AN616" s="92"/>
      <c r="AO616" s="92"/>
      <c r="AP616" s="92"/>
      <c r="AQ616" s="92"/>
      <c r="AR616" s="92"/>
      <c r="AS616" s="92"/>
      <c r="AT616" s="92"/>
      <c r="AU616" s="92"/>
    </row>
    <row r="617" spans="1:64" x14ac:dyDescent="0.2">
      <c r="A617" s="29"/>
      <c r="B617" s="53"/>
      <c r="C617" s="29"/>
      <c r="D617" s="29"/>
      <c r="E617" s="29"/>
      <c r="AA617" s="92"/>
      <c r="AB617" s="92"/>
      <c r="AC617" s="92"/>
      <c r="AD617" s="92"/>
      <c r="AE617" s="92"/>
      <c r="AG617" s="116"/>
      <c r="AN617" s="92"/>
      <c r="AO617" s="92"/>
      <c r="AP617" s="92"/>
      <c r="AQ617" s="92"/>
      <c r="AR617" s="92"/>
      <c r="AS617" s="92"/>
      <c r="AT617" s="92"/>
      <c r="AU617" s="92"/>
    </row>
    <row r="618" spans="1:64" x14ac:dyDescent="0.2">
      <c r="A618" s="29"/>
      <c r="B618" s="53"/>
      <c r="C618" s="29"/>
      <c r="D618" s="29"/>
      <c r="E618" s="29"/>
      <c r="AA618" s="92"/>
      <c r="AB618" s="92"/>
      <c r="AC618" s="92"/>
      <c r="AD618" s="92"/>
      <c r="AE618" s="92"/>
      <c r="AG618" s="116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</row>
    <row r="619" spans="1:64" x14ac:dyDescent="0.2">
      <c r="A619" s="29"/>
      <c r="B619" s="53"/>
      <c r="C619" s="29"/>
      <c r="D619" s="29"/>
      <c r="E619" s="29"/>
      <c r="AA619" s="92"/>
      <c r="AB619" s="92"/>
      <c r="AC619" s="92"/>
      <c r="AD619" s="92"/>
      <c r="AE619" s="92"/>
      <c r="AG619" s="116"/>
      <c r="AN619" s="92"/>
      <c r="AO619" s="92"/>
      <c r="AP619" s="92"/>
      <c r="AQ619" s="92"/>
      <c r="AR619" s="92"/>
      <c r="AS619" s="92"/>
      <c r="AT619" s="92"/>
      <c r="AU619" s="92"/>
    </row>
    <row r="620" spans="1:64" x14ac:dyDescent="0.2">
      <c r="A620" s="29"/>
      <c r="B620" s="53"/>
      <c r="C620" s="29"/>
      <c r="D620" s="29"/>
      <c r="E620" s="29"/>
      <c r="AA620" s="92"/>
      <c r="AB620" s="92"/>
      <c r="AC620" s="92"/>
      <c r="AD620" s="92"/>
      <c r="AE620" s="92"/>
      <c r="AG620" s="116"/>
      <c r="AN620" s="92"/>
      <c r="AO620" s="92"/>
      <c r="AP620" s="92"/>
      <c r="AQ620" s="92"/>
      <c r="AR620" s="92"/>
      <c r="AS620" s="92"/>
      <c r="AT620" s="92"/>
      <c r="AU620" s="92"/>
    </row>
    <row r="621" spans="1:64" x14ac:dyDescent="0.2">
      <c r="A621" s="29"/>
      <c r="B621" s="53"/>
      <c r="C621" s="29"/>
      <c r="D621" s="29"/>
      <c r="E621" s="29"/>
      <c r="AA621" s="92"/>
      <c r="AB621" s="92"/>
      <c r="AC621" s="92"/>
      <c r="AD621" s="92"/>
      <c r="AE621" s="92"/>
      <c r="AG621" s="116"/>
      <c r="AN621" s="92"/>
      <c r="AO621" s="92"/>
      <c r="AP621" s="92"/>
      <c r="AQ621" s="92"/>
      <c r="AR621" s="92"/>
      <c r="AS621" s="92"/>
      <c r="AT621" s="92"/>
      <c r="AU621" s="92"/>
    </row>
    <row r="622" spans="1:64" x14ac:dyDescent="0.2">
      <c r="A622" s="29"/>
      <c r="B622" s="53"/>
      <c r="C622" s="29"/>
      <c r="D622" s="29"/>
      <c r="E622" s="29"/>
      <c r="AA622" s="92"/>
      <c r="AB622" s="92"/>
      <c r="AC622" s="92"/>
      <c r="AD622" s="92"/>
      <c r="AE622" s="92"/>
      <c r="AG622" s="116"/>
      <c r="AN622" s="92"/>
      <c r="AO622" s="92"/>
      <c r="AP622" s="92"/>
      <c r="AQ622" s="92"/>
      <c r="AR622" s="92"/>
      <c r="AS622" s="92"/>
      <c r="AT622" s="92"/>
      <c r="AU622" s="92"/>
    </row>
    <row r="623" spans="1:64" x14ac:dyDescent="0.2">
      <c r="A623" s="29"/>
      <c r="B623" s="53"/>
      <c r="C623" s="29"/>
      <c r="D623" s="29"/>
      <c r="E623" s="29"/>
      <c r="AA623" s="92"/>
      <c r="AB623" s="92"/>
      <c r="AC623" s="92"/>
      <c r="AD623" s="92"/>
      <c r="AE623" s="92"/>
      <c r="AG623" s="116"/>
      <c r="AN623" s="92"/>
      <c r="AO623" s="92"/>
      <c r="AP623" s="92"/>
      <c r="AQ623" s="92"/>
      <c r="AR623" s="92"/>
      <c r="AS623" s="92"/>
      <c r="AT623" s="92"/>
      <c r="AU623" s="92"/>
    </row>
    <row r="624" spans="1:64" x14ac:dyDescent="0.2">
      <c r="A624" s="29"/>
      <c r="B624" s="53"/>
      <c r="C624" s="29"/>
      <c r="D624" s="29"/>
      <c r="E624" s="29"/>
      <c r="AA624" s="92"/>
      <c r="AB624" s="92"/>
      <c r="AC624" s="92"/>
      <c r="AD624" s="92"/>
      <c r="AE624" s="92"/>
      <c r="AG624" s="116"/>
      <c r="AN624" s="92"/>
      <c r="AO624" s="92"/>
      <c r="AP624" s="92"/>
      <c r="AQ624" s="92"/>
      <c r="AR624" s="92"/>
      <c r="AS624" s="92"/>
      <c r="AT624" s="92"/>
      <c r="AU624" s="92"/>
    </row>
    <row r="625" spans="1:64" x14ac:dyDescent="0.2">
      <c r="A625" s="29"/>
      <c r="B625" s="53"/>
      <c r="C625" s="29"/>
      <c r="D625" s="29"/>
      <c r="E625" s="29"/>
      <c r="AA625" s="92"/>
      <c r="AB625" s="92"/>
      <c r="AC625" s="92"/>
      <c r="AD625" s="92"/>
      <c r="AE625" s="92"/>
      <c r="AG625" s="116"/>
      <c r="AN625" s="92"/>
      <c r="AO625" s="92"/>
      <c r="AP625" s="92"/>
      <c r="AQ625" s="92"/>
      <c r="AR625" s="92"/>
      <c r="AS625" s="92"/>
      <c r="AT625" s="92"/>
      <c r="AU625" s="92"/>
    </row>
    <row r="626" spans="1:64" x14ac:dyDescent="0.2">
      <c r="A626" s="29"/>
      <c r="B626" s="53"/>
      <c r="C626" s="29"/>
      <c r="D626" s="29"/>
      <c r="E626" s="29"/>
      <c r="AA626" s="92"/>
      <c r="AB626" s="92"/>
      <c r="AC626" s="92"/>
      <c r="AD626" s="92"/>
      <c r="AE626" s="92"/>
      <c r="AG626" s="116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</row>
    <row r="627" spans="1:64" x14ac:dyDescent="0.2">
      <c r="A627" s="29"/>
      <c r="B627" s="53"/>
      <c r="C627" s="29"/>
      <c r="D627" s="29"/>
      <c r="E627" s="29"/>
      <c r="AA627" s="92"/>
      <c r="AB627" s="92"/>
      <c r="AC627" s="92"/>
      <c r="AD627" s="92"/>
      <c r="AE627" s="92"/>
      <c r="AG627" s="116"/>
      <c r="AN627" s="92"/>
      <c r="AO627" s="92"/>
      <c r="AP627" s="92"/>
      <c r="AQ627" s="92"/>
      <c r="AR627" s="92"/>
      <c r="AS627" s="92"/>
      <c r="AT627" s="92"/>
      <c r="AU627" s="92"/>
    </row>
    <row r="628" spans="1:64" x14ac:dyDescent="0.2">
      <c r="A628" s="29"/>
      <c r="B628" s="53"/>
      <c r="C628" s="29"/>
      <c r="D628" s="29"/>
      <c r="E628" s="29"/>
      <c r="AA628" s="92"/>
      <c r="AB628" s="92"/>
      <c r="AC628" s="92"/>
      <c r="AD628" s="92"/>
      <c r="AE628" s="92"/>
      <c r="AG628" s="116"/>
      <c r="AN628" s="92"/>
      <c r="AO628" s="92"/>
      <c r="AP628" s="92"/>
      <c r="AQ628" s="92"/>
      <c r="AR628" s="92"/>
      <c r="AS628" s="92"/>
      <c r="AT628" s="92"/>
      <c r="AU628" s="92"/>
    </row>
    <row r="629" spans="1:64" x14ac:dyDescent="0.2">
      <c r="A629" s="29"/>
      <c r="B629" s="53"/>
      <c r="C629" s="29"/>
      <c r="D629" s="29"/>
      <c r="E629" s="29"/>
      <c r="AA629" s="92"/>
      <c r="AB629" s="92"/>
      <c r="AC629" s="92"/>
      <c r="AD629" s="92"/>
      <c r="AE629" s="92"/>
      <c r="AG629" s="116"/>
      <c r="AN629" s="92"/>
      <c r="AO629" s="92"/>
      <c r="AP629" s="92"/>
      <c r="AQ629" s="92"/>
      <c r="AR629" s="92"/>
      <c r="AS629" s="92"/>
      <c r="AT629" s="92"/>
      <c r="AU629" s="92"/>
    </row>
    <row r="630" spans="1:64" x14ac:dyDescent="0.2">
      <c r="A630" s="29"/>
      <c r="B630" s="53"/>
      <c r="C630" s="29"/>
      <c r="D630" s="29"/>
      <c r="E630" s="29"/>
      <c r="AA630" s="92"/>
      <c r="AB630" s="92"/>
      <c r="AC630" s="92"/>
      <c r="AD630" s="92"/>
      <c r="AE630" s="92"/>
      <c r="AG630" s="116"/>
      <c r="AN630" s="92"/>
      <c r="AO630" s="92"/>
      <c r="AP630" s="92"/>
      <c r="AQ630" s="92"/>
      <c r="AR630" s="92"/>
      <c r="AS630" s="92"/>
      <c r="AT630" s="92"/>
      <c r="AU630" s="92"/>
    </row>
    <row r="631" spans="1:64" x14ac:dyDescent="0.2">
      <c r="A631" s="29"/>
      <c r="B631" s="53"/>
      <c r="C631" s="29"/>
      <c r="D631" s="29"/>
      <c r="E631" s="29"/>
      <c r="AA631" s="92"/>
      <c r="AB631" s="92"/>
      <c r="AC631" s="92"/>
      <c r="AD631" s="92"/>
      <c r="AE631" s="92"/>
      <c r="AG631" s="116"/>
      <c r="AN631" s="92"/>
      <c r="AO631" s="92"/>
      <c r="AP631" s="92"/>
      <c r="AQ631" s="92"/>
      <c r="AR631" s="92"/>
      <c r="AS631" s="92"/>
      <c r="AT631" s="92"/>
      <c r="AU631" s="92"/>
    </row>
    <row r="632" spans="1:64" x14ac:dyDescent="0.2">
      <c r="A632" s="29"/>
      <c r="B632" s="53"/>
      <c r="C632" s="29"/>
      <c r="D632" s="29"/>
      <c r="E632" s="29"/>
      <c r="AA632" s="92"/>
      <c r="AB632" s="92"/>
      <c r="AC632" s="92"/>
      <c r="AD632" s="92"/>
      <c r="AE632" s="92"/>
      <c r="AG632" s="116"/>
      <c r="AN632" s="92"/>
      <c r="AO632" s="92"/>
      <c r="AP632" s="92"/>
      <c r="AQ632" s="92"/>
      <c r="AR632" s="92"/>
      <c r="AS632" s="92"/>
      <c r="AT632" s="92"/>
      <c r="AU632" s="92"/>
    </row>
    <row r="633" spans="1:64" x14ac:dyDescent="0.2">
      <c r="A633" s="29"/>
      <c r="B633" s="53"/>
      <c r="C633" s="29"/>
      <c r="D633" s="29"/>
      <c r="E633" s="29"/>
      <c r="AA633" s="92"/>
      <c r="AB633" s="92"/>
      <c r="AC633" s="92"/>
      <c r="AD633" s="92"/>
      <c r="AE633" s="92"/>
      <c r="AG633" s="116"/>
      <c r="AN633" s="92"/>
      <c r="AO633" s="92"/>
      <c r="AP633" s="92"/>
      <c r="AQ633" s="92"/>
      <c r="AR633" s="92"/>
      <c r="AS633" s="92"/>
      <c r="AT633" s="92"/>
      <c r="AU633" s="92"/>
    </row>
    <row r="634" spans="1:64" x14ac:dyDescent="0.2">
      <c r="A634" s="29"/>
      <c r="B634" s="53"/>
      <c r="C634" s="29"/>
      <c r="D634" s="29"/>
      <c r="E634" s="29"/>
      <c r="AA634" s="92"/>
      <c r="AB634" s="92"/>
      <c r="AC634" s="92"/>
      <c r="AD634" s="92"/>
      <c r="AE634" s="92"/>
      <c r="AG634" s="116"/>
      <c r="AN634" s="92"/>
      <c r="AO634" s="92"/>
      <c r="AP634" s="92"/>
      <c r="AQ634" s="92"/>
      <c r="AR634" s="92"/>
      <c r="AS634" s="92"/>
      <c r="AT634" s="92"/>
      <c r="AU634" s="92"/>
    </row>
    <row r="635" spans="1:64" x14ac:dyDescent="0.2">
      <c r="A635" s="29"/>
      <c r="B635" s="53"/>
      <c r="C635" s="29"/>
      <c r="D635" s="29"/>
      <c r="E635" s="29"/>
      <c r="AA635" s="92"/>
      <c r="AB635" s="92"/>
      <c r="AC635" s="92"/>
      <c r="AD635" s="92"/>
      <c r="AE635" s="92"/>
      <c r="AG635" s="116"/>
      <c r="AN635" s="92"/>
      <c r="AO635" s="92"/>
      <c r="AP635" s="92"/>
      <c r="AQ635" s="92"/>
      <c r="AR635" s="92"/>
      <c r="AS635" s="92"/>
      <c r="AT635" s="92"/>
      <c r="AU635" s="92"/>
    </row>
    <row r="636" spans="1:64" x14ac:dyDescent="0.2">
      <c r="A636" s="29"/>
      <c r="B636" s="53"/>
      <c r="C636" s="29"/>
      <c r="D636" s="29"/>
      <c r="E636" s="29"/>
      <c r="AA636" s="92"/>
      <c r="AB636" s="92"/>
      <c r="AC636" s="92"/>
      <c r="AD636" s="92"/>
      <c r="AE636" s="92"/>
      <c r="AG636" s="116"/>
      <c r="AN636" s="92"/>
      <c r="AO636" s="92"/>
      <c r="AP636" s="92"/>
      <c r="AQ636" s="92"/>
      <c r="AR636" s="92"/>
      <c r="AS636" s="92"/>
      <c r="AT636" s="92"/>
      <c r="AU636" s="92"/>
    </row>
    <row r="637" spans="1:64" x14ac:dyDescent="0.2">
      <c r="A637" s="29"/>
      <c r="B637" s="53"/>
      <c r="C637" s="29"/>
      <c r="D637" s="29"/>
      <c r="E637" s="29"/>
      <c r="AA637" s="92"/>
      <c r="AB637" s="92"/>
      <c r="AC637" s="92"/>
      <c r="AD637" s="92"/>
      <c r="AE637" s="92"/>
      <c r="AG637" s="116"/>
      <c r="AN637" s="92"/>
      <c r="AO637" s="92"/>
      <c r="AP637" s="92"/>
      <c r="AQ637" s="92"/>
      <c r="AR637" s="92"/>
      <c r="AS637" s="92"/>
      <c r="AT637" s="92"/>
      <c r="AU637" s="92"/>
    </row>
    <row r="638" spans="1:64" x14ac:dyDescent="0.2">
      <c r="A638" s="29"/>
      <c r="B638" s="53"/>
      <c r="C638" s="29"/>
      <c r="D638" s="29"/>
      <c r="E638" s="29"/>
      <c r="AA638" s="92"/>
      <c r="AB638" s="92"/>
      <c r="AC638" s="92"/>
      <c r="AD638" s="92"/>
      <c r="AE638" s="92"/>
      <c r="AG638" s="116"/>
      <c r="AN638" s="92"/>
      <c r="AO638" s="92"/>
      <c r="AP638" s="92"/>
      <c r="AQ638" s="92"/>
      <c r="AR638" s="92"/>
      <c r="AS638" s="92"/>
      <c r="AT638" s="92"/>
      <c r="AU638" s="92"/>
    </row>
    <row r="639" spans="1:64" x14ac:dyDescent="0.2">
      <c r="A639" s="29"/>
      <c r="B639" s="53"/>
      <c r="C639" s="29"/>
      <c r="D639" s="29"/>
      <c r="E639" s="29"/>
      <c r="AA639" s="92"/>
      <c r="AB639" s="92"/>
      <c r="AC639" s="92"/>
      <c r="AD639" s="92"/>
      <c r="AE639" s="92"/>
      <c r="AG639" s="116"/>
      <c r="AN639" s="92"/>
      <c r="AO639" s="92"/>
      <c r="AP639" s="92"/>
      <c r="AQ639" s="92"/>
      <c r="AR639" s="92"/>
      <c r="AS639" s="92"/>
      <c r="AT639" s="92"/>
      <c r="AU639" s="92"/>
    </row>
    <row r="640" spans="1:64" x14ac:dyDescent="0.2">
      <c r="A640" s="29"/>
      <c r="B640" s="53"/>
      <c r="C640" s="29"/>
      <c r="D640" s="29"/>
      <c r="E640" s="29"/>
      <c r="AA640" s="92"/>
      <c r="AB640" s="92"/>
      <c r="AC640" s="92"/>
      <c r="AD640" s="92"/>
      <c r="AE640" s="92"/>
      <c r="AG640" s="116"/>
      <c r="AN640" s="92"/>
      <c r="AO640" s="92"/>
      <c r="AP640" s="92"/>
      <c r="AQ640" s="92"/>
      <c r="AR640" s="92"/>
      <c r="AS640" s="92"/>
      <c r="AT640" s="92"/>
      <c r="AU640" s="92"/>
      <c r="AV640" s="92"/>
    </row>
    <row r="641" spans="1:47" x14ac:dyDescent="0.2">
      <c r="A641" s="29"/>
      <c r="B641" s="53"/>
      <c r="C641" s="29"/>
      <c r="D641" s="29"/>
      <c r="E641" s="29"/>
      <c r="AA641" s="92"/>
      <c r="AB641" s="92"/>
      <c r="AC641" s="92"/>
      <c r="AD641" s="92"/>
      <c r="AE641" s="92"/>
      <c r="AG641" s="116"/>
      <c r="AN641" s="92"/>
      <c r="AO641" s="92"/>
      <c r="AP641" s="92"/>
      <c r="AQ641" s="92"/>
      <c r="AR641" s="92"/>
      <c r="AS641" s="92"/>
      <c r="AT641" s="92"/>
      <c r="AU641" s="92"/>
    </row>
    <row r="642" spans="1:47" x14ac:dyDescent="0.2">
      <c r="A642" s="29"/>
      <c r="B642" s="53"/>
      <c r="C642" s="29"/>
      <c r="D642" s="29"/>
      <c r="E642" s="29"/>
      <c r="AA642" s="92"/>
      <c r="AB642" s="92"/>
      <c r="AC642" s="92"/>
      <c r="AD642" s="92"/>
      <c r="AE642" s="92"/>
      <c r="AG642" s="116"/>
      <c r="AN642" s="92"/>
      <c r="AO642" s="92"/>
      <c r="AP642" s="92"/>
      <c r="AQ642" s="92"/>
      <c r="AR642" s="92"/>
      <c r="AS642" s="92"/>
      <c r="AT642" s="92"/>
      <c r="AU642" s="92"/>
    </row>
    <row r="643" spans="1:47" x14ac:dyDescent="0.2">
      <c r="A643" s="29"/>
      <c r="B643" s="53"/>
      <c r="C643" s="29"/>
      <c r="D643" s="29"/>
      <c r="E643" s="29"/>
      <c r="AA643" s="92"/>
      <c r="AB643" s="92"/>
      <c r="AC643" s="92"/>
      <c r="AD643" s="92"/>
      <c r="AE643" s="92"/>
      <c r="AG643" s="116"/>
      <c r="AN643" s="92"/>
      <c r="AO643" s="92"/>
      <c r="AP643" s="92"/>
      <c r="AQ643" s="92"/>
      <c r="AR643" s="92"/>
      <c r="AS643" s="92"/>
      <c r="AT643" s="92"/>
      <c r="AU643" s="92"/>
    </row>
    <row r="644" spans="1:47" x14ac:dyDescent="0.2">
      <c r="A644" s="29"/>
      <c r="B644" s="53"/>
      <c r="C644" s="29"/>
      <c r="D644" s="29"/>
      <c r="E644" s="29"/>
      <c r="AA644" s="92"/>
      <c r="AB644" s="92"/>
      <c r="AC644" s="92"/>
      <c r="AD644" s="92"/>
      <c r="AE644" s="92"/>
      <c r="AG644" s="116"/>
      <c r="AN644" s="92"/>
      <c r="AO644" s="92"/>
      <c r="AP644" s="92"/>
      <c r="AQ644" s="92"/>
      <c r="AR644" s="92"/>
      <c r="AS644" s="92"/>
      <c r="AT644" s="92"/>
      <c r="AU644" s="92"/>
    </row>
    <row r="645" spans="1:47" x14ac:dyDescent="0.2">
      <c r="A645" s="29"/>
      <c r="B645" s="53"/>
      <c r="C645" s="29"/>
      <c r="D645" s="29"/>
      <c r="E645" s="29"/>
      <c r="AA645" s="92"/>
      <c r="AB645" s="92"/>
      <c r="AC645" s="92"/>
      <c r="AD645" s="92"/>
      <c r="AE645" s="92"/>
      <c r="AG645" s="116"/>
      <c r="AN645" s="92"/>
      <c r="AO645" s="92"/>
      <c r="AP645" s="92"/>
      <c r="AQ645" s="92"/>
      <c r="AR645" s="92"/>
      <c r="AS645" s="92"/>
      <c r="AT645" s="92"/>
      <c r="AU645" s="92"/>
    </row>
    <row r="646" spans="1:47" x14ac:dyDescent="0.2">
      <c r="A646" s="29"/>
      <c r="B646" s="53"/>
      <c r="C646" s="29"/>
      <c r="D646" s="29"/>
      <c r="E646" s="29"/>
      <c r="AA646" s="92"/>
      <c r="AB646" s="92"/>
      <c r="AC646" s="92"/>
      <c r="AD646" s="92"/>
      <c r="AE646" s="92"/>
      <c r="AG646" s="116"/>
      <c r="AN646" s="92"/>
      <c r="AO646" s="92"/>
      <c r="AP646" s="92"/>
      <c r="AQ646" s="92"/>
      <c r="AR646" s="92"/>
      <c r="AS646" s="92"/>
      <c r="AT646" s="92"/>
      <c r="AU646" s="92"/>
    </row>
    <row r="647" spans="1:47" x14ac:dyDescent="0.2">
      <c r="A647" s="29"/>
      <c r="B647" s="53"/>
      <c r="C647" s="29"/>
      <c r="D647" s="29"/>
      <c r="E647" s="29"/>
      <c r="AA647" s="92"/>
      <c r="AB647" s="92"/>
      <c r="AC647" s="92"/>
      <c r="AD647" s="92"/>
      <c r="AE647" s="92"/>
      <c r="AG647" s="116"/>
      <c r="AN647" s="92"/>
      <c r="AO647" s="92"/>
      <c r="AP647" s="92"/>
      <c r="AQ647" s="92"/>
      <c r="AR647" s="92"/>
      <c r="AS647" s="92"/>
      <c r="AT647" s="92"/>
      <c r="AU647" s="92"/>
    </row>
    <row r="648" spans="1:47" x14ac:dyDescent="0.2">
      <c r="A648" s="29"/>
      <c r="B648" s="53"/>
      <c r="C648" s="29"/>
      <c r="D648" s="29"/>
      <c r="E648" s="29"/>
      <c r="AA648" s="92"/>
      <c r="AB648" s="92"/>
      <c r="AC648" s="92"/>
      <c r="AD648" s="92"/>
      <c r="AE648" s="92"/>
      <c r="AG648" s="116"/>
      <c r="AN648" s="92"/>
      <c r="AO648" s="92"/>
      <c r="AP648" s="92"/>
      <c r="AQ648" s="92"/>
      <c r="AR648" s="92"/>
      <c r="AS648" s="92"/>
      <c r="AT648" s="92"/>
      <c r="AU648" s="92"/>
    </row>
    <row r="649" spans="1:47" x14ac:dyDescent="0.2">
      <c r="A649" s="29"/>
      <c r="B649" s="53"/>
      <c r="C649" s="29"/>
      <c r="D649" s="29"/>
      <c r="E649" s="29"/>
      <c r="AA649" s="92"/>
      <c r="AB649" s="92"/>
      <c r="AC649" s="92"/>
      <c r="AD649" s="92"/>
      <c r="AE649" s="92"/>
      <c r="AG649" s="116"/>
      <c r="AN649" s="92"/>
      <c r="AO649" s="92"/>
      <c r="AP649" s="92"/>
      <c r="AQ649" s="92"/>
      <c r="AR649" s="92"/>
      <c r="AS649" s="92"/>
      <c r="AT649" s="92"/>
      <c r="AU649" s="92"/>
    </row>
    <row r="650" spans="1:47" x14ac:dyDescent="0.2">
      <c r="A650" s="29"/>
      <c r="B650" s="53"/>
      <c r="C650" s="29"/>
      <c r="D650" s="29"/>
      <c r="E650" s="29"/>
      <c r="AA650" s="92"/>
      <c r="AB650" s="92"/>
      <c r="AC650" s="92"/>
      <c r="AD650" s="92"/>
      <c r="AE650" s="92"/>
      <c r="AG650" s="116"/>
      <c r="AN650" s="92"/>
      <c r="AO650" s="92"/>
      <c r="AP650" s="92"/>
      <c r="AQ650" s="92"/>
      <c r="AR650" s="92"/>
      <c r="AS650" s="92"/>
      <c r="AT650" s="92"/>
      <c r="AU650" s="92"/>
    </row>
    <row r="651" spans="1:47" x14ac:dyDescent="0.2">
      <c r="A651" s="29"/>
      <c r="B651" s="53"/>
      <c r="C651" s="29"/>
      <c r="D651" s="29"/>
      <c r="E651" s="29"/>
      <c r="AA651" s="92"/>
      <c r="AB651" s="92"/>
      <c r="AC651" s="92"/>
      <c r="AD651" s="92"/>
      <c r="AE651" s="92"/>
      <c r="AG651" s="116"/>
      <c r="AN651" s="92"/>
      <c r="AO651" s="92"/>
      <c r="AP651" s="92"/>
      <c r="AQ651" s="92"/>
      <c r="AR651" s="92"/>
      <c r="AS651" s="92"/>
      <c r="AT651" s="92"/>
      <c r="AU651" s="92"/>
    </row>
    <row r="652" spans="1:47" x14ac:dyDescent="0.2">
      <c r="A652" s="29"/>
      <c r="B652" s="53"/>
      <c r="C652" s="29"/>
      <c r="D652" s="29"/>
      <c r="E652" s="29"/>
      <c r="AA652" s="92"/>
      <c r="AB652" s="92"/>
      <c r="AC652" s="92"/>
      <c r="AD652" s="92"/>
      <c r="AE652" s="92"/>
      <c r="AG652" s="116"/>
      <c r="AN652" s="92"/>
      <c r="AO652" s="92"/>
      <c r="AP652" s="92"/>
      <c r="AQ652" s="92"/>
      <c r="AR652" s="92"/>
      <c r="AS652" s="92"/>
      <c r="AT652" s="92"/>
      <c r="AU652" s="92"/>
    </row>
    <row r="653" spans="1:47" x14ac:dyDescent="0.2">
      <c r="A653" s="29"/>
      <c r="B653" s="53"/>
      <c r="C653" s="29"/>
      <c r="D653" s="29"/>
      <c r="E653" s="29"/>
      <c r="AA653" s="92"/>
      <c r="AB653" s="92"/>
      <c r="AC653" s="92"/>
      <c r="AD653" s="92"/>
      <c r="AE653" s="92"/>
      <c r="AG653" s="116"/>
      <c r="AN653" s="92"/>
      <c r="AO653" s="92"/>
      <c r="AP653" s="92"/>
      <c r="AQ653" s="92"/>
      <c r="AR653" s="92"/>
      <c r="AS653" s="92"/>
      <c r="AT653" s="92"/>
      <c r="AU653" s="92"/>
    </row>
    <row r="654" spans="1:47" x14ac:dyDescent="0.2">
      <c r="A654" s="29"/>
      <c r="B654" s="53"/>
      <c r="C654" s="29"/>
      <c r="D654" s="29"/>
      <c r="E654" s="29"/>
      <c r="AA654" s="92"/>
      <c r="AB654" s="92"/>
      <c r="AC654" s="92"/>
      <c r="AD654" s="92"/>
      <c r="AE654" s="92"/>
      <c r="AG654" s="116"/>
      <c r="AN654" s="92"/>
      <c r="AO654" s="92"/>
      <c r="AP654" s="92"/>
      <c r="AQ654" s="92"/>
      <c r="AR654" s="92"/>
      <c r="AS654" s="92"/>
      <c r="AT654" s="92"/>
      <c r="AU654" s="92"/>
    </row>
    <row r="655" spans="1:47" x14ac:dyDescent="0.2">
      <c r="A655" s="29"/>
      <c r="B655" s="53"/>
      <c r="C655" s="29"/>
      <c r="D655" s="29"/>
      <c r="E655" s="29"/>
      <c r="AA655" s="92"/>
      <c r="AB655" s="92"/>
      <c r="AC655" s="92"/>
      <c r="AD655" s="92"/>
      <c r="AE655" s="92"/>
      <c r="AG655" s="116"/>
      <c r="AN655" s="92"/>
      <c r="AO655" s="92"/>
      <c r="AP655" s="92"/>
      <c r="AQ655" s="92"/>
      <c r="AR655" s="92"/>
      <c r="AS655" s="92"/>
      <c r="AT655" s="92"/>
      <c r="AU655" s="92"/>
    </row>
    <row r="656" spans="1:47" x14ac:dyDescent="0.2">
      <c r="A656" s="29"/>
      <c r="B656" s="53"/>
      <c r="C656" s="29"/>
      <c r="D656" s="29"/>
      <c r="E656" s="29"/>
      <c r="AA656" s="92"/>
      <c r="AB656" s="92"/>
      <c r="AC656" s="92"/>
      <c r="AD656" s="92"/>
      <c r="AE656" s="92"/>
      <c r="AG656" s="116"/>
      <c r="AN656" s="92"/>
      <c r="AO656" s="92"/>
      <c r="AP656" s="92"/>
      <c r="AQ656" s="92"/>
      <c r="AR656" s="92"/>
      <c r="AS656" s="92"/>
      <c r="AT656" s="92"/>
      <c r="AU656" s="92"/>
    </row>
    <row r="657" spans="1:64" x14ac:dyDescent="0.2">
      <c r="A657" s="29"/>
      <c r="B657" s="53"/>
      <c r="C657" s="29"/>
      <c r="D657" s="29"/>
      <c r="E657" s="29"/>
      <c r="AA657" s="92"/>
      <c r="AB657" s="92"/>
      <c r="AC657" s="92"/>
      <c r="AD657" s="92"/>
      <c r="AE657" s="92"/>
      <c r="AG657" s="116"/>
      <c r="AN657" s="92"/>
      <c r="AO657" s="92"/>
      <c r="AP657" s="92"/>
      <c r="AQ657" s="92"/>
      <c r="AR657" s="92"/>
      <c r="AS657" s="92"/>
      <c r="AT657" s="92"/>
      <c r="AU657" s="92"/>
    </row>
    <row r="658" spans="1:64" x14ac:dyDescent="0.2">
      <c r="A658" s="29"/>
      <c r="B658" s="53"/>
      <c r="C658" s="29"/>
      <c r="D658" s="29"/>
      <c r="E658" s="29"/>
      <c r="AA658" s="92"/>
      <c r="AB658" s="92"/>
      <c r="AC658" s="92"/>
      <c r="AD658" s="92"/>
      <c r="AE658" s="92"/>
      <c r="AG658" s="116"/>
      <c r="AN658" s="92"/>
      <c r="AO658" s="92"/>
      <c r="AP658" s="92"/>
      <c r="AQ658" s="92"/>
      <c r="AR658" s="92"/>
      <c r="AS658" s="92"/>
      <c r="AT658" s="92"/>
      <c r="AU658" s="92"/>
    </row>
    <row r="659" spans="1:64" x14ac:dyDescent="0.2">
      <c r="A659" s="29"/>
      <c r="B659" s="53"/>
      <c r="C659" s="29"/>
      <c r="D659" s="29"/>
      <c r="E659" s="29"/>
      <c r="AA659" s="92"/>
      <c r="AB659" s="92"/>
      <c r="AC659" s="92"/>
      <c r="AD659" s="92"/>
      <c r="AE659" s="92"/>
      <c r="AG659" s="116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</row>
    <row r="660" spans="1:64" x14ac:dyDescent="0.2">
      <c r="A660" s="29"/>
      <c r="B660" s="53"/>
      <c r="C660" s="29"/>
      <c r="D660" s="29"/>
      <c r="E660" s="29"/>
      <c r="AA660" s="92"/>
      <c r="AB660" s="92"/>
      <c r="AC660" s="92"/>
      <c r="AD660" s="92"/>
      <c r="AE660" s="92"/>
      <c r="AG660" s="116"/>
      <c r="AN660" s="92"/>
      <c r="AO660" s="92"/>
      <c r="AP660" s="92"/>
      <c r="AQ660" s="92"/>
      <c r="AR660" s="92"/>
      <c r="AS660" s="92"/>
      <c r="AT660" s="92"/>
      <c r="AU660" s="92"/>
    </row>
    <row r="661" spans="1:64" x14ac:dyDescent="0.2">
      <c r="A661" s="29"/>
      <c r="B661" s="53"/>
      <c r="C661" s="29"/>
      <c r="D661" s="29"/>
      <c r="E661" s="29"/>
      <c r="AA661" s="92"/>
      <c r="AB661" s="92"/>
      <c r="AC661" s="92"/>
      <c r="AD661" s="92"/>
      <c r="AE661" s="92"/>
      <c r="AG661" s="116"/>
      <c r="AN661" s="92"/>
      <c r="AO661" s="92"/>
      <c r="AP661" s="92"/>
      <c r="AQ661" s="92"/>
      <c r="AR661" s="92"/>
      <c r="AS661" s="92"/>
      <c r="AT661" s="92"/>
      <c r="AU661" s="92"/>
    </row>
    <row r="662" spans="1:64" x14ac:dyDescent="0.2">
      <c r="A662" s="29"/>
      <c r="B662" s="53"/>
      <c r="C662" s="29"/>
      <c r="D662" s="29"/>
      <c r="E662" s="29"/>
      <c r="AA662" s="92"/>
      <c r="AB662" s="92"/>
      <c r="AC662" s="92"/>
      <c r="AD662" s="92"/>
      <c r="AE662" s="92"/>
      <c r="AG662" s="116"/>
      <c r="AN662" s="92"/>
      <c r="AO662" s="92"/>
      <c r="AP662" s="92"/>
      <c r="AQ662" s="92"/>
      <c r="AR662" s="92"/>
      <c r="AS662" s="92"/>
      <c r="AT662" s="92"/>
      <c r="AU662" s="92"/>
    </row>
    <row r="663" spans="1:64" x14ac:dyDescent="0.2">
      <c r="A663" s="29"/>
      <c r="B663" s="53"/>
      <c r="C663" s="29"/>
      <c r="D663" s="29"/>
      <c r="E663" s="29"/>
      <c r="AA663" s="92"/>
      <c r="AB663" s="92"/>
      <c r="AC663" s="92"/>
      <c r="AD663" s="92"/>
      <c r="AE663" s="92"/>
      <c r="AG663" s="116"/>
      <c r="AN663" s="92"/>
      <c r="AO663" s="92"/>
      <c r="AP663" s="92"/>
      <c r="AQ663" s="92"/>
      <c r="AR663" s="92"/>
      <c r="AS663" s="92"/>
      <c r="AT663" s="92"/>
      <c r="AU663" s="92"/>
    </row>
    <row r="664" spans="1:64" x14ac:dyDescent="0.2">
      <c r="A664" s="29"/>
      <c r="B664" s="53"/>
      <c r="C664" s="29"/>
      <c r="D664" s="29"/>
      <c r="E664" s="29"/>
      <c r="AA664" s="92"/>
      <c r="AB664" s="92"/>
      <c r="AC664" s="92"/>
      <c r="AD664" s="92"/>
      <c r="AE664" s="92"/>
      <c r="AG664" s="116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</row>
    <row r="665" spans="1:64" x14ac:dyDescent="0.2">
      <c r="A665" s="29"/>
      <c r="B665" s="53"/>
      <c r="C665" s="29"/>
      <c r="D665" s="29"/>
      <c r="E665" s="29"/>
      <c r="AA665" s="92"/>
      <c r="AB665" s="92"/>
      <c r="AC665" s="92"/>
      <c r="AD665" s="92"/>
      <c r="AE665" s="92"/>
      <c r="AG665" s="116"/>
      <c r="AN665" s="92"/>
      <c r="AO665" s="92"/>
      <c r="AP665" s="92"/>
      <c r="AQ665" s="92"/>
      <c r="AR665" s="92"/>
      <c r="AS665" s="92"/>
      <c r="AT665" s="92"/>
      <c r="AU665" s="92"/>
    </row>
    <row r="666" spans="1:64" x14ac:dyDescent="0.2">
      <c r="A666" s="29"/>
      <c r="B666" s="53"/>
      <c r="C666" s="29"/>
      <c r="D666" s="29"/>
      <c r="E666" s="29"/>
      <c r="AA666" s="92"/>
      <c r="AB666" s="92"/>
      <c r="AC666" s="92"/>
      <c r="AD666" s="92"/>
      <c r="AE666" s="92"/>
      <c r="AG666" s="116"/>
      <c r="AN666" s="92"/>
      <c r="AO666" s="92"/>
      <c r="AP666" s="92"/>
      <c r="AQ666" s="92"/>
      <c r="AR666" s="92"/>
      <c r="AS666" s="92"/>
      <c r="AT666" s="92"/>
      <c r="AU666" s="92"/>
    </row>
    <row r="667" spans="1:64" x14ac:dyDescent="0.2">
      <c r="A667" s="29"/>
      <c r="B667" s="53"/>
      <c r="C667" s="29"/>
      <c r="D667" s="29"/>
      <c r="E667" s="29"/>
      <c r="AA667" s="92"/>
      <c r="AB667" s="92"/>
      <c r="AC667" s="92"/>
      <c r="AD667" s="92"/>
      <c r="AE667" s="92"/>
      <c r="AG667" s="116"/>
      <c r="AN667" s="92"/>
      <c r="AO667" s="92"/>
      <c r="AP667" s="92"/>
      <c r="AQ667" s="92"/>
      <c r="AR667" s="92"/>
      <c r="AS667" s="92"/>
      <c r="AT667" s="92"/>
      <c r="AU667" s="92"/>
    </row>
    <row r="668" spans="1:64" x14ac:dyDescent="0.2">
      <c r="A668" s="29"/>
      <c r="B668" s="53"/>
      <c r="C668" s="29"/>
      <c r="D668" s="29"/>
      <c r="E668" s="29"/>
      <c r="AA668" s="92"/>
      <c r="AB668" s="92"/>
      <c r="AC668" s="92"/>
      <c r="AD668" s="92"/>
      <c r="AE668" s="92"/>
      <c r="AG668" s="116"/>
      <c r="AN668" s="92"/>
      <c r="AO668" s="92"/>
      <c r="AP668" s="92"/>
      <c r="AQ668" s="92"/>
      <c r="AR668" s="92"/>
      <c r="AS668" s="92"/>
      <c r="AT668" s="92"/>
      <c r="AU668" s="92"/>
    </row>
    <row r="669" spans="1:64" x14ac:dyDescent="0.2">
      <c r="A669" s="29"/>
      <c r="B669" s="53"/>
      <c r="C669" s="29"/>
      <c r="D669" s="29"/>
      <c r="E669" s="29"/>
      <c r="AA669" s="92"/>
      <c r="AB669" s="92"/>
      <c r="AC669" s="92"/>
      <c r="AD669" s="92"/>
      <c r="AE669" s="92"/>
      <c r="AG669" s="116"/>
      <c r="AN669" s="92"/>
      <c r="AO669" s="92"/>
      <c r="AP669" s="92"/>
      <c r="AQ669" s="92"/>
      <c r="AR669" s="92"/>
      <c r="AS669" s="92"/>
      <c r="AT669" s="92"/>
      <c r="AU669" s="92"/>
      <c r="AV669" s="92"/>
      <c r="AX669" s="92"/>
    </row>
    <row r="670" spans="1:64" x14ac:dyDescent="0.2">
      <c r="A670" s="29"/>
      <c r="B670" s="53"/>
      <c r="C670" s="29"/>
      <c r="D670" s="29"/>
      <c r="E670" s="29"/>
      <c r="AA670" s="92"/>
      <c r="AB670" s="92"/>
      <c r="AC670" s="92"/>
      <c r="AD670" s="92"/>
      <c r="AE670" s="92"/>
      <c r="AG670" s="116"/>
      <c r="AN670" s="92"/>
      <c r="AO670" s="92"/>
      <c r="AP670" s="92"/>
      <c r="AQ670" s="92"/>
      <c r="AR670" s="92"/>
      <c r="AS670" s="92"/>
      <c r="AT670" s="92"/>
      <c r="AU670" s="92"/>
    </row>
    <row r="671" spans="1:64" x14ac:dyDescent="0.2">
      <c r="A671" s="29"/>
      <c r="B671" s="53"/>
      <c r="C671" s="29"/>
      <c r="D671" s="29"/>
      <c r="E671" s="29"/>
      <c r="AA671" s="92"/>
      <c r="AB671" s="92"/>
      <c r="AC671" s="92"/>
      <c r="AD671" s="92"/>
      <c r="AE671" s="92"/>
      <c r="AG671" s="116"/>
      <c r="AN671" s="92"/>
      <c r="AO671" s="92"/>
      <c r="AP671" s="92"/>
      <c r="AQ671" s="92"/>
      <c r="AR671" s="92"/>
      <c r="AS671" s="92"/>
      <c r="AT671" s="92"/>
      <c r="AU671" s="92"/>
    </row>
    <row r="672" spans="1:64" x14ac:dyDescent="0.2">
      <c r="A672" s="29"/>
      <c r="B672" s="53"/>
      <c r="C672" s="29"/>
      <c r="D672" s="29"/>
      <c r="E672" s="29"/>
      <c r="AA672" s="92"/>
      <c r="AB672" s="92"/>
      <c r="AC672" s="92"/>
      <c r="AD672" s="92"/>
      <c r="AE672" s="92"/>
      <c r="AG672" s="116"/>
      <c r="AN672" s="92"/>
      <c r="AO672" s="92"/>
      <c r="AP672" s="92"/>
      <c r="AQ672" s="92"/>
      <c r="AR672" s="92"/>
      <c r="AS672" s="92"/>
      <c r="AT672" s="92"/>
      <c r="AU672" s="92"/>
    </row>
    <row r="673" spans="1:47" x14ac:dyDescent="0.2">
      <c r="A673" s="29"/>
      <c r="B673" s="53"/>
      <c r="C673" s="29"/>
      <c r="D673" s="29"/>
      <c r="E673" s="29"/>
      <c r="AA673" s="92"/>
      <c r="AB673" s="92"/>
      <c r="AC673" s="92"/>
      <c r="AD673" s="92"/>
      <c r="AE673" s="92"/>
      <c r="AG673" s="116"/>
      <c r="AN673" s="92"/>
      <c r="AO673" s="92"/>
      <c r="AP673" s="92"/>
      <c r="AQ673" s="92"/>
      <c r="AR673" s="92"/>
      <c r="AS673" s="92"/>
      <c r="AT673" s="92"/>
      <c r="AU673" s="92"/>
    </row>
    <row r="674" spans="1:47" x14ac:dyDescent="0.2">
      <c r="A674" s="29"/>
      <c r="B674" s="53"/>
      <c r="C674" s="29"/>
      <c r="D674" s="29"/>
      <c r="E674" s="29"/>
      <c r="AA674" s="92"/>
      <c r="AB674" s="92"/>
      <c r="AC674" s="92"/>
      <c r="AD674" s="92"/>
      <c r="AE674" s="92"/>
      <c r="AG674" s="116"/>
      <c r="AN674" s="92"/>
      <c r="AO674" s="92"/>
      <c r="AP674" s="92"/>
      <c r="AQ674" s="92"/>
      <c r="AR674" s="92"/>
      <c r="AS674" s="92"/>
      <c r="AT674" s="92"/>
      <c r="AU674" s="92"/>
    </row>
    <row r="675" spans="1:47" x14ac:dyDescent="0.2">
      <c r="A675" s="29"/>
      <c r="B675" s="53"/>
      <c r="C675" s="29"/>
      <c r="D675" s="29"/>
      <c r="E675" s="29"/>
      <c r="AA675" s="92"/>
      <c r="AB675" s="92"/>
      <c r="AC675" s="92"/>
      <c r="AD675" s="92"/>
      <c r="AE675" s="92"/>
      <c r="AG675" s="116"/>
      <c r="AN675" s="92"/>
      <c r="AO675" s="92"/>
      <c r="AP675" s="92"/>
      <c r="AQ675" s="92"/>
      <c r="AR675" s="92"/>
      <c r="AS675" s="92"/>
      <c r="AT675" s="92"/>
      <c r="AU675" s="92"/>
    </row>
    <row r="676" spans="1:47" x14ac:dyDescent="0.2">
      <c r="A676" s="29"/>
      <c r="B676" s="53"/>
      <c r="C676" s="29"/>
      <c r="D676" s="29"/>
      <c r="E676" s="29"/>
      <c r="AA676" s="92"/>
      <c r="AB676" s="92"/>
      <c r="AC676" s="92"/>
      <c r="AD676" s="92"/>
      <c r="AE676" s="92"/>
      <c r="AG676" s="116"/>
      <c r="AN676" s="92"/>
      <c r="AO676" s="92"/>
      <c r="AP676" s="92"/>
      <c r="AQ676" s="92"/>
      <c r="AR676" s="92"/>
      <c r="AS676" s="92"/>
      <c r="AT676" s="92"/>
      <c r="AU676" s="92"/>
    </row>
    <row r="677" spans="1:47" x14ac:dyDescent="0.2">
      <c r="A677" s="29"/>
      <c r="B677" s="53"/>
      <c r="C677" s="29"/>
      <c r="D677" s="29"/>
      <c r="E677" s="29"/>
      <c r="AA677" s="92"/>
      <c r="AB677" s="92"/>
      <c r="AC677" s="92"/>
      <c r="AD677" s="92"/>
      <c r="AE677" s="92"/>
      <c r="AG677" s="116"/>
      <c r="AN677" s="92"/>
      <c r="AO677" s="92"/>
      <c r="AP677" s="92"/>
      <c r="AQ677" s="92"/>
      <c r="AR677" s="92"/>
      <c r="AS677" s="92"/>
      <c r="AT677" s="92"/>
      <c r="AU677" s="92"/>
    </row>
    <row r="678" spans="1:47" x14ac:dyDescent="0.2">
      <c r="A678" s="29"/>
      <c r="B678" s="53"/>
      <c r="C678" s="29"/>
      <c r="D678" s="29"/>
      <c r="E678" s="29"/>
      <c r="AA678" s="92"/>
      <c r="AB678" s="92"/>
      <c r="AC678" s="92"/>
      <c r="AD678" s="92"/>
      <c r="AE678" s="92"/>
      <c r="AG678" s="116"/>
      <c r="AN678" s="92"/>
      <c r="AO678" s="92"/>
      <c r="AP678" s="92"/>
      <c r="AQ678" s="92"/>
      <c r="AR678" s="92"/>
      <c r="AS678" s="92"/>
      <c r="AT678" s="92"/>
      <c r="AU678" s="92"/>
    </row>
    <row r="679" spans="1:47" x14ac:dyDescent="0.2">
      <c r="A679" s="29"/>
      <c r="B679" s="53"/>
      <c r="C679" s="29"/>
      <c r="D679" s="29"/>
      <c r="E679" s="29"/>
      <c r="AA679" s="92"/>
      <c r="AB679" s="92"/>
      <c r="AC679" s="92"/>
      <c r="AD679" s="92"/>
      <c r="AE679" s="92"/>
      <c r="AG679" s="116"/>
      <c r="AN679" s="92"/>
      <c r="AO679" s="92"/>
      <c r="AP679" s="92"/>
      <c r="AQ679" s="92"/>
      <c r="AR679" s="92"/>
      <c r="AS679" s="92"/>
      <c r="AT679" s="92"/>
      <c r="AU679" s="92"/>
    </row>
    <row r="680" spans="1:47" x14ac:dyDescent="0.2">
      <c r="A680" s="29"/>
      <c r="B680" s="53"/>
      <c r="C680" s="29"/>
      <c r="D680" s="29"/>
      <c r="E680" s="29"/>
      <c r="AA680" s="92"/>
      <c r="AB680" s="92"/>
      <c r="AC680" s="92"/>
      <c r="AD680" s="92"/>
      <c r="AE680" s="92"/>
      <c r="AG680" s="116"/>
      <c r="AN680" s="92"/>
      <c r="AO680" s="92"/>
      <c r="AP680" s="92"/>
      <c r="AQ680" s="92"/>
      <c r="AR680" s="92"/>
      <c r="AS680" s="92"/>
      <c r="AT680" s="92"/>
      <c r="AU680" s="92"/>
    </row>
    <row r="681" spans="1:47" x14ac:dyDescent="0.2">
      <c r="A681" s="29"/>
      <c r="B681" s="53"/>
      <c r="C681" s="29"/>
      <c r="D681" s="29"/>
      <c r="E681" s="29"/>
      <c r="AA681" s="92"/>
      <c r="AB681" s="92"/>
      <c r="AC681" s="92"/>
      <c r="AD681" s="92"/>
      <c r="AE681" s="92"/>
      <c r="AG681" s="116"/>
      <c r="AN681" s="92"/>
      <c r="AO681" s="92"/>
      <c r="AP681" s="92"/>
      <c r="AQ681" s="92"/>
      <c r="AR681" s="92"/>
      <c r="AS681" s="92"/>
      <c r="AT681" s="92"/>
      <c r="AU681" s="92"/>
    </row>
    <row r="682" spans="1:47" x14ac:dyDescent="0.2">
      <c r="A682" s="29"/>
      <c r="B682" s="53"/>
      <c r="C682" s="29"/>
      <c r="D682" s="29"/>
      <c r="E682" s="29"/>
      <c r="AA682" s="92"/>
      <c r="AB682" s="92"/>
      <c r="AC682" s="92"/>
      <c r="AD682" s="92"/>
      <c r="AE682" s="92"/>
      <c r="AG682" s="116"/>
      <c r="AN682" s="92"/>
      <c r="AO682" s="92"/>
      <c r="AP682" s="92"/>
      <c r="AQ682" s="92"/>
      <c r="AR682" s="92"/>
      <c r="AS682" s="92"/>
      <c r="AT682" s="92"/>
      <c r="AU682" s="92"/>
    </row>
    <row r="683" spans="1:47" x14ac:dyDescent="0.2">
      <c r="A683" s="29"/>
      <c r="B683" s="53"/>
      <c r="C683" s="29"/>
      <c r="D683" s="29"/>
      <c r="E683" s="29"/>
      <c r="AA683" s="92"/>
      <c r="AB683" s="92"/>
      <c r="AC683" s="92"/>
      <c r="AD683" s="92"/>
      <c r="AE683" s="92"/>
      <c r="AG683" s="116"/>
      <c r="AN683" s="92"/>
      <c r="AO683" s="92"/>
      <c r="AP683" s="92"/>
      <c r="AQ683" s="92"/>
      <c r="AR683" s="92"/>
      <c r="AS683" s="92"/>
      <c r="AT683" s="92"/>
      <c r="AU683" s="92"/>
    </row>
    <row r="684" spans="1:47" x14ac:dyDescent="0.2">
      <c r="A684" s="29"/>
      <c r="B684" s="53"/>
      <c r="C684" s="29"/>
      <c r="D684" s="29"/>
      <c r="E684" s="29"/>
      <c r="AA684" s="92"/>
      <c r="AB684" s="92"/>
      <c r="AC684" s="92"/>
      <c r="AD684" s="92"/>
      <c r="AE684" s="92"/>
      <c r="AG684" s="116"/>
      <c r="AN684" s="92"/>
      <c r="AO684" s="92"/>
      <c r="AP684" s="92"/>
      <c r="AQ684" s="92"/>
      <c r="AR684" s="92"/>
      <c r="AS684" s="92"/>
      <c r="AT684" s="92"/>
      <c r="AU684" s="92"/>
    </row>
    <row r="685" spans="1:47" x14ac:dyDescent="0.2">
      <c r="A685" s="29"/>
      <c r="B685" s="53"/>
      <c r="C685" s="29"/>
      <c r="D685" s="29"/>
      <c r="E685" s="29"/>
      <c r="AA685" s="92"/>
      <c r="AB685" s="92"/>
      <c r="AC685" s="92"/>
      <c r="AD685" s="92"/>
      <c r="AE685" s="92"/>
      <c r="AG685" s="116"/>
      <c r="AN685" s="92"/>
      <c r="AO685" s="92"/>
      <c r="AP685" s="92"/>
      <c r="AQ685" s="92"/>
      <c r="AR685" s="92"/>
      <c r="AS685" s="92"/>
      <c r="AT685" s="92"/>
      <c r="AU685" s="92"/>
    </row>
    <row r="686" spans="1:47" x14ac:dyDescent="0.2">
      <c r="A686" s="29"/>
      <c r="B686" s="53"/>
      <c r="C686" s="29"/>
      <c r="D686" s="29"/>
      <c r="E686" s="29"/>
      <c r="AA686" s="92"/>
      <c r="AB686" s="92"/>
      <c r="AC686" s="92"/>
      <c r="AD686" s="92"/>
      <c r="AE686" s="92"/>
      <c r="AG686" s="116"/>
      <c r="AN686" s="92"/>
      <c r="AO686" s="92"/>
      <c r="AP686" s="92"/>
      <c r="AQ686" s="92"/>
      <c r="AR686" s="92"/>
      <c r="AS686" s="92"/>
      <c r="AT686" s="92"/>
      <c r="AU686" s="92"/>
    </row>
    <row r="687" spans="1:47" x14ac:dyDescent="0.2">
      <c r="A687" s="29"/>
      <c r="B687" s="53"/>
      <c r="C687" s="29"/>
      <c r="D687" s="29"/>
      <c r="E687" s="29"/>
      <c r="AA687" s="92"/>
      <c r="AB687" s="92"/>
      <c r="AC687" s="92"/>
      <c r="AD687" s="92"/>
      <c r="AE687" s="92"/>
      <c r="AG687" s="116"/>
      <c r="AN687" s="92"/>
      <c r="AO687" s="92"/>
      <c r="AP687" s="92"/>
      <c r="AQ687" s="92"/>
      <c r="AR687" s="92"/>
      <c r="AS687" s="92"/>
      <c r="AT687" s="92"/>
      <c r="AU687" s="92"/>
    </row>
    <row r="688" spans="1:47" x14ac:dyDescent="0.2">
      <c r="A688" s="29"/>
      <c r="B688" s="53"/>
      <c r="C688" s="29"/>
      <c r="D688" s="29"/>
      <c r="E688" s="29"/>
      <c r="AA688" s="92"/>
      <c r="AB688" s="92"/>
      <c r="AC688" s="92"/>
      <c r="AD688" s="92"/>
      <c r="AE688" s="92"/>
      <c r="AG688" s="116"/>
      <c r="AN688" s="92"/>
      <c r="AO688" s="92"/>
      <c r="AP688" s="92"/>
      <c r="AQ688" s="92"/>
      <c r="AR688" s="92"/>
      <c r="AS688" s="92"/>
      <c r="AT688" s="92"/>
      <c r="AU688" s="92"/>
    </row>
    <row r="689" spans="1:64" x14ac:dyDescent="0.2">
      <c r="A689" s="29"/>
      <c r="B689" s="53"/>
      <c r="C689" s="29"/>
      <c r="D689" s="29"/>
      <c r="E689" s="29"/>
      <c r="AA689" s="92"/>
      <c r="AB689" s="92"/>
      <c r="AC689" s="92"/>
      <c r="AD689" s="92"/>
      <c r="AE689" s="92"/>
      <c r="AG689" s="116"/>
      <c r="AN689" s="92"/>
      <c r="AO689" s="92"/>
      <c r="AP689" s="92"/>
      <c r="AQ689" s="92"/>
      <c r="AR689" s="92"/>
      <c r="AS689" s="92"/>
      <c r="AT689" s="92"/>
      <c r="AU689" s="92"/>
    </row>
    <row r="690" spans="1:64" x14ac:dyDescent="0.2">
      <c r="A690" s="29"/>
      <c r="B690" s="53"/>
      <c r="C690" s="29"/>
      <c r="D690" s="29"/>
      <c r="E690" s="29"/>
      <c r="AA690" s="92"/>
      <c r="AB690" s="92"/>
      <c r="AC690" s="92"/>
      <c r="AD690" s="92"/>
      <c r="AE690" s="92"/>
      <c r="AG690" s="116"/>
      <c r="AN690" s="92"/>
      <c r="AO690" s="92"/>
      <c r="AP690" s="92"/>
      <c r="AQ690" s="92"/>
      <c r="AR690" s="92"/>
      <c r="AS690" s="92"/>
      <c r="AT690" s="92"/>
      <c r="AU690" s="92"/>
    </row>
    <row r="691" spans="1:64" x14ac:dyDescent="0.2">
      <c r="A691" s="29"/>
      <c r="B691" s="53"/>
      <c r="C691" s="29"/>
      <c r="D691" s="29"/>
      <c r="E691" s="29"/>
      <c r="AA691" s="92"/>
      <c r="AB691" s="92"/>
      <c r="AC691" s="92"/>
      <c r="AD691" s="92"/>
      <c r="AE691" s="92"/>
      <c r="AG691" s="116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</row>
    <row r="692" spans="1:64" x14ac:dyDescent="0.2">
      <c r="A692" s="29"/>
      <c r="B692" s="53"/>
      <c r="C692" s="29"/>
      <c r="D692" s="29"/>
      <c r="E692" s="29"/>
      <c r="AA692" s="92"/>
      <c r="AB692" s="92"/>
      <c r="AC692" s="92"/>
      <c r="AD692" s="92"/>
      <c r="AE692" s="92"/>
      <c r="AG692" s="116"/>
      <c r="AN692" s="92"/>
      <c r="AO692" s="92"/>
      <c r="AP692" s="92"/>
      <c r="AQ692" s="92"/>
      <c r="AR692" s="92"/>
      <c r="AS692" s="92"/>
      <c r="AT692" s="92"/>
      <c r="AU692" s="92"/>
    </row>
    <row r="693" spans="1:64" x14ac:dyDescent="0.2">
      <c r="A693" s="29"/>
      <c r="B693" s="53"/>
      <c r="C693" s="29"/>
      <c r="D693" s="29"/>
      <c r="E693" s="29"/>
      <c r="AA693" s="92"/>
      <c r="AB693" s="92"/>
      <c r="AC693" s="92"/>
      <c r="AD693" s="92"/>
      <c r="AE693" s="92"/>
      <c r="AG693" s="116"/>
      <c r="AN693" s="92"/>
      <c r="AO693" s="92"/>
      <c r="AP693" s="92"/>
      <c r="AQ693" s="92"/>
      <c r="AR693" s="92"/>
      <c r="AS693" s="92"/>
      <c r="AT693" s="92"/>
      <c r="AU693" s="92"/>
    </row>
    <row r="694" spans="1:64" x14ac:dyDescent="0.2">
      <c r="A694" s="29"/>
      <c r="B694" s="53"/>
      <c r="C694" s="29"/>
      <c r="D694" s="29"/>
      <c r="E694" s="29"/>
      <c r="AA694" s="92"/>
      <c r="AB694" s="92"/>
      <c r="AC694" s="92"/>
      <c r="AD694" s="92"/>
      <c r="AE694" s="92"/>
      <c r="AG694" s="116"/>
      <c r="AN694" s="92"/>
      <c r="AO694" s="92"/>
      <c r="AP694" s="92"/>
      <c r="AQ694" s="92"/>
      <c r="AR694" s="92"/>
      <c r="AS694" s="92"/>
      <c r="AT694" s="92"/>
      <c r="AU694" s="92"/>
    </row>
    <row r="695" spans="1:64" x14ac:dyDescent="0.2">
      <c r="A695" s="29"/>
      <c r="B695" s="53"/>
      <c r="C695" s="29"/>
      <c r="D695" s="29"/>
      <c r="E695" s="29"/>
      <c r="AA695" s="92"/>
      <c r="AB695" s="92"/>
      <c r="AC695" s="92"/>
      <c r="AD695" s="92"/>
      <c r="AE695" s="92"/>
      <c r="AG695" s="116"/>
      <c r="AN695" s="92"/>
      <c r="AO695" s="92"/>
      <c r="AP695" s="92"/>
      <c r="AQ695" s="92"/>
      <c r="AR695" s="92"/>
      <c r="AS695" s="92"/>
      <c r="AT695" s="92"/>
      <c r="AU695" s="92"/>
    </row>
    <row r="696" spans="1:64" x14ac:dyDescent="0.2">
      <c r="A696" s="29"/>
      <c r="B696" s="53"/>
      <c r="C696" s="29"/>
      <c r="D696" s="29"/>
      <c r="E696" s="29"/>
      <c r="AA696" s="92"/>
      <c r="AB696" s="92"/>
      <c r="AC696" s="92"/>
      <c r="AD696" s="92"/>
      <c r="AE696" s="92"/>
      <c r="AG696" s="116"/>
      <c r="AN696" s="92"/>
      <c r="AO696" s="92"/>
      <c r="AP696" s="92"/>
      <c r="AQ696" s="92"/>
      <c r="AR696" s="92"/>
      <c r="AS696" s="92"/>
      <c r="AT696" s="92"/>
      <c r="AU696" s="92"/>
    </row>
    <row r="697" spans="1:64" x14ac:dyDescent="0.2">
      <c r="A697" s="29"/>
      <c r="B697" s="53"/>
      <c r="C697" s="29"/>
      <c r="D697" s="29"/>
      <c r="E697" s="29"/>
      <c r="AA697" s="92"/>
      <c r="AB697" s="92"/>
      <c r="AC697" s="92"/>
      <c r="AD697" s="92"/>
      <c r="AE697" s="92"/>
      <c r="AG697" s="116"/>
      <c r="AN697" s="92"/>
      <c r="AO697" s="92"/>
      <c r="AP697" s="92"/>
      <c r="AQ697" s="92"/>
      <c r="AR697" s="92"/>
      <c r="AS697" s="92"/>
      <c r="AT697" s="92"/>
      <c r="AU697" s="92"/>
    </row>
    <row r="698" spans="1:64" x14ac:dyDescent="0.2">
      <c r="A698" s="29"/>
      <c r="B698" s="53"/>
      <c r="C698" s="29"/>
      <c r="D698" s="29"/>
      <c r="E698" s="29"/>
      <c r="AA698" s="92"/>
      <c r="AB698" s="92"/>
      <c r="AC698" s="92"/>
      <c r="AD698" s="92"/>
      <c r="AE698" s="92"/>
      <c r="AG698" s="116"/>
      <c r="AN698" s="92"/>
      <c r="AO698" s="92"/>
      <c r="AP698" s="92"/>
      <c r="AQ698" s="92"/>
      <c r="AR698" s="92"/>
      <c r="AS698" s="92"/>
      <c r="AT698" s="92"/>
      <c r="AU698" s="92"/>
    </row>
    <row r="699" spans="1:64" x14ac:dyDescent="0.2">
      <c r="A699" s="29"/>
      <c r="B699" s="53"/>
      <c r="C699" s="29"/>
      <c r="D699" s="29"/>
      <c r="E699" s="29"/>
      <c r="AA699" s="92"/>
      <c r="AB699" s="92"/>
      <c r="AC699" s="92"/>
      <c r="AD699" s="92"/>
      <c r="AE699" s="92"/>
      <c r="AG699" s="116"/>
      <c r="AN699" s="92"/>
      <c r="AO699" s="92"/>
      <c r="AP699" s="92"/>
      <c r="AQ699" s="92"/>
      <c r="AR699" s="92"/>
      <c r="AS699" s="92"/>
      <c r="AT699" s="92"/>
      <c r="AU699" s="92"/>
    </row>
    <row r="700" spans="1:64" x14ac:dyDescent="0.2">
      <c r="A700" s="29"/>
      <c r="B700" s="53"/>
      <c r="C700" s="29"/>
      <c r="D700" s="29"/>
      <c r="E700" s="29"/>
      <c r="AA700" s="92"/>
      <c r="AB700" s="92"/>
      <c r="AC700" s="92"/>
      <c r="AD700" s="92"/>
      <c r="AE700" s="92"/>
      <c r="AG700" s="116"/>
      <c r="AN700" s="92"/>
      <c r="AO700" s="92"/>
      <c r="AP700" s="92"/>
      <c r="AQ700" s="92"/>
      <c r="AR700" s="92"/>
      <c r="AS700" s="92"/>
      <c r="AT700" s="92"/>
      <c r="AU700" s="92"/>
    </row>
    <row r="701" spans="1:64" x14ac:dyDescent="0.2">
      <c r="A701" s="29"/>
      <c r="B701" s="53"/>
      <c r="C701" s="29"/>
      <c r="D701" s="29"/>
      <c r="E701" s="29"/>
      <c r="AA701" s="92"/>
      <c r="AB701" s="92"/>
      <c r="AC701" s="92"/>
      <c r="AD701" s="92"/>
      <c r="AE701" s="92"/>
      <c r="AG701" s="116"/>
      <c r="AN701" s="92"/>
      <c r="AO701" s="92"/>
      <c r="AP701" s="92"/>
      <c r="AQ701" s="92"/>
      <c r="AR701" s="92"/>
      <c r="AS701" s="92"/>
      <c r="AT701" s="92"/>
      <c r="AU701" s="92"/>
    </row>
    <row r="702" spans="1:64" x14ac:dyDescent="0.2">
      <c r="A702" s="29"/>
      <c r="B702" s="53"/>
      <c r="C702" s="29"/>
      <c r="D702" s="29"/>
      <c r="E702" s="29"/>
      <c r="AA702" s="92"/>
      <c r="AB702" s="92"/>
      <c r="AC702" s="92"/>
      <c r="AD702" s="92"/>
      <c r="AE702" s="92"/>
      <c r="AG702" s="116"/>
      <c r="AN702" s="92"/>
      <c r="AO702" s="92"/>
      <c r="AP702" s="92"/>
      <c r="AQ702" s="92"/>
      <c r="AR702" s="92"/>
      <c r="AS702" s="92"/>
      <c r="AT702" s="92"/>
      <c r="AU702" s="92"/>
    </row>
    <row r="703" spans="1:64" x14ac:dyDescent="0.2">
      <c r="A703" s="29"/>
      <c r="B703" s="53"/>
      <c r="C703" s="29"/>
      <c r="D703" s="29"/>
      <c r="E703" s="29"/>
      <c r="AA703" s="92"/>
      <c r="AB703" s="92"/>
      <c r="AC703" s="92"/>
      <c r="AD703" s="92"/>
      <c r="AE703" s="92"/>
      <c r="AG703" s="116"/>
      <c r="AN703" s="92"/>
      <c r="AO703" s="92"/>
      <c r="AP703" s="92"/>
      <c r="AQ703" s="92"/>
      <c r="AR703" s="92"/>
      <c r="AS703" s="92"/>
      <c r="AT703" s="92"/>
      <c r="AU703" s="92"/>
    </row>
    <row r="704" spans="1:64" x14ac:dyDescent="0.2">
      <c r="A704" s="29"/>
      <c r="B704" s="53"/>
      <c r="C704" s="29"/>
      <c r="D704" s="29"/>
      <c r="E704" s="29"/>
      <c r="AA704" s="92"/>
      <c r="AB704" s="92"/>
      <c r="AC704" s="92"/>
      <c r="AD704" s="92"/>
      <c r="AE704" s="92"/>
      <c r="AG704" s="116"/>
      <c r="AN704" s="92"/>
      <c r="AO704" s="92"/>
      <c r="AP704" s="92"/>
      <c r="AQ704" s="92"/>
      <c r="AR704" s="92"/>
      <c r="AS704" s="92"/>
      <c r="AT704" s="92"/>
      <c r="AU704" s="92"/>
    </row>
    <row r="705" spans="1:47" x14ac:dyDescent="0.2">
      <c r="A705" s="29"/>
      <c r="B705" s="53"/>
      <c r="C705" s="29"/>
      <c r="D705" s="29"/>
      <c r="E705" s="29"/>
      <c r="AA705" s="92"/>
      <c r="AB705" s="92"/>
      <c r="AC705" s="92"/>
      <c r="AD705" s="92"/>
      <c r="AE705" s="92"/>
      <c r="AG705" s="116"/>
      <c r="AN705" s="92"/>
      <c r="AO705" s="92"/>
      <c r="AP705" s="92"/>
      <c r="AQ705" s="92"/>
      <c r="AR705" s="92"/>
      <c r="AS705" s="92"/>
      <c r="AT705" s="92"/>
      <c r="AU705" s="92"/>
    </row>
    <row r="706" spans="1:47" x14ac:dyDescent="0.2">
      <c r="A706" s="29"/>
      <c r="B706" s="53"/>
      <c r="C706" s="29"/>
      <c r="D706" s="29"/>
      <c r="E706" s="29"/>
      <c r="AA706" s="92"/>
      <c r="AB706" s="92"/>
      <c r="AC706" s="92"/>
      <c r="AD706" s="92"/>
      <c r="AE706" s="92"/>
      <c r="AG706" s="116"/>
      <c r="AN706" s="92"/>
      <c r="AO706" s="92"/>
      <c r="AP706" s="92"/>
      <c r="AQ706" s="92"/>
      <c r="AR706" s="92"/>
      <c r="AS706" s="92"/>
      <c r="AT706" s="92"/>
      <c r="AU706" s="92"/>
    </row>
    <row r="707" spans="1:47" x14ac:dyDescent="0.2">
      <c r="A707" s="29"/>
      <c r="B707" s="53"/>
      <c r="C707" s="29"/>
      <c r="D707" s="29"/>
      <c r="E707" s="29"/>
      <c r="AA707" s="92"/>
      <c r="AB707" s="92"/>
      <c r="AC707" s="92"/>
      <c r="AD707" s="92"/>
      <c r="AE707" s="92"/>
      <c r="AG707" s="116"/>
      <c r="AN707" s="92"/>
      <c r="AO707" s="92"/>
      <c r="AP707" s="92"/>
      <c r="AQ707" s="92"/>
      <c r="AR707" s="92"/>
      <c r="AS707" s="92"/>
      <c r="AT707" s="92"/>
      <c r="AU707" s="92"/>
    </row>
    <row r="708" spans="1:47" x14ac:dyDescent="0.2">
      <c r="A708" s="29"/>
      <c r="B708" s="53"/>
      <c r="C708" s="29"/>
      <c r="D708" s="29"/>
      <c r="E708" s="29"/>
      <c r="AA708" s="92"/>
      <c r="AB708" s="92"/>
      <c r="AC708" s="92"/>
      <c r="AD708" s="92"/>
      <c r="AE708" s="92"/>
      <c r="AG708" s="116"/>
      <c r="AN708" s="92"/>
      <c r="AO708" s="92"/>
      <c r="AP708" s="92"/>
      <c r="AQ708" s="92"/>
      <c r="AR708" s="92"/>
      <c r="AS708" s="92"/>
      <c r="AT708" s="92"/>
      <c r="AU708" s="92"/>
    </row>
    <row r="709" spans="1:47" x14ac:dyDescent="0.2">
      <c r="A709" s="29"/>
      <c r="B709" s="53"/>
      <c r="C709" s="29"/>
      <c r="D709" s="29"/>
      <c r="E709" s="29"/>
      <c r="AA709" s="92"/>
      <c r="AB709" s="92"/>
      <c r="AC709" s="92"/>
      <c r="AD709" s="92"/>
      <c r="AE709" s="92"/>
      <c r="AG709" s="116"/>
      <c r="AN709" s="92"/>
      <c r="AO709" s="92"/>
      <c r="AP709" s="92"/>
      <c r="AQ709" s="92"/>
      <c r="AR709" s="92"/>
      <c r="AS709" s="92"/>
      <c r="AT709" s="92"/>
      <c r="AU709" s="92"/>
    </row>
    <row r="710" spans="1:47" x14ac:dyDescent="0.2">
      <c r="A710" s="29"/>
      <c r="B710" s="53"/>
      <c r="C710" s="29"/>
      <c r="D710" s="29"/>
      <c r="E710" s="29"/>
      <c r="AA710" s="92"/>
      <c r="AB710" s="92"/>
      <c r="AC710" s="92"/>
      <c r="AD710" s="92"/>
      <c r="AE710" s="92"/>
      <c r="AG710" s="116"/>
      <c r="AN710" s="92"/>
      <c r="AO710" s="92"/>
      <c r="AP710" s="92"/>
      <c r="AQ710" s="92"/>
      <c r="AR710" s="92"/>
      <c r="AS710" s="92"/>
      <c r="AT710" s="92"/>
      <c r="AU710" s="92"/>
    </row>
    <row r="711" spans="1:47" x14ac:dyDescent="0.2">
      <c r="A711" s="29"/>
      <c r="B711" s="53"/>
      <c r="C711" s="29"/>
      <c r="D711" s="29"/>
      <c r="E711" s="29"/>
      <c r="AA711" s="92"/>
      <c r="AB711" s="92"/>
      <c r="AC711" s="92"/>
      <c r="AD711" s="92"/>
      <c r="AE711" s="92"/>
      <c r="AG711" s="116"/>
      <c r="AN711" s="92"/>
      <c r="AO711" s="92"/>
      <c r="AP711" s="92"/>
      <c r="AQ711" s="92"/>
      <c r="AR711" s="92"/>
      <c r="AS711" s="92"/>
      <c r="AT711" s="92"/>
      <c r="AU711" s="92"/>
    </row>
    <row r="712" spans="1:47" x14ac:dyDescent="0.2">
      <c r="A712" s="29"/>
      <c r="B712" s="53"/>
      <c r="C712" s="29"/>
      <c r="D712" s="29"/>
      <c r="E712" s="29"/>
      <c r="AA712" s="92"/>
      <c r="AB712" s="92"/>
      <c r="AC712" s="92"/>
      <c r="AD712" s="92"/>
      <c r="AE712" s="92"/>
      <c r="AG712" s="116"/>
      <c r="AN712" s="92"/>
      <c r="AO712" s="92"/>
      <c r="AP712" s="92"/>
      <c r="AQ712" s="92"/>
      <c r="AR712" s="92"/>
      <c r="AS712" s="92"/>
      <c r="AT712" s="92"/>
      <c r="AU712" s="92"/>
    </row>
    <row r="713" spans="1:47" x14ac:dyDescent="0.2">
      <c r="A713" s="29"/>
      <c r="B713" s="53"/>
      <c r="C713" s="29"/>
      <c r="D713" s="29"/>
      <c r="E713" s="29"/>
      <c r="AA713" s="92"/>
      <c r="AB713" s="92"/>
      <c r="AC713" s="92"/>
      <c r="AD713" s="92"/>
      <c r="AE713" s="92"/>
      <c r="AG713" s="116"/>
      <c r="AN713" s="92"/>
      <c r="AO713" s="92"/>
      <c r="AP713" s="92"/>
      <c r="AQ713" s="92"/>
      <c r="AR713" s="92"/>
      <c r="AS713" s="92"/>
      <c r="AT713" s="92"/>
      <c r="AU713" s="92"/>
    </row>
    <row r="714" spans="1:47" x14ac:dyDescent="0.2">
      <c r="A714" s="29"/>
      <c r="B714" s="53"/>
      <c r="C714" s="29"/>
      <c r="D714" s="29"/>
      <c r="E714" s="29"/>
      <c r="AA714" s="92"/>
      <c r="AB714" s="92"/>
      <c r="AC714" s="92"/>
      <c r="AD714" s="92"/>
      <c r="AE714" s="92"/>
      <c r="AG714" s="116"/>
      <c r="AN714" s="92"/>
      <c r="AO714" s="92"/>
      <c r="AP714" s="92"/>
      <c r="AQ714" s="92"/>
      <c r="AR714" s="92"/>
      <c r="AS714" s="92"/>
      <c r="AT714" s="92"/>
      <c r="AU714" s="92"/>
    </row>
    <row r="715" spans="1:47" x14ac:dyDescent="0.2">
      <c r="A715" s="29"/>
      <c r="B715" s="53"/>
      <c r="C715" s="29"/>
      <c r="D715" s="29"/>
      <c r="E715" s="29"/>
      <c r="AA715" s="92"/>
      <c r="AB715" s="92"/>
      <c r="AC715" s="92"/>
      <c r="AD715" s="92"/>
      <c r="AE715" s="92"/>
      <c r="AG715" s="116"/>
      <c r="AN715" s="92"/>
      <c r="AO715" s="92"/>
      <c r="AP715" s="92"/>
      <c r="AQ715" s="92"/>
      <c r="AR715" s="92"/>
      <c r="AS715" s="92"/>
      <c r="AT715" s="92"/>
      <c r="AU715" s="92"/>
    </row>
    <row r="716" spans="1:47" x14ac:dyDescent="0.2">
      <c r="A716" s="29"/>
      <c r="B716" s="53"/>
      <c r="C716" s="29"/>
      <c r="D716" s="29"/>
      <c r="E716" s="29"/>
      <c r="AA716" s="92"/>
      <c r="AB716" s="92"/>
      <c r="AC716" s="92"/>
      <c r="AD716" s="92"/>
      <c r="AE716" s="92"/>
      <c r="AG716" s="116"/>
      <c r="AN716" s="92"/>
      <c r="AO716" s="92"/>
      <c r="AP716" s="92"/>
      <c r="AQ716" s="92"/>
      <c r="AR716" s="92"/>
      <c r="AS716" s="92"/>
      <c r="AT716" s="92"/>
      <c r="AU716" s="92"/>
    </row>
    <row r="717" spans="1:47" x14ac:dyDescent="0.2">
      <c r="A717" s="29"/>
      <c r="B717" s="53"/>
      <c r="C717" s="29"/>
      <c r="D717" s="29"/>
      <c r="E717" s="29"/>
      <c r="AA717" s="92"/>
      <c r="AB717" s="92"/>
      <c r="AC717" s="92"/>
      <c r="AD717" s="92"/>
      <c r="AE717" s="92"/>
      <c r="AG717" s="116"/>
      <c r="AN717" s="92"/>
      <c r="AO717" s="92"/>
      <c r="AP717" s="92"/>
      <c r="AQ717" s="92"/>
      <c r="AR717" s="92"/>
      <c r="AS717" s="92"/>
      <c r="AT717" s="92"/>
      <c r="AU717" s="92"/>
    </row>
    <row r="718" spans="1:47" x14ac:dyDescent="0.2">
      <c r="A718" s="29"/>
      <c r="B718" s="53"/>
      <c r="C718" s="29"/>
      <c r="D718" s="29"/>
      <c r="E718" s="29"/>
      <c r="AA718" s="92"/>
      <c r="AB718" s="92"/>
      <c r="AC718" s="92"/>
      <c r="AD718" s="92"/>
      <c r="AE718" s="92"/>
      <c r="AG718" s="116"/>
      <c r="AN718" s="92"/>
      <c r="AO718" s="92"/>
      <c r="AP718" s="92"/>
      <c r="AQ718" s="92"/>
      <c r="AR718" s="92"/>
      <c r="AS718" s="92"/>
      <c r="AT718" s="92"/>
      <c r="AU718" s="92"/>
    </row>
    <row r="719" spans="1:47" x14ac:dyDescent="0.2">
      <c r="A719" s="29"/>
      <c r="B719" s="53"/>
      <c r="C719" s="29"/>
      <c r="D719" s="29"/>
      <c r="E719" s="29"/>
      <c r="AA719" s="92"/>
      <c r="AB719" s="92"/>
      <c r="AC719" s="92"/>
      <c r="AD719" s="92"/>
      <c r="AE719" s="92"/>
      <c r="AG719" s="116"/>
      <c r="AN719" s="92"/>
      <c r="AO719" s="92"/>
      <c r="AP719" s="92"/>
      <c r="AQ719" s="92"/>
      <c r="AR719" s="92"/>
      <c r="AS719" s="92"/>
      <c r="AT719" s="92"/>
      <c r="AU719" s="92"/>
    </row>
    <row r="720" spans="1:47" x14ac:dyDescent="0.2">
      <c r="A720" s="29"/>
      <c r="B720" s="53"/>
      <c r="C720" s="29"/>
      <c r="D720" s="29"/>
      <c r="E720" s="29"/>
      <c r="AA720" s="92"/>
      <c r="AB720" s="92"/>
      <c r="AC720" s="92"/>
      <c r="AD720" s="92"/>
      <c r="AE720" s="92"/>
      <c r="AG720" s="116"/>
      <c r="AN720" s="92"/>
      <c r="AO720" s="92"/>
      <c r="AP720" s="92"/>
      <c r="AQ720" s="92"/>
      <c r="AR720" s="92"/>
      <c r="AS720" s="92"/>
      <c r="AT720" s="92"/>
      <c r="AU720" s="92"/>
    </row>
    <row r="721" spans="1:64" x14ac:dyDescent="0.2">
      <c r="A721" s="29"/>
      <c r="B721" s="53"/>
      <c r="C721" s="29"/>
      <c r="D721" s="29"/>
      <c r="E721" s="29"/>
      <c r="AA721" s="92"/>
      <c r="AB721" s="92"/>
      <c r="AC721" s="92"/>
      <c r="AD721" s="92"/>
      <c r="AE721" s="92"/>
      <c r="AG721" s="116"/>
      <c r="AN721" s="92"/>
      <c r="AO721" s="92"/>
      <c r="AP721" s="92"/>
      <c r="AQ721" s="92"/>
      <c r="AR721" s="92"/>
      <c r="AS721" s="92"/>
      <c r="AT721" s="92"/>
      <c r="AU721" s="92"/>
    </row>
    <row r="722" spans="1:64" x14ac:dyDescent="0.2">
      <c r="A722" s="29"/>
      <c r="B722" s="53"/>
      <c r="C722" s="29"/>
      <c r="D722" s="29"/>
      <c r="E722" s="29"/>
      <c r="AA722" s="92"/>
      <c r="AB722" s="92"/>
      <c r="AC722" s="92"/>
      <c r="AD722" s="92"/>
      <c r="AE722" s="92"/>
      <c r="AG722" s="116"/>
      <c r="AN722" s="92"/>
      <c r="AO722" s="92"/>
      <c r="AP722" s="92"/>
      <c r="AQ722" s="92"/>
      <c r="AR722" s="92"/>
      <c r="AS722" s="92"/>
      <c r="AT722" s="92"/>
      <c r="AU722" s="92"/>
    </row>
    <row r="723" spans="1:64" x14ac:dyDescent="0.2">
      <c r="A723" s="29"/>
      <c r="B723" s="53"/>
      <c r="C723" s="29"/>
      <c r="D723" s="29"/>
      <c r="E723" s="29"/>
      <c r="AA723" s="92"/>
      <c r="AB723" s="92"/>
      <c r="AC723" s="92"/>
      <c r="AD723" s="92"/>
      <c r="AE723" s="92"/>
      <c r="AG723" s="116"/>
      <c r="AN723" s="92"/>
      <c r="AO723" s="92"/>
      <c r="AP723" s="92"/>
      <c r="AQ723" s="92"/>
      <c r="AR723" s="92"/>
      <c r="AS723" s="92"/>
      <c r="AT723" s="92"/>
      <c r="AU723" s="92"/>
    </row>
    <row r="724" spans="1:64" x14ac:dyDescent="0.2">
      <c r="A724" s="29"/>
      <c r="B724" s="53"/>
      <c r="C724" s="29"/>
      <c r="D724" s="29"/>
      <c r="E724" s="29"/>
      <c r="AA724" s="92"/>
      <c r="AB724" s="92"/>
      <c r="AC724" s="92"/>
      <c r="AD724" s="92"/>
      <c r="AE724" s="92"/>
      <c r="AG724" s="116"/>
      <c r="AN724" s="92"/>
      <c r="AO724" s="92"/>
      <c r="AP724" s="92"/>
      <c r="AQ724" s="92"/>
      <c r="AR724" s="92"/>
      <c r="AS724" s="92"/>
      <c r="AT724" s="92"/>
      <c r="AU724" s="92"/>
    </row>
    <row r="725" spans="1:64" x14ac:dyDescent="0.2">
      <c r="A725" s="29"/>
      <c r="B725" s="53"/>
      <c r="C725" s="29"/>
      <c r="D725" s="29"/>
      <c r="E725" s="29"/>
      <c r="AA725" s="92"/>
      <c r="AB725" s="92"/>
      <c r="AC725" s="92"/>
      <c r="AD725" s="92"/>
      <c r="AE725" s="92"/>
      <c r="AG725" s="116"/>
      <c r="AN725" s="92"/>
      <c r="AO725" s="92"/>
      <c r="AP725" s="92"/>
      <c r="AQ725" s="92"/>
      <c r="AR725" s="92"/>
      <c r="AS725" s="92"/>
      <c r="AT725" s="92"/>
      <c r="AU725" s="92"/>
    </row>
    <row r="726" spans="1:64" x14ac:dyDescent="0.2">
      <c r="A726" s="29"/>
      <c r="B726" s="53"/>
      <c r="C726" s="29"/>
      <c r="D726" s="29"/>
      <c r="E726" s="29"/>
      <c r="AA726" s="92"/>
      <c r="AB726" s="92"/>
      <c r="AC726" s="92"/>
      <c r="AD726" s="92"/>
      <c r="AE726" s="92"/>
      <c r="AG726" s="116"/>
      <c r="AN726" s="92"/>
      <c r="AO726" s="92"/>
      <c r="AP726" s="92"/>
      <c r="AQ726" s="92"/>
      <c r="AR726" s="92"/>
      <c r="AS726" s="92"/>
      <c r="AT726" s="92"/>
      <c r="AU726" s="92"/>
    </row>
    <row r="727" spans="1:64" x14ac:dyDescent="0.2">
      <c r="A727" s="29"/>
      <c r="B727" s="53"/>
      <c r="C727" s="29"/>
      <c r="D727" s="29"/>
      <c r="E727" s="29"/>
      <c r="AA727" s="92"/>
      <c r="AB727" s="92"/>
      <c r="AC727" s="92"/>
      <c r="AD727" s="92"/>
      <c r="AE727" s="92"/>
      <c r="AG727" s="116"/>
      <c r="AN727" s="92"/>
      <c r="AO727" s="92"/>
      <c r="AP727" s="92"/>
      <c r="AQ727" s="92"/>
      <c r="AR727" s="92"/>
      <c r="AS727" s="92"/>
      <c r="AT727" s="92"/>
      <c r="AU727" s="92"/>
      <c r="AV727" s="92"/>
    </row>
    <row r="728" spans="1:64" x14ac:dyDescent="0.2">
      <c r="A728" s="29"/>
      <c r="B728" s="53"/>
      <c r="C728" s="29"/>
      <c r="D728" s="29"/>
      <c r="E728" s="29"/>
      <c r="AA728" s="92"/>
      <c r="AB728" s="92"/>
      <c r="AC728" s="92"/>
      <c r="AD728" s="92"/>
      <c r="AE728" s="92"/>
      <c r="AG728" s="116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</row>
    <row r="729" spans="1:64" x14ac:dyDescent="0.2">
      <c r="A729" s="29"/>
      <c r="B729" s="53"/>
      <c r="C729" s="29"/>
      <c r="D729" s="29"/>
      <c r="E729" s="29"/>
      <c r="AA729" s="92"/>
      <c r="AB729" s="92"/>
      <c r="AC729" s="92"/>
      <c r="AD729" s="92"/>
      <c r="AE729" s="92"/>
      <c r="AG729" s="116"/>
      <c r="AN729" s="92"/>
      <c r="AO729" s="92"/>
      <c r="AP729" s="92"/>
      <c r="AQ729" s="92"/>
      <c r="AR729" s="92"/>
      <c r="AS729" s="92"/>
      <c r="AT729" s="92"/>
      <c r="AU729" s="92"/>
    </row>
    <row r="730" spans="1:64" x14ac:dyDescent="0.2">
      <c r="A730" s="29"/>
      <c r="B730" s="53"/>
      <c r="C730" s="29"/>
      <c r="D730" s="29"/>
      <c r="E730" s="29"/>
      <c r="AA730" s="92"/>
      <c r="AB730" s="92"/>
      <c r="AC730" s="92"/>
      <c r="AD730" s="92"/>
      <c r="AE730" s="92"/>
      <c r="AG730" s="116"/>
      <c r="AN730" s="92"/>
      <c r="AO730" s="92"/>
      <c r="AP730" s="92"/>
      <c r="AQ730" s="92"/>
      <c r="AR730" s="92"/>
      <c r="AS730" s="92"/>
      <c r="AT730" s="92"/>
      <c r="AU730" s="92"/>
    </row>
    <row r="731" spans="1:64" x14ac:dyDescent="0.2">
      <c r="A731" s="29"/>
      <c r="B731" s="53"/>
      <c r="C731" s="29"/>
      <c r="D731" s="29"/>
      <c r="E731" s="29"/>
      <c r="AA731" s="92"/>
      <c r="AB731" s="92"/>
      <c r="AC731" s="92"/>
      <c r="AD731" s="92"/>
      <c r="AE731" s="92"/>
      <c r="AG731" s="116"/>
      <c r="AN731" s="92"/>
      <c r="AO731" s="92"/>
      <c r="AP731" s="92"/>
      <c r="AQ731" s="92"/>
      <c r="AR731" s="92"/>
      <c r="AS731" s="92"/>
      <c r="AT731" s="92"/>
      <c r="AU731" s="92"/>
    </row>
    <row r="732" spans="1:64" x14ac:dyDescent="0.2">
      <c r="A732" s="29"/>
      <c r="B732" s="53"/>
      <c r="C732" s="29"/>
      <c r="D732" s="29"/>
      <c r="E732" s="29"/>
      <c r="AA732" s="92"/>
      <c r="AB732" s="92"/>
      <c r="AC732" s="92"/>
      <c r="AD732" s="92"/>
      <c r="AE732" s="92"/>
      <c r="AG732" s="116"/>
      <c r="AN732" s="92"/>
      <c r="AO732" s="92"/>
      <c r="AP732" s="92"/>
      <c r="AQ732" s="92"/>
      <c r="AR732" s="92"/>
      <c r="AS732" s="92"/>
      <c r="AT732" s="92"/>
      <c r="AU732" s="92"/>
    </row>
    <row r="733" spans="1:64" x14ac:dyDescent="0.2">
      <c r="A733" s="29"/>
      <c r="B733" s="53"/>
      <c r="C733" s="29"/>
      <c r="D733" s="29"/>
      <c r="E733" s="29"/>
      <c r="AA733" s="92"/>
      <c r="AB733" s="92"/>
      <c r="AC733" s="92"/>
      <c r="AD733" s="92"/>
      <c r="AE733" s="92"/>
      <c r="AG733" s="116"/>
      <c r="AN733" s="92"/>
      <c r="AO733" s="92"/>
      <c r="AP733" s="92"/>
      <c r="AQ733" s="92"/>
      <c r="AR733" s="92"/>
      <c r="AS733" s="92"/>
      <c r="AT733" s="92"/>
      <c r="AU733" s="92"/>
    </row>
    <row r="734" spans="1:64" x14ac:dyDescent="0.2">
      <c r="A734" s="29"/>
      <c r="B734" s="53"/>
      <c r="C734" s="29"/>
      <c r="D734" s="29"/>
      <c r="E734" s="29"/>
      <c r="AA734" s="92"/>
      <c r="AB734" s="92"/>
      <c r="AC734" s="92"/>
      <c r="AD734" s="92"/>
      <c r="AE734" s="92"/>
      <c r="AG734" s="116"/>
      <c r="AN734" s="92"/>
      <c r="AO734" s="92"/>
      <c r="AP734" s="92"/>
      <c r="AQ734" s="92"/>
      <c r="AR734" s="92"/>
      <c r="AS734" s="92"/>
      <c r="AT734" s="92"/>
      <c r="AU734" s="92"/>
    </row>
    <row r="735" spans="1:64" x14ac:dyDescent="0.2">
      <c r="A735" s="29"/>
      <c r="B735" s="53"/>
      <c r="C735" s="29"/>
      <c r="D735" s="29"/>
      <c r="E735" s="29"/>
      <c r="AA735" s="92"/>
      <c r="AB735" s="92"/>
      <c r="AC735" s="92"/>
      <c r="AD735" s="92"/>
      <c r="AE735" s="92"/>
      <c r="AG735" s="116"/>
      <c r="AN735" s="92"/>
      <c r="AO735" s="92"/>
      <c r="AP735" s="92"/>
      <c r="AQ735" s="92"/>
      <c r="AR735" s="92"/>
      <c r="AS735" s="92"/>
      <c r="AT735" s="92"/>
      <c r="AU735" s="92"/>
    </row>
    <row r="736" spans="1:64" x14ac:dyDescent="0.2">
      <c r="A736" s="29"/>
      <c r="B736" s="53"/>
      <c r="C736" s="29"/>
      <c r="D736" s="29"/>
      <c r="E736" s="29"/>
      <c r="AA736" s="92"/>
      <c r="AB736" s="92"/>
      <c r="AC736" s="92"/>
      <c r="AD736" s="92"/>
      <c r="AE736" s="92"/>
      <c r="AG736" s="116"/>
      <c r="AN736" s="92"/>
      <c r="AO736" s="92"/>
      <c r="AP736" s="92"/>
      <c r="AQ736" s="92"/>
      <c r="AR736" s="92"/>
      <c r="AS736" s="92"/>
      <c r="AT736" s="92"/>
      <c r="AU736" s="92"/>
    </row>
    <row r="737" spans="1:64" x14ac:dyDescent="0.2">
      <c r="A737" s="29"/>
      <c r="B737" s="53"/>
      <c r="C737" s="29"/>
      <c r="D737" s="29"/>
      <c r="E737" s="29"/>
      <c r="AA737" s="92"/>
      <c r="AB737" s="92"/>
      <c r="AC737" s="92"/>
      <c r="AD737" s="92"/>
      <c r="AE737" s="92"/>
      <c r="AG737" s="116"/>
      <c r="AN737" s="92"/>
      <c r="AO737" s="92"/>
      <c r="AP737" s="92"/>
      <c r="AQ737" s="92"/>
      <c r="AR737" s="92"/>
      <c r="AS737" s="92"/>
      <c r="AT737" s="92"/>
      <c r="AU737" s="92"/>
    </row>
    <row r="738" spans="1:64" x14ac:dyDescent="0.2">
      <c r="A738" s="29"/>
      <c r="B738" s="53"/>
      <c r="C738" s="29"/>
      <c r="D738" s="29"/>
      <c r="E738" s="29"/>
      <c r="AA738" s="92"/>
      <c r="AB738" s="92"/>
      <c r="AC738" s="92"/>
      <c r="AD738" s="92"/>
      <c r="AE738" s="92"/>
      <c r="AG738" s="116"/>
      <c r="AN738" s="92"/>
      <c r="AO738" s="92"/>
      <c r="AP738" s="92"/>
      <c r="AQ738" s="92"/>
      <c r="AR738" s="92"/>
      <c r="AS738" s="92"/>
      <c r="AT738" s="92"/>
      <c r="AU738" s="92"/>
    </row>
    <row r="739" spans="1:64" x14ac:dyDescent="0.2">
      <c r="A739" s="29"/>
      <c r="B739" s="53"/>
      <c r="C739" s="29"/>
      <c r="D739" s="29"/>
      <c r="E739" s="29"/>
      <c r="AA739" s="92"/>
      <c r="AB739" s="92"/>
      <c r="AC739" s="92"/>
      <c r="AD739" s="92"/>
      <c r="AE739" s="92"/>
      <c r="AG739" s="116"/>
      <c r="AN739" s="92"/>
      <c r="AO739" s="92"/>
      <c r="AP739" s="92"/>
      <c r="AQ739" s="92"/>
      <c r="AR739" s="92"/>
      <c r="AS739" s="92"/>
      <c r="AT739" s="92"/>
      <c r="AU739" s="92"/>
    </row>
    <row r="740" spans="1:64" x14ac:dyDescent="0.2">
      <c r="A740" s="29"/>
      <c r="B740" s="53"/>
      <c r="C740" s="29"/>
      <c r="D740" s="29"/>
      <c r="E740" s="29"/>
      <c r="AA740" s="92"/>
      <c r="AB740" s="92"/>
      <c r="AC740" s="92"/>
      <c r="AD740" s="92"/>
      <c r="AE740" s="92"/>
      <c r="AG740" s="116"/>
      <c r="AN740" s="92"/>
      <c r="AO740" s="92"/>
      <c r="AP740" s="92"/>
      <c r="AQ740" s="92"/>
      <c r="AR740" s="92"/>
      <c r="AS740" s="92"/>
      <c r="AT740" s="92"/>
      <c r="AU740" s="92"/>
    </row>
    <row r="741" spans="1:64" x14ac:dyDescent="0.2">
      <c r="A741" s="29"/>
      <c r="B741" s="53"/>
      <c r="C741" s="29"/>
      <c r="D741" s="29"/>
      <c r="E741" s="29"/>
      <c r="AA741" s="92"/>
      <c r="AB741" s="92"/>
      <c r="AC741" s="92"/>
      <c r="AD741" s="92"/>
      <c r="AE741" s="92"/>
      <c r="AG741" s="116"/>
      <c r="AN741" s="92"/>
      <c r="AO741" s="92"/>
      <c r="AP741" s="92"/>
      <c r="AQ741" s="92"/>
      <c r="AR741" s="92"/>
      <c r="AS741" s="92"/>
      <c r="AT741" s="92"/>
      <c r="AU741" s="92"/>
    </row>
    <row r="742" spans="1:64" x14ac:dyDescent="0.2">
      <c r="A742" s="29"/>
      <c r="B742" s="53"/>
      <c r="C742" s="29"/>
      <c r="D742" s="29"/>
      <c r="E742" s="29"/>
      <c r="AA742" s="92"/>
      <c r="AB742" s="92"/>
      <c r="AC742" s="92"/>
      <c r="AD742" s="92"/>
      <c r="AE742" s="92"/>
      <c r="AG742" s="116"/>
      <c r="AN742" s="92"/>
      <c r="AO742" s="92"/>
      <c r="AP742" s="92"/>
      <c r="AQ742" s="92"/>
      <c r="AR742" s="92"/>
      <c r="AS742" s="92"/>
      <c r="AT742" s="92"/>
      <c r="AU742" s="92"/>
    </row>
    <row r="743" spans="1:64" x14ac:dyDescent="0.2">
      <c r="A743" s="29"/>
      <c r="B743" s="53"/>
      <c r="C743" s="29"/>
      <c r="D743" s="29"/>
      <c r="E743" s="29"/>
      <c r="AA743" s="92"/>
      <c r="AB743" s="92"/>
      <c r="AC743" s="92"/>
      <c r="AD743" s="92"/>
      <c r="AE743" s="92"/>
      <c r="AG743" s="116"/>
      <c r="AN743" s="92"/>
      <c r="AO743" s="92"/>
      <c r="AP743" s="92"/>
      <c r="AQ743" s="92"/>
      <c r="AR743" s="92"/>
      <c r="AS743" s="92"/>
      <c r="AT743" s="92"/>
      <c r="AU743" s="92"/>
    </row>
    <row r="744" spans="1:64" x14ac:dyDescent="0.2">
      <c r="A744" s="29"/>
      <c r="B744" s="53"/>
      <c r="C744" s="29"/>
      <c r="D744" s="29"/>
      <c r="E744" s="29"/>
      <c r="AA744" s="92"/>
      <c r="AB744" s="92"/>
      <c r="AC744" s="92"/>
      <c r="AD744" s="92"/>
      <c r="AE744" s="92"/>
      <c r="AG744" s="116"/>
      <c r="AN744" s="92"/>
      <c r="AO744" s="92"/>
      <c r="AP744" s="92"/>
      <c r="AQ744" s="92"/>
      <c r="AR744" s="92"/>
      <c r="AS744" s="92"/>
      <c r="AT744" s="92"/>
      <c r="AU744" s="92"/>
    </row>
    <row r="745" spans="1:64" x14ac:dyDescent="0.2">
      <c r="A745" s="29"/>
      <c r="B745" s="53"/>
      <c r="C745" s="29"/>
      <c r="D745" s="29"/>
      <c r="E745" s="29"/>
      <c r="AA745" s="92"/>
      <c r="AB745" s="92"/>
      <c r="AC745" s="92"/>
      <c r="AD745" s="92"/>
      <c r="AE745" s="92"/>
      <c r="AG745" s="116"/>
      <c r="AN745" s="92"/>
      <c r="AO745" s="92"/>
      <c r="AP745" s="92"/>
      <c r="AQ745" s="92"/>
      <c r="AR745" s="92"/>
      <c r="AS745" s="92"/>
      <c r="AT745" s="92"/>
      <c r="AU745" s="92"/>
    </row>
    <row r="746" spans="1:64" x14ac:dyDescent="0.2">
      <c r="A746" s="29"/>
      <c r="B746" s="53"/>
      <c r="C746" s="29"/>
      <c r="D746" s="29"/>
      <c r="E746" s="29"/>
      <c r="AA746" s="92"/>
      <c r="AB746" s="92"/>
      <c r="AC746" s="92"/>
      <c r="AD746" s="92"/>
      <c r="AE746" s="92"/>
      <c r="AG746" s="116"/>
      <c r="AN746" s="92"/>
      <c r="AO746" s="92"/>
      <c r="AP746" s="92"/>
      <c r="AQ746" s="92"/>
      <c r="AR746" s="92"/>
      <c r="AS746" s="92"/>
      <c r="AT746" s="92"/>
      <c r="AU746" s="92"/>
    </row>
    <row r="747" spans="1:64" x14ac:dyDescent="0.2">
      <c r="A747" s="29"/>
      <c r="B747" s="53"/>
      <c r="C747" s="29"/>
      <c r="D747" s="29"/>
      <c r="E747" s="29"/>
      <c r="AA747" s="92"/>
      <c r="AB747" s="92"/>
      <c r="AC747" s="92"/>
      <c r="AD747" s="92"/>
      <c r="AE747" s="92"/>
      <c r="AG747" s="116"/>
      <c r="AN747" s="92"/>
      <c r="AO747" s="92"/>
      <c r="AP747" s="92"/>
      <c r="AQ747" s="92"/>
      <c r="AR747" s="92"/>
      <c r="AS747" s="92"/>
      <c r="AT747" s="92"/>
      <c r="AU747" s="92"/>
    </row>
    <row r="748" spans="1:64" x14ac:dyDescent="0.2">
      <c r="A748" s="29"/>
      <c r="B748" s="53"/>
      <c r="C748" s="29"/>
      <c r="D748" s="29"/>
      <c r="E748" s="29"/>
      <c r="AA748" s="92"/>
      <c r="AB748" s="92"/>
      <c r="AC748" s="92"/>
      <c r="AD748" s="92"/>
      <c r="AE748" s="92"/>
      <c r="AG748" s="116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</row>
    <row r="749" spans="1:64" x14ac:dyDescent="0.2">
      <c r="A749" s="29"/>
      <c r="B749" s="53"/>
      <c r="C749" s="29"/>
      <c r="D749" s="29"/>
      <c r="E749" s="29"/>
      <c r="AA749" s="92"/>
      <c r="AB749" s="92"/>
      <c r="AC749" s="92"/>
      <c r="AD749" s="92"/>
      <c r="AE749" s="92"/>
      <c r="AG749" s="116"/>
      <c r="AN749" s="92"/>
      <c r="AO749" s="92"/>
      <c r="AP749" s="92"/>
      <c r="AQ749" s="92"/>
      <c r="AR749" s="92"/>
      <c r="AS749" s="92"/>
      <c r="AT749" s="92"/>
      <c r="AU749" s="92"/>
    </row>
    <row r="750" spans="1:64" x14ac:dyDescent="0.2">
      <c r="A750" s="29"/>
      <c r="B750" s="53"/>
      <c r="C750" s="29"/>
      <c r="D750" s="29"/>
      <c r="E750" s="29"/>
      <c r="AA750" s="92"/>
      <c r="AB750" s="92"/>
      <c r="AC750" s="92"/>
      <c r="AD750" s="92"/>
      <c r="AE750" s="92"/>
      <c r="AG750" s="116"/>
      <c r="AN750" s="92"/>
      <c r="AO750" s="92"/>
      <c r="AP750" s="92"/>
      <c r="AQ750" s="92"/>
      <c r="AR750" s="92"/>
      <c r="AS750" s="92"/>
      <c r="AT750" s="92"/>
      <c r="AU750" s="92"/>
    </row>
    <row r="751" spans="1:64" x14ac:dyDescent="0.2">
      <c r="A751" s="29"/>
      <c r="B751" s="53"/>
      <c r="C751" s="29"/>
      <c r="D751" s="29"/>
      <c r="E751" s="29"/>
      <c r="AA751" s="92"/>
      <c r="AB751" s="92"/>
      <c r="AC751" s="92"/>
      <c r="AD751" s="92"/>
      <c r="AE751" s="92"/>
      <c r="AG751" s="116"/>
      <c r="AN751" s="92"/>
      <c r="AO751" s="92"/>
      <c r="AP751" s="92"/>
      <c r="AQ751" s="92"/>
      <c r="AR751" s="92"/>
      <c r="AS751" s="92"/>
      <c r="AT751" s="92"/>
      <c r="AU751" s="92"/>
    </row>
    <row r="752" spans="1:64" x14ac:dyDescent="0.2">
      <c r="A752" s="29"/>
      <c r="B752" s="53"/>
      <c r="C752" s="29"/>
      <c r="D752" s="29"/>
      <c r="E752" s="29"/>
      <c r="AA752" s="92"/>
      <c r="AB752" s="92"/>
      <c r="AC752" s="92"/>
      <c r="AD752" s="92"/>
      <c r="AE752" s="92"/>
      <c r="AG752" s="116"/>
      <c r="AN752" s="92"/>
      <c r="AO752" s="92"/>
      <c r="AP752" s="92"/>
      <c r="AQ752" s="92"/>
      <c r="AR752" s="92"/>
      <c r="AS752" s="92"/>
      <c r="AT752" s="92"/>
      <c r="AU752" s="92"/>
    </row>
    <row r="753" spans="1:48" x14ac:dyDescent="0.2">
      <c r="A753" s="29"/>
      <c r="B753" s="53"/>
      <c r="C753" s="29"/>
      <c r="D753" s="29"/>
      <c r="E753" s="29"/>
      <c r="AA753" s="92"/>
      <c r="AB753" s="92"/>
      <c r="AC753" s="92"/>
      <c r="AD753" s="92"/>
      <c r="AE753" s="92"/>
      <c r="AG753" s="116"/>
      <c r="AN753" s="92"/>
      <c r="AO753" s="92"/>
      <c r="AP753" s="92"/>
      <c r="AQ753" s="92"/>
      <c r="AR753" s="92"/>
      <c r="AS753" s="92"/>
      <c r="AT753" s="92"/>
      <c r="AU753" s="92"/>
    </row>
    <row r="754" spans="1:48" x14ac:dyDescent="0.2">
      <c r="A754" s="29"/>
      <c r="B754" s="53"/>
      <c r="C754" s="29"/>
      <c r="D754" s="29"/>
      <c r="E754" s="29"/>
      <c r="AA754" s="92"/>
      <c r="AB754" s="92"/>
      <c r="AC754" s="92"/>
      <c r="AD754" s="92"/>
      <c r="AE754" s="92"/>
      <c r="AG754" s="116"/>
      <c r="AN754" s="92"/>
      <c r="AO754" s="92"/>
      <c r="AP754" s="92"/>
      <c r="AQ754" s="92"/>
      <c r="AR754" s="92"/>
      <c r="AS754" s="92"/>
      <c r="AT754" s="92"/>
      <c r="AU754" s="92"/>
    </row>
    <row r="755" spans="1:48" x14ac:dyDescent="0.2">
      <c r="A755" s="29"/>
      <c r="B755" s="53"/>
      <c r="C755" s="29"/>
      <c r="D755" s="29"/>
      <c r="E755" s="29"/>
      <c r="AA755" s="92"/>
      <c r="AB755" s="92"/>
      <c r="AC755" s="92"/>
      <c r="AD755" s="92"/>
      <c r="AE755" s="92"/>
      <c r="AG755" s="116"/>
      <c r="AN755" s="92"/>
      <c r="AO755" s="92"/>
      <c r="AP755" s="92"/>
      <c r="AQ755" s="92"/>
      <c r="AR755" s="92"/>
      <c r="AS755" s="92"/>
      <c r="AT755" s="92"/>
      <c r="AU755" s="92"/>
    </row>
    <row r="756" spans="1:48" x14ac:dyDescent="0.2">
      <c r="A756" s="29"/>
      <c r="B756" s="53"/>
      <c r="C756" s="29"/>
      <c r="D756" s="29"/>
      <c r="E756" s="29"/>
      <c r="AA756" s="92"/>
      <c r="AB756" s="92"/>
      <c r="AC756" s="92"/>
      <c r="AD756" s="92"/>
      <c r="AE756" s="92"/>
      <c r="AG756" s="116"/>
      <c r="AN756" s="92"/>
      <c r="AO756" s="92"/>
      <c r="AP756" s="92"/>
      <c r="AQ756" s="92"/>
      <c r="AR756" s="92"/>
      <c r="AS756" s="92"/>
      <c r="AT756" s="92"/>
      <c r="AU756" s="92"/>
    </row>
    <row r="757" spans="1:48" x14ac:dyDescent="0.2">
      <c r="A757" s="29"/>
      <c r="B757" s="53"/>
      <c r="C757" s="29"/>
      <c r="D757" s="29"/>
      <c r="E757" s="29"/>
      <c r="AA757" s="92"/>
      <c r="AB757" s="92"/>
      <c r="AC757" s="92"/>
      <c r="AD757" s="92"/>
      <c r="AE757" s="92"/>
      <c r="AG757" s="116"/>
      <c r="AN757" s="92"/>
      <c r="AO757" s="92"/>
      <c r="AP757" s="92"/>
      <c r="AQ757" s="92"/>
      <c r="AR757" s="92"/>
      <c r="AS757" s="92"/>
      <c r="AT757" s="92"/>
      <c r="AU757" s="92"/>
    </row>
    <row r="758" spans="1:48" x14ac:dyDescent="0.2">
      <c r="A758" s="29"/>
      <c r="B758" s="53"/>
      <c r="C758" s="29"/>
      <c r="D758" s="29"/>
      <c r="E758" s="29"/>
      <c r="AA758" s="92"/>
      <c r="AB758" s="92"/>
      <c r="AC758" s="92"/>
      <c r="AD758" s="92"/>
      <c r="AE758" s="92"/>
      <c r="AG758" s="116"/>
      <c r="AN758" s="92"/>
      <c r="AO758" s="92"/>
      <c r="AP758" s="92"/>
      <c r="AQ758" s="92"/>
      <c r="AR758" s="92"/>
      <c r="AS758" s="92"/>
      <c r="AT758" s="92"/>
      <c r="AU758" s="92"/>
    </row>
    <row r="759" spans="1:48" x14ac:dyDescent="0.2">
      <c r="A759" s="29"/>
      <c r="B759" s="53"/>
      <c r="C759" s="29"/>
      <c r="D759" s="29"/>
      <c r="E759" s="29"/>
      <c r="AA759" s="92"/>
      <c r="AB759" s="92"/>
      <c r="AC759" s="92"/>
      <c r="AD759" s="92"/>
      <c r="AE759" s="92"/>
      <c r="AG759" s="116"/>
      <c r="AN759" s="92"/>
      <c r="AO759" s="92"/>
      <c r="AP759" s="92"/>
      <c r="AQ759" s="92"/>
      <c r="AR759" s="92"/>
      <c r="AS759" s="92"/>
      <c r="AT759" s="92"/>
      <c r="AU759" s="92"/>
      <c r="AV759" s="92"/>
    </row>
    <row r="760" spans="1:48" x14ac:dyDescent="0.2">
      <c r="A760" s="29"/>
      <c r="B760" s="53"/>
      <c r="C760" s="29"/>
      <c r="D760" s="29"/>
      <c r="E760" s="29"/>
      <c r="AA760" s="92"/>
      <c r="AB760" s="92"/>
      <c r="AC760" s="92"/>
      <c r="AD760" s="92"/>
      <c r="AE760" s="92"/>
      <c r="AG760" s="116"/>
      <c r="AN760" s="92"/>
      <c r="AO760" s="92"/>
      <c r="AP760" s="92"/>
      <c r="AQ760" s="92"/>
      <c r="AR760" s="92"/>
      <c r="AS760" s="92"/>
      <c r="AT760" s="92"/>
      <c r="AU760" s="92"/>
    </row>
    <row r="761" spans="1:48" x14ac:dyDescent="0.2">
      <c r="A761" s="29"/>
      <c r="B761" s="53"/>
      <c r="C761" s="29"/>
      <c r="D761" s="29"/>
      <c r="E761" s="29"/>
      <c r="AA761" s="92"/>
      <c r="AB761" s="92"/>
      <c r="AC761" s="92"/>
      <c r="AD761" s="92"/>
      <c r="AE761" s="92"/>
      <c r="AG761" s="116"/>
      <c r="AN761" s="92"/>
      <c r="AO761" s="92"/>
      <c r="AP761" s="92"/>
      <c r="AQ761" s="92"/>
      <c r="AR761" s="92"/>
      <c r="AS761" s="92"/>
      <c r="AT761" s="92"/>
      <c r="AU761" s="92"/>
    </row>
    <row r="762" spans="1:48" x14ac:dyDescent="0.2">
      <c r="A762" s="29"/>
      <c r="B762" s="53"/>
      <c r="C762" s="29"/>
      <c r="D762" s="29"/>
      <c r="E762" s="29"/>
      <c r="AA762" s="92"/>
      <c r="AB762" s="92"/>
      <c r="AC762" s="92"/>
      <c r="AD762" s="92"/>
      <c r="AE762" s="92"/>
      <c r="AG762" s="116"/>
      <c r="AN762" s="92"/>
      <c r="AO762" s="92"/>
      <c r="AP762" s="92"/>
      <c r="AQ762" s="92"/>
      <c r="AR762" s="92"/>
      <c r="AS762" s="92"/>
      <c r="AT762" s="92"/>
      <c r="AU762" s="92"/>
    </row>
    <row r="763" spans="1:48" x14ac:dyDescent="0.2">
      <c r="A763" s="29"/>
      <c r="B763" s="53"/>
      <c r="C763" s="29"/>
      <c r="D763" s="29"/>
      <c r="E763" s="29"/>
      <c r="AA763" s="92"/>
      <c r="AB763" s="92"/>
      <c r="AC763" s="92"/>
      <c r="AD763" s="92"/>
      <c r="AE763" s="92"/>
      <c r="AG763" s="116"/>
      <c r="AN763" s="92"/>
      <c r="AO763" s="92"/>
      <c r="AP763" s="92"/>
      <c r="AQ763" s="92"/>
      <c r="AR763" s="92"/>
      <c r="AS763" s="92"/>
      <c r="AT763" s="92"/>
      <c r="AU763" s="92"/>
    </row>
    <row r="764" spans="1:48" x14ac:dyDescent="0.2">
      <c r="A764" s="29"/>
      <c r="B764" s="53"/>
      <c r="C764" s="29"/>
      <c r="D764" s="29"/>
      <c r="E764" s="29"/>
      <c r="AA764" s="92"/>
      <c r="AB764" s="92"/>
      <c r="AC764" s="92"/>
      <c r="AD764" s="92"/>
      <c r="AE764" s="92"/>
      <c r="AG764" s="116"/>
      <c r="AN764" s="92"/>
      <c r="AO764" s="92"/>
      <c r="AP764" s="92"/>
      <c r="AQ764" s="92"/>
      <c r="AR764" s="92"/>
      <c r="AS764" s="92"/>
      <c r="AT764" s="92"/>
      <c r="AU764" s="92"/>
    </row>
    <row r="765" spans="1:48" x14ac:dyDescent="0.2">
      <c r="A765" s="29"/>
      <c r="B765" s="53"/>
      <c r="C765" s="29"/>
      <c r="D765" s="29"/>
      <c r="E765" s="29"/>
      <c r="AA765" s="92"/>
      <c r="AB765" s="92"/>
      <c r="AC765" s="92"/>
      <c r="AD765" s="92"/>
      <c r="AE765" s="92"/>
      <c r="AG765" s="116"/>
      <c r="AN765" s="92"/>
      <c r="AO765" s="92"/>
      <c r="AP765" s="92"/>
      <c r="AQ765" s="92"/>
      <c r="AR765" s="92"/>
      <c r="AS765" s="92"/>
      <c r="AT765" s="92"/>
      <c r="AU765" s="92"/>
    </row>
    <row r="766" spans="1:48" x14ac:dyDescent="0.2">
      <c r="A766" s="29"/>
      <c r="B766" s="53"/>
      <c r="C766" s="29"/>
      <c r="D766" s="29"/>
      <c r="E766" s="29"/>
      <c r="AA766" s="92"/>
      <c r="AB766" s="92"/>
      <c r="AC766" s="92"/>
      <c r="AD766" s="92"/>
      <c r="AE766" s="92"/>
      <c r="AG766" s="116"/>
      <c r="AN766" s="92"/>
      <c r="AO766" s="92"/>
      <c r="AP766" s="92"/>
      <c r="AQ766" s="92"/>
      <c r="AR766" s="92"/>
      <c r="AS766" s="92"/>
      <c r="AT766" s="92"/>
      <c r="AU766" s="92"/>
    </row>
    <row r="767" spans="1:48" x14ac:dyDescent="0.2">
      <c r="A767" s="29"/>
      <c r="B767" s="53"/>
      <c r="C767" s="29"/>
      <c r="D767" s="29"/>
      <c r="E767" s="29"/>
      <c r="AA767" s="92"/>
      <c r="AB767" s="92"/>
      <c r="AC767" s="92"/>
      <c r="AD767" s="92"/>
      <c r="AE767" s="92"/>
      <c r="AG767" s="116"/>
      <c r="AN767" s="92"/>
      <c r="AO767" s="92"/>
      <c r="AP767" s="92"/>
      <c r="AQ767" s="92"/>
      <c r="AR767" s="92"/>
      <c r="AS767" s="92"/>
      <c r="AT767" s="92"/>
      <c r="AU767" s="92"/>
    </row>
    <row r="768" spans="1:48" x14ac:dyDescent="0.2">
      <c r="A768" s="29"/>
      <c r="B768" s="53"/>
      <c r="C768" s="29"/>
      <c r="D768" s="29"/>
      <c r="E768" s="29"/>
      <c r="AA768" s="92"/>
      <c r="AB768" s="92"/>
      <c r="AC768" s="92"/>
      <c r="AD768" s="92"/>
      <c r="AE768" s="92"/>
      <c r="AG768" s="116"/>
      <c r="AN768" s="92"/>
      <c r="AO768" s="92"/>
      <c r="AP768" s="92"/>
      <c r="AQ768" s="92"/>
      <c r="AR768" s="92"/>
      <c r="AS768" s="92"/>
      <c r="AT768" s="92"/>
      <c r="AU768" s="92"/>
    </row>
    <row r="769" spans="1:64" x14ac:dyDescent="0.2">
      <c r="A769" s="29"/>
      <c r="B769" s="53"/>
      <c r="C769" s="29"/>
      <c r="D769" s="29"/>
      <c r="E769" s="29"/>
      <c r="AA769" s="92"/>
      <c r="AB769" s="92"/>
      <c r="AC769" s="92"/>
      <c r="AD769" s="92"/>
      <c r="AE769" s="92"/>
      <c r="AG769" s="116"/>
      <c r="AN769" s="92"/>
      <c r="AO769" s="92"/>
      <c r="AP769" s="92"/>
      <c r="AQ769" s="92"/>
      <c r="AR769" s="92"/>
      <c r="AS769" s="92"/>
      <c r="AT769" s="92"/>
      <c r="AU769" s="92"/>
      <c r="AV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</row>
    <row r="770" spans="1:64" x14ac:dyDescent="0.2">
      <c r="A770" s="29"/>
      <c r="B770" s="53"/>
      <c r="C770" s="29"/>
      <c r="D770" s="29"/>
      <c r="E770" s="29"/>
      <c r="AA770" s="92"/>
      <c r="AB770" s="92"/>
      <c r="AC770" s="92"/>
      <c r="AD770" s="92"/>
      <c r="AE770" s="92"/>
      <c r="AG770" s="116"/>
      <c r="AN770" s="92"/>
      <c r="AO770" s="92"/>
      <c r="AP770" s="92"/>
      <c r="AQ770" s="92"/>
      <c r="AR770" s="92"/>
      <c r="AS770" s="92"/>
      <c r="AT770" s="92"/>
      <c r="AU770" s="92"/>
    </row>
    <row r="771" spans="1:64" x14ac:dyDescent="0.2">
      <c r="A771" s="29"/>
      <c r="B771" s="53"/>
      <c r="C771" s="29"/>
      <c r="D771" s="29"/>
      <c r="E771" s="29"/>
      <c r="AA771" s="92"/>
      <c r="AB771" s="92"/>
      <c r="AC771" s="92"/>
      <c r="AD771" s="92"/>
      <c r="AE771" s="92"/>
      <c r="AG771" s="116"/>
      <c r="AN771" s="92"/>
      <c r="AO771" s="92"/>
      <c r="AP771" s="92"/>
      <c r="AQ771" s="92"/>
      <c r="AR771" s="92"/>
      <c r="AS771" s="92"/>
      <c r="AT771" s="92"/>
      <c r="AU771" s="92"/>
    </row>
    <row r="772" spans="1:64" x14ac:dyDescent="0.2">
      <c r="A772" s="29"/>
      <c r="B772" s="53"/>
      <c r="C772" s="29"/>
      <c r="D772" s="29"/>
      <c r="E772" s="29"/>
      <c r="AA772" s="92"/>
      <c r="AB772" s="92"/>
      <c r="AC772" s="92"/>
      <c r="AD772" s="92"/>
      <c r="AE772" s="92"/>
      <c r="AG772" s="116"/>
      <c r="AN772" s="92"/>
      <c r="AO772" s="92"/>
      <c r="AP772" s="92"/>
      <c r="AQ772" s="92"/>
      <c r="AR772" s="92"/>
      <c r="AS772" s="92"/>
      <c r="AT772" s="92"/>
      <c r="AU772" s="92"/>
    </row>
    <row r="773" spans="1:64" x14ac:dyDescent="0.2">
      <c r="A773" s="29"/>
      <c r="B773" s="53"/>
      <c r="C773" s="29"/>
      <c r="D773" s="29"/>
      <c r="E773" s="29"/>
      <c r="AA773" s="92"/>
      <c r="AB773" s="92"/>
      <c r="AC773" s="92"/>
      <c r="AD773" s="92"/>
      <c r="AE773" s="92"/>
      <c r="AG773" s="116"/>
      <c r="AN773" s="92"/>
      <c r="AO773" s="92"/>
      <c r="AP773" s="92"/>
      <c r="AQ773" s="92"/>
      <c r="AR773" s="92"/>
      <c r="AS773" s="92"/>
      <c r="AT773" s="92"/>
      <c r="AU773" s="92"/>
    </row>
    <row r="774" spans="1:64" x14ac:dyDescent="0.2">
      <c r="A774" s="29"/>
      <c r="B774" s="53"/>
      <c r="C774" s="29"/>
      <c r="D774" s="29"/>
      <c r="E774" s="29"/>
      <c r="AA774" s="92"/>
      <c r="AB774" s="92"/>
      <c r="AC774" s="92"/>
      <c r="AD774" s="92"/>
      <c r="AE774" s="92"/>
      <c r="AG774" s="116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</row>
    <row r="775" spans="1:64" x14ac:dyDescent="0.2">
      <c r="A775" s="29"/>
      <c r="B775" s="53"/>
      <c r="C775" s="29"/>
      <c r="D775" s="29"/>
      <c r="E775" s="29"/>
      <c r="AA775" s="92"/>
      <c r="AB775" s="92"/>
      <c r="AC775" s="92"/>
      <c r="AD775" s="92"/>
      <c r="AE775" s="92"/>
      <c r="AG775" s="116"/>
      <c r="AN775" s="92"/>
      <c r="AO775" s="92"/>
      <c r="AP775" s="92"/>
      <c r="AQ775" s="92"/>
      <c r="AR775" s="92"/>
      <c r="AS775" s="92"/>
      <c r="AT775" s="92"/>
      <c r="AU775" s="92"/>
    </row>
    <row r="776" spans="1:64" x14ac:dyDescent="0.2">
      <c r="A776" s="29"/>
      <c r="B776" s="53"/>
      <c r="C776" s="29"/>
      <c r="D776" s="29"/>
      <c r="E776" s="29"/>
      <c r="AA776" s="92"/>
      <c r="AB776" s="92"/>
      <c r="AC776" s="92"/>
      <c r="AD776" s="92"/>
      <c r="AE776" s="92"/>
      <c r="AG776" s="116"/>
      <c r="AN776" s="92"/>
      <c r="AO776" s="92"/>
      <c r="AP776" s="92"/>
      <c r="AQ776" s="92"/>
      <c r="AR776" s="92"/>
      <c r="AS776" s="92"/>
      <c r="AT776" s="92"/>
      <c r="AU776" s="92"/>
    </row>
    <row r="777" spans="1:64" x14ac:dyDescent="0.2">
      <c r="A777" s="29"/>
      <c r="B777" s="53"/>
      <c r="C777" s="29"/>
      <c r="D777" s="29"/>
      <c r="E777" s="29"/>
      <c r="AA777" s="92"/>
      <c r="AB777" s="92"/>
      <c r="AC777" s="92"/>
      <c r="AD777" s="92"/>
      <c r="AE777" s="92"/>
      <c r="AG777" s="116"/>
      <c r="AN777" s="92"/>
      <c r="AO777" s="92"/>
      <c r="AP777" s="92"/>
      <c r="AQ777" s="92"/>
      <c r="AR777" s="92"/>
      <c r="AS777" s="92"/>
      <c r="AT777" s="92"/>
      <c r="AU777" s="92"/>
    </row>
    <row r="778" spans="1:64" x14ac:dyDescent="0.2">
      <c r="A778" s="29"/>
      <c r="B778" s="53"/>
      <c r="C778" s="29"/>
      <c r="D778" s="29"/>
      <c r="E778" s="29"/>
      <c r="AA778" s="92"/>
      <c r="AB778" s="92"/>
      <c r="AC778" s="92"/>
      <c r="AD778" s="92"/>
      <c r="AE778" s="92"/>
      <c r="AG778" s="116"/>
      <c r="AN778" s="92"/>
      <c r="AO778" s="92"/>
      <c r="AP778" s="92"/>
      <c r="AQ778" s="92"/>
      <c r="AR778" s="92"/>
      <c r="AS778" s="92"/>
      <c r="AT778" s="92"/>
      <c r="AU778" s="92"/>
    </row>
    <row r="779" spans="1:64" x14ac:dyDescent="0.2">
      <c r="A779" s="29"/>
      <c r="B779" s="53"/>
      <c r="C779" s="29"/>
      <c r="D779" s="29"/>
      <c r="E779" s="29"/>
      <c r="AA779" s="92"/>
      <c r="AB779" s="92"/>
      <c r="AC779" s="92"/>
      <c r="AD779" s="92"/>
      <c r="AE779" s="92"/>
      <c r="AG779" s="116"/>
      <c r="AN779" s="92"/>
      <c r="AO779" s="92"/>
      <c r="AP779" s="92"/>
      <c r="AQ779" s="92"/>
      <c r="AR779" s="92"/>
      <c r="AS779" s="92"/>
      <c r="AT779" s="92"/>
      <c r="AU779" s="92"/>
    </row>
    <row r="780" spans="1:64" x14ac:dyDescent="0.2">
      <c r="A780" s="29"/>
      <c r="B780" s="53"/>
      <c r="C780" s="29"/>
      <c r="D780" s="29"/>
      <c r="E780" s="29"/>
      <c r="AA780" s="92"/>
      <c r="AB780" s="92"/>
      <c r="AC780" s="92"/>
      <c r="AD780" s="92"/>
      <c r="AE780" s="92"/>
      <c r="AG780" s="116"/>
      <c r="AN780" s="92"/>
      <c r="AO780" s="92"/>
      <c r="AP780" s="92"/>
      <c r="AQ780" s="92"/>
      <c r="AR780" s="92"/>
      <c r="AS780" s="92"/>
      <c r="AT780" s="92"/>
      <c r="AU780" s="92"/>
    </row>
    <row r="781" spans="1:64" x14ac:dyDescent="0.2">
      <c r="A781" s="29"/>
      <c r="B781" s="53"/>
      <c r="C781" s="29"/>
      <c r="D781" s="29"/>
      <c r="E781" s="29"/>
      <c r="AA781" s="92"/>
      <c r="AB781" s="92"/>
      <c r="AC781" s="92"/>
      <c r="AD781" s="92"/>
      <c r="AE781" s="92"/>
      <c r="AG781" s="116"/>
      <c r="AN781" s="92"/>
      <c r="AO781" s="92"/>
      <c r="AP781" s="92"/>
      <c r="AQ781" s="92"/>
      <c r="AR781" s="92"/>
      <c r="AS781" s="92"/>
      <c r="AT781" s="92"/>
      <c r="AU781" s="92"/>
    </row>
    <row r="782" spans="1:64" x14ac:dyDescent="0.2">
      <c r="A782" s="29"/>
      <c r="B782" s="53"/>
      <c r="C782" s="29"/>
      <c r="D782" s="29"/>
      <c r="E782" s="29"/>
      <c r="AA782" s="92"/>
      <c r="AB782" s="92"/>
      <c r="AC782" s="92"/>
      <c r="AD782" s="92"/>
      <c r="AE782" s="92"/>
      <c r="AG782" s="116"/>
      <c r="AN782" s="92"/>
      <c r="AO782" s="92"/>
      <c r="AP782" s="92"/>
      <c r="AQ782" s="92"/>
      <c r="AR782" s="92"/>
      <c r="AS782" s="92"/>
      <c r="AT782" s="92"/>
      <c r="AU782" s="92"/>
    </row>
    <row r="783" spans="1:64" x14ac:dyDescent="0.2">
      <c r="A783" s="29"/>
      <c r="B783" s="53"/>
      <c r="C783" s="29"/>
      <c r="D783" s="29"/>
      <c r="E783" s="29"/>
      <c r="AA783" s="92"/>
      <c r="AB783" s="92"/>
      <c r="AC783" s="92"/>
      <c r="AD783" s="92"/>
      <c r="AE783" s="92"/>
      <c r="AG783" s="116"/>
      <c r="AN783" s="92"/>
      <c r="AO783" s="92"/>
      <c r="AP783" s="92"/>
      <c r="AQ783" s="92"/>
      <c r="AR783" s="92"/>
      <c r="AS783" s="92"/>
      <c r="AT783" s="92"/>
      <c r="AU783" s="92"/>
      <c r="AV783" s="92"/>
    </row>
    <row r="784" spans="1:64" x14ac:dyDescent="0.2">
      <c r="A784" s="29"/>
      <c r="B784" s="53"/>
      <c r="C784" s="29"/>
      <c r="D784" s="29"/>
      <c r="E784" s="29"/>
      <c r="AA784" s="92"/>
      <c r="AB784" s="92"/>
      <c r="AC784" s="92"/>
      <c r="AD784" s="92"/>
      <c r="AE784" s="92"/>
      <c r="AG784" s="116"/>
      <c r="AN784" s="92"/>
      <c r="AO784" s="92"/>
      <c r="AP784" s="92"/>
      <c r="AQ784" s="92"/>
      <c r="AR784" s="92"/>
      <c r="AS784" s="92"/>
      <c r="AT784" s="92"/>
      <c r="AU784" s="92"/>
    </row>
    <row r="785" spans="1:47" x14ac:dyDescent="0.2">
      <c r="A785" s="29"/>
      <c r="B785" s="53"/>
      <c r="C785" s="29"/>
      <c r="D785" s="29"/>
      <c r="E785" s="29"/>
      <c r="AA785" s="92"/>
      <c r="AB785" s="92"/>
      <c r="AC785" s="92"/>
      <c r="AD785" s="92"/>
      <c r="AE785" s="92"/>
      <c r="AG785" s="116"/>
      <c r="AN785" s="92"/>
      <c r="AO785" s="92"/>
      <c r="AP785" s="92"/>
      <c r="AQ785" s="92"/>
      <c r="AR785" s="92"/>
      <c r="AS785" s="92"/>
      <c r="AT785" s="92"/>
      <c r="AU785" s="92"/>
    </row>
    <row r="786" spans="1:47" x14ac:dyDescent="0.2">
      <c r="A786" s="29"/>
      <c r="B786" s="53"/>
      <c r="C786" s="29"/>
      <c r="D786" s="29"/>
      <c r="E786" s="29"/>
      <c r="AA786" s="92"/>
      <c r="AB786" s="92"/>
      <c r="AC786" s="92"/>
      <c r="AD786" s="92"/>
      <c r="AE786" s="92"/>
      <c r="AG786" s="116"/>
      <c r="AN786" s="92"/>
      <c r="AO786" s="92"/>
      <c r="AP786" s="92"/>
      <c r="AQ786" s="92"/>
      <c r="AR786" s="92"/>
      <c r="AS786" s="92"/>
      <c r="AT786" s="92"/>
      <c r="AU786" s="92"/>
    </row>
    <row r="787" spans="1:47" x14ac:dyDescent="0.2">
      <c r="A787" s="29"/>
      <c r="B787" s="53"/>
      <c r="C787" s="29"/>
      <c r="D787" s="29"/>
      <c r="E787" s="29"/>
      <c r="AA787" s="92"/>
      <c r="AB787" s="92"/>
      <c r="AC787" s="92"/>
      <c r="AD787" s="92"/>
      <c r="AE787" s="92"/>
      <c r="AG787" s="116"/>
      <c r="AN787" s="92"/>
      <c r="AO787" s="92"/>
      <c r="AP787" s="92"/>
      <c r="AQ787" s="92"/>
      <c r="AR787" s="92"/>
      <c r="AS787" s="92"/>
      <c r="AT787" s="92"/>
      <c r="AU787" s="92"/>
    </row>
    <row r="788" spans="1:47" x14ac:dyDescent="0.2">
      <c r="A788" s="29"/>
      <c r="B788" s="53"/>
      <c r="C788" s="29"/>
      <c r="D788" s="29"/>
      <c r="E788" s="29"/>
      <c r="AA788" s="92"/>
      <c r="AB788" s="92"/>
      <c r="AC788" s="92"/>
      <c r="AD788" s="92"/>
      <c r="AE788" s="92"/>
      <c r="AG788" s="116"/>
      <c r="AN788" s="92"/>
      <c r="AO788" s="92"/>
      <c r="AP788" s="92"/>
      <c r="AQ788" s="92"/>
      <c r="AR788" s="92"/>
      <c r="AS788" s="92"/>
      <c r="AT788" s="92"/>
      <c r="AU788" s="92"/>
    </row>
    <row r="789" spans="1:47" x14ac:dyDescent="0.2">
      <c r="A789" s="29"/>
      <c r="B789" s="53"/>
      <c r="C789" s="29"/>
      <c r="D789" s="29"/>
      <c r="E789" s="29"/>
      <c r="AA789" s="92"/>
      <c r="AB789" s="92"/>
      <c r="AC789" s="92"/>
      <c r="AD789" s="92"/>
      <c r="AE789" s="92"/>
      <c r="AG789" s="116"/>
      <c r="AN789" s="92"/>
      <c r="AO789" s="92"/>
      <c r="AP789" s="92"/>
      <c r="AQ789" s="92"/>
      <c r="AR789" s="92"/>
      <c r="AS789" s="92"/>
      <c r="AT789" s="92"/>
      <c r="AU789" s="92"/>
    </row>
    <row r="790" spans="1:47" x14ac:dyDescent="0.2">
      <c r="A790" s="29"/>
      <c r="B790" s="53"/>
      <c r="C790" s="29"/>
      <c r="D790" s="29"/>
      <c r="E790" s="29"/>
      <c r="AA790" s="92"/>
      <c r="AB790" s="92"/>
      <c r="AC790" s="92"/>
      <c r="AD790" s="92"/>
      <c r="AE790" s="92"/>
      <c r="AG790" s="116"/>
      <c r="AN790" s="92"/>
      <c r="AO790" s="92"/>
      <c r="AP790" s="92"/>
      <c r="AQ790" s="92"/>
      <c r="AR790" s="92"/>
      <c r="AS790" s="92"/>
      <c r="AT790" s="92"/>
      <c r="AU790" s="92"/>
    </row>
    <row r="791" spans="1:47" x14ac:dyDescent="0.2">
      <c r="A791" s="29"/>
      <c r="B791" s="53"/>
      <c r="C791" s="29"/>
      <c r="D791" s="29"/>
      <c r="E791" s="29"/>
      <c r="AA791" s="92"/>
      <c r="AB791" s="92"/>
      <c r="AC791" s="92"/>
      <c r="AD791" s="92"/>
      <c r="AE791" s="92"/>
      <c r="AG791" s="116"/>
      <c r="AN791" s="92"/>
      <c r="AO791" s="92"/>
      <c r="AP791" s="92"/>
      <c r="AQ791" s="92"/>
      <c r="AR791" s="92"/>
      <c r="AS791" s="92"/>
      <c r="AT791" s="92"/>
      <c r="AU791" s="92"/>
    </row>
    <row r="792" spans="1:47" x14ac:dyDescent="0.2">
      <c r="A792" s="29"/>
      <c r="B792" s="53"/>
      <c r="C792" s="29"/>
      <c r="D792" s="29"/>
      <c r="E792" s="29"/>
      <c r="AA792" s="92"/>
      <c r="AB792" s="92"/>
      <c r="AC792" s="92"/>
      <c r="AD792" s="92"/>
      <c r="AE792" s="92"/>
      <c r="AG792" s="116"/>
      <c r="AN792" s="92"/>
      <c r="AO792" s="92"/>
      <c r="AP792" s="92"/>
      <c r="AQ792" s="92"/>
      <c r="AR792" s="92"/>
      <c r="AS792" s="92"/>
      <c r="AT792" s="92"/>
      <c r="AU792" s="92"/>
    </row>
    <row r="793" spans="1:47" x14ac:dyDescent="0.2">
      <c r="A793" s="29"/>
      <c r="B793" s="53"/>
      <c r="C793" s="29"/>
      <c r="D793" s="29"/>
      <c r="E793" s="29"/>
      <c r="AA793" s="92"/>
      <c r="AB793" s="92"/>
      <c r="AC793" s="92"/>
      <c r="AD793" s="92"/>
      <c r="AE793" s="92"/>
      <c r="AG793" s="116"/>
      <c r="AN793" s="92"/>
      <c r="AO793" s="92"/>
      <c r="AP793" s="92"/>
      <c r="AQ793" s="92"/>
      <c r="AR793" s="92"/>
      <c r="AS793" s="92"/>
      <c r="AT793" s="92"/>
      <c r="AU793" s="92"/>
    </row>
    <row r="794" spans="1:47" x14ac:dyDescent="0.2">
      <c r="A794" s="29"/>
      <c r="B794" s="53"/>
      <c r="C794" s="29"/>
      <c r="D794" s="29"/>
      <c r="E794" s="29"/>
      <c r="AA794" s="92"/>
      <c r="AB794" s="92"/>
      <c r="AC794" s="92"/>
      <c r="AD794" s="92"/>
      <c r="AE794" s="92"/>
      <c r="AG794" s="116"/>
      <c r="AN794" s="92"/>
      <c r="AO794" s="92"/>
      <c r="AP794" s="92"/>
      <c r="AQ794" s="92"/>
      <c r="AR794" s="92"/>
      <c r="AS794" s="92"/>
      <c r="AT794" s="92"/>
      <c r="AU794" s="92"/>
    </row>
    <row r="795" spans="1:47" x14ac:dyDescent="0.2">
      <c r="A795" s="29"/>
      <c r="B795" s="53"/>
      <c r="C795" s="29"/>
      <c r="D795" s="29"/>
      <c r="E795" s="29"/>
      <c r="AA795" s="92"/>
      <c r="AB795" s="92"/>
      <c r="AC795" s="92"/>
      <c r="AD795" s="92"/>
      <c r="AE795" s="92"/>
      <c r="AG795" s="116"/>
      <c r="AN795" s="92"/>
      <c r="AO795" s="92"/>
      <c r="AP795" s="92"/>
      <c r="AQ795" s="92"/>
      <c r="AR795" s="92"/>
      <c r="AS795" s="92"/>
      <c r="AT795" s="92"/>
      <c r="AU795" s="92"/>
    </row>
    <row r="796" spans="1:47" x14ac:dyDescent="0.2">
      <c r="A796" s="29"/>
      <c r="B796" s="53"/>
      <c r="C796" s="29"/>
      <c r="D796" s="29"/>
      <c r="E796" s="29"/>
      <c r="AA796" s="92"/>
      <c r="AB796" s="92"/>
      <c r="AC796" s="92"/>
      <c r="AD796" s="92"/>
      <c r="AE796" s="92"/>
      <c r="AG796" s="116"/>
      <c r="AN796" s="92"/>
      <c r="AO796" s="92"/>
      <c r="AP796" s="92"/>
      <c r="AQ796" s="92"/>
      <c r="AR796" s="92"/>
      <c r="AS796" s="92"/>
      <c r="AT796" s="92"/>
      <c r="AU796" s="92"/>
    </row>
    <row r="797" spans="1:47" x14ac:dyDescent="0.2">
      <c r="A797" s="29"/>
      <c r="B797" s="53"/>
      <c r="C797" s="29"/>
      <c r="D797" s="29"/>
      <c r="E797" s="29"/>
      <c r="AA797" s="92"/>
      <c r="AB797" s="92"/>
      <c r="AC797" s="92"/>
      <c r="AD797" s="92"/>
      <c r="AE797" s="92"/>
      <c r="AG797" s="116"/>
      <c r="AN797" s="92"/>
      <c r="AO797" s="92"/>
      <c r="AP797" s="92"/>
      <c r="AQ797" s="92"/>
      <c r="AR797" s="92"/>
      <c r="AS797" s="92"/>
      <c r="AT797" s="92"/>
      <c r="AU797" s="92"/>
    </row>
    <row r="798" spans="1:47" x14ac:dyDescent="0.2">
      <c r="A798" s="29"/>
      <c r="B798" s="53"/>
      <c r="C798" s="29"/>
      <c r="D798" s="29"/>
      <c r="E798" s="29"/>
      <c r="AA798" s="92"/>
      <c r="AB798" s="92"/>
      <c r="AC798" s="92"/>
      <c r="AD798" s="92"/>
      <c r="AE798" s="92"/>
      <c r="AG798" s="116"/>
      <c r="AN798" s="92"/>
      <c r="AO798" s="92"/>
      <c r="AP798" s="92"/>
      <c r="AQ798" s="92"/>
      <c r="AR798" s="92"/>
      <c r="AS798" s="92"/>
      <c r="AT798" s="92"/>
      <c r="AU798" s="92"/>
    </row>
    <row r="799" spans="1:47" x14ac:dyDescent="0.2">
      <c r="A799" s="29"/>
      <c r="B799" s="53"/>
      <c r="C799" s="29"/>
      <c r="D799" s="29"/>
      <c r="E799" s="29"/>
      <c r="AA799" s="92"/>
      <c r="AB799" s="92"/>
      <c r="AC799" s="92"/>
      <c r="AD799" s="92"/>
      <c r="AE799" s="92"/>
      <c r="AG799" s="116"/>
      <c r="AN799" s="92"/>
      <c r="AO799" s="92"/>
      <c r="AP799" s="92"/>
      <c r="AQ799" s="92"/>
      <c r="AR799" s="92"/>
      <c r="AS799" s="92"/>
      <c r="AT799" s="92"/>
      <c r="AU799" s="92"/>
    </row>
    <row r="800" spans="1:47" x14ac:dyDescent="0.2">
      <c r="A800" s="29"/>
      <c r="B800" s="53"/>
      <c r="C800" s="29"/>
      <c r="D800" s="29"/>
      <c r="E800" s="29"/>
      <c r="AA800" s="92"/>
      <c r="AB800" s="92"/>
      <c r="AC800" s="92"/>
      <c r="AD800" s="92"/>
      <c r="AE800" s="92"/>
      <c r="AG800" s="116"/>
      <c r="AN800" s="92"/>
      <c r="AO800" s="92"/>
      <c r="AP800" s="92"/>
      <c r="AQ800" s="92"/>
      <c r="AR800" s="92"/>
      <c r="AS800" s="92"/>
      <c r="AT800" s="92"/>
      <c r="AU800" s="92"/>
    </row>
    <row r="801" spans="1:47" x14ac:dyDescent="0.2">
      <c r="A801" s="29"/>
      <c r="B801" s="53"/>
      <c r="C801" s="29"/>
      <c r="D801" s="29"/>
      <c r="E801" s="29"/>
      <c r="AA801" s="92"/>
      <c r="AB801" s="92"/>
      <c r="AC801" s="92"/>
      <c r="AD801" s="92"/>
      <c r="AE801" s="92"/>
      <c r="AG801" s="116"/>
      <c r="AN801" s="92"/>
      <c r="AO801" s="92"/>
      <c r="AP801" s="92"/>
      <c r="AQ801" s="92"/>
      <c r="AR801" s="92"/>
      <c r="AS801" s="92"/>
      <c r="AT801" s="92"/>
      <c r="AU801" s="92"/>
    </row>
    <row r="802" spans="1:47" x14ac:dyDescent="0.2">
      <c r="A802" s="29"/>
      <c r="B802" s="53"/>
      <c r="C802" s="29"/>
      <c r="D802" s="29"/>
      <c r="E802" s="29"/>
      <c r="AA802" s="92"/>
      <c r="AB802" s="92"/>
      <c r="AC802" s="92"/>
      <c r="AD802" s="92"/>
      <c r="AE802" s="92"/>
      <c r="AG802" s="116"/>
      <c r="AN802" s="92"/>
      <c r="AO802" s="92"/>
      <c r="AP802" s="92"/>
      <c r="AQ802" s="92"/>
      <c r="AR802" s="92"/>
      <c r="AS802" s="92"/>
      <c r="AT802" s="92"/>
      <c r="AU802" s="92"/>
    </row>
    <row r="803" spans="1:47" x14ac:dyDescent="0.2">
      <c r="A803" s="29"/>
      <c r="B803" s="53"/>
      <c r="C803" s="29"/>
      <c r="D803" s="29"/>
      <c r="E803" s="29"/>
      <c r="AA803" s="92"/>
      <c r="AB803" s="92"/>
      <c r="AC803" s="92"/>
      <c r="AD803" s="92"/>
      <c r="AE803" s="92"/>
      <c r="AG803" s="116"/>
      <c r="AN803" s="92"/>
      <c r="AO803" s="92"/>
      <c r="AP803" s="92"/>
      <c r="AQ803" s="92"/>
      <c r="AR803" s="92"/>
      <c r="AS803" s="92"/>
      <c r="AT803" s="92"/>
      <c r="AU803" s="92"/>
    </row>
    <row r="804" spans="1:47" x14ac:dyDescent="0.2">
      <c r="A804" s="29"/>
      <c r="B804" s="53"/>
      <c r="C804" s="29"/>
      <c r="D804" s="29"/>
      <c r="E804" s="29"/>
      <c r="AA804" s="92"/>
      <c r="AB804" s="92"/>
      <c r="AC804" s="92"/>
      <c r="AD804" s="92"/>
      <c r="AE804" s="92"/>
      <c r="AG804" s="116"/>
      <c r="AN804" s="92"/>
      <c r="AO804" s="92"/>
      <c r="AP804" s="92"/>
      <c r="AQ804" s="92"/>
      <c r="AR804" s="92"/>
      <c r="AS804" s="92"/>
      <c r="AT804" s="92"/>
      <c r="AU804" s="92"/>
    </row>
    <row r="805" spans="1:47" x14ac:dyDescent="0.2">
      <c r="A805" s="29"/>
      <c r="B805" s="53"/>
      <c r="C805" s="29"/>
      <c r="D805" s="29"/>
      <c r="E805" s="29"/>
      <c r="AA805" s="92"/>
      <c r="AB805" s="92"/>
      <c r="AC805" s="92"/>
      <c r="AD805" s="92"/>
      <c r="AE805" s="92"/>
      <c r="AG805" s="116"/>
      <c r="AN805" s="92"/>
      <c r="AO805" s="92"/>
      <c r="AP805" s="92"/>
      <c r="AQ805" s="92"/>
      <c r="AR805" s="92"/>
      <c r="AS805" s="92"/>
      <c r="AT805" s="92"/>
      <c r="AU805" s="92"/>
    </row>
    <row r="806" spans="1:47" x14ac:dyDescent="0.2">
      <c r="A806" s="29"/>
      <c r="B806" s="53"/>
      <c r="C806" s="29"/>
      <c r="D806" s="29"/>
      <c r="E806" s="29"/>
      <c r="AA806" s="92"/>
      <c r="AB806" s="92"/>
      <c r="AC806" s="92"/>
      <c r="AD806" s="92"/>
      <c r="AE806" s="92"/>
      <c r="AG806" s="116"/>
      <c r="AN806" s="92"/>
      <c r="AO806" s="92"/>
      <c r="AP806" s="92"/>
      <c r="AQ806" s="92"/>
      <c r="AR806" s="92"/>
      <c r="AS806" s="92"/>
      <c r="AT806" s="92"/>
      <c r="AU806" s="92"/>
    </row>
    <row r="807" spans="1:47" x14ac:dyDescent="0.2">
      <c r="A807" s="29"/>
      <c r="B807" s="53"/>
      <c r="C807" s="29"/>
      <c r="D807" s="29"/>
      <c r="E807" s="29"/>
      <c r="AA807" s="92"/>
      <c r="AB807" s="92"/>
      <c r="AC807" s="92"/>
      <c r="AD807" s="92"/>
      <c r="AE807" s="92"/>
      <c r="AG807" s="116"/>
      <c r="AN807" s="92"/>
      <c r="AO807" s="92"/>
      <c r="AP807" s="92"/>
      <c r="AQ807" s="92"/>
      <c r="AR807" s="92"/>
      <c r="AS807" s="92"/>
      <c r="AT807" s="92"/>
      <c r="AU807" s="92"/>
    </row>
    <row r="808" spans="1:47" x14ac:dyDescent="0.2">
      <c r="A808" s="29"/>
      <c r="B808" s="53"/>
      <c r="C808" s="29"/>
      <c r="D808" s="29"/>
      <c r="E808" s="29"/>
      <c r="AA808" s="92"/>
      <c r="AB808" s="92"/>
      <c r="AC808" s="92"/>
      <c r="AD808" s="92"/>
      <c r="AE808" s="92"/>
      <c r="AG808" s="116"/>
      <c r="AN808" s="92"/>
      <c r="AO808" s="92"/>
      <c r="AP808" s="92"/>
      <c r="AQ808" s="92"/>
      <c r="AR808" s="92"/>
      <c r="AS808" s="92"/>
      <c r="AT808" s="92"/>
      <c r="AU808" s="92"/>
    </row>
    <row r="809" spans="1:47" x14ac:dyDescent="0.2">
      <c r="A809" s="29"/>
      <c r="B809" s="53"/>
      <c r="C809" s="29"/>
      <c r="D809" s="29"/>
      <c r="E809" s="29"/>
      <c r="AA809" s="92"/>
      <c r="AB809" s="92"/>
      <c r="AC809" s="92"/>
      <c r="AD809" s="92"/>
      <c r="AE809" s="92"/>
      <c r="AG809" s="116"/>
      <c r="AN809" s="92"/>
      <c r="AO809" s="92"/>
      <c r="AP809" s="92"/>
      <c r="AQ809" s="92"/>
      <c r="AR809" s="92"/>
      <c r="AS809" s="92"/>
      <c r="AT809" s="92"/>
      <c r="AU809" s="92"/>
    </row>
    <row r="810" spans="1:47" x14ac:dyDescent="0.2">
      <c r="A810" s="29"/>
      <c r="B810" s="53"/>
      <c r="C810" s="29"/>
      <c r="D810" s="29"/>
      <c r="E810" s="29"/>
      <c r="AA810" s="92"/>
      <c r="AB810" s="92"/>
      <c r="AC810" s="92"/>
      <c r="AD810" s="92"/>
      <c r="AE810" s="92"/>
      <c r="AG810" s="116"/>
      <c r="AN810" s="92"/>
      <c r="AO810" s="92"/>
      <c r="AP810" s="92"/>
      <c r="AQ810" s="92"/>
      <c r="AR810" s="92"/>
      <c r="AS810" s="92"/>
      <c r="AT810" s="92"/>
      <c r="AU810" s="92"/>
    </row>
    <row r="811" spans="1:47" x14ac:dyDescent="0.2">
      <c r="A811" s="29"/>
      <c r="B811" s="53"/>
      <c r="C811" s="29"/>
      <c r="D811" s="29"/>
      <c r="E811" s="29"/>
      <c r="AA811" s="92"/>
      <c r="AB811" s="92"/>
      <c r="AC811" s="92"/>
      <c r="AD811" s="92"/>
      <c r="AE811" s="92"/>
      <c r="AG811" s="116"/>
      <c r="AN811" s="92"/>
      <c r="AO811" s="92"/>
      <c r="AP811" s="92"/>
      <c r="AQ811" s="92"/>
      <c r="AR811" s="92"/>
      <c r="AS811" s="92"/>
      <c r="AT811" s="92"/>
      <c r="AU811" s="92"/>
    </row>
    <row r="812" spans="1:47" x14ac:dyDescent="0.2">
      <c r="A812" s="29"/>
      <c r="B812" s="53"/>
      <c r="C812" s="29"/>
      <c r="D812" s="29"/>
      <c r="E812" s="29"/>
      <c r="AA812" s="92"/>
      <c r="AB812" s="92"/>
      <c r="AC812" s="92"/>
      <c r="AD812" s="92"/>
      <c r="AE812" s="92"/>
      <c r="AG812" s="116"/>
      <c r="AN812" s="92"/>
      <c r="AO812" s="92"/>
      <c r="AP812" s="92"/>
      <c r="AQ812" s="92"/>
      <c r="AR812" s="92"/>
      <c r="AS812" s="92"/>
      <c r="AT812" s="92"/>
      <c r="AU812" s="92"/>
    </row>
    <row r="813" spans="1:47" x14ac:dyDescent="0.2">
      <c r="A813" s="29"/>
      <c r="B813" s="53"/>
      <c r="C813" s="29"/>
      <c r="D813" s="29"/>
      <c r="E813" s="29"/>
      <c r="AA813" s="92"/>
      <c r="AB813" s="92"/>
      <c r="AC813" s="92"/>
      <c r="AD813" s="92"/>
      <c r="AE813" s="92"/>
      <c r="AG813" s="116"/>
      <c r="AN813" s="92"/>
      <c r="AO813" s="92"/>
      <c r="AP813" s="92"/>
      <c r="AQ813" s="92"/>
      <c r="AR813" s="92"/>
      <c r="AS813" s="92"/>
      <c r="AT813" s="92"/>
      <c r="AU813" s="92"/>
    </row>
    <row r="814" spans="1:47" x14ac:dyDescent="0.2">
      <c r="A814" s="29"/>
      <c r="B814" s="53"/>
      <c r="C814" s="29"/>
      <c r="D814" s="29"/>
      <c r="E814" s="29"/>
      <c r="AA814" s="92"/>
      <c r="AB814" s="92"/>
      <c r="AC814" s="92"/>
      <c r="AD814" s="92"/>
      <c r="AE814" s="92"/>
      <c r="AG814" s="116"/>
      <c r="AN814" s="92"/>
      <c r="AO814" s="92"/>
      <c r="AP814" s="92"/>
      <c r="AQ814" s="92"/>
      <c r="AR814" s="92"/>
      <c r="AS814" s="92"/>
      <c r="AT814" s="92"/>
      <c r="AU814" s="92"/>
    </row>
    <row r="815" spans="1:47" x14ac:dyDescent="0.2">
      <c r="A815" s="29"/>
      <c r="B815" s="53"/>
      <c r="C815" s="29"/>
      <c r="D815" s="29"/>
      <c r="E815" s="29"/>
      <c r="AA815" s="92"/>
      <c r="AB815" s="92"/>
      <c r="AC815" s="92"/>
      <c r="AD815" s="92"/>
      <c r="AE815" s="92"/>
      <c r="AG815" s="116"/>
      <c r="AN815" s="92"/>
      <c r="AO815" s="92"/>
      <c r="AP815" s="92"/>
      <c r="AQ815" s="92"/>
      <c r="AR815" s="92"/>
      <c r="AS815" s="92"/>
      <c r="AT815" s="92"/>
      <c r="AU815" s="92"/>
    </row>
    <row r="816" spans="1:47" x14ac:dyDescent="0.2">
      <c r="A816" s="29"/>
      <c r="B816" s="53"/>
      <c r="C816" s="29"/>
      <c r="D816" s="29"/>
      <c r="E816" s="29"/>
      <c r="AA816" s="92"/>
      <c r="AB816" s="92"/>
      <c r="AC816" s="92"/>
      <c r="AD816" s="92"/>
      <c r="AE816" s="92"/>
      <c r="AG816" s="116"/>
      <c r="AN816" s="92"/>
      <c r="AO816" s="92"/>
      <c r="AP816" s="92"/>
      <c r="AQ816" s="92"/>
      <c r="AR816" s="92"/>
      <c r="AS816" s="92"/>
      <c r="AT816" s="92"/>
      <c r="AU816" s="92"/>
    </row>
    <row r="817" spans="1:64" x14ac:dyDescent="0.2">
      <c r="A817" s="29"/>
      <c r="B817" s="53"/>
      <c r="C817" s="29"/>
      <c r="D817" s="29"/>
      <c r="E817" s="29"/>
      <c r="AA817" s="92"/>
      <c r="AB817" s="92"/>
      <c r="AC817" s="92"/>
      <c r="AD817" s="92"/>
      <c r="AE817" s="92"/>
      <c r="AG817" s="116"/>
      <c r="AN817" s="92"/>
      <c r="AO817" s="92"/>
      <c r="AP817" s="92"/>
      <c r="AQ817" s="92"/>
      <c r="AR817" s="92"/>
      <c r="AS817" s="92"/>
      <c r="AT817" s="92"/>
      <c r="AU817" s="92"/>
    </row>
    <row r="818" spans="1:64" x14ac:dyDescent="0.2">
      <c r="A818" s="29"/>
      <c r="B818" s="53"/>
      <c r="C818" s="29"/>
      <c r="D818" s="29"/>
      <c r="E818" s="29"/>
      <c r="AA818" s="92"/>
      <c r="AB818" s="92"/>
      <c r="AC818" s="92"/>
      <c r="AD818" s="92"/>
      <c r="AE818" s="92"/>
      <c r="AG818" s="116"/>
      <c r="AN818" s="92"/>
      <c r="AO818" s="92"/>
      <c r="AP818" s="92"/>
      <c r="AQ818" s="92"/>
      <c r="AR818" s="92"/>
      <c r="AS818" s="92"/>
      <c r="AT818" s="92"/>
      <c r="AU818" s="92"/>
    </row>
    <row r="819" spans="1:64" x14ac:dyDescent="0.2">
      <c r="A819" s="29"/>
      <c r="B819" s="53"/>
      <c r="C819" s="29"/>
      <c r="D819" s="29"/>
      <c r="E819" s="29"/>
      <c r="AA819" s="92"/>
      <c r="AB819" s="92"/>
      <c r="AC819" s="92"/>
      <c r="AD819" s="92"/>
      <c r="AE819" s="92"/>
      <c r="AG819" s="116"/>
      <c r="AN819" s="92"/>
      <c r="AO819" s="92"/>
      <c r="AP819" s="92"/>
      <c r="AQ819" s="92"/>
      <c r="AR819" s="92"/>
      <c r="AS819" s="92"/>
      <c r="AT819" s="92"/>
      <c r="AU819" s="92"/>
    </row>
    <row r="820" spans="1:64" x14ac:dyDescent="0.2">
      <c r="A820" s="29"/>
      <c r="B820" s="53"/>
      <c r="C820" s="29"/>
      <c r="D820" s="29"/>
      <c r="E820" s="29"/>
      <c r="AA820" s="92"/>
      <c r="AB820" s="92"/>
      <c r="AC820" s="92"/>
      <c r="AD820" s="92"/>
      <c r="AE820" s="92"/>
      <c r="AG820" s="116"/>
      <c r="AN820" s="92"/>
      <c r="AO820" s="92"/>
      <c r="AP820" s="92"/>
      <c r="AQ820" s="92"/>
      <c r="AR820" s="92"/>
      <c r="AS820" s="92"/>
      <c r="AT820" s="92"/>
      <c r="AU820" s="92"/>
    </row>
    <row r="821" spans="1:64" x14ac:dyDescent="0.2">
      <c r="A821" s="29"/>
      <c r="B821" s="53"/>
      <c r="C821" s="29"/>
      <c r="D821" s="29"/>
      <c r="E821" s="29"/>
      <c r="AA821" s="92"/>
      <c r="AB821" s="92"/>
      <c r="AC821" s="92"/>
      <c r="AD821" s="92"/>
      <c r="AE821" s="92"/>
      <c r="AG821" s="116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</row>
    <row r="822" spans="1:64" x14ac:dyDescent="0.2">
      <c r="A822" s="29"/>
      <c r="B822" s="53"/>
      <c r="C822" s="29"/>
      <c r="D822" s="29"/>
      <c r="E822" s="29"/>
      <c r="AA822" s="92"/>
      <c r="AB822" s="92"/>
      <c r="AC822" s="92"/>
      <c r="AD822" s="92"/>
      <c r="AE822" s="92"/>
      <c r="AG822" s="116"/>
      <c r="AN822" s="92"/>
      <c r="AO822" s="92"/>
      <c r="AP822" s="92"/>
      <c r="AQ822" s="92"/>
      <c r="AR822" s="92"/>
      <c r="AS822" s="92"/>
      <c r="AT822" s="92"/>
      <c r="AU822" s="92"/>
      <c r="AV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</row>
    <row r="823" spans="1:64" x14ac:dyDescent="0.2">
      <c r="A823" s="29"/>
      <c r="B823" s="53"/>
      <c r="C823" s="29"/>
      <c r="D823" s="29"/>
      <c r="E823" s="29"/>
      <c r="AA823" s="92"/>
      <c r="AB823" s="92"/>
      <c r="AC823" s="92"/>
      <c r="AD823" s="92"/>
      <c r="AE823" s="92"/>
      <c r="AG823" s="116"/>
      <c r="AN823" s="92"/>
      <c r="AO823" s="92"/>
      <c r="AP823" s="92"/>
      <c r="AQ823" s="92"/>
      <c r="AR823" s="92"/>
      <c r="AS823" s="92"/>
      <c r="AT823" s="92"/>
      <c r="AU823" s="92"/>
    </row>
    <row r="824" spans="1:64" x14ac:dyDescent="0.2">
      <c r="A824" s="29"/>
      <c r="B824" s="53"/>
      <c r="C824" s="29"/>
      <c r="D824" s="29"/>
      <c r="E824" s="29"/>
      <c r="AA824" s="92"/>
      <c r="AB824" s="92"/>
      <c r="AC824" s="92"/>
      <c r="AD824" s="92"/>
      <c r="AE824" s="92"/>
      <c r="AG824" s="116"/>
      <c r="AN824" s="92"/>
      <c r="AO824" s="92"/>
      <c r="AP824" s="92"/>
      <c r="AQ824" s="92"/>
      <c r="AR824" s="92"/>
      <c r="AS824" s="92"/>
      <c r="AT824" s="92"/>
      <c r="AU824" s="92"/>
    </row>
    <row r="825" spans="1:64" x14ac:dyDescent="0.2">
      <c r="A825" s="29"/>
      <c r="B825" s="53"/>
      <c r="C825" s="29"/>
      <c r="D825" s="29"/>
      <c r="E825" s="29"/>
      <c r="AA825" s="92"/>
      <c r="AB825" s="92"/>
      <c r="AC825" s="92"/>
      <c r="AD825" s="92"/>
      <c r="AE825" s="92"/>
      <c r="AG825" s="116"/>
      <c r="AN825" s="92"/>
      <c r="AO825" s="92"/>
      <c r="AP825" s="92"/>
      <c r="AQ825" s="92"/>
      <c r="AR825" s="92"/>
      <c r="AS825" s="92"/>
      <c r="AT825" s="92"/>
      <c r="AU825" s="92"/>
    </row>
    <row r="826" spans="1:64" x14ac:dyDescent="0.2">
      <c r="A826" s="29"/>
      <c r="B826" s="53"/>
      <c r="C826" s="29"/>
      <c r="D826" s="29"/>
      <c r="E826" s="29"/>
      <c r="AA826" s="92"/>
      <c r="AB826" s="92"/>
      <c r="AC826" s="92"/>
      <c r="AD826" s="92"/>
      <c r="AE826" s="92"/>
      <c r="AG826" s="116"/>
      <c r="AN826" s="92"/>
      <c r="AO826" s="92"/>
      <c r="AP826" s="92"/>
      <c r="AQ826" s="92"/>
      <c r="AR826" s="92"/>
      <c r="AS826" s="92"/>
      <c r="AT826" s="92"/>
      <c r="AU826" s="92"/>
    </row>
    <row r="827" spans="1:64" x14ac:dyDescent="0.2">
      <c r="A827" s="29"/>
      <c r="B827" s="53"/>
      <c r="C827" s="29"/>
      <c r="D827" s="29"/>
      <c r="E827" s="29"/>
      <c r="AA827" s="92"/>
      <c r="AB827" s="92"/>
      <c r="AC827" s="92"/>
      <c r="AD827" s="92"/>
      <c r="AE827" s="92"/>
      <c r="AG827" s="116"/>
      <c r="AN827" s="92"/>
      <c r="AO827" s="92"/>
      <c r="AP827" s="92"/>
      <c r="AQ827" s="92"/>
      <c r="AR827" s="92"/>
      <c r="AS827" s="92"/>
      <c r="AT827" s="92"/>
      <c r="AU827" s="92"/>
    </row>
    <row r="828" spans="1:64" x14ac:dyDescent="0.2">
      <c r="A828" s="29"/>
      <c r="B828" s="53"/>
      <c r="C828" s="29"/>
      <c r="D828" s="29"/>
      <c r="E828" s="29"/>
      <c r="AA828" s="92"/>
      <c r="AB828" s="92"/>
      <c r="AC828" s="92"/>
      <c r="AD828" s="92"/>
      <c r="AE828" s="92"/>
      <c r="AG828" s="116"/>
      <c r="AN828" s="92"/>
      <c r="AO828" s="92"/>
      <c r="AP828" s="92"/>
      <c r="AQ828" s="92"/>
      <c r="AR828" s="92"/>
      <c r="AS828" s="92"/>
      <c r="AT828" s="92"/>
      <c r="AU828" s="92"/>
    </row>
    <row r="829" spans="1:64" x14ac:dyDescent="0.2">
      <c r="A829" s="29"/>
      <c r="B829" s="53"/>
      <c r="C829" s="29"/>
      <c r="D829" s="29"/>
      <c r="E829" s="29"/>
      <c r="AA829" s="92"/>
      <c r="AB829" s="92"/>
      <c r="AC829" s="92"/>
      <c r="AD829" s="92"/>
      <c r="AE829" s="92"/>
      <c r="AG829" s="116"/>
      <c r="AN829" s="92"/>
      <c r="AO829" s="92"/>
      <c r="AP829" s="92"/>
      <c r="AQ829" s="92"/>
      <c r="AR829" s="92"/>
      <c r="AS829" s="92"/>
      <c r="AT829" s="92"/>
      <c r="AU829" s="92"/>
    </row>
    <row r="830" spans="1:64" x14ac:dyDescent="0.2">
      <c r="A830" s="29"/>
      <c r="B830" s="53"/>
      <c r="C830" s="29"/>
      <c r="D830" s="29"/>
      <c r="E830" s="29"/>
      <c r="AA830" s="92"/>
      <c r="AB830" s="92"/>
      <c r="AC830" s="92"/>
      <c r="AD830" s="92"/>
      <c r="AE830" s="92"/>
      <c r="AG830" s="116"/>
      <c r="AN830" s="92"/>
      <c r="AO830" s="92"/>
      <c r="AP830" s="92"/>
      <c r="AQ830" s="92"/>
      <c r="AR830" s="92"/>
      <c r="AS830" s="92"/>
      <c r="AT830" s="92"/>
      <c r="AU830" s="92"/>
    </row>
    <row r="831" spans="1:64" x14ac:dyDescent="0.2">
      <c r="A831" s="29"/>
      <c r="B831" s="53"/>
      <c r="C831" s="29"/>
      <c r="D831" s="29"/>
      <c r="E831" s="29"/>
      <c r="AA831" s="92"/>
      <c r="AB831" s="92"/>
      <c r="AC831" s="92"/>
      <c r="AD831" s="92"/>
      <c r="AE831" s="92"/>
      <c r="AG831" s="116"/>
      <c r="AN831" s="92"/>
      <c r="AO831" s="92"/>
      <c r="AP831" s="92"/>
      <c r="AQ831" s="92"/>
      <c r="AR831" s="92"/>
      <c r="AS831" s="92"/>
      <c r="AT831" s="92"/>
      <c r="AU831" s="92"/>
    </row>
    <row r="832" spans="1:64" x14ac:dyDescent="0.2">
      <c r="A832" s="29"/>
      <c r="B832" s="53"/>
      <c r="C832" s="29"/>
      <c r="D832" s="29"/>
      <c r="E832" s="29"/>
      <c r="AA832" s="92"/>
      <c r="AB832" s="92"/>
      <c r="AC832" s="92"/>
      <c r="AD832" s="92"/>
      <c r="AE832" s="92"/>
      <c r="AG832" s="116"/>
      <c r="AN832" s="92"/>
      <c r="AO832" s="92"/>
      <c r="AP832" s="92"/>
      <c r="AQ832" s="92"/>
      <c r="AR832" s="92"/>
      <c r="AS832" s="92"/>
      <c r="AT832" s="92"/>
      <c r="AU832" s="92"/>
    </row>
    <row r="833" spans="1:50" x14ac:dyDescent="0.2">
      <c r="A833" s="29"/>
      <c r="B833" s="53"/>
      <c r="C833" s="29"/>
      <c r="D833" s="29"/>
      <c r="E833" s="29"/>
      <c r="AA833" s="92"/>
      <c r="AB833" s="92"/>
      <c r="AC833" s="92"/>
      <c r="AD833" s="92"/>
      <c r="AE833" s="92"/>
      <c r="AG833" s="116"/>
      <c r="AN833" s="92"/>
      <c r="AO833" s="92"/>
      <c r="AP833" s="92"/>
      <c r="AQ833" s="92"/>
      <c r="AR833" s="92"/>
      <c r="AS833" s="92"/>
      <c r="AT833" s="92"/>
      <c r="AU833" s="92"/>
      <c r="AV833" s="92"/>
      <c r="AX833" s="92"/>
    </row>
    <row r="834" spans="1:50" x14ac:dyDescent="0.2">
      <c r="A834" s="29"/>
      <c r="B834" s="53"/>
      <c r="C834" s="29"/>
      <c r="D834" s="29"/>
      <c r="E834" s="29"/>
      <c r="AA834" s="92"/>
      <c r="AB834" s="92"/>
      <c r="AC834" s="92"/>
      <c r="AD834" s="92"/>
      <c r="AE834" s="92"/>
      <c r="AG834" s="116"/>
      <c r="AN834" s="92"/>
      <c r="AO834" s="92"/>
      <c r="AP834" s="92"/>
      <c r="AQ834" s="92"/>
      <c r="AR834" s="92"/>
      <c r="AS834" s="92"/>
      <c r="AT834" s="92"/>
      <c r="AU834" s="92"/>
    </row>
    <row r="835" spans="1:50" x14ac:dyDescent="0.2">
      <c r="A835" s="29"/>
      <c r="B835" s="53"/>
      <c r="C835" s="29"/>
      <c r="D835" s="29"/>
      <c r="E835" s="29"/>
      <c r="AA835" s="92"/>
      <c r="AB835" s="92"/>
      <c r="AC835" s="92"/>
      <c r="AD835" s="92"/>
      <c r="AE835" s="92"/>
      <c r="AG835" s="116"/>
      <c r="AN835" s="92"/>
      <c r="AO835" s="92"/>
      <c r="AP835" s="92"/>
      <c r="AQ835" s="92"/>
      <c r="AR835" s="92"/>
      <c r="AS835" s="92"/>
      <c r="AT835" s="92"/>
      <c r="AU835" s="92"/>
    </row>
    <row r="836" spans="1:50" x14ac:dyDescent="0.2">
      <c r="A836" s="29"/>
      <c r="B836" s="53"/>
      <c r="C836" s="29"/>
      <c r="D836" s="29"/>
      <c r="E836" s="29"/>
      <c r="AA836" s="92"/>
      <c r="AB836" s="92"/>
      <c r="AC836" s="92"/>
      <c r="AD836" s="92"/>
      <c r="AE836" s="92"/>
      <c r="AG836" s="116"/>
      <c r="AN836" s="92"/>
      <c r="AO836" s="92"/>
      <c r="AP836" s="92"/>
      <c r="AQ836" s="92"/>
      <c r="AR836" s="92"/>
      <c r="AS836" s="92"/>
      <c r="AT836" s="92"/>
      <c r="AU836" s="92"/>
    </row>
    <row r="837" spans="1:50" x14ac:dyDescent="0.2">
      <c r="A837" s="29"/>
      <c r="B837" s="53"/>
      <c r="C837" s="29"/>
      <c r="D837" s="29"/>
      <c r="E837" s="29"/>
      <c r="AA837" s="92"/>
      <c r="AB837" s="92"/>
      <c r="AC837" s="92"/>
      <c r="AD837" s="92"/>
      <c r="AE837" s="92"/>
      <c r="AG837" s="116"/>
      <c r="AN837" s="92"/>
      <c r="AO837" s="92"/>
      <c r="AP837" s="92"/>
      <c r="AQ837" s="92"/>
      <c r="AR837" s="92"/>
      <c r="AS837" s="92"/>
      <c r="AT837" s="92"/>
      <c r="AU837" s="92"/>
    </row>
    <row r="838" spans="1:50" x14ac:dyDescent="0.2">
      <c r="A838" s="29"/>
      <c r="B838" s="53"/>
      <c r="C838" s="29"/>
      <c r="D838" s="29"/>
      <c r="E838" s="29"/>
      <c r="AA838" s="92"/>
      <c r="AB838" s="92"/>
      <c r="AC838" s="92"/>
      <c r="AD838" s="92"/>
      <c r="AE838" s="92"/>
      <c r="AG838" s="116"/>
      <c r="AN838" s="92"/>
      <c r="AO838" s="92"/>
      <c r="AP838" s="92"/>
      <c r="AQ838" s="92"/>
      <c r="AR838" s="92"/>
      <c r="AS838" s="92"/>
      <c r="AT838" s="92"/>
      <c r="AU838" s="92"/>
    </row>
    <row r="839" spans="1:50" x14ac:dyDescent="0.2">
      <c r="A839" s="29"/>
      <c r="B839" s="53"/>
      <c r="C839" s="29"/>
      <c r="D839" s="29"/>
      <c r="E839" s="29"/>
      <c r="AA839" s="92"/>
      <c r="AB839" s="92"/>
      <c r="AC839" s="92"/>
      <c r="AD839" s="92"/>
      <c r="AE839" s="92"/>
      <c r="AG839" s="116"/>
      <c r="AN839" s="92"/>
      <c r="AO839" s="92"/>
      <c r="AP839" s="92"/>
      <c r="AQ839" s="92"/>
      <c r="AR839" s="92"/>
      <c r="AS839" s="92"/>
      <c r="AT839" s="92"/>
      <c r="AU839" s="92"/>
    </row>
    <row r="840" spans="1:50" x14ac:dyDescent="0.2">
      <c r="A840" s="29"/>
      <c r="B840" s="53"/>
      <c r="C840" s="29"/>
      <c r="D840" s="29"/>
      <c r="E840" s="29"/>
      <c r="AA840" s="92"/>
      <c r="AB840" s="92"/>
      <c r="AC840" s="92"/>
      <c r="AD840" s="92"/>
      <c r="AE840" s="92"/>
      <c r="AG840" s="116"/>
      <c r="AN840" s="92"/>
      <c r="AO840" s="92"/>
      <c r="AP840" s="92"/>
      <c r="AQ840" s="92"/>
      <c r="AR840" s="92"/>
      <c r="AS840" s="92"/>
      <c r="AT840" s="92"/>
      <c r="AU840" s="92"/>
    </row>
    <row r="841" spans="1:50" x14ac:dyDescent="0.2">
      <c r="A841" s="29"/>
      <c r="B841" s="53"/>
      <c r="C841" s="29"/>
      <c r="D841" s="29"/>
      <c r="E841" s="29"/>
      <c r="AA841" s="92"/>
      <c r="AB841" s="92"/>
      <c r="AC841" s="92"/>
      <c r="AD841" s="92"/>
      <c r="AE841" s="92"/>
      <c r="AG841" s="116"/>
      <c r="AN841" s="92"/>
      <c r="AO841" s="92"/>
      <c r="AP841" s="92"/>
      <c r="AQ841" s="92"/>
      <c r="AR841" s="92"/>
      <c r="AS841" s="92"/>
      <c r="AT841" s="92"/>
      <c r="AU841" s="92"/>
    </row>
    <row r="842" spans="1:50" x14ac:dyDescent="0.2">
      <c r="A842" s="29"/>
      <c r="B842" s="53"/>
      <c r="C842" s="29"/>
      <c r="D842" s="29"/>
      <c r="E842" s="29"/>
      <c r="AA842" s="92"/>
      <c r="AB842" s="92"/>
      <c r="AC842" s="92"/>
      <c r="AD842" s="92"/>
      <c r="AE842" s="92"/>
      <c r="AG842" s="116"/>
      <c r="AN842" s="92"/>
      <c r="AO842" s="92"/>
      <c r="AP842" s="92"/>
      <c r="AQ842" s="92"/>
      <c r="AR842" s="92"/>
      <c r="AS842" s="92"/>
      <c r="AT842" s="92"/>
      <c r="AU842" s="92"/>
    </row>
    <row r="843" spans="1:50" x14ac:dyDescent="0.2">
      <c r="A843" s="29"/>
      <c r="B843" s="53"/>
      <c r="C843" s="29"/>
      <c r="D843" s="29"/>
      <c r="E843" s="29"/>
      <c r="AA843" s="92"/>
      <c r="AB843" s="92"/>
      <c r="AC843" s="92"/>
      <c r="AD843" s="92"/>
      <c r="AE843" s="92"/>
      <c r="AG843" s="116"/>
      <c r="AN843" s="92"/>
      <c r="AO843" s="92"/>
      <c r="AP843" s="92"/>
      <c r="AQ843" s="92"/>
      <c r="AR843" s="92"/>
      <c r="AS843" s="92"/>
      <c r="AT843" s="92"/>
      <c r="AU843" s="92"/>
    </row>
    <row r="844" spans="1:50" x14ac:dyDescent="0.2">
      <c r="A844" s="29"/>
      <c r="B844" s="53"/>
      <c r="C844" s="29"/>
      <c r="D844" s="29"/>
      <c r="E844" s="29"/>
      <c r="AA844" s="92"/>
      <c r="AB844" s="92"/>
      <c r="AC844" s="92"/>
      <c r="AD844" s="92"/>
      <c r="AE844" s="92"/>
      <c r="AG844" s="116"/>
      <c r="AN844" s="92"/>
      <c r="AO844" s="92"/>
      <c r="AP844" s="92"/>
      <c r="AQ844" s="92"/>
      <c r="AR844" s="92"/>
      <c r="AS844" s="92"/>
      <c r="AT844" s="92"/>
      <c r="AU844" s="92"/>
    </row>
    <row r="845" spans="1:50" x14ac:dyDescent="0.2">
      <c r="A845" s="29"/>
      <c r="B845" s="53"/>
      <c r="C845" s="29"/>
      <c r="D845" s="29"/>
      <c r="E845" s="29"/>
      <c r="AA845" s="92"/>
      <c r="AB845" s="92"/>
      <c r="AC845" s="92"/>
      <c r="AD845" s="92"/>
      <c r="AE845" s="92"/>
      <c r="AG845" s="116"/>
      <c r="AN845" s="92"/>
      <c r="AO845" s="92"/>
      <c r="AP845" s="92"/>
      <c r="AQ845" s="92"/>
      <c r="AR845" s="92"/>
      <c r="AS845" s="92"/>
      <c r="AT845" s="92"/>
      <c r="AU845" s="92"/>
    </row>
    <row r="846" spans="1:50" x14ac:dyDescent="0.2">
      <c r="A846" s="29"/>
      <c r="B846" s="53"/>
      <c r="C846" s="29"/>
      <c r="D846" s="29"/>
      <c r="E846" s="29"/>
      <c r="AA846" s="92"/>
      <c r="AB846" s="92"/>
      <c r="AC846" s="92"/>
      <c r="AD846" s="92"/>
      <c r="AE846" s="92"/>
      <c r="AG846" s="116"/>
      <c r="AN846" s="92"/>
      <c r="AO846" s="92"/>
      <c r="AP846" s="92"/>
      <c r="AQ846" s="92"/>
      <c r="AR846" s="92"/>
      <c r="AS846" s="92"/>
      <c r="AT846" s="92"/>
      <c r="AU846" s="92"/>
    </row>
    <row r="847" spans="1:50" x14ac:dyDescent="0.2">
      <c r="A847" s="29"/>
      <c r="B847" s="53"/>
      <c r="C847" s="29"/>
      <c r="D847" s="29"/>
      <c r="E847" s="29"/>
      <c r="AA847" s="92"/>
      <c r="AB847" s="92"/>
      <c r="AC847" s="92"/>
      <c r="AD847" s="92"/>
      <c r="AE847" s="92"/>
      <c r="AG847" s="116"/>
      <c r="AN847" s="92"/>
      <c r="AO847" s="92"/>
      <c r="AP847" s="92"/>
      <c r="AQ847" s="92"/>
      <c r="AR847" s="92"/>
      <c r="AS847" s="92"/>
      <c r="AT847" s="92"/>
      <c r="AU847" s="92"/>
    </row>
    <row r="848" spans="1:50" x14ac:dyDescent="0.2">
      <c r="A848" s="29"/>
      <c r="B848" s="53"/>
      <c r="C848" s="29"/>
      <c r="D848" s="29"/>
      <c r="E848" s="29"/>
      <c r="AA848" s="92"/>
      <c r="AB848" s="92"/>
      <c r="AC848" s="92"/>
      <c r="AD848" s="92"/>
      <c r="AE848" s="92"/>
      <c r="AG848" s="116"/>
      <c r="AN848" s="92"/>
      <c r="AO848" s="92"/>
      <c r="AP848" s="92"/>
      <c r="AQ848" s="92"/>
      <c r="AR848" s="92"/>
      <c r="AS848" s="92"/>
      <c r="AT848" s="92"/>
      <c r="AU848" s="92"/>
    </row>
    <row r="849" spans="1:47" x14ac:dyDescent="0.2">
      <c r="A849" s="29"/>
      <c r="B849" s="53"/>
      <c r="C849" s="29"/>
      <c r="D849" s="29"/>
      <c r="E849" s="29"/>
      <c r="AA849" s="92"/>
      <c r="AB849" s="92"/>
      <c r="AC849" s="92"/>
      <c r="AD849" s="92"/>
      <c r="AE849" s="92"/>
      <c r="AG849" s="116"/>
      <c r="AN849" s="92"/>
      <c r="AO849" s="92"/>
      <c r="AP849" s="92"/>
      <c r="AQ849" s="92"/>
      <c r="AR849" s="92"/>
      <c r="AS849" s="92"/>
      <c r="AT849" s="92"/>
      <c r="AU849" s="92"/>
    </row>
    <row r="850" spans="1:47" x14ac:dyDescent="0.2">
      <c r="A850" s="29"/>
      <c r="B850" s="53"/>
      <c r="C850" s="29"/>
      <c r="D850" s="29"/>
      <c r="E850" s="29"/>
      <c r="AA850" s="92"/>
      <c r="AB850" s="92"/>
      <c r="AC850" s="92"/>
      <c r="AD850" s="92"/>
      <c r="AE850" s="92"/>
      <c r="AG850" s="116"/>
      <c r="AN850" s="92"/>
      <c r="AO850" s="92"/>
      <c r="AP850" s="92"/>
      <c r="AQ850" s="92"/>
      <c r="AR850" s="92"/>
      <c r="AS850" s="92"/>
      <c r="AT850" s="92"/>
      <c r="AU850" s="92"/>
    </row>
    <row r="851" spans="1:47" x14ac:dyDescent="0.2">
      <c r="A851" s="29"/>
      <c r="B851" s="53"/>
      <c r="C851" s="29"/>
      <c r="D851" s="29"/>
      <c r="E851" s="29"/>
      <c r="AA851" s="92"/>
      <c r="AB851" s="92"/>
      <c r="AC851" s="92"/>
      <c r="AD851" s="92"/>
      <c r="AE851" s="92"/>
      <c r="AG851" s="116"/>
      <c r="AN851" s="92"/>
      <c r="AO851" s="92"/>
      <c r="AP851" s="92"/>
      <c r="AQ851" s="92"/>
      <c r="AR851" s="92"/>
      <c r="AS851" s="92"/>
      <c r="AT851" s="92"/>
      <c r="AU851" s="92"/>
    </row>
    <row r="852" spans="1:47" x14ac:dyDescent="0.2">
      <c r="A852" s="29"/>
      <c r="B852" s="53"/>
      <c r="C852" s="29"/>
      <c r="D852" s="29"/>
      <c r="E852" s="29"/>
      <c r="AA852" s="92"/>
      <c r="AB852" s="92"/>
      <c r="AC852" s="92"/>
      <c r="AD852" s="92"/>
      <c r="AE852" s="92"/>
      <c r="AG852" s="116"/>
      <c r="AN852" s="92"/>
      <c r="AO852" s="92"/>
      <c r="AP852" s="92"/>
      <c r="AQ852" s="92"/>
      <c r="AR852" s="92"/>
      <c r="AS852" s="92"/>
      <c r="AT852" s="92"/>
      <c r="AU852" s="92"/>
    </row>
    <row r="853" spans="1:47" x14ac:dyDescent="0.2">
      <c r="A853" s="29"/>
      <c r="B853" s="53"/>
      <c r="C853" s="29"/>
      <c r="D853" s="29"/>
      <c r="E853" s="29"/>
      <c r="AA853" s="92"/>
      <c r="AB853" s="92"/>
      <c r="AC853" s="92"/>
      <c r="AD853" s="92"/>
      <c r="AE853" s="92"/>
      <c r="AG853" s="116"/>
      <c r="AN853" s="92"/>
      <c r="AO853" s="92"/>
      <c r="AP853" s="92"/>
      <c r="AQ853" s="92"/>
      <c r="AR853" s="92"/>
      <c r="AS853" s="92"/>
      <c r="AT853" s="92"/>
      <c r="AU853" s="92"/>
    </row>
    <row r="854" spans="1:47" x14ac:dyDescent="0.2">
      <c r="A854" s="29"/>
      <c r="B854" s="53"/>
      <c r="C854" s="29"/>
      <c r="D854" s="29"/>
      <c r="E854" s="29"/>
      <c r="AA854" s="92"/>
      <c r="AB854" s="92"/>
      <c r="AC854" s="92"/>
      <c r="AD854" s="92"/>
      <c r="AE854" s="92"/>
      <c r="AG854" s="116"/>
      <c r="AN854" s="92"/>
      <c r="AO854" s="92"/>
      <c r="AP854" s="92"/>
      <c r="AQ854" s="92"/>
      <c r="AR854" s="92"/>
      <c r="AS854" s="92"/>
      <c r="AT854" s="92"/>
      <c r="AU854" s="92"/>
    </row>
    <row r="855" spans="1:47" x14ac:dyDescent="0.2">
      <c r="A855" s="29"/>
      <c r="B855" s="53"/>
      <c r="C855" s="29"/>
      <c r="D855" s="29"/>
      <c r="E855" s="29"/>
      <c r="AA855" s="92"/>
      <c r="AB855" s="92"/>
      <c r="AC855" s="92"/>
      <c r="AD855" s="92"/>
      <c r="AE855" s="92"/>
      <c r="AG855" s="116"/>
      <c r="AN855" s="92"/>
      <c r="AO855" s="92"/>
      <c r="AP855" s="92"/>
      <c r="AQ855" s="92"/>
      <c r="AR855" s="92"/>
      <c r="AS855" s="92"/>
      <c r="AT855" s="92"/>
      <c r="AU855" s="92"/>
    </row>
    <row r="856" spans="1:47" x14ac:dyDescent="0.2">
      <c r="A856" s="29"/>
      <c r="B856" s="53"/>
      <c r="C856" s="29"/>
      <c r="D856" s="29"/>
      <c r="E856" s="29"/>
      <c r="AA856" s="92"/>
      <c r="AB856" s="92"/>
      <c r="AC856" s="92"/>
      <c r="AD856" s="92"/>
      <c r="AE856" s="92"/>
      <c r="AG856" s="116"/>
      <c r="AN856" s="92"/>
      <c r="AO856" s="92"/>
      <c r="AP856" s="92"/>
      <c r="AQ856" s="92"/>
      <c r="AR856" s="92"/>
      <c r="AS856" s="92"/>
      <c r="AT856" s="92"/>
      <c r="AU856" s="92"/>
    </row>
    <row r="857" spans="1:47" x14ac:dyDescent="0.2">
      <c r="A857" s="29"/>
      <c r="B857" s="53"/>
      <c r="C857" s="29"/>
      <c r="D857" s="29"/>
      <c r="E857" s="29"/>
      <c r="AA857" s="92"/>
      <c r="AB857" s="92"/>
      <c r="AC857" s="92"/>
      <c r="AD857" s="92"/>
      <c r="AE857" s="92"/>
      <c r="AG857" s="116"/>
      <c r="AN857" s="92"/>
      <c r="AO857" s="92"/>
      <c r="AP857" s="92"/>
      <c r="AQ857" s="92"/>
      <c r="AR857" s="92"/>
      <c r="AS857" s="92"/>
      <c r="AT857" s="92"/>
      <c r="AU857" s="92"/>
    </row>
    <row r="858" spans="1:47" x14ac:dyDescent="0.2">
      <c r="A858" s="29"/>
      <c r="B858" s="53"/>
      <c r="C858" s="29"/>
      <c r="D858" s="29"/>
      <c r="E858" s="29"/>
      <c r="AA858" s="92"/>
      <c r="AB858" s="92"/>
      <c r="AC858" s="92"/>
      <c r="AD858" s="92"/>
      <c r="AE858" s="92"/>
      <c r="AG858" s="116"/>
      <c r="AN858" s="92"/>
      <c r="AO858" s="92"/>
      <c r="AP858" s="92"/>
      <c r="AQ858" s="92"/>
      <c r="AR858" s="92"/>
      <c r="AS858" s="92"/>
      <c r="AT858" s="92"/>
      <c r="AU858" s="92"/>
    </row>
    <row r="859" spans="1:47" x14ac:dyDescent="0.2">
      <c r="A859" s="29"/>
      <c r="B859" s="53"/>
      <c r="C859" s="29"/>
      <c r="D859" s="29"/>
      <c r="E859" s="29"/>
      <c r="AA859" s="92"/>
      <c r="AB859" s="92"/>
      <c r="AC859" s="92"/>
      <c r="AD859" s="92"/>
      <c r="AE859" s="92"/>
      <c r="AG859" s="116"/>
      <c r="AN859" s="92"/>
      <c r="AO859" s="92"/>
      <c r="AP859" s="92"/>
      <c r="AQ859" s="92"/>
      <c r="AR859" s="92"/>
      <c r="AS859" s="92"/>
      <c r="AT859" s="92"/>
      <c r="AU859" s="92"/>
    </row>
    <row r="860" spans="1:47" x14ac:dyDescent="0.2">
      <c r="A860" s="29"/>
      <c r="B860" s="53"/>
      <c r="C860" s="29"/>
      <c r="D860" s="29"/>
      <c r="E860" s="29"/>
      <c r="AA860" s="92"/>
      <c r="AB860" s="92"/>
      <c r="AC860" s="92"/>
      <c r="AD860" s="92"/>
      <c r="AE860" s="92"/>
      <c r="AG860" s="116"/>
      <c r="AN860" s="92"/>
      <c r="AO860" s="92"/>
      <c r="AP860" s="92"/>
      <c r="AQ860" s="92"/>
      <c r="AR860" s="92"/>
      <c r="AS860" s="92"/>
      <c r="AT860" s="92"/>
      <c r="AU860" s="92"/>
    </row>
    <row r="861" spans="1:47" x14ac:dyDescent="0.2">
      <c r="A861" s="29"/>
      <c r="B861" s="53"/>
      <c r="C861" s="29"/>
      <c r="D861" s="29"/>
      <c r="E861" s="29"/>
      <c r="AA861" s="92"/>
      <c r="AB861" s="92"/>
      <c r="AC861" s="92"/>
      <c r="AD861" s="92"/>
      <c r="AE861" s="92"/>
      <c r="AG861" s="116"/>
      <c r="AN861" s="92"/>
      <c r="AO861" s="92"/>
      <c r="AP861" s="92"/>
      <c r="AQ861" s="92"/>
      <c r="AR861" s="92"/>
      <c r="AS861" s="92"/>
      <c r="AT861" s="92"/>
      <c r="AU861" s="92"/>
    </row>
    <row r="862" spans="1:47" x14ac:dyDescent="0.2">
      <c r="A862" s="29"/>
      <c r="B862" s="53"/>
      <c r="C862" s="29"/>
      <c r="D862" s="29"/>
      <c r="E862" s="29"/>
      <c r="AA862" s="92"/>
      <c r="AB862" s="92"/>
      <c r="AC862" s="92"/>
      <c r="AD862" s="92"/>
      <c r="AE862" s="92"/>
      <c r="AG862" s="116"/>
      <c r="AN862" s="92"/>
      <c r="AO862" s="92"/>
      <c r="AP862" s="92"/>
      <c r="AQ862" s="92"/>
      <c r="AR862" s="92"/>
      <c r="AS862" s="92"/>
      <c r="AT862" s="92"/>
      <c r="AU862" s="92"/>
    </row>
    <row r="863" spans="1:47" x14ac:dyDescent="0.2">
      <c r="A863" s="29"/>
      <c r="B863" s="53"/>
      <c r="C863" s="29"/>
      <c r="D863" s="29"/>
      <c r="E863" s="29"/>
      <c r="AA863" s="92"/>
      <c r="AB863" s="92"/>
      <c r="AC863" s="92"/>
      <c r="AD863" s="92"/>
      <c r="AE863" s="92"/>
      <c r="AG863" s="116"/>
      <c r="AN863" s="92"/>
      <c r="AO863" s="92"/>
      <c r="AP863" s="92"/>
      <c r="AQ863" s="92"/>
      <c r="AR863" s="92"/>
      <c r="AS863" s="92"/>
      <c r="AT863" s="92"/>
      <c r="AU863" s="92"/>
    </row>
    <row r="864" spans="1:47" x14ac:dyDescent="0.2">
      <c r="A864" s="29"/>
      <c r="B864" s="53"/>
      <c r="C864" s="29"/>
      <c r="D864" s="29"/>
      <c r="E864" s="29"/>
      <c r="AA864" s="92"/>
      <c r="AB864" s="92"/>
      <c r="AC864" s="92"/>
      <c r="AD864" s="92"/>
      <c r="AE864" s="92"/>
      <c r="AG864" s="116"/>
      <c r="AN864" s="92"/>
      <c r="AO864" s="92"/>
      <c r="AP864" s="92"/>
      <c r="AQ864" s="92"/>
      <c r="AR864" s="92"/>
      <c r="AS864" s="92"/>
      <c r="AT864" s="92"/>
      <c r="AU864" s="92"/>
    </row>
    <row r="865" spans="1:47" x14ac:dyDescent="0.2">
      <c r="A865" s="29"/>
      <c r="B865" s="53"/>
      <c r="C865" s="29"/>
      <c r="D865" s="29"/>
      <c r="E865" s="29"/>
      <c r="AA865" s="92"/>
      <c r="AB865" s="92"/>
      <c r="AC865" s="92"/>
      <c r="AD865" s="92"/>
      <c r="AE865" s="92"/>
      <c r="AG865" s="116"/>
      <c r="AN865" s="92"/>
      <c r="AO865" s="92"/>
      <c r="AP865" s="92"/>
      <c r="AQ865" s="92"/>
      <c r="AR865" s="92"/>
      <c r="AS865" s="92"/>
      <c r="AT865" s="92"/>
      <c r="AU865" s="92"/>
    </row>
    <row r="866" spans="1:47" x14ac:dyDescent="0.2">
      <c r="A866" s="29"/>
      <c r="B866" s="53"/>
      <c r="C866" s="29"/>
      <c r="D866" s="29"/>
      <c r="E866" s="29"/>
      <c r="AA866" s="92"/>
      <c r="AB866" s="92"/>
      <c r="AC866" s="92"/>
      <c r="AD866" s="92"/>
      <c r="AE866" s="92"/>
      <c r="AG866" s="116"/>
      <c r="AN866" s="92"/>
      <c r="AO866" s="92"/>
      <c r="AP866" s="92"/>
      <c r="AQ866" s="92"/>
      <c r="AR866" s="92"/>
      <c r="AS866" s="92"/>
      <c r="AT866" s="92"/>
      <c r="AU866" s="92"/>
    </row>
    <row r="867" spans="1:47" x14ac:dyDescent="0.2">
      <c r="A867" s="29"/>
      <c r="B867" s="53"/>
      <c r="C867" s="29"/>
      <c r="D867" s="29"/>
      <c r="E867" s="29"/>
      <c r="AA867" s="92"/>
      <c r="AB867" s="92"/>
      <c r="AC867" s="92"/>
      <c r="AD867" s="92"/>
      <c r="AE867" s="92"/>
      <c r="AG867" s="116"/>
      <c r="AN867" s="92"/>
      <c r="AO867" s="92"/>
      <c r="AP867" s="92"/>
      <c r="AQ867" s="92"/>
      <c r="AR867" s="92"/>
      <c r="AS867" s="92"/>
      <c r="AT867" s="92"/>
      <c r="AU867" s="92"/>
    </row>
    <row r="868" spans="1:47" x14ac:dyDescent="0.2">
      <c r="A868" s="29"/>
      <c r="B868" s="53"/>
      <c r="C868" s="29"/>
      <c r="D868" s="29"/>
      <c r="E868" s="29"/>
      <c r="AA868" s="92"/>
      <c r="AB868" s="92"/>
      <c r="AC868" s="92"/>
      <c r="AD868" s="92"/>
      <c r="AE868" s="92"/>
      <c r="AG868" s="116"/>
      <c r="AN868" s="92"/>
      <c r="AO868" s="92"/>
      <c r="AP868" s="92"/>
      <c r="AQ868" s="92"/>
      <c r="AR868" s="92"/>
      <c r="AS868" s="92"/>
      <c r="AT868" s="92"/>
      <c r="AU868" s="92"/>
    </row>
    <row r="869" spans="1:47" x14ac:dyDescent="0.2">
      <c r="A869" s="29"/>
      <c r="B869" s="53"/>
      <c r="C869" s="29"/>
      <c r="D869" s="29"/>
      <c r="E869" s="29"/>
      <c r="AA869" s="92"/>
      <c r="AB869" s="92"/>
      <c r="AC869" s="92"/>
      <c r="AD869" s="92"/>
      <c r="AE869" s="92"/>
      <c r="AG869" s="116"/>
      <c r="AN869" s="92"/>
      <c r="AO869" s="92"/>
      <c r="AP869" s="92"/>
      <c r="AQ869" s="92"/>
      <c r="AR869" s="92"/>
      <c r="AS869" s="92"/>
      <c r="AT869" s="92"/>
      <c r="AU869" s="92"/>
    </row>
    <row r="870" spans="1:47" x14ac:dyDescent="0.2">
      <c r="A870" s="29"/>
      <c r="B870" s="53"/>
      <c r="C870" s="29"/>
      <c r="D870" s="29"/>
      <c r="E870" s="29"/>
      <c r="AA870" s="92"/>
      <c r="AB870" s="92"/>
      <c r="AC870" s="92"/>
      <c r="AD870" s="92"/>
      <c r="AE870" s="92"/>
      <c r="AG870" s="116"/>
      <c r="AN870" s="92"/>
      <c r="AO870" s="92"/>
      <c r="AP870" s="92"/>
      <c r="AQ870" s="92"/>
      <c r="AR870" s="92"/>
      <c r="AS870" s="92"/>
      <c r="AT870" s="92"/>
      <c r="AU870" s="92"/>
    </row>
    <row r="871" spans="1:47" x14ac:dyDescent="0.2">
      <c r="A871" s="29"/>
      <c r="B871" s="53"/>
      <c r="C871" s="29"/>
      <c r="D871" s="29"/>
      <c r="E871" s="29"/>
      <c r="AA871" s="92"/>
      <c r="AB871" s="92"/>
      <c r="AC871" s="92"/>
      <c r="AD871" s="92"/>
      <c r="AE871" s="92"/>
      <c r="AG871" s="116"/>
      <c r="AN871" s="92"/>
      <c r="AO871" s="92"/>
      <c r="AP871" s="92"/>
      <c r="AQ871" s="92"/>
      <c r="AR871" s="92"/>
      <c r="AS871" s="92"/>
      <c r="AT871" s="92"/>
      <c r="AU871" s="92"/>
    </row>
    <row r="872" spans="1:47" x14ac:dyDescent="0.2">
      <c r="A872" s="29"/>
      <c r="B872" s="53"/>
      <c r="C872" s="29"/>
      <c r="D872" s="29"/>
      <c r="E872" s="29"/>
      <c r="AA872" s="92"/>
      <c r="AB872" s="92"/>
      <c r="AC872" s="92"/>
      <c r="AD872" s="92"/>
      <c r="AE872" s="92"/>
      <c r="AG872" s="116"/>
      <c r="AN872" s="92"/>
      <c r="AO872" s="92"/>
      <c r="AP872" s="92"/>
      <c r="AQ872" s="92"/>
      <c r="AR872" s="92"/>
      <c r="AS872" s="92"/>
      <c r="AT872" s="92"/>
      <c r="AU872" s="92"/>
    </row>
    <row r="873" spans="1:47" x14ac:dyDescent="0.2">
      <c r="A873" s="29"/>
      <c r="B873" s="53"/>
      <c r="C873" s="29"/>
      <c r="D873" s="29"/>
      <c r="E873" s="29"/>
      <c r="AA873" s="92"/>
      <c r="AB873" s="92"/>
      <c r="AC873" s="92"/>
      <c r="AD873" s="92"/>
      <c r="AE873" s="92"/>
      <c r="AG873" s="116"/>
      <c r="AN873" s="92"/>
      <c r="AO873" s="92"/>
      <c r="AP873" s="92"/>
      <c r="AQ873" s="92"/>
      <c r="AR873" s="92"/>
      <c r="AS873" s="92"/>
      <c r="AT873" s="92"/>
      <c r="AU873" s="92"/>
    </row>
    <row r="874" spans="1:47" x14ac:dyDescent="0.2">
      <c r="A874" s="29"/>
      <c r="B874" s="53"/>
      <c r="C874" s="29"/>
      <c r="D874" s="29"/>
      <c r="E874" s="29"/>
      <c r="AA874" s="92"/>
      <c r="AB874" s="92"/>
      <c r="AC874" s="92"/>
      <c r="AD874" s="92"/>
      <c r="AE874" s="92"/>
      <c r="AG874" s="116"/>
      <c r="AN874" s="92"/>
      <c r="AO874" s="92"/>
      <c r="AP874" s="92"/>
      <c r="AQ874" s="92"/>
      <c r="AR874" s="92"/>
      <c r="AS874" s="92"/>
      <c r="AT874" s="92"/>
      <c r="AU874" s="92"/>
    </row>
    <row r="875" spans="1:47" x14ac:dyDescent="0.2">
      <c r="A875" s="29"/>
      <c r="B875" s="53"/>
      <c r="C875" s="29"/>
      <c r="D875" s="29"/>
      <c r="E875" s="29"/>
      <c r="AA875" s="92"/>
      <c r="AB875" s="92"/>
      <c r="AC875" s="92"/>
      <c r="AD875" s="92"/>
      <c r="AE875" s="92"/>
      <c r="AG875" s="116"/>
      <c r="AN875" s="92"/>
      <c r="AO875" s="92"/>
      <c r="AP875" s="92"/>
      <c r="AQ875" s="92"/>
      <c r="AR875" s="92"/>
      <c r="AS875" s="92"/>
      <c r="AT875" s="92"/>
      <c r="AU875" s="92"/>
    </row>
    <row r="876" spans="1:47" x14ac:dyDescent="0.2">
      <c r="A876" s="29"/>
      <c r="B876" s="53"/>
      <c r="C876" s="29"/>
      <c r="D876" s="29"/>
      <c r="E876" s="29"/>
      <c r="AA876" s="92"/>
      <c r="AB876" s="92"/>
      <c r="AC876" s="92"/>
      <c r="AD876" s="92"/>
      <c r="AE876" s="92"/>
      <c r="AG876" s="116"/>
      <c r="AN876" s="92"/>
      <c r="AO876" s="92"/>
      <c r="AP876" s="92"/>
      <c r="AQ876" s="92"/>
      <c r="AR876" s="92"/>
      <c r="AS876" s="92"/>
      <c r="AT876" s="92"/>
      <c r="AU876" s="92"/>
    </row>
    <row r="877" spans="1:47" x14ac:dyDescent="0.2">
      <c r="A877" s="29"/>
      <c r="B877" s="53"/>
      <c r="C877" s="29"/>
      <c r="D877" s="29"/>
      <c r="E877" s="29"/>
      <c r="AA877" s="92"/>
      <c r="AB877" s="92"/>
      <c r="AC877" s="92"/>
      <c r="AD877" s="92"/>
      <c r="AE877" s="92"/>
      <c r="AG877" s="116"/>
      <c r="AN877" s="92"/>
      <c r="AO877" s="92"/>
      <c r="AP877" s="92"/>
      <c r="AQ877" s="92"/>
      <c r="AR877" s="92"/>
      <c r="AS877" s="92"/>
      <c r="AT877" s="92"/>
      <c r="AU877" s="92"/>
    </row>
    <row r="878" spans="1:47" x14ac:dyDescent="0.2">
      <c r="A878" s="29"/>
      <c r="B878" s="53"/>
      <c r="C878" s="29"/>
      <c r="D878" s="29"/>
      <c r="E878" s="29"/>
      <c r="AA878" s="92"/>
      <c r="AB878" s="92"/>
      <c r="AC878" s="92"/>
      <c r="AD878" s="92"/>
      <c r="AE878" s="92"/>
      <c r="AG878" s="116"/>
      <c r="AN878" s="92"/>
      <c r="AO878" s="92"/>
      <c r="AP878" s="92"/>
      <c r="AQ878" s="92"/>
      <c r="AR878" s="92"/>
      <c r="AS878" s="92"/>
      <c r="AT878" s="92"/>
      <c r="AU878" s="92"/>
    </row>
    <row r="879" spans="1:47" x14ac:dyDescent="0.2">
      <c r="A879" s="29"/>
      <c r="B879" s="53"/>
      <c r="C879" s="29"/>
      <c r="D879" s="29"/>
      <c r="E879" s="29"/>
      <c r="AA879" s="92"/>
      <c r="AB879" s="92"/>
      <c r="AC879" s="92"/>
      <c r="AD879" s="92"/>
      <c r="AE879" s="92"/>
      <c r="AG879" s="116"/>
      <c r="AN879" s="92"/>
      <c r="AO879" s="92"/>
      <c r="AP879" s="92"/>
      <c r="AQ879" s="92"/>
      <c r="AR879" s="92"/>
      <c r="AS879" s="92"/>
      <c r="AT879" s="92"/>
      <c r="AU879" s="92"/>
    </row>
    <row r="880" spans="1:47" x14ac:dyDescent="0.2">
      <c r="A880" s="29"/>
      <c r="B880" s="53"/>
      <c r="C880" s="29"/>
      <c r="D880" s="29"/>
      <c r="E880" s="29"/>
      <c r="AA880" s="92"/>
      <c r="AB880" s="92"/>
      <c r="AC880" s="92"/>
      <c r="AD880" s="92"/>
      <c r="AE880" s="92"/>
      <c r="AG880" s="116"/>
      <c r="AN880" s="92"/>
      <c r="AO880" s="92"/>
      <c r="AP880" s="92"/>
      <c r="AQ880" s="92"/>
      <c r="AR880" s="92"/>
      <c r="AS880" s="92"/>
      <c r="AT880" s="92"/>
      <c r="AU880" s="92"/>
    </row>
    <row r="881" spans="1:48" x14ac:dyDescent="0.2">
      <c r="A881" s="29"/>
      <c r="B881" s="53"/>
      <c r="C881" s="29"/>
      <c r="D881" s="29"/>
      <c r="E881" s="29"/>
      <c r="AA881" s="92"/>
      <c r="AB881" s="92"/>
      <c r="AC881" s="92"/>
      <c r="AD881" s="92"/>
      <c r="AE881" s="92"/>
      <c r="AG881" s="116"/>
      <c r="AN881" s="92"/>
      <c r="AO881" s="92"/>
      <c r="AP881" s="92"/>
      <c r="AQ881" s="92"/>
      <c r="AR881" s="92"/>
      <c r="AS881" s="92"/>
      <c r="AT881" s="92"/>
      <c r="AU881" s="92"/>
    </row>
    <row r="882" spans="1:48" x14ac:dyDescent="0.2">
      <c r="A882" s="29"/>
      <c r="B882" s="53"/>
      <c r="C882" s="29"/>
      <c r="D882" s="29"/>
      <c r="E882" s="29"/>
      <c r="AA882" s="92"/>
      <c r="AB882" s="92"/>
      <c r="AC882" s="92"/>
      <c r="AD882" s="92"/>
      <c r="AE882" s="92"/>
      <c r="AG882" s="116"/>
      <c r="AN882" s="92"/>
      <c r="AO882" s="92"/>
      <c r="AP882" s="92"/>
      <c r="AQ882" s="92"/>
      <c r="AR882" s="92"/>
      <c r="AS882" s="92"/>
      <c r="AT882" s="92"/>
      <c r="AU882" s="92"/>
    </row>
    <row r="883" spans="1:48" x14ac:dyDescent="0.2">
      <c r="A883" s="29"/>
      <c r="B883" s="53"/>
      <c r="C883" s="29"/>
      <c r="D883" s="29"/>
      <c r="E883" s="29"/>
      <c r="AA883" s="92"/>
      <c r="AB883" s="92"/>
      <c r="AC883" s="92"/>
      <c r="AD883" s="92"/>
      <c r="AE883" s="92"/>
      <c r="AG883" s="116"/>
      <c r="AN883" s="92"/>
      <c r="AO883" s="92"/>
      <c r="AP883" s="92"/>
      <c r="AQ883" s="92"/>
      <c r="AR883" s="92"/>
      <c r="AS883" s="92"/>
      <c r="AT883" s="92"/>
      <c r="AU883" s="92"/>
    </row>
    <row r="884" spans="1:48" x14ac:dyDescent="0.2">
      <c r="A884" s="29"/>
      <c r="B884" s="53"/>
      <c r="C884" s="29"/>
      <c r="D884" s="29"/>
      <c r="E884" s="29"/>
      <c r="AA884" s="92"/>
      <c r="AB884" s="92"/>
      <c r="AC884" s="92"/>
      <c r="AD884" s="92"/>
      <c r="AE884" s="92"/>
      <c r="AG884" s="116"/>
      <c r="AN884" s="92"/>
      <c r="AO884" s="92"/>
      <c r="AP884" s="92"/>
      <c r="AQ884" s="92"/>
      <c r="AR884" s="92"/>
      <c r="AS884" s="92"/>
      <c r="AT884" s="92"/>
      <c r="AU884" s="92"/>
    </row>
    <row r="885" spans="1:48" x14ac:dyDescent="0.2">
      <c r="A885" s="29"/>
      <c r="B885" s="53"/>
      <c r="C885" s="29"/>
      <c r="D885" s="29"/>
      <c r="E885" s="29"/>
      <c r="AA885" s="92"/>
      <c r="AB885" s="92"/>
      <c r="AC885" s="92"/>
      <c r="AD885" s="92"/>
      <c r="AE885" s="92"/>
      <c r="AG885" s="116"/>
      <c r="AN885" s="92"/>
      <c r="AO885" s="92"/>
      <c r="AP885" s="92"/>
      <c r="AQ885" s="92"/>
      <c r="AR885" s="92"/>
      <c r="AS885" s="92"/>
      <c r="AT885" s="92"/>
      <c r="AU885" s="92"/>
    </row>
    <row r="886" spans="1:48" x14ac:dyDescent="0.2">
      <c r="A886" s="29"/>
      <c r="B886" s="53"/>
      <c r="C886" s="29"/>
      <c r="D886" s="29"/>
      <c r="E886" s="29"/>
      <c r="AA886" s="92"/>
      <c r="AB886" s="92"/>
      <c r="AC886" s="92"/>
      <c r="AD886" s="92"/>
      <c r="AE886" s="92"/>
      <c r="AG886" s="116"/>
      <c r="AN886" s="92"/>
      <c r="AO886" s="92"/>
      <c r="AP886" s="92"/>
      <c r="AQ886" s="92"/>
      <c r="AR886" s="92"/>
      <c r="AS886" s="92"/>
      <c r="AT886" s="92"/>
      <c r="AU886" s="92"/>
    </row>
    <row r="887" spans="1:48" x14ac:dyDescent="0.2">
      <c r="A887" s="29"/>
      <c r="B887" s="53"/>
      <c r="C887" s="29"/>
      <c r="D887" s="29"/>
      <c r="E887" s="29"/>
      <c r="AA887" s="92"/>
      <c r="AB887" s="92"/>
      <c r="AC887" s="92"/>
      <c r="AD887" s="92"/>
      <c r="AE887" s="92"/>
      <c r="AG887" s="116"/>
      <c r="AN887" s="92"/>
      <c r="AO887" s="92"/>
      <c r="AP887" s="92"/>
      <c r="AQ887" s="92"/>
      <c r="AR887" s="92"/>
      <c r="AS887" s="92"/>
      <c r="AT887" s="92"/>
      <c r="AU887" s="92"/>
    </row>
    <row r="888" spans="1:48" x14ac:dyDescent="0.2">
      <c r="A888" s="29"/>
      <c r="B888" s="53"/>
      <c r="C888" s="29"/>
      <c r="D888" s="29"/>
      <c r="E888" s="29"/>
      <c r="AA888" s="92"/>
      <c r="AB888" s="92"/>
      <c r="AC888" s="92"/>
      <c r="AD888" s="92"/>
      <c r="AE888" s="92"/>
      <c r="AG888" s="116"/>
      <c r="AN888" s="92"/>
      <c r="AO888" s="92"/>
      <c r="AP888" s="92"/>
      <c r="AQ888" s="92"/>
      <c r="AR888" s="92"/>
      <c r="AS888" s="92"/>
      <c r="AT888" s="92"/>
      <c r="AU888" s="92"/>
      <c r="AV888" s="92"/>
    </row>
    <row r="889" spans="1:48" x14ac:dyDescent="0.2">
      <c r="A889" s="29"/>
      <c r="B889" s="53"/>
      <c r="C889" s="29"/>
      <c r="D889" s="29"/>
      <c r="E889" s="29"/>
      <c r="AA889" s="92"/>
      <c r="AB889" s="92"/>
      <c r="AC889" s="92"/>
      <c r="AD889" s="92"/>
      <c r="AE889" s="92"/>
      <c r="AG889" s="116"/>
      <c r="AN889" s="92"/>
      <c r="AO889" s="92"/>
      <c r="AP889" s="92"/>
      <c r="AQ889" s="92"/>
      <c r="AR889" s="92"/>
      <c r="AS889" s="92"/>
      <c r="AT889" s="92"/>
      <c r="AU889" s="92"/>
    </row>
    <row r="890" spans="1:48" x14ac:dyDescent="0.2">
      <c r="A890" s="29"/>
      <c r="B890" s="53"/>
      <c r="C890" s="29"/>
      <c r="D890" s="29"/>
      <c r="E890" s="29"/>
      <c r="AA890" s="92"/>
      <c r="AB890" s="92"/>
      <c r="AC890" s="92"/>
      <c r="AD890" s="92"/>
      <c r="AE890" s="92"/>
      <c r="AG890" s="116"/>
      <c r="AN890" s="92"/>
      <c r="AO890" s="92"/>
      <c r="AP890" s="92"/>
      <c r="AQ890" s="92"/>
      <c r="AR890" s="92"/>
      <c r="AS890" s="92"/>
      <c r="AT890" s="92"/>
      <c r="AU890" s="92"/>
    </row>
    <row r="891" spans="1:48" x14ac:dyDescent="0.2">
      <c r="A891" s="29"/>
      <c r="B891" s="53"/>
      <c r="C891" s="29"/>
      <c r="D891" s="29"/>
      <c r="E891" s="29"/>
      <c r="AA891" s="92"/>
      <c r="AB891" s="92"/>
      <c r="AC891" s="92"/>
      <c r="AD891" s="92"/>
      <c r="AE891" s="92"/>
      <c r="AG891" s="116"/>
      <c r="AN891" s="92"/>
      <c r="AO891" s="92"/>
      <c r="AP891" s="92"/>
      <c r="AQ891" s="92"/>
      <c r="AR891" s="92"/>
      <c r="AS891" s="92"/>
      <c r="AT891" s="92"/>
      <c r="AU891" s="92"/>
    </row>
    <row r="892" spans="1:48" x14ac:dyDescent="0.2">
      <c r="A892" s="29"/>
      <c r="B892" s="53"/>
      <c r="C892" s="29"/>
      <c r="D892" s="29"/>
      <c r="E892" s="29"/>
      <c r="AA892" s="92"/>
      <c r="AB892" s="92"/>
      <c r="AC892" s="92"/>
      <c r="AD892" s="92"/>
      <c r="AE892" s="92"/>
      <c r="AG892" s="116"/>
      <c r="AN892" s="92"/>
      <c r="AO892" s="92"/>
      <c r="AP892" s="92"/>
      <c r="AQ892" s="92"/>
      <c r="AR892" s="92"/>
      <c r="AS892" s="92"/>
      <c r="AT892" s="92"/>
      <c r="AU892" s="92"/>
    </row>
    <row r="893" spans="1:48" x14ac:dyDescent="0.2">
      <c r="A893" s="29"/>
      <c r="B893" s="53"/>
      <c r="C893" s="29"/>
      <c r="D893" s="29"/>
      <c r="E893" s="29"/>
      <c r="AA893" s="92"/>
      <c r="AB893" s="92"/>
      <c r="AC893" s="92"/>
      <c r="AD893" s="92"/>
      <c r="AE893" s="92"/>
      <c r="AG893" s="116"/>
      <c r="AN893" s="92"/>
      <c r="AO893" s="92"/>
      <c r="AP893" s="92"/>
      <c r="AQ893" s="92"/>
      <c r="AR893" s="92"/>
      <c r="AS893" s="92"/>
      <c r="AT893" s="92"/>
      <c r="AU893" s="92"/>
    </row>
    <row r="894" spans="1:48" x14ac:dyDescent="0.2">
      <c r="A894" s="29"/>
      <c r="B894" s="53"/>
      <c r="C894" s="29"/>
      <c r="D894" s="29"/>
      <c r="E894" s="29"/>
      <c r="AA894" s="92"/>
      <c r="AB894" s="92"/>
      <c r="AC894" s="92"/>
      <c r="AD894" s="92"/>
      <c r="AE894" s="92"/>
      <c r="AG894" s="116"/>
      <c r="AN894" s="92"/>
      <c r="AO894" s="92"/>
      <c r="AP894" s="92"/>
      <c r="AQ894" s="92"/>
      <c r="AR894" s="92"/>
      <c r="AS894" s="92"/>
      <c r="AT894" s="92"/>
      <c r="AU894" s="92"/>
    </row>
    <row r="895" spans="1:48" x14ac:dyDescent="0.2">
      <c r="A895" s="29"/>
      <c r="B895" s="53"/>
      <c r="C895" s="29"/>
      <c r="D895" s="29"/>
      <c r="E895" s="29"/>
      <c r="AA895" s="92"/>
      <c r="AB895" s="92"/>
      <c r="AC895" s="92"/>
      <c r="AD895" s="92"/>
      <c r="AE895" s="92"/>
      <c r="AG895" s="116"/>
      <c r="AN895" s="92"/>
      <c r="AO895" s="92"/>
      <c r="AP895" s="92"/>
      <c r="AQ895" s="92"/>
      <c r="AR895" s="92"/>
      <c r="AS895" s="92"/>
      <c r="AT895" s="92"/>
      <c r="AU895" s="92"/>
    </row>
    <row r="896" spans="1:48" x14ac:dyDescent="0.2">
      <c r="A896" s="29"/>
      <c r="B896" s="53"/>
      <c r="C896" s="29"/>
      <c r="D896" s="29"/>
      <c r="E896" s="29"/>
      <c r="AA896" s="92"/>
      <c r="AB896" s="92"/>
      <c r="AC896" s="92"/>
      <c r="AD896" s="92"/>
      <c r="AE896" s="92"/>
      <c r="AG896" s="116"/>
      <c r="AN896" s="92"/>
      <c r="AO896" s="92"/>
      <c r="AP896" s="92"/>
      <c r="AQ896" s="92"/>
      <c r="AR896" s="92"/>
      <c r="AS896" s="92"/>
      <c r="AT896" s="92"/>
      <c r="AU896" s="92"/>
    </row>
    <row r="897" spans="1:64" x14ac:dyDescent="0.2">
      <c r="A897" s="29"/>
      <c r="B897" s="53"/>
      <c r="C897" s="29"/>
      <c r="D897" s="29"/>
      <c r="E897" s="29"/>
      <c r="AA897" s="92"/>
      <c r="AB897" s="92"/>
      <c r="AC897" s="92"/>
      <c r="AD897" s="92"/>
      <c r="AE897" s="92"/>
      <c r="AG897" s="116"/>
      <c r="AN897" s="92"/>
      <c r="AO897" s="92"/>
      <c r="AP897" s="92"/>
      <c r="AQ897" s="92"/>
      <c r="AR897" s="92"/>
      <c r="AS897" s="92"/>
      <c r="AT897" s="92"/>
      <c r="AU897" s="92"/>
    </row>
    <row r="898" spans="1:64" x14ac:dyDescent="0.2">
      <c r="A898" s="29"/>
      <c r="B898" s="53"/>
      <c r="C898" s="29"/>
      <c r="D898" s="29"/>
      <c r="E898" s="29"/>
      <c r="AA898" s="92"/>
      <c r="AB898" s="92"/>
      <c r="AC898" s="92"/>
      <c r="AD898" s="92"/>
      <c r="AE898" s="92"/>
      <c r="AG898" s="116"/>
      <c r="AN898" s="92"/>
      <c r="AO898" s="92"/>
      <c r="AP898" s="92"/>
      <c r="AQ898" s="92"/>
      <c r="AR898" s="92"/>
      <c r="AS898" s="92"/>
      <c r="AT898" s="92"/>
      <c r="AU898" s="92"/>
    </row>
    <row r="899" spans="1:64" x14ac:dyDescent="0.2">
      <c r="A899" s="29"/>
      <c r="B899" s="53"/>
      <c r="C899" s="29"/>
      <c r="D899" s="29"/>
      <c r="E899" s="29"/>
      <c r="AA899" s="92"/>
      <c r="AB899" s="92"/>
      <c r="AC899" s="92"/>
      <c r="AD899" s="92"/>
      <c r="AE899" s="92"/>
      <c r="AG899" s="116"/>
      <c r="AN899" s="92"/>
      <c r="AO899" s="92"/>
      <c r="AP899" s="92"/>
      <c r="AQ899" s="92"/>
      <c r="AR899" s="92"/>
      <c r="AS899" s="92"/>
      <c r="AT899" s="92"/>
      <c r="AU899" s="92"/>
    </row>
    <row r="900" spans="1:64" x14ac:dyDescent="0.2">
      <c r="A900" s="29"/>
      <c r="B900" s="53"/>
      <c r="C900" s="29"/>
      <c r="D900" s="29"/>
      <c r="E900" s="29"/>
      <c r="AA900" s="92"/>
      <c r="AB900" s="92"/>
      <c r="AC900" s="92"/>
      <c r="AD900" s="92"/>
      <c r="AE900" s="92"/>
      <c r="AG900" s="116"/>
      <c r="AN900" s="92"/>
      <c r="AO900" s="92"/>
      <c r="AP900" s="92"/>
      <c r="AQ900" s="92"/>
      <c r="AR900" s="92"/>
      <c r="AS900" s="92"/>
      <c r="AT900" s="92"/>
      <c r="AU900" s="92"/>
    </row>
    <row r="901" spans="1:64" x14ac:dyDescent="0.2">
      <c r="A901" s="29"/>
      <c r="B901" s="53"/>
      <c r="C901" s="29"/>
      <c r="D901" s="29"/>
      <c r="E901" s="29"/>
      <c r="AA901" s="92"/>
      <c r="AB901" s="92"/>
      <c r="AC901" s="92"/>
      <c r="AD901" s="92"/>
      <c r="AE901" s="92"/>
      <c r="AG901" s="116"/>
      <c r="AN901" s="92"/>
      <c r="AO901" s="92"/>
      <c r="AP901" s="92"/>
      <c r="AQ901" s="92"/>
      <c r="AR901" s="92"/>
      <c r="AS901" s="92"/>
      <c r="AT901" s="92"/>
      <c r="AU901" s="92"/>
    </row>
    <row r="902" spans="1:64" x14ac:dyDescent="0.2">
      <c r="A902" s="29"/>
      <c r="B902" s="53"/>
      <c r="C902" s="29"/>
      <c r="D902" s="29"/>
      <c r="E902" s="29"/>
      <c r="AA902" s="92"/>
      <c r="AB902" s="92"/>
      <c r="AC902" s="92"/>
      <c r="AD902" s="92"/>
      <c r="AE902" s="92"/>
      <c r="AG902" s="116"/>
      <c r="AN902" s="92"/>
      <c r="AO902" s="92"/>
      <c r="AP902" s="92"/>
      <c r="AQ902" s="92"/>
      <c r="AR902" s="92"/>
      <c r="AS902" s="92"/>
      <c r="AT902" s="92"/>
      <c r="AU902" s="92"/>
    </row>
    <row r="903" spans="1:64" x14ac:dyDescent="0.2">
      <c r="A903" s="29"/>
      <c r="B903" s="53"/>
      <c r="C903" s="29"/>
      <c r="D903" s="29"/>
      <c r="E903" s="29"/>
      <c r="AA903" s="92"/>
      <c r="AB903" s="92"/>
      <c r="AC903" s="92"/>
      <c r="AD903" s="92"/>
      <c r="AE903" s="92"/>
      <c r="AG903" s="116"/>
      <c r="AN903" s="92"/>
      <c r="AO903" s="92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2"/>
      <c r="BC903" s="92"/>
      <c r="BD903" s="92"/>
      <c r="BE903" s="92"/>
      <c r="BF903" s="92"/>
      <c r="BG903" s="92"/>
      <c r="BH903" s="92"/>
      <c r="BI903" s="92"/>
      <c r="BJ903" s="92"/>
      <c r="BK903" s="92"/>
      <c r="BL903" s="92"/>
    </row>
    <row r="904" spans="1:64" x14ac:dyDescent="0.2">
      <c r="A904" s="29"/>
      <c r="B904" s="53"/>
      <c r="C904" s="29"/>
      <c r="D904" s="29"/>
      <c r="E904" s="29"/>
      <c r="AA904" s="92"/>
      <c r="AB904" s="92"/>
      <c r="AC904" s="92"/>
      <c r="AD904" s="92"/>
      <c r="AE904" s="92"/>
      <c r="AG904" s="116"/>
      <c r="AN904" s="92"/>
      <c r="AO904" s="92"/>
      <c r="AP904" s="92"/>
      <c r="AQ904" s="92"/>
      <c r="AR904" s="92"/>
      <c r="AS904" s="92"/>
      <c r="AT904" s="92"/>
      <c r="AU904" s="92"/>
    </row>
    <row r="905" spans="1:64" x14ac:dyDescent="0.2">
      <c r="A905" s="29"/>
      <c r="B905" s="53"/>
      <c r="C905" s="29"/>
      <c r="D905" s="29"/>
      <c r="E905" s="29"/>
      <c r="AA905" s="92"/>
      <c r="AB905" s="92"/>
      <c r="AC905" s="92"/>
      <c r="AD905" s="92"/>
      <c r="AE905" s="92"/>
      <c r="AG905" s="116"/>
      <c r="AN905" s="92"/>
      <c r="AO905" s="92"/>
      <c r="AP905" s="92"/>
      <c r="AQ905" s="92"/>
      <c r="AR905" s="92"/>
      <c r="AS905" s="92"/>
      <c r="AT905" s="92"/>
      <c r="AU905" s="92"/>
    </row>
    <row r="906" spans="1:64" x14ac:dyDescent="0.2">
      <c r="A906" s="29"/>
      <c r="B906" s="53"/>
      <c r="C906" s="29"/>
      <c r="D906" s="29"/>
      <c r="E906" s="29"/>
      <c r="AA906" s="92"/>
      <c r="AB906" s="92"/>
      <c r="AC906" s="92"/>
      <c r="AD906" s="92"/>
      <c r="AE906" s="92"/>
      <c r="AG906" s="116"/>
      <c r="AN906" s="92"/>
      <c r="AO906" s="92"/>
      <c r="AP906" s="92"/>
      <c r="AQ906" s="92"/>
      <c r="AR906" s="92"/>
      <c r="AS906" s="92"/>
      <c r="AT906" s="92"/>
      <c r="AU906" s="92"/>
    </row>
    <row r="907" spans="1:64" x14ac:dyDescent="0.2">
      <c r="A907" s="29"/>
      <c r="B907" s="53"/>
      <c r="C907" s="29"/>
      <c r="D907" s="29"/>
      <c r="E907" s="29"/>
      <c r="AA907" s="92"/>
      <c r="AB907" s="92"/>
      <c r="AC907" s="92"/>
      <c r="AD907" s="92"/>
      <c r="AE907" s="92"/>
      <c r="AG907" s="116"/>
      <c r="AN907" s="92"/>
      <c r="AO907" s="92"/>
      <c r="AP907" s="92"/>
      <c r="AQ907" s="92"/>
      <c r="AR907" s="92"/>
      <c r="AS907" s="92"/>
      <c r="AT907" s="92"/>
      <c r="AU907" s="92"/>
      <c r="AV907" s="92"/>
      <c r="AW907" s="92"/>
      <c r="AX907" s="92"/>
      <c r="AY907" s="92"/>
      <c r="AZ907" s="92"/>
      <c r="BA907" s="92"/>
      <c r="BB907" s="92"/>
      <c r="BC907" s="92"/>
      <c r="BD907" s="92"/>
      <c r="BE907" s="92"/>
      <c r="BF907" s="92"/>
      <c r="BG907" s="92"/>
      <c r="BH907" s="92"/>
      <c r="BI907" s="92"/>
      <c r="BJ907" s="92"/>
      <c r="BK907" s="92"/>
      <c r="BL907" s="92"/>
    </row>
    <row r="908" spans="1:64" x14ac:dyDescent="0.2">
      <c r="A908" s="29"/>
      <c r="B908" s="53"/>
      <c r="C908" s="29"/>
      <c r="D908" s="29"/>
      <c r="E908" s="29"/>
      <c r="AA908" s="92"/>
      <c r="AB908" s="92"/>
      <c r="AC908" s="92"/>
      <c r="AD908" s="92"/>
      <c r="AE908" s="92"/>
      <c r="AG908" s="116"/>
      <c r="AN908" s="92"/>
      <c r="AO908" s="92"/>
      <c r="AP908" s="92"/>
      <c r="AQ908" s="92"/>
      <c r="AR908" s="92"/>
      <c r="AS908" s="92"/>
      <c r="AT908" s="92"/>
      <c r="AU908" s="92"/>
    </row>
    <row r="909" spans="1:64" x14ac:dyDescent="0.2">
      <c r="A909" s="29"/>
      <c r="B909" s="53"/>
      <c r="C909" s="29"/>
      <c r="D909" s="29"/>
      <c r="E909" s="29"/>
      <c r="AA909" s="92"/>
      <c r="AB909" s="92"/>
      <c r="AC909" s="92"/>
      <c r="AD909" s="92"/>
      <c r="AE909" s="92"/>
      <c r="AG909" s="116"/>
      <c r="AN909" s="92"/>
      <c r="AO909" s="92"/>
      <c r="AP909" s="92"/>
      <c r="AQ909" s="92"/>
      <c r="AR909" s="92"/>
      <c r="AS909" s="92"/>
      <c r="AT909" s="92"/>
      <c r="AU909" s="92"/>
    </row>
    <row r="910" spans="1:64" x14ac:dyDescent="0.2">
      <c r="A910" s="29"/>
      <c r="B910" s="53"/>
      <c r="C910" s="29"/>
      <c r="D910" s="29"/>
      <c r="E910" s="29"/>
      <c r="AA910" s="92"/>
      <c r="AB910" s="92"/>
      <c r="AC910" s="92"/>
      <c r="AD910" s="92"/>
      <c r="AE910" s="92"/>
      <c r="AG910" s="116"/>
      <c r="AN910" s="92"/>
      <c r="AO910" s="92"/>
      <c r="AP910" s="92"/>
      <c r="AQ910" s="92"/>
      <c r="AR910" s="92"/>
      <c r="AS910" s="92"/>
      <c r="AT910" s="92"/>
      <c r="AU910" s="92"/>
    </row>
    <row r="911" spans="1:64" x14ac:dyDescent="0.2">
      <c r="A911" s="29"/>
      <c r="B911" s="53"/>
      <c r="C911" s="29"/>
      <c r="D911" s="29"/>
      <c r="E911" s="29"/>
      <c r="AA911" s="92"/>
      <c r="AB911" s="92"/>
      <c r="AC911" s="92"/>
      <c r="AD911" s="92"/>
      <c r="AE911" s="92"/>
      <c r="AG911" s="116"/>
      <c r="AN911" s="92"/>
      <c r="AO911" s="92"/>
      <c r="AP911" s="92"/>
      <c r="AQ911" s="92"/>
      <c r="AR911" s="92"/>
      <c r="AS911" s="92"/>
      <c r="AT911" s="92"/>
      <c r="AU911" s="92"/>
      <c r="AV911" s="92"/>
      <c r="AW911" s="92"/>
      <c r="AX911" s="92"/>
      <c r="AY911" s="92"/>
      <c r="AZ911" s="92"/>
      <c r="BA911" s="92"/>
      <c r="BB911" s="92"/>
      <c r="BC911" s="92"/>
      <c r="BD911" s="92"/>
      <c r="BE911" s="92"/>
      <c r="BF911" s="92"/>
      <c r="BG911" s="92"/>
      <c r="BH911" s="92"/>
      <c r="BI911" s="92"/>
      <c r="BJ911" s="92"/>
      <c r="BK911" s="92"/>
      <c r="BL911" s="92"/>
    </row>
    <row r="912" spans="1:64" x14ac:dyDescent="0.2">
      <c r="A912" s="29"/>
      <c r="B912" s="53"/>
      <c r="C912" s="29"/>
      <c r="D912" s="29"/>
      <c r="E912" s="29"/>
      <c r="AA912" s="92"/>
      <c r="AB912" s="92"/>
      <c r="AC912" s="92"/>
      <c r="AD912" s="92"/>
      <c r="AE912" s="92"/>
      <c r="AG912" s="116"/>
      <c r="AN912" s="92"/>
      <c r="AO912" s="92"/>
      <c r="AP912" s="92"/>
      <c r="AQ912" s="92"/>
      <c r="AR912" s="92"/>
      <c r="AS912" s="92"/>
      <c r="AT912" s="92"/>
      <c r="AU912" s="92"/>
    </row>
    <row r="913" spans="1:64" x14ac:dyDescent="0.2">
      <c r="A913" s="29"/>
      <c r="B913" s="53"/>
      <c r="C913" s="29"/>
      <c r="D913" s="29"/>
      <c r="E913" s="29"/>
      <c r="AA913" s="92"/>
      <c r="AB913" s="92"/>
      <c r="AC913" s="92"/>
      <c r="AD913" s="92"/>
      <c r="AE913" s="92"/>
      <c r="AG913" s="116"/>
      <c r="AN913" s="92"/>
      <c r="AO913" s="92"/>
      <c r="AP913" s="92"/>
      <c r="AQ913" s="92"/>
      <c r="AR913" s="92"/>
      <c r="AS913" s="92"/>
      <c r="AT913" s="92"/>
      <c r="AU913" s="92"/>
    </row>
    <row r="914" spans="1:64" x14ac:dyDescent="0.2">
      <c r="A914" s="29"/>
      <c r="B914" s="53"/>
      <c r="C914" s="29"/>
      <c r="D914" s="29"/>
      <c r="E914" s="29"/>
      <c r="AA914" s="92"/>
      <c r="AB914" s="92"/>
      <c r="AC914" s="92"/>
      <c r="AD914" s="92"/>
      <c r="AE914" s="92"/>
      <c r="AG914" s="116"/>
      <c r="AN914" s="92"/>
      <c r="AO914" s="92"/>
      <c r="AP914" s="92"/>
      <c r="AQ914" s="92"/>
      <c r="AR914" s="92"/>
      <c r="AS914" s="92"/>
      <c r="AT914" s="92"/>
      <c r="AU914" s="92"/>
    </row>
    <row r="915" spans="1:64" x14ac:dyDescent="0.2">
      <c r="A915" s="29"/>
      <c r="B915" s="53"/>
      <c r="C915" s="29"/>
      <c r="D915" s="29"/>
      <c r="E915" s="29"/>
      <c r="AA915" s="92"/>
      <c r="AB915" s="92"/>
      <c r="AC915" s="92"/>
      <c r="AD915" s="92"/>
      <c r="AE915" s="92"/>
      <c r="AG915" s="116"/>
      <c r="AN915" s="92"/>
      <c r="AO915" s="92"/>
      <c r="AP915" s="92"/>
      <c r="AQ915" s="92"/>
      <c r="AR915" s="92"/>
      <c r="AS915" s="92"/>
      <c r="AT915" s="92"/>
      <c r="AU915" s="92"/>
    </row>
    <row r="916" spans="1:64" x14ac:dyDescent="0.2">
      <c r="A916" s="29"/>
      <c r="B916" s="53"/>
      <c r="C916" s="29"/>
      <c r="D916" s="29"/>
      <c r="E916" s="29"/>
      <c r="AA916" s="92"/>
      <c r="AB916" s="92"/>
      <c r="AC916" s="92"/>
      <c r="AD916" s="92"/>
      <c r="AE916" s="92"/>
      <c r="AG916" s="116"/>
      <c r="AN916" s="92"/>
      <c r="AO916" s="92"/>
      <c r="AP916" s="92"/>
      <c r="AQ916" s="92"/>
      <c r="AR916" s="92"/>
      <c r="AS916" s="92"/>
      <c r="AT916" s="92"/>
      <c r="AU916" s="92"/>
    </row>
    <row r="917" spans="1:64" x14ac:dyDescent="0.2">
      <c r="A917" s="29"/>
      <c r="B917" s="53"/>
      <c r="C917" s="29"/>
      <c r="D917" s="29"/>
      <c r="E917" s="29"/>
      <c r="AA917" s="92"/>
      <c r="AB917" s="92"/>
      <c r="AC917" s="92"/>
      <c r="AD917" s="92"/>
      <c r="AE917" s="92"/>
      <c r="AG917" s="116"/>
      <c r="AN917" s="92"/>
      <c r="AO917" s="92"/>
      <c r="AP917" s="92"/>
      <c r="AQ917" s="92"/>
      <c r="AR917" s="92"/>
      <c r="AS917" s="92"/>
      <c r="AT917" s="92"/>
      <c r="AU917" s="92"/>
    </row>
    <row r="918" spans="1:64" x14ac:dyDescent="0.2">
      <c r="A918" s="29"/>
      <c r="B918" s="53"/>
      <c r="C918" s="29"/>
      <c r="D918" s="29"/>
      <c r="E918" s="29"/>
      <c r="AA918" s="92"/>
      <c r="AB918" s="92"/>
      <c r="AC918" s="92"/>
      <c r="AD918" s="92"/>
      <c r="AE918" s="92"/>
      <c r="AG918" s="116"/>
      <c r="AN918" s="92"/>
      <c r="AO918" s="92"/>
      <c r="AP918" s="92"/>
      <c r="AQ918" s="92"/>
      <c r="AR918" s="92"/>
      <c r="AS918" s="92"/>
      <c r="AT918" s="92"/>
      <c r="AU918" s="92"/>
    </row>
    <row r="919" spans="1:64" x14ac:dyDescent="0.2">
      <c r="A919" s="29"/>
      <c r="B919" s="53"/>
      <c r="C919" s="29"/>
      <c r="D919" s="29"/>
      <c r="E919" s="29"/>
      <c r="AA919" s="92"/>
      <c r="AB919" s="92"/>
      <c r="AC919" s="92"/>
      <c r="AD919" s="92"/>
      <c r="AE919" s="92"/>
      <c r="AG919" s="116"/>
      <c r="AN919" s="92"/>
      <c r="AO919" s="92"/>
      <c r="AP919" s="92"/>
      <c r="AQ919" s="92"/>
      <c r="AR919" s="92"/>
      <c r="AS919" s="92"/>
      <c r="AT919" s="92"/>
      <c r="AU919" s="92"/>
    </row>
    <row r="920" spans="1:64" x14ac:dyDescent="0.2">
      <c r="A920" s="29"/>
      <c r="B920" s="53"/>
      <c r="C920" s="29"/>
      <c r="D920" s="29"/>
      <c r="E920" s="29"/>
      <c r="AA920" s="92"/>
      <c r="AB920" s="92"/>
      <c r="AC920" s="92"/>
      <c r="AD920" s="92"/>
      <c r="AE920" s="92"/>
      <c r="AG920" s="116"/>
      <c r="AN920" s="92"/>
      <c r="AO920" s="92"/>
      <c r="AP920" s="92"/>
      <c r="AQ920" s="92"/>
      <c r="AR920" s="92"/>
      <c r="AS920" s="92"/>
      <c r="AT920" s="92"/>
      <c r="AU920" s="92"/>
      <c r="AV920" s="92"/>
      <c r="AW920" s="92"/>
      <c r="AX920" s="92"/>
      <c r="AY920" s="92"/>
      <c r="AZ920" s="92"/>
      <c r="BA920" s="92"/>
      <c r="BB920" s="92"/>
      <c r="BC920" s="92"/>
      <c r="BD920" s="92"/>
      <c r="BE920" s="92"/>
      <c r="BF920" s="92"/>
      <c r="BG920" s="92"/>
      <c r="BH920" s="92"/>
      <c r="BI920" s="92"/>
      <c r="BJ920" s="92"/>
      <c r="BK920" s="92"/>
      <c r="BL920" s="92"/>
    </row>
    <row r="921" spans="1:64" x14ac:dyDescent="0.2">
      <c r="A921" s="29"/>
      <c r="B921" s="53"/>
      <c r="C921" s="29"/>
      <c r="D921" s="29"/>
      <c r="E921" s="29"/>
      <c r="AA921" s="92"/>
      <c r="AB921" s="92"/>
      <c r="AC921" s="92"/>
      <c r="AD921" s="92"/>
      <c r="AE921" s="92"/>
      <c r="AG921" s="116"/>
      <c r="AN921" s="92"/>
      <c r="AO921" s="92"/>
      <c r="AP921" s="92"/>
      <c r="AQ921" s="92"/>
      <c r="AR921" s="92"/>
      <c r="AS921" s="92"/>
      <c r="AT921" s="92"/>
      <c r="AU921" s="92"/>
    </row>
    <row r="922" spans="1:64" x14ac:dyDescent="0.2">
      <c r="A922" s="29"/>
      <c r="B922" s="53"/>
      <c r="C922" s="29"/>
      <c r="D922" s="29"/>
      <c r="E922" s="29"/>
      <c r="AA922" s="92"/>
      <c r="AB922" s="92"/>
      <c r="AC922" s="92"/>
      <c r="AD922" s="92"/>
      <c r="AE922" s="92"/>
      <c r="AG922" s="116"/>
      <c r="AN922" s="92"/>
      <c r="AO922" s="92"/>
      <c r="AP922" s="92"/>
      <c r="AQ922" s="92"/>
      <c r="AR922" s="92"/>
      <c r="AS922" s="92"/>
      <c r="AT922" s="92"/>
      <c r="AU922" s="92"/>
    </row>
    <row r="923" spans="1:64" x14ac:dyDescent="0.2">
      <c r="A923" s="29"/>
      <c r="B923" s="53"/>
      <c r="C923" s="29"/>
      <c r="D923" s="29"/>
      <c r="E923" s="29"/>
      <c r="AA923" s="92"/>
      <c r="AB923" s="92"/>
      <c r="AC923" s="92"/>
      <c r="AD923" s="92"/>
      <c r="AE923" s="92"/>
      <c r="AG923" s="116"/>
      <c r="AN923" s="92"/>
      <c r="AO923" s="92"/>
      <c r="AP923" s="92"/>
      <c r="AQ923" s="92"/>
      <c r="AR923" s="92"/>
      <c r="AS923" s="92"/>
      <c r="AT923" s="92"/>
      <c r="AU923" s="92"/>
    </row>
    <row r="924" spans="1:64" x14ac:dyDescent="0.2">
      <c r="A924" s="29"/>
      <c r="B924" s="53"/>
      <c r="C924" s="29"/>
      <c r="D924" s="29"/>
      <c r="E924" s="29"/>
      <c r="AA924" s="92"/>
      <c r="AB924" s="92"/>
      <c r="AC924" s="92"/>
      <c r="AD924" s="92"/>
      <c r="AE924" s="92"/>
      <c r="AG924" s="116"/>
      <c r="AN924" s="92"/>
      <c r="AO924" s="92"/>
      <c r="AP924" s="92"/>
      <c r="AQ924" s="92"/>
      <c r="AR924" s="92"/>
      <c r="AS924" s="92"/>
      <c r="AT924" s="92"/>
      <c r="AU924" s="92"/>
    </row>
    <row r="925" spans="1:64" x14ac:dyDescent="0.2">
      <c r="A925" s="29"/>
      <c r="B925" s="53"/>
      <c r="C925" s="29"/>
      <c r="D925" s="29"/>
      <c r="E925" s="29"/>
      <c r="AA925" s="92"/>
      <c r="AB925" s="92"/>
      <c r="AC925" s="92"/>
      <c r="AD925" s="92"/>
      <c r="AE925" s="92"/>
      <c r="AG925" s="116"/>
      <c r="AN925" s="92"/>
      <c r="AO925" s="92"/>
      <c r="AP925" s="92"/>
      <c r="AQ925" s="92"/>
      <c r="AR925" s="92"/>
      <c r="AS925" s="92"/>
      <c r="AT925" s="92"/>
      <c r="AU925" s="92"/>
    </row>
    <row r="926" spans="1:64" x14ac:dyDescent="0.2">
      <c r="A926" s="29"/>
      <c r="B926" s="53"/>
      <c r="C926" s="29"/>
      <c r="D926" s="29"/>
      <c r="E926" s="29"/>
      <c r="AA926" s="92"/>
      <c r="AB926" s="92"/>
      <c r="AC926" s="92"/>
      <c r="AD926" s="92"/>
      <c r="AE926" s="92"/>
      <c r="AG926" s="116"/>
      <c r="AN926" s="92"/>
      <c r="AO926" s="92"/>
      <c r="AP926" s="92"/>
      <c r="AQ926" s="92"/>
      <c r="AR926" s="92"/>
      <c r="AS926" s="92"/>
      <c r="AT926" s="92"/>
      <c r="AU926" s="92"/>
    </row>
    <row r="927" spans="1:64" x14ac:dyDescent="0.2">
      <c r="A927" s="29"/>
      <c r="B927" s="53"/>
      <c r="C927" s="29"/>
      <c r="D927" s="29"/>
      <c r="E927" s="29"/>
      <c r="AA927" s="92"/>
      <c r="AB927" s="92"/>
      <c r="AC927" s="92"/>
      <c r="AD927" s="92"/>
      <c r="AE927" s="92"/>
      <c r="AG927" s="116"/>
      <c r="AN927" s="92"/>
      <c r="AO927" s="92"/>
      <c r="AP927" s="92"/>
      <c r="AQ927" s="92"/>
      <c r="AR927" s="92"/>
      <c r="AS927" s="92"/>
      <c r="AT927" s="92"/>
      <c r="AU927" s="92"/>
    </row>
    <row r="928" spans="1:64" x14ac:dyDescent="0.2">
      <c r="A928" s="29"/>
      <c r="B928" s="53"/>
      <c r="C928" s="29"/>
      <c r="D928" s="29"/>
      <c r="E928" s="29"/>
      <c r="AA928" s="92"/>
      <c r="AB928" s="92"/>
      <c r="AC928" s="92"/>
      <c r="AD928" s="92"/>
      <c r="AE928" s="92"/>
      <c r="AG928" s="116"/>
      <c r="AN928" s="92"/>
      <c r="AO928" s="92"/>
      <c r="AP928" s="92"/>
      <c r="AQ928" s="92"/>
      <c r="AR928" s="92"/>
      <c r="AS928" s="92"/>
      <c r="AT928" s="92"/>
      <c r="AU928" s="92"/>
    </row>
    <row r="929" spans="1:64" x14ac:dyDescent="0.2">
      <c r="A929" s="29"/>
      <c r="B929" s="53"/>
      <c r="C929" s="29"/>
      <c r="D929" s="29"/>
      <c r="E929" s="29"/>
      <c r="AA929" s="92"/>
      <c r="AB929" s="92"/>
      <c r="AC929" s="92"/>
      <c r="AD929" s="92"/>
      <c r="AE929" s="92"/>
      <c r="AG929" s="116"/>
      <c r="AN929" s="92"/>
      <c r="AO929" s="92"/>
      <c r="AP929" s="92"/>
      <c r="AQ929" s="92"/>
      <c r="AR929" s="92"/>
      <c r="AS929" s="92"/>
      <c r="AT929" s="92"/>
      <c r="AU929" s="92"/>
    </row>
    <row r="930" spans="1:64" x14ac:dyDescent="0.2">
      <c r="A930" s="29"/>
      <c r="B930" s="53"/>
      <c r="C930" s="29"/>
      <c r="D930" s="29"/>
      <c r="E930" s="29"/>
      <c r="AA930" s="92"/>
      <c r="AB930" s="92"/>
      <c r="AC930" s="92"/>
      <c r="AD930" s="92"/>
      <c r="AE930" s="92"/>
      <c r="AG930" s="116"/>
      <c r="AN930" s="92"/>
      <c r="AO930" s="92"/>
      <c r="AP930" s="92"/>
      <c r="AQ930" s="92"/>
      <c r="AR930" s="92"/>
      <c r="AS930" s="92"/>
      <c r="AT930" s="92"/>
      <c r="AU930" s="92"/>
    </row>
    <row r="931" spans="1:64" x14ac:dyDescent="0.2">
      <c r="A931" s="29"/>
      <c r="B931" s="53"/>
      <c r="C931" s="29"/>
      <c r="D931" s="29"/>
      <c r="E931" s="29"/>
      <c r="AA931" s="92"/>
      <c r="AB931" s="92"/>
      <c r="AC931" s="92"/>
      <c r="AD931" s="92"/>
      <c r="AE931" s="92"/>
      <c r="AG931" s="116"/>
      <c r="AN931" s="92"/>
      <c r="AO931" s="92"/>
      <c r="AP931" s="92"/>
      <c r="AQ931" s="92"/>
      <c r="AR931" s="92"/>
      <c r="AS931" s="92"/>
      <c r="AT931" s="92"/>
      <c r="AU931" s="92"/>
    </row>
    <row r="932" spans="1:64" x14ac:dyDescent="0.2">
      <c r="A932" s="29"/>
      <c r="B932" s="53"/>
      <c r="C932" s="29"/>
      <c r="D932" s="29"/>
      <c r="E932" s="29"/>
      <c r="AA932" s="92"/>
      <c r="AB932" s="92"/>
      <c r="AC932" s="92"/>
      <c r="AD932" s="92"/>
      <c r="AE932" s="92"/>
      <c r="AG932" s="116"/>
      <c r="AN932" s="92"/>
      <c r="AO932" s="92"/>
      <c r="AP932" s="92"/>
      <c r="AQ932" s="92"/>
      <c r="AR932" s="92"/>
      <c r="AS932" s="92"/>
      <c r="AT932" s="92"/>
      <c r="AU932" s="92"/>
    </row>
    <row r="933" spans="1:64" x14ac:dyDescent="0.2">
      <c r="A933" s="29"/>
      <c r="B933" s="53"/>
      <c r="C933" s="29"/>
      <c r="D933" s="29"/>
      <c r="E933" s="29"/>
      <c r="AA933" s="92"/>
      <c r="AB933" s="92"/>
      <c r="AC933" s="92"/>
      <c r="AD933" s="92"/>
      <c r="AE933" s="92"/>
      <c r="AG933" s="116"/>
      <c r="AN933" s="92"/>
      <c r="AO933" s="92"/>
      <c r="AP933" s="92"/>
      <c r="AQ933" s="92"/>
      <c r="AR933" s="92"/>
      <c r="AS933" s="92"/>
      <c r="AT933" s="92"/>
      <c r="AU933" s="92"/>
    </row>
    <row r="934" spans="1:64" x14ac:dyDescent="0.2">
      <c r="A934" s="29"/>
      <c r="B934" s="53"/>
      <c r="C934" s="29"/>
      <c r="D934" s="29"/>
      <c r="E934" s="29"/>
      <c r="AA934" s="92"/>
      <c r="AB934" s="92"/>
      <c r="AC934" s="92"/>
      <c r="AD934" s="92"/>
      <c r="AE934" s="92"/>
      <c r="AG934" s="116"/>
      <c r="AN934" s="92"/>
      <c r="AO934" s="92"/>
      <c r="AP934" s="92"/>
      <c r="AQ934" s="92"/>
      <c r="AR934" s="92"/>
      <c r="AS934" s="92"/>
      <c r="AT934" s="92"/>
      <c r="AU934" s="92"/>
    </row>
    <row r="935" spans="1:64" x14ac:dyDescent="0.2">
      <c r="A935" s="29"/>
      <c r="B935" s="53"/>
      <c r="C935" s="29"/>
      <c r="D935" s="29"/>
      <c r="E935" s="29"/>
      <c r="AA935" s="92"/>
      <c r="AB935" s="92"/>
      <c r="AC935" s="92"/>
      <c r="AD935" s="92"/>
      <c r="AE935" s="92"/>
      <c r="AG935" s="116"/>
      <c r="AN935" s="92"/>
      <c r="AO935" s="92"/>
      <c r="AP935" s="92"/>
      <c r="AQ935" s="92"/>
      <c r="AR935" s="92"/>
      <c r="AS935" s="92"/>
      <c r="AT935" s="92"/>
      <c r="AU935" s="92"/>
    </row>
    <row r="936" spans="1:64" x14ac:dyDescent="0.2">
      <c r="A936" s="29"/>
      <c r="B936" s="53"/>
      <c r="C936" s="29"/>
      <c r="D936" s="29"/>
      <c r="E936" s="29"/>
      <c r="AA936" s="92"/>
      <c r="AB936" s="92"/>
      <c r="AC936" s="92"/>
      <c r="AD936" s="92"/>
      <c r="AE936" s="92"/>
      <c r="AG936" s="116"/>
      <c r="AN936" s="92"/>
      <c r="AO936" s="92"/>
      <c r="AP936" s="92"/>
      <c r="AQ936" s="92"/>
      <c r="AR936" s="92"/>
      <c r="AS936" s="92"/>
      <c r="AT936" s="92"/>
      <c r="AU936" s="92"/>
      <c r="AV936" s="92"/>
      <c r="AW936" s="92"/>
      <c r="AX936" s="92"/>
      <c r="AY936" s="92"/>
      <c r="AZ936" s="92"/>
      <c r="BA936" s="92"/>
      <c r="BB936" s="92"/>
      <c r="BC936" s="92"/>
      <c r="BD936" s="92"/>
      <c r="BE936" s="92"/>
      <c r="BF936" s="92"/>
      <c r="BG936" s="92"/>
      <c r="BH936" s="92"/>
      <c r="BI936" s="92"/>
      <c r="BJ936" s="92"/>
      <c r="BK936" s="92"/>
      <c r="BL936" s="92"/>
    </row>
    <row r="937" spans="1:64" x14ac:dyDescent="0.2">
      <c r="A937" s="29"/>
      <c r="B937" s="53"/>
      <c r="C937" s="29"/>
      <c r="D937" s="29"/>
      <c r="E937" s="29"/>
      <c r="AA937" s="92"/>
      <c r="AB937" s="92"/>
      <c r="AC937" s="92"/>
      <c r="AD937" s="92"/>
      <c r="AE937" s="92"/>
      <c r="AG937" s="116"/>
      <c r="AN937" s="92"/>
      <c r="AO937" s="92"/>
      <c r="AP937" s="92"/>
      <c r="AQ937" s="92"/>
      <c r="AR937" s="92"/>
      <c r="AS937" s="92"/>
      <c r="AT937" s="92"/>
      <c r="AU937" s="92"/>
    </row>
    <row r="938" spans="1:64" x14ac:dyDescent="0.2">
      <c r="A938" s="29"/>
      <c r="B938" s="53"/>
      <c r="C938" s="29"/>
      <c r="D938" s="29"/>
      <c r="E938" s="29"/>
      <c r="AA938" s="92"/>
      <c r="AB938" s="92"/>
      <c r="AC938" s="92"/>
      <c r="AD938" s="92"/>
      <c r="AE938" s="92"/>
      <c r="AG938" s="116"/>
      <c r="AN938" s="92"/>
      <c r="AO938" s="92"/>
      <c r="AP938" s="92"/>
      <c r="AQ938" s="92"/>
      <c r="AR938" s="92"/>
      <c r="AS938" s="92"/>
      <c r="AT938" s="92"/>
      <c r="AU938" s="92"/>
    </row>
    <row r="939" spans="1:64" x14ac:dyDescent="0.2">
      <c r="A939" s="29"/>
      <c r="B939" s="53"/>
      <c r="C939" s="29"/>
      <c r="D939" s="29"/>
      <c r="E939" s="29"/>
      <c r="AA939" s="92"/>
      <c r="AB939" s="92"/>
      <c r="AC939" s="92"/>
      <c r="AD939" s="92"/>
      <c r="AE939" s="92"/>
      <c r="AG939" s="116"/>
      <c r="AN939" s="92"/>
      <c r="AO939" s="92"/>
      <c r="AP939" s="92"/>
      <c r="AQ939" s="92"/>
      <c r="AR939" s="92"/>
      <c r="AS939" s="92"/>
      <c r="AT939" s="92"/>
      <c r="AU939" s="92"/>
    </row>
    <row r="940" spans="1:64" x14ac:dyDescent="0.2">
      <c r="A940" s="29"/>
      <c r="B940" s="53"/>
      <c r="C940" s="29"/>
      <c r="D940" s="29"/>
      <c r="E940" s="29"/>
      <c r="AA940" s="92"/>
      <c r="AB940" s="92"/>
      <c r="AC940" s="92"/>
      <c r="AD940" s="92"/>
      <c r="AE940" s="92"/>
      <c r="AG940" s="116"/>
      <c r="AN940" s="92"/>
      <c r="AO940" s="92"/>
      <c r="AP940" s="92"/>
      <c r="AQ940" s="92"/>
      <c r="AR940" s="92"/>
      <c r="AS940" s="92"/>
      <c r="AT940" s="92"/>
      <c r="AU940" s="92"/>
    </row>
    <row r="941" spans="1:64" x14ac:dyDescent="0.2">
      <c r="A941" s="29"/>
      <c r="B941" s="53"/>
      <c r="C941" s="29"/>
      <c r="D941" s="29"/>
      <c r="E941" s="29"/>
      <c r="AA941" s="92"/>
      <c r="AB941" s="92"/>
      <c r="AC941" s="92"/>
      <c r="AD941" s="92"/>
      <c r="AE941" s="92"/>
      <c r="AG941" s="116"/>
      <c r="AN941" s="92"/>
      <c r="AO941" s="92"/>
      <c r="AP941" s="92"/>
      <c r="AQ941" s="92"/>
      <c r="AR941" s="92"/>
      <c r="AS941" s="92"/>
      <c r="AT941" s="92"/>
      <c r="AU941" s="92"/>
    </row>
    <row r="942" spans="1:64" x14ac:dyDescent="0.2">
      <c r="A942" s="29"/>
      <c r="B942" s="53"/>
      <c r="C942" s="29"/>
      <c r="D942" s="29"/>
      <c r="E942" s="29"/>
      <c r="AA942" s="92"/>
      <c r="AB942" s="92"/>
      <c r="AC942" s="92"/>
      <c r="AD942" s="92"/>
      <c r="AE942" s="92"/>
      <c r="AG942" s="116"/>
      <c r="AN942" s="92"/>
      <c r="AO942" s="92"/>
      <c r="AP942" s="92"/>
      <c r="AQ942" s="92"/>
      <c r="AR942" s="92"/>
      <c r="AS942" s="92"/>
      <c r="AT942" s="92"/>
      <c r="AU942" s="92"/>
    </row>
    <row r="943" spans="1:64" x14ac:dyDescent="0.2">
      <c r="A943" s="29"/>
      <c r="B943" s="53"/>
      <c r="C943" s="29"/>
      <c r="D943" s="29"/>
      <c r="E943" s="29"/>
      <c r="AA943" s="92"/>
      <c r="AB943" s="92"/>
      <c r="AC943" s="92"/>
      <c r="AD943" s="92"/>
      <c r="AE943" s="92"/>
      <c r="AG943" s="116"/>
      <c r="AN943" s="92"/>
      <c r="AO943" s="92"/>
      <c r="AP943" s="92"/>
      <c r="AQ943" s="92"/>
      <c r="AR943" s="92"/>
      <c r="AS943" s="92"/>
      <c r="AT943" s="92"/>
      <c r="AU943" s="92"/>
      <c r="AV943" s="92"/>
      <c r="AW943" s="92"/>
      <c r="AX943" s="92"/>
      <c r="AY943" s="92"/>
      <c r="AZ943" s="92"/>
      <c r="BA943" s="92"/>
      <c r="BB943" s="92"/>
      <c r="BC943" s="92"/>
      <c r="BD943" s="92"/>
      <c r="BE943" s="92"/>
      <c r="BF943" s="92"/>
      <c r="BG943" s="92"/>
      <c r="BH943" s="92"/>
      <c r="BI943" s="92"/>
      <c r="BJ943" s="92"/>
      <c r="BK943" s="92"/>
      <c r="BL943" s="92"/>
    </row>
    <row r="944" spans="1:64" x14ac:dyDescent="0.2">
      <c r="A944" s="29"/>
      <c r="B944" s="53"/>
      <c r="C944" s="29"/>
      <c r="D944" s="29"/>
      <c r="E944" s="29"/>
      <c r="AA944" s="92"/>
      <c r="AB944" s="92"/>
      <c r="AC944" s="92"/>
      <c r="AD944" s="92"/>
      <c r="AE944" s="92"/>
      <c r="AG944" s="116"/>
      <c r="AN944" s="92"/>
      <c r="AO944" s="92"/>
      <c r="AP944" s="92"/>
      <c r="AQ944" s="92"/>
      <c r="AR944" s="92"/>
      <c r="AS944" s="92"/>
      <c r="AT944" s="92"/>
      <c r="AU944" s="92"/>
    </row>
    <row r="945" spans="1:64" x14ac:dyDescent="0.2">
      <c r="A945" s="29"/>
      <c r="B945" s="53"/>
      <c r="C945" s="29"/>
      <c r="D945" s="29"/>
      <c r="E945" s="29"/>
      <c r="AA945" s="92"/>
      <c r="AB945" s="92"/>
      <c r="AC945" s="92"/>
      <c r="AD945" s="92"/>
      <c r="AE945" s="92"/>
      <c r="AG945" s="116"/>
      <c r="AN945" s="92"/>
      <c r="AO945" s="92"/>
      <c r="AP945" s="92"/>
      <c r="AQ945" s="92"/>
      <c r="AR945" s="92"/>
      <c r="AS945" s="92"/>
      <c r="AT945" s="92"/>
      <c r="AU945" s="92"/>
    </row>
    <row r="946" spans="1:64" x14ac:dyDescent="0.2">
      <c r="A946" s="29"/>
      <c r="B946" s="53"/>
      <c r="C946" s="29"/>
      <c r="D946" s="29"/>
      <c r="E946" s="29"/>
      <c r="AA946" s="92"/>
      <c r="AB946" s="92"/>
      <c r="AC946" s="92"/>
      <c r="AD946" s="92"/>
      <c r="AE946" s="92"/>
      <c r="AG946" s="116"/>
      <c r="AN946" s="92"/>
      <c r="AO946" s="92"/>
      <c r="AP946" s="92"/>
      <c r="AQ946" s="92"/>
      <c r="AR946" s="92"/>
      <c r="AS946" s="92"/>
      <c r="AT946" s="92"/>
      <c r="AU946" s="92"/>
    </row>
    <row r="947" spans="1:64" x14ac:dyDescent="0.2">
      <c r="A947" s="29"/>
      <c r="B947" s="53"/>
      <c r="C947" s="29"/>
      <c r="D947" s="29"/>
      <c r="E947" s="29"/>
      <c r="AA947" s="92"/>
      <c r="AB947" s="92"/>
      <c r="AC947" s="92"/>
      <c r="AD947" s="92"/>
      <c r="AE947" s="92"/>
      <c r="AG947" s="116"/>
      <c r="AN947" s="92"/>
      <c r="AO947" s="92"/>
      <c r="AP947" s="92"/>
      <c r="AQ947" s="92"/>
      <c r="AR947" s="92"/>
      <c r="AS947" s="92"/>
      <c r="AT947" s="92"/>
      <c r="AU947" s="92"/>
    </row>
    <row r="948" spans="1:64" x14ac:dyDescent="0.2">
      <c r="A948" s="29"/>
      <c r="B948" s="53"/>
      <c r="C948" s="29"/>
      <c r="D948" s="29"/>
      <c r="E948" s="29"/>
      <c r="AA948" s="92"/>
      <c r="AB948" s="92"/>
      <c r="AC948" s="92"/>
      <c r="AD948" s="92"/>
      <c r="AE948" s="92"/>
      <c r="AG948" s="116"/>
      <c r="AN948" s="92"/>
      <c r="AO948" s="92"/>
      <c r="AP948" s="92"/>
      <c r="AQ948" s="92"/>
      <c r="AR948" s="92"/>
      <c r="AS948" s="92"/>
      <c r="AT948" s="92"/>
      <c r="AU948" s="92"/>
    </row>
    <row r="949" spans="1:64" x14ac:dyDescent="0.2">
      <c r="A949" s="29"/>
      <c r="B949" s="53"/>
      <c r="C949" s="29"/>
      <c r="D949" s="29"/>
      <c r="E949" s="29"/>
      <c r="AA949" s="92"/>
      <c r="AB949" s="92"/>
      <c r="AC949" s="92"/>
      <c r="AD949" s="92"/>
      <c r="AE949" s="92"/>
      <c r="AG949" s="116"/>
      <c r="AN949" s="92"/>
      <c r="AO949" s="92"/>
      <c r="AP949" s="92"/>
      <c r="AQ949" s="92"/>
      <c r="AR949" s="92"/>
      <c r="AS949" s="92"/>
      <c r="AT949" s="92"/>
      <c r="AU949" s="92"/>
      <c r="AV949" s="92"/>
      <c r="AW949" s="92"/>
      <c r="AX949" s="92"/>
      <c r="AY949" s="92"/>
      <c r="AZ949" s="92"/>
      <c r="BA949" s="92"/>
      <c r="BB949" s="92"/>
      <c r="BC949" s="92"/>
      <c r="BD949" s="92"/>
      <c r="BE949" s="92"/>
      <c r="BF949" s="92"/>
      <c r="BG949" s="92"/>
      <c r="BH949" s="92"/>
      <c r="BI949" s="92"/>
      <c r="BJ949" s="92"/>
      <c r="BK949" s="92"/>
      <c r="BL949" s="92"/>
    </row>
    <row r="950" spans="1:64" x14ac:dyDescent="0.2">
      <c r="A950" s="29"/>
      <c r="B950" s="53"/>
      <c r="C950" s="29"/>
      <c r="D950" s="29"/>
      <c r="E950" s="29"/>
      <c r="AA950" s="92"/>
      <c r="AB950" s="92"/>
      <c r="AC950" s="92"/>
      <c r="AD950" s="92"/>
      <c r="AE950" s="92"/>
      <c r="AG950" s="116"/>
      <c r="AN950" s="92"/>
      <c r="AO950" s="92"/>
      <c r="AP950" s="92"/>
      <c r="AQ950" s="92"/>
      <c r="AR950" s="92"/>
      <c r="AS950" s="92"/>
      <c r="AT950" s="92"/>
      <c r="AU950" s="92"/>
    </row>
    <row r="951" spans="1:64" x14ac:dyDescent="0.2">
      <c r="A951" s="29"/>
      <c r="B951" s="53"/>
      <c r="C951" s="29"/>
      <c r="D951" s="29"/>
      <c r="E951" s="29"/>
      <c r="AA951" s="92"/>
      <c r="AB951" s="92"/>
      <c r="AC951" s="92"/>
      <c r="AD951" s="92"/>
      <c r="AE951" s="92"/>
      <c r="AG951" s="116"/>
      <c r="AN951" s="92"/>
      <c r="AO951" s="92"/>
      <c r="AP951" s="92"/>
      <c r="AQ951" s="92"/>
      <c r="AR951" s="92"/>
      <c r="AS951" s="92"/>
      <c r="AT951" s="92"/>
      <c r="AU951" s="92"/>
      <c r="AV951" s="92"/>
      <c r="AW951" s="92"/>
      <c r="AX951" s="92"/>
      <c r="AY951" s="92"/>
      <c r="AZ951" s="92"/>
      <c r="BA951" s="92"/>
      <c r="BB951" s="92"/>
      <c r="BC951" s="92"/>
      <c r="BD951" s="92"/>
      <c r="BE951" s="92"/>
      <c r="BF951" s="92"/>
      <c r="BG951" s="92"/>
      <c r="BH951" s="92"/>
      <c r="BI951" s="92"/>
      <c r="BJ951" s="92"/>
      <c r="BK951" s="92"/>
      <c r="BL951" s="92"/>
    </row>
    <row r="952" spans="1:64" x14ac:dyDescent="0.2">
      <c r="A952" s="29"/>
      <c r="B952" s="53"/>
      <c r="C952" s="29"/>
      <c r="D952" s="29"/>
      <c r="E952" s="29"/>
      <c r="AA952" s="92"/>
      <c r="AB952" s="92"/>
      <c r="AC952" s="92"/>
      <c r="AD952" s="92"/>
      <c r="AE952" s="92"/>
      <c r="AG952" s="116"/>
      <c r="AN952" s="92"/>
      <c r="AO952" s="92"/>
      <c r="AP952" s="92"/>
      <c r="AQ952" s="92"/>
      <c r="AR952" s="92"/>
      <c r="AS952" s="92"/>
      <c r="AT952" s="92"/>
      <c r="AU952" s="92"/>
    </row>
    <row r="953" spans="1:64" x14ac:dyDescent="0.2">
      <c r="A953" s="29"/>
      <c r="B953" s="53"/>
      <c r="C953" s="29"/>
      <c r="D953" s="29"/>
      <c r="E953" s="29"/>
      <c r="AA953" s="92"/>
      <c r="AB953" s="92"/>
      <c r="AC953" s="92"/>
      <c r="AD953" s="92"/>
      <c r="AE953" s="92"/>
      <c r="AG953" s="116"/>
      <c r="AN953" s="92"/>
      <c r="AO953" s="92"/>
      <c r="AP953" s="92"/>
      <c r="AQ953" s="92"/>
      <c r="AR953" s="92"/>
      <c r="AS953" s="92"/>
      <c r="AT953" s="92"/>
      <c r="AU953" s="92"/>
      <c r="AV953" s="92"/>
    </row>
    <row r="954" spans="1:64" x14ac:dyDescent="0.2">
      <c r="A954" s="29"/>
      <c r="B954" s="53"/>
      <c r="C954" s="29"/>
      <c r="D954" s="29"/>
      <c r="E954" s="29"/>
      <c r="AA954" s="92"/>
      <c r="AB954" s="92"/>
      <c r="AC954" s="92"/>
      <c r="AD954" s="92"/>
      <c r="AE954" s="92"/>
      <c r="AG954" s="116"/>
      <c r="AN954" s="92"/>
      <c r="AO954" s="92"/>
      <c r="AP954" s="92"/>
      <c r="AQ954" s="92"/>
      <c r="AR954" s="92"/>
      <c r="AS954" s="92"/>
      <c r="AT954" s="92"/>
      <c r="AU954" s="92"/>
    </row>
    <row r="955" spans="1:64" x14ac:dyDescent="0.2">
      <c r="A955" s="29"/>
      <c r="B955" s="53"/>
      <c r="C955" s="29"/>
      <c r="D955" s="29"/>
      <c r="E955" s="29"/>
      <c r="AA955" s="92"/>
      <c r="AB955" s="92"/>
      <c r="AC955" s="92"/>
      <c r="AD955" s="92"/>
      <c r="AE955" s="92"/>
      <c r="AG955" s="116"/>
      <c r="AN955" s="92"/>
      <c r="AO955" s="92"/>
      <c r="AP955" s="92"/>
      <c r="AQ955" s="92"/>
      <c r="AR955" s="92"/>
      <c r="AS955" s="92"/>
      <c r="AT955" s="92"/>
      <c r="AU955" s="92"/>
    </row>
    <row r="956" spans="1:64" x14ac:dyDescent="0.2">
      <c r="A956" s="29"/>
      <c r="B956" s="53"/>
      <c r="C956" s="29"/>
      <c r="D956" s="29"/>
      <c r="E956" s="29"/>
      <c r="AA956" s="92"/>
      <c r="AB956" s="92"/>
      <c r="AC956" s="92"/>
      <c r="AD956" s="92"/>
      <c r="AE956" s="92"/>
      <c r="AG956" s="116"/>
      <c r="AN956" s="92"/>
      <c r="AO956" s="92"/>
      <c r="AP956" s="92"/>
      <c r="AQ956" s="92"/>
      <c r="AR956" s="92"/>
      <c r="AS956" s="92"/>
      <c r="AT956" s="92"/>
      <c r="AU956" s="92"/>
    </row>
    <row r="957" spans="1:64" x14ac:dyDescent="0.2">
      <c r="A957" s="29"/>
      <c r="B957" s="53"/>
      <c r="C957" s="29"/>
      <c r="D957" s="29"/>
      <c r="E957" s="29"/>
      <c r="AA957" s="92"/>
      <c r="AB957" s="92"/>
      <c r="AC957" s="92"/>
      <c r="AD957" s="92"/>
      <c r="AE957" s="92"/>
      <c r="AG957" s="116"/>
      <c r="AN957" s="92"/>
      <c r="AO957" s="92"/>
      <c r="AP957" s="92"/>
      <c r="AQ957" s="92"/>
      <c r="AR957" s="92"/>
      <c r="AS957" s="92"/>
      <c r="AT957" s="92"/>
      <c r="AU957" s="92"/>
    </row>
    <row r="958" spans="1:64" x14ac:dyDescent="0.2">
      <c r="A958" s="29"/>
      <c r="B958" s="53"/>
      <c r="C958" s="29"/>
      <c r="D958" s="29"/>
      <c r="E958" s="29"/>
      <c r="AA958" s="92"/>
      <c r="AB958" s="92"/>
      <c r="AC958" s="92"/>
      <c r="AD958" s="92"/>
      <c r="AE958" s="92"/>
      <c r="AG958" s="116"/>
      <c r="AN958" s="92"/>
      <c r="AO958" s="92"/>
      <c r="AP958" s="92"/>
      <c r="AQ958" s="92"/>
      <c r="AR958" s="92"/>
      <c r="AS958" s="92"/>
      <c r="AT958" s="92"/>
      <c r="AU958" s="92"/>
    </row>
    <row r="959" spans="1:64" x14ac:dyDescent="0.2">
      <c r="A959" s="29"/>
      <c r="B959" s="53"/>
      <c r="C959" s="29"/>
      <c r="D959" s="29"/>
      <c r="E959" s="29"/>
      <c r="AA959" s="92"/>
      <c r="AB959" s="92"/>
      <c r="AC959" s="92"/>
      <c r="AD959" s="92"/>
      <c r="AE959" s="92"/>
      <c r="AG959" s="116"/>
      <c r="AN959" s="92"/>
      <c r="AO959" s="92"/>
      <c r="AP959" s="92"/>
      <c r="AQ959" s="92"/>
      <c r="AR959" s="92"/>
      <c r="AS959" s="92"/>
      <c r="AT959" s="92"/>
      <c r="AU959" s="92"/>
      <c r="AV959" s="92"/>
    </row>
    <row r="960" spans="1:64" x14ac:dyDescent="0.2">
      <c r="A960" s="29"/>
      <c r="B960" s="53"/>
      <c r="C960" s="29"/>
      <c r="D960" s="29"/>
      <c r="E960" s="29"/>
      <c r="AA960" s="92"/>
      <c r="AB960" s="92"/>
      <c r="AC960" s="92"/>
      <c r="AD960" s="92"/>
      <c r="AE960" s="92"/>
      <c r="AG960" s="116"/>
      <c r="AN960" s="92"/>
      <c r="AO960" s="92"/>
      <c r="AP960" s="92"/>
      <c r="AQ960" s="92"/>
      <c r="AR960" s="92"/>
      <c r="AS960" s="92"/>
      <c r="AT960" s="92"/>
      <c r="AU960" s="92"/>
    </row>
    <row r="961" spans="1:48" x14ac:dyDescent="0.2">
      <c r="A961" s="29"/>
      <c r="B961" s="53"/>
      <c r="C961" s="29"/>
      <c r="D961" s="29"/>
      <c r="E961" s="29"/>
      <c r="AA961" s="92"/>
      <c r="AB961" s="92"/>
      <c r="AC961" s="92"/>
      <c r="AD961" s="92"/>
      <c r="AE961" s="92"/>
      <c r="AG961" s="116"/>
      <c r="AN961" s="92"/>
      <c r="AO961" s="92"/>
      <c r="AP961" s="92"/>
      <c r="AQ961" s="92"/>
      <c r="AR961" s="92"/>
      <c r="AS961" s="92"/>
      <c r="AT961" s="92"/>
      <c r="AU961" s="92"/>
    </row>
    <row r="962" spans="1:48" x14ac:dyDescent="0.2">
      <c r="A962" s="29"/>
      <c r="B962" s="53"/>
      <c r="C962" s="29"/>
      <c r="D962" s="29"/>
      <c r="E962" s="29"/>
      <c r="AA962" s="92"/>
      <c r="AB962" s="92"/>
      <c r="AC962" s="92"/>
      <c r="AD962" s="92"/>
      <c r="AE962" s="92"/>
      <c r="AG962" s="116"/>
      <c r="AN962" s="92"/>
      <c r="AO962" s="92"/>
      <c r="AP962" s="92"/>
      <c r="AQ962" s="92"/>
      <c r="AR962" s="92"/>
      <c r="AS962" s="92"/>
      <c r="AT962" s="92"/>
      <c r="AU962" s="92"/>
    </row>
    <row r="963" spans="1:48" x14ac:dyDescent="0.2">
      <c r="A963" s="29"/>
      <c r="B963" s="53"/>
      <c r="C963" s="29"/>
      <c r="D963" s="29"/>
      <c r="E963" s="29"/>
      <c r="AA963" s="92"/>
      <c r="AB963" s="92"/>
      <c r="AC963" s="92"/>
      <c r="AD963" s="92"/>
      <c r="AE963" s="92"/>
      <c r="AG963" s="116"/>
      <c r="AN963" s="92"/>
      <c r="AO963" s="92"/>
      <c r="AP963" s="92"/>
      <c r="AQ963" s="92"/>
      <c r="AR963" s="92"/>
      <c r="AS963" s="92"/>
      <c r="AT963" s="92"/>
      <c r="AU963" s="92"/>
    </row>
    <row r="964" spans="1:48" x14ac:dyDescent="0.2">
      <c r="A964" s="29"/>
      <c r="B964" s="53"/>
      <c r="C964" s="29"/>
      <c r="D964" s="29"/>
      <c r="E964" s="29"/>
      <c r="AA964" s="92"/>
      <c r="AB964" s="92"/>
      <c r="AC964" s="92"/>
      <c r="AD964" s="92"/>
      <c r="AE964" s="92"/>
      <c r="AG964" s="116"/>
      <c r="AN964" s="92"/>
      <c r="AO964" s="92"/>
      <c r="AP964" s="92"/>
      <c r="AQ964" s="92"/>
      <c r="AR964" s="92"/>
      <c r="AS964" s="92"/>
      <c r="AT964" s="92"/>
      <c r="AU964" s="92"/>
    </row>
    <row r="965" spans="1:48" x14ac:dyDescent="0.2">
      <c r="A965" s="29"/>
      <c r="B965" s="53"/>
      <c r="C965" s="29"/>
      <c r="D965" s="29"/>
      <c r="E965" s="29"/>
      <c r="AA965" s="92"/>
      <c r="AB965" s="92"/>
      <c r="AC965" s="92"/>
      <c r="AD965" s="92"/>
      <c r="AE965" s="92"/>
      <c r="AG965" s="116"/>
      <c r="AN965" s="92"/>
      <c r="AO965" s="92"/>
      <c r="AP965" s="92"/>
      <c r="AQ965" s="92"/>
      <c r="AR965" s="92"/>
      <c r="AS965" s="92"/>
      <c r="AT965" s="92"/>
      <c r="AU965" s="92"/>
    </row>
    <row r="966" spans="1:48" x14ac:dyDescent="0.2">
      <c r="A966" s="29"/>
      <c r="B966" s="53"/>
      <c r="C966" s="29"/>
      <c r="D966" s="29"/>
      <c r="E966" s="29"/>
      <c r="AA966" s="92"/>
      <c r="AB966" s="92"/>
      <c r="AC966" s="92"/>
      <c r="AD966" s="92"/>
      <c r="AE966" s="92"/>
      <c r="AG966" s="116"/>
      <c r="AN966" s="92"/>
      <c r="AO966" s="92"/>
      <c r="AP966" s="92"/>
      <c r="AQ966" s="92"/>
      <c r="AR966" s="92"/>
      <c r="AS966" s="92"/>
      <c r="AT966" s="92"/>
      <c r="AU966" s="92"/>
    </row>
    <row r="967" spans="1:48" x14ac:dyDescent="0.2">
      <c r="A967" s="29"/>
      <c r="B967" s="53"/>
      <c r="C967" s="29"/>
      <c r="D967" s="29"/>
      <c r="E967" s="29"/>
      <c r="AA967" s="92"/>
      <c r="AB967" s="92"/>
      <c r="AC967" s="92"/>
      <c r="AD967" s="92"/>
      <c r="AE967" s="92"/>
      <c r="AG967" s="116"/>
      <c r="AN967" s="92"/>
      <c r="AO967" s="92"/>
      <c r="AP967" s="92"/>
      <c r="AQ967" s="92"/>
      <c r="AR967" s="92"/>
      <c r="AS967" s="92"/>
      <c r="AT967" s="92"/>
      <c r="AU967" s="92"/>
    </row>
    <row r="968" spans="1:48" x14ac:dyDescent="0.2">
      <c r="A968" s="29"/>
      <c r="B968" s="53"/>
      <c r="C968" s="29"/>
      <c r="D968" s="29"/>
      <c r="E968" s="29"/>
      <c r="AA968" s="92"/>
      <c r="AB968" s="92"/>
      <c r="AC968" s="92"/>
      <c r="AD968" s="92"/>
      <c r="AE968" s="92"/>
      <c r="AG968" s="116"/>
      <c r="AN968" s="92"/>
      <c r="AO968" s="92"/>
      <c r="AP968" s="92"/>
      <c r="AQ968" s="92"/>
      <c r="AR968" s="92"/>
      <c r="AS968" s="92"/>
      <c r="AT968" s="92"/>
      <c r="AU968" s="92"/>
    </row>
    <row r="969" spans="1:48" x14ac:dyDescent="0.2">
      <c r="A969" s="29"/>
      <c r="B969" s="53"/>
      <c r="C969" s="29"/>
      <c r="D969" s="29"/>
      <c r="E969" s="29"/>
      <c r="AA969" s="92"/>
      <c r="AB969" s="92"/>
      <c r="AC969" s="92"/>
      <c r="AD969" s="92"/>
      <c r="AE969" s="92"/>
      <c r="AG969" s="116"/>
      <c r="AN969" s="92"/>
      <c r="AO969" s="92"/>
      <c r="AP969" s="92"/>
      <c r="AQ969" s="92"/>
      <c r="AR969" s="92"/>
      <c r="AS969" s="92"/>
      <c r="AT969" s="92"/>
      <c r="AU969" s="92"/>
    </row>
    <row r="970" spans="1:48" x14ac:dyDescent="0.2">
      <c r="A970" s="29"/>
      <c r="B970" s="53"/>
      <c r="C970" s="29"/>
      <c r="D970" s="29"/>
      <c r="E970" s="29"/>
      <c r="AA970" s="92"/>
      <c r="AB970" s="92"/>
      <c r="AC970" s="92"/>
      <c r="AD970" s="92"/>
      <c r="AE970" s="92"/>
      <c r="AG970" s="116"/>
      <c r="AN970" s="92"/>
      <c r="AO970" s="92"/>
      <c r="AP970" s="92"/>
      <c r="AQ970" s="92"/>
      <c r="AR970" s="92"/>
      <c r="AS970" s="92"/>
      <c r="AT970" s="92"/>
      <c r="AU970" s="92"/>
      <c r="AV970" s="92"/>
    </row>
    <row r="971" spans="1:48" x14ac:dyDescent="0.2">
      <c r="A971" s="29"/>
      <c r="B971" s="53"/>
      <c r="C971" s="29"/>
      <c r="D971" s="29"/>
      <c r="E971" s="29"/>
      <c r="AA971" s="92"/>
      <c r="AB971" s="92"/>
      <c r="AC971" s="92"/>
      <c r="AD971" s="92"/>
      <c r="AE971" s="92"/>
      <c r="AG971" s="116"/>
      <c r="AN971" s="92"/>
      <c r="AO971" s="92"/>
      <c r="AP971" s="92"/>
      <c r="AQ971" s="92"/>
      <c r="AR971" s="92"/>
      <c r="AS971" s="92"/>
      <c r="AT971" s="92"/>
      <c r="AU971" s="92"/>
    </row>
    <row r="972" spans="1:48" x14ac:dyDescent="0.2">
      <c r="A972" s="29"/>
      <c r="B972" s="53"/>
      <c r="C972" s="29"/>
      <c r="D972" s="29"/>
      <c r="E972" s="29"/>
      <c r="AA972" s="92"/>
      <c r="AB972" s="92"/>
      <c r="AC972" s="92"/>
      <c r="AD972" s="92"/>
      <c r="AE972" s="92"/>
      <c r="AG972" s="116"/>
      <c r="AN972" s="92"/>
      <c r="AO972" s="92"/>
      <c r="AP972" s="92"/>
      <c r="AQ972" s="92"/>
      <c r="AR972" s="92"/>
      <c r="AS972" s="92"/>
      <c r="AT972" s="92"/>
      <c r="AU972" s="92"/>
    </row>
    <row r="973" spans="1:48" x14ac:dyDescent="0.2">
      <c r="A973" s="29"/>
      <c r="B973" s="53"/>
      <c r="C973" s="29"/>
      <c r="D973" s="29"/>
      <c r="E973" s="29"/>
      <c r="AA973" s="92"/>
      <c r="AB973" s="92"/>
      <c r="AC973" s="92"/>
      <c r="AD973" s="92"/>
      <c r="AE973" s="92"/>
      <c r="AG973" s="116"/>
      <c r="AN973" s="92"/>
      <c r="AO973" s="92"/>
      <c r="AP973" s="92"/>
      <c r="AQ973" s="92"/>
      <c r="AR973" s="92"/>
      <c r="AS973" s="92"/>
      <c r="AT973" s="92"/>
      <c r="AU973" s="92"/>
    </row>
    <row r="974" spans="1:48" x14ac:dyDescent="0.2">
      <c r="A974" s="29"/>
      <c r="B974" s="53"/>
      <c r="C974" s="29"/>
      <c r="D974" s="29"/>
      <c r="E974" s="29"/>
      <c r="AA974" s="92"/>
      <c r="AB974" s="92"/>
      <c r="AC974" s="92"/>
      <c r="AD974" s="92"/>
      <c r="AE974" s="92"/>
      <c r="AG974" s="116"/>
      <c r="AN974" s="92"/>
      <c r="AO974" s="92"/>
      <c r="AP974" s="92"/>
      <c r="AQ974" s="92"/>
      <c r="AR974" s="92"/>
      <c r="AS974" s="92"/>
      <c r="AT974" s="92"/>
      <c r="AU974" s="92"/>
    </row>
    <row r="975" spans="1:48" x14ac:dyDescent="0.2">
      <c r="A975" s="29"/>
      <c r="B975" s="53"/>
      <c r="C975" s="29"/>
      <c r="D975" s="29"/>
      <c r="E975" s="29"/>
      <c r="AA975" s="92"/>
      <c r="AB975" s="92"/>
      <c r="AC975" s="92"/>
      <c r="AD975" s="92"/>
      <c r="AE975" s="92"/>
      <c r="AG975" s="116"/>
      <c r="AN975" s="92"/>
      <c r="AO975" s="92"/>
      <c r="AP975" s="92"/>
      <c r="AQ975" s="92"/>
      <c r="AR975" s="92"/>
      <c r="AS975" s="92"/>
      <c r="AT975" s="92"/>
      <c r="AU975" s="92"/>
    </row>
    <row r="976" spans="1:48" x14ac:dyDescent="0.2">
      <c r="A976" s="29"/>
      <c r="B976" s="53"/>
      <c r="C976" s="29"/>
      <c r="D976" s="29"/>
      <c r="E976" s="29"/>
      <c r="AA976" s="92"/>
      <c r="AB976" s="92"/>
      <c r="AC976" s="92"/>
      <c r="AD976" s="92"/>
      <c r="AE976" s="92"/>
      <c r="AG976" s="116"/>
      <c r="AN976" s="92"/>
      <c r="AO976" s="92"/>
      <c r="AP976" s="92"/>
      <c r="AQ976" s="92"/>
      <c r="AR976" s="92"/>
      <c r="AS976" s="92"/>
      <c r="AT976" s="92"/>
      <c r="AU976" s="92"/>
      <c r="AV976" s="92"/>
    </row>
    <row r="977" spans="1:64" x14ac:dyDescent="0.2">
      <c r="A977" s="29"/>
      <c r="B977" s="53"/>
      <c r="C977" s="29"/>
      <c r="D977" s="29"/>
      <c r="E977" s="29"/>
      <c r="AA977" s="92"/>
      <c r="AB977" s="92"/>
      <c r="AC977" s="92"/>
      <c r="AD977" s="92"/>
      <c r="AE977" s="92"/>
      <c r="AG977" s="116"/>
      <c r="AN977" s="92"/>
      <c r="AO977" s="92"/>
      <c r="AP977" s="92"/>
      <c r="AQ977" s="92"/>
      <c r="AR977" s="92"/>
      <c r="AS977" s="92"/>
      <c r="AT977" s="92"/>
      <c r="AU977" s="92"/>
    </row>
    <row r="978" spans="1:64" x14ac:dyDescent="0.2">
      <c r="A978" s="29"/>
      <c r="B978" s="53"/>
      <c r="C978" s="29"/>
      <c r="D978" s="29"/>
      <c r="E978" s="29"/>
      <c r="AA978" s="92"/>
      <c r="AB978" s="92"/>
      <c r="AC978" s="92"/>
      <c r="AD978" s="92"/>
      <c r="AE978" s="92"/>
      <c r="AG978" s="116"/>
      <c r="AN978" s="92"/>
      <c r="AO978" s="92"/>
      <c r="AP978" s="92"/>
      <c r="AQ978" s="92"/>
      <c r="AR978" s="92"/>
      <c r="AS978" s="92"/>
      <c r="AT978" s="92"/>
      <c r="AU978" s="92"/>
    </row>
    <row r="979" spans="1:64" x14ac:dyDescent="0.2">
      <c r="A979" s="29"/>
      <c r="B979" s="53"/>
      <c r="C979" s="29"/>
      <c r="D979" s="29"/>
      <c r="E979" s="29"/>
      <c r="AA979" s="92"/>
      <c r="AB979" s="92"/>
      <c r="AC979" s="92"/>
      <c r="AD979" s="92"/>
      <c r="AE979" s="92"/>
      <c r="AG979" s="116"/>
      <c r="AN979" s="92"/>
      <c r="AO979" s="92"/>
      <c r="AP979" s="92"/>
      <c r="AQ979" s="92"/>
      <c r="AR979" s="92"/>
      <c r="AS979" s="92"/>
      <c r="AT979" s="92"/>
      <c r="AU979" s="92"/>
    </row>
    <row r="980" spans="1:64" x14ac:dyDescent="0.2">
      <c r="A980" s="29"/>
      <c r="B980" s="53"/>
      <c r="C980" s="29"/>
      <c r="D980" s="29"/>
      <c r="E980" s="29"/>
      <c r="AA980" s="92"/>
      <c r="AB980" s="92"/>
      <c r="AC980" s="92"/>
      <c r="AD980" s="92"/>
      <c r="AE980" s="92"/>
      <c r="AG980" s="116"/>
      <c r="AN980" s="92"/>
      <c r="AO980" s="92"/>
      <c r="AP980" s="92"/>
      <c r="AQ980" s="92"/>
      <c r="AR980" s="92"/>
      <c r="AS980" s="92"/>
      <c r="AT980" s="92"/>
      <c r="AU980" s="92"/>
    </row>
    <row r="981" spans="1:64" x14ac:dyDescent="0.2">
      <c r="A981" s="29"/>
      <c r="B981" s="53"/>
      <c r="C981" s="29"/>
      <c r="D981" s="29"/>
      <c r="E981" s="29"/>
      <c r="AA981" s="92"/>
      <c r="AB981" s="92"/>
      <c r="AC981" s="92"/>
      <c r="AD981" s="92"/>
      <c r="AE981" s="92"/>
      <c r="AG981" s="116"/>
      <c r="AN981" s="92"/>
      <c r="AO981" s="92"/>
      <c r="AP981" s="92"/>
      <c r="AQ981" s="92"/>
      <c r="AR981" s="92"/>
      <c r="AS981" s="92"/>
      <c r="AT981" s="92"/>
      <c r="AU981" s="92"/>
    </row>
    <row r="982" spans="1:64" x14ac:dyDescent="0.2">
      <c r="A982" s="29"/>
      <c r="B982" s="53"/>
      <c r="C982" s="29"/>
      <c r="D982" s="29"/>
      <c r="E982" s="29"/>
      <c r="AA982" s="92"/>
      <c r="AB982" s="92"/>
      <c r="AC982" s="92"/>
      <c r="AD982" s="92"/>
      <c r="AE982" s="92"/>
      <c r="AG982" s="116"/>
      <c r="AN982" s="92"/>
      <c r="AO982" s="92"/>
      <c r="AP982" s="92"/>
      <c r="AQ982" s="92"/>
      <c r="AR982" s="92"/>
      <c r="AS982" s="92"/>
      <c r="AT982" s="92"/>
      <c r="AU982" s="92"/>
    </row>
    <row r="983" spans="1:64" x14ac:dyDescent="0.2">
      <c r="A983" s="29"/>
      <c r="B983" s="53"/>
      <c r="C983" s="29"/>
      <c r="D983" s="29"/>
      <c r="E983" s="29"/>
      <c r="AA983" s="92"/>
      <c r="AB983" s="92"/>
      <c r="AC983" s="92"/>
      <c r="AD983" s="92"/>
      <c r="AE983" s="92"/>
      <c r="AG983" s="116"/>
      <c r="AN983" s="92"/>
      <c r="AO983" s="92"/>
      <c r="AP983" s="92"/>
      <c r="AQ983" s="92"/>
      <c r="AR983" s="92"/>
      <c r="AS983" s="92"/>
      <c r="AT983" s="92"/>
      <c r="AU983" s="92"/>
    </row>
    <row r="984" spans="1:64" x14ac:dyDescent="0.2">
      <c r="A984" s="29"/>
      <c r="B984" s="53"/>
      <c r="C984" s="29"/>
      <c r="D984" s="29"/>
      <c r="E984" s="29"/>
      <c r="AA984" s="92"/>
      <c r="AB984" s="92"/>
      <c r="AC984" s="92"/>
      <c r="AD984" s="92"/>
      <c r="AE984" s="92"/>
      <c r="AG984" s="116"/>
      <c r="AN984" s="92"/>
      <c r="AO984" s="92"/>
      <c r="AP984" s="92"/>
      <c r="AQ984" s="92"/>
      <c r="AR984" s="92"/>
      <c r="AS984" s="92"/>
      <c r="AT984" s="92"/>
      <c r="AU984" s="92"/>
    </row>
    <row r="985" spans="1:64" x14ac:dyDescent="0.2">
      <c r="A985" s="29"/>
      <c r="B985" s="53"/>
      <c r="C985" s="29"/>
      <c r="D985" s="29"/>
      <c r="E985" s="29"/>
      <c r="AA985" s="92"/>
      <c r="AB985" s="92"/>
      <c r="AC985" s="92"/>
      <c r="AD985" s="92"/>
      <c r="AE985" s="92"/>
      <c r="AG985" s="116"/>
      <c r="AN985" s="92"/>
      <c r="AO985" s="92"/>
      <c r="AP985" s="92"/>
      <c r="AQ985" s="92"/>
      <c r="AR985" s="92"/>
      <c r="AS985" s="92"/>
      <c r="AT985" s="92"/>
      <c r="AU985" s="92"/>
    </row>
    <row r="986" spans="1:64" x14ac:dyDescent="0.2">
      <c r="A986" s="29"/>
      <c r="B986" s="53"/>
      <c r="C986" s="29"/>
      <c r="D986" s="29"/>
      <c r="E986" s="29"/>
      <c r="AA986" s="92"/>
      <c r="AB986" s="92"/>
      <c r="AC986" s="92"/>
      <c r="AD986" s="92"/>
      <c r="AE986" s="92"/>
      <c r="AG986" s="116"/>
      <c r="AN986" s="92"/>
      <c r="AO986" s="92"/>
      <c r="AP986" s="92"/>
      <c r="AQ986" s="92"/>
      <c r="AR986" s="92"/>
      <c r="AS986" s="92"/>
      <c r="AT986" s="92"/>
      <c r="AU986" s="92"/>
    </row>
    <row r="987" spans="1:64" x14ac:dyDescent="0.2">
      <c r="A987" s="29"/>
      <c r="B987" s="53"/>
      <c r="C987" s="29"/>
      <c r="D987" s="29"/>
      <c r="E987" s="29"/>
      <c r="AA987" s="92"/>
      <c r="AB987" s="92"/>
      <c r="AC987" s="92"/>
      <c r="AD987" s="92"/>
      <c r="AE987" s="92"/>
      <c r="AG987" s="116"/>
      <c r="AN987" s="92"/>
      <c r="AO987" s="92"/>
      <c r="AP987" s="92"/>
      <c r="AQ987" s="92"/>
      <c r="AR987" s="92"/>
      <c r="AS987" s="92"/>
      <c r="AT987" s="92"/>
      <c r="AU987" s="92"/>
    </row>
    <row r="988" spans="1:64" x14ac:dyDescent="0.2">
      <c r="A988" s="29"/>
      <c r="B988" s="53"/>
      <c r="C988" s="29"/>
      <c r="D988" s="29"/>
      <c r="E988" s="29"/>
      <c r="AA988" s="92"/>
      <c r="AB988" s="92"/>
      <c r="AC988" s="92"/>
      <c r="AD988" s="92"/>
      <c r="AE988" s="92"/>
      <c r="AG988" s="116"/>
      <c r="AN988" s="92"/>
      <c r="AO988" s="92"/>
      <c r="AP988" s="92"/>
      <c r="AQ988" s="92"/>
      <c r="AR988" s="92"/>
      <c r="AS988" s="92"/>
      <c r="AT988" s="92"/>
      <c r="AU988" s="92"/>
    </row>
    <row r="989" spans="1:64" x14ac:dyDescent="0.2">
      <c r="A989" s="29"/>
      <c r="B989" s="53"/>
      <c r="C989" s="29"/>
      <c r="D989" s="29"/>
      <c r="E989" s="29"/>
      <c r="AA989" s="92"/>
      <c r="AB989" s="92"/>
      <c r="AC989" s="92"/>
      <c r="AD989" s="92"/>
      <c r="AE989" s="92"/>
      <c r="AG989" s="116"/>
      <c r="AN989" s="92"/>
      <c r="AO989" s="92"/>
      <c r="AP989" s="92"/>
      <c r="AQ989" s="92"/>
      <c r="AR989" s="92"/>
      <c r="AS989" s="92"/>
      <c r="AT989" s="92"/>
      <c r="AU989" s="92"/>
      <c r="AV989" s="92"/>
      <c r="AW989" s="92"/>
      <c r="AX989" s="92"/>
      <c r="AY989" s="92"/>
      <c r="AZ989" s="92"/>
      <c r="BA989" s="92"/>
      <c r="BB989" s="92"/>
      <c r="BC989" s="92"/>
      <c r="BD989" s="92"/>
      <c r="BE989" s="92"/>
      <c r="BF989" s="92"/>
      <c r="BG989" s="92"/>
      <c r="BH989" s="92"/>
      <c r="BI989" s="92"/>
      <c r="BJ989" s="92"/>
      <c r="BK989" s="92"/>
      <c r="BL989" s="92"/>
    </row>
    <row r="990" spans="1:64" x14ac:dyDescent="0.2">
      <c r="A990" s="29"/>
      <c r="B990" s="53"/>
      <c r="C990" s="29"/>
      <c r="D990" s="29"/>
      <c r="E990" s="29"/>
      <c r="AA990" s="92"/>
      <c r="AB990" s="92"/>
      <c r="AC990" s="92"/>
      <c r="AD990" s="92"/>
      <c r="AE990" s="92"/>
      <c r="AG990" s="116"/>
      <c r="AN990" s="92"/>
      <c r="AO990" s="92"/>
      <c r="AP990" s="92"/>
      <c r="AQ990" s="92"/>
      <c r="AR990" s="92"/>
      <c r="AS990" s="92"/>
      <c r="AT990" s="92"/>
      <c r="AU990" s="92"/>
    </row>
    <row r="991" spans="1:64" x14ac:dyDescent="0.2">
      <c r="A991" s="29"/>
      <c r="B991" s="53"/>
      <c r="C991" s="29"/>
      <c r="D991" s="29"/>
      <c r="E991" s="29"/>
      <c r="AA991" s="92"/>
      <c r="AB991" s="92"/>
      <c r="AC991" s="92"/>
      <c r="AD991" s="92"/>
      <c r="AE991" s="92"/>
      <c r="AG991" s="116"/>
      <c r="AN991" s="92"/>
      <c r="AO991" s="92"/>
      <c r="AP991" s="92"/>
      <c r="AQ991" s="92"/>
      <c r="AR991" s="92"/>
      <c r="AS991" s="92"/>
      <c r="AT991" s="92"/>
      <c r="AU991" s="92"/>
    </row>
    <row r="992" spans="1:64" x14ac:dyDescent="0.2">
      <c r="A992" s="29"/>
      <c r="B992" s="53"/>
      <c r="C992" s="29"/>
      <c r="D992" s="29"/>
      <c r="E992" s="29"/>
      <c r="AA992" s="92"/>
      <c r="AB992" s="92"/>
      <c r="AC992" s="92"/>
      <c r="AD992" s="92"/>
      <c r="AE992" s="92"/>
      <c r="AG992" s="116"/>
      <c r="AN992" s="92"/>
      <c r="AO992" s="92"/>
      <c r="AP992" s="92"/>
      <c r="AQ992" s="92"/>
      <c r="AR992" s="92"/>
      <c r="AS992" s="92"/>
      <c r="AT992" s="92"/>
      <c r="AU992" s="92"/>
    </row>
    <row r="993" spans="1:64" x14ac:dyDescent="0.2">
      <c r="A993" s="29"/>
      <c r="B993" s="53"/>
      <c r="C993" s="29"/>
      <c r="D993" s="29"/>
      <c r="E993" s="29"/>
      <c r="AA993" s="92"/>
      <c r="AB993" s="92"/>
      <c r="AC993" s="92"/>
      <c r="AD993" s="92"/>
      <c r="AE993" s="92"/>
      <c r="AG993" s="116"/>
      <c r="AN993" s="92"/>
      <c r="AO993" s="92"/>
      <c r="AP993" s="92"/>
      <c r="AQ993" s="92"/>
      <c r="AR993" s="92"/>
      <c r="AS993" s="92"/>
      <c r="AT993" s="92"/>
      <c r="AU993" s="92"/>
    </row>
    <row r="994" spans="1:64" x14ac:dyDescent="0.2">
      <c r="A994" s="29"/>
      <c r="B994" s="53"/>
      <c r="C994" s="29"/>
      <c r="D994" s="29"/>
      <c r="E994" s="29"/>
      <c r="AA994" s="92"/>
      <c r="AB994" s="92"/>
      <c r="AC994" s="92"/>
      <c r="AD994" s="92"/>
      <c r="AE994" s="92"/>
      <c r="AG994" s="116"/>
      <c r="AN994" s="92"/>
      <c r="AO994" s="92"/>
      <c r="AP994" s="92"/>
      <c r="AQ994" s="92"/>
      <c r="AR994" s="92"/>
      <c r="AS994" s="92"/>
      <c r="AT994" s="92"/>
      <c r="AU994" s="92"/>
    </row>
    <row r="995" spans="1:64" x14ac:dyDescent="0.2">
      <c r="A995" s="29"/>
      <c r="B995" s="53"/>
      <c r="C995" s="29"/>
      <c r="D995" s="29"/>
      <c r="E995" s="29"/>
      <c r="AA995" s="92"/>
      <c r="AB995" s="92"/>
      <c r="AC995" s="92"/>
      <c r="AD995" s="92"/>
      <c r="AE995" s="92"/>
      <c r="AG995" s="116"/>
      <c r="AN995" s="92"/>
      <c r="AO995" s="92"/>
      <c r="AP995" s="92"/>
      <c r="AQ995" s="92"/>
      <c r="AR995" s="92"/>
      <c r="AS995" s="92"/>
      <c r="AT995" s="92"/>
      <c r="AU995" s="92"/>
    </row>
    <row r="996" spans="1:64" x14ac:dyDescent="0.2">
      <c r="A996" s="29"/>
      <c r="B996" s="53"/>
      <c r="C996" s="29"/>
      <c r="D996" s="29"/>
      <c r="E996" s="29"/>
      <c r="AA996" s="92"/>
      <c r="AB996" s="92"/>
      <c r="AC996" s="92"/>
      <c r="AD996" s="92"/>
      <c r="AE996" s="92"/>
      <c r="AG996" s="116"/>
      <c r="AN996" s="92"/>
      <c r="AO996" s="92"/>
      <c r="AP996" s="92"/>
      <c r="AQ996" s="92"/>
      <c r="AR996" s="92"/>
      <c r="AS996" s="92"/>
      <c r="AT996" s="92"/>
      <c r="AU996" s="92"/>
    </row>
    <row r="997" spans="1:64" x14ac:dyDescent="0.2">
      <c r="A997" s="29"/>
      <c r="B997" s="53"/>
      <c r="C997" s="29"/>
      <c r="D997" s="29"/>
      <c r="E997" s="29"/>
      <c r="AA997" s="92"/>
      <c r="AB997" s="92"/>
      <c r="AC997" s="92"/>
      <c r="AD997" s="92"/>
      <c r="AE997" s="92"/>
      <c r="AG997" s="116"/>
      <c r="AN997" s="92"/>
      <c r="AO997" s="92"/>
      <c r="AP997" s="92"/>
      <c r="AQ997" s="92"/>
      <c r="AR997" s="92"/>
      <c r="AS997" s="92"/>
      <c r="AT997" s="92"/>
      <c r="AU997" s="92"/>
    </row>
    <row r="998" spans="1:64" x14ac:dyDescent="0.2">
      <c r="A998" s="29"/>
      <c r="B998" s="53"/>
      <c r="C998" s="29"/>
      <c r="D998" s="29"/>
      <c r="E998" s="29"/>
      <c r="AA998" s="92"/>
      <c r="AB998" s="92"/>
      <c r="AC998" s="92"/>
      <c r="AD998" s="92"/>
      <c r="AE998" s="92"/>
      <c r="AG998" s="116"/>
      <c r="AN998" s="92"/>
      <c r="AO998" s="92"/>
      <c r="AP998" s="92"/>
      <c r="AQ998" s="92"/>
      <c r="AR998" s="92"/>
      <c r="AS998" s="92"/>
      <c r="AT998" s="92"/>
      <c r="AU998" s="92"/>
    </row>
    <row r="999" spans="1:64" x14ac:dyDescent="0.2">
      <c r="A999" s="29"/>
      <c r="B999" s="53"/>
      <c r="C999" s="29"/>
      <c r="D999" s="29"/>
      <c r="E999" s="29"/>
      <c r="AA999" s="92"/>
      <c r="AB999" s="92"/>
      <c r="AC999" s="92"/>
      <c r="AD999" s="92"/>
      <c r="AE999" s="92"/>
      <c r="AG999" s="116"/>
      <c r="AN999" s="92"/>
      <c r="AO999" s="92"/>
      <c r="AP999" s="92"/>
      <c r="AQ999" s="92"/>
      <c r="AR999" s="92"/>
      <c r="AS999" s="92"/>
      <c r="AT999" s="92"/>
      <c r="AU999" s="92"/>
    </row>
    <row r="1000" spans="1:64" x14ac:dyDescent="0.2">
      <c r="A1000" s="29"/>
      <c r="B1000" s="53"/>
      <c r="C1000" s="29"/>
      <c r="D1000" s="29"/>
      <c r="E1000" s="29"/>
      <c r="AA1000" s="92"/>
      <c r="AB1000" s="92"/>
      <c r="AC1000" s="92"/>
      <c r="AD1000" s="92"/>
      <c r="AE1000" s="92"/>
      <c r="AG1000" s="116"/>
      <c r="AN1000" s="92"/>
      <c r="AO1000" s="92"/>
      <c r="AP1000" s="92"/>
      <c r="AQ1000" s="92"/>
      <c r="AR1000" s="92"/>
      <c r="AS1000" s="92"/>
      <c r="AT1000" s="92"/>
      <c r="AU1000" s="92"/>
    </row>
    <row r="1001" spans="1:64" x14ac:dyDescent="0.2">
      <c r="A1001" s="29"/>
      <c r="B1001" s="53"/>
      <c r="C1001" s="29"/>
      <c r="D1001" s="29"/>
      <c r="E1001" s="29"/>
      <c r="AA1001" s="92"/>
      <c r="AB1001" s="92"/>
      <c r="AC1001" s="92"/>
      <c r="AD1001" s="92"/>
      <c r="AE1001" s="92"/>
      <c r="AG1001" s="116"/>
      <c r="AN1001" s="92"/>
      <c r="AO1001" s="92"/>
      <c r="AP1001" s="92"/>
      <c r="AQ1001" s="92"/>
      <c r="AR1001" s="92"/>
      <c r="AS1001" s="92"/>
      <c r="AT1001" s="92"/>
      <c r="AU1001" s="92"/>
    </row>
    <row r="1002" spans="1:64" x14ac:dyDescent="0.2">
      <c r="A1002" s="29"/>
      <c r="B1002" s="53"/>
      <c r="C1002" s="29"/>
      <c r="D1002" s="29"/>
      <c r="E1002" s="29"/>
      <c r="AA1002" s="92"/>
      <c r="AB1002" s="92"/>
      <c r="AC1002" s="92"/>
      <c r="AD1002" s="92"/>
      <c r="AE1002" s="92"/>
      <c r="AG1002" s="116"/>
      <c r="AN1002" s="92"/>
      <c r="AO1002" s="92"/>
      <c r="AP1002" s="92"/>
      <c r="AQ1002" s="92"/>
      <c r="AR1002" s="92"/>
      <c r="AS1002" s="92"/>
      <c r="AT1002" s="92"/>
      <c r="AU1002" s="92"/>
    </row>
    <row r="1003" spans="1:64" x14ac:dyDescent="0.2">
      <c r="A1003" s="29"/>
      <c r="B1003" s="53"/>
      <c r="C1003" s="29"/>
      <c r="D1003" s="29"/>
      <c r="E1003" s="29"/>
      <c r="AA1003" s="92"/>
      <c r="AB1003" s="92"/>
      <c r="AC1003" s="92"/>
      <c r="AD1003" s="92"/>
      <c r="AE1003" s="92"/>
      <c r="AG1003" s="116"/>
      <c r="AN1003" s="92"/>
      <c r="AO1003" s="92"/>
      <c r="AP1003" s="92"/>
      <c r="AQ1003" s="92"/>
      <c r="AR1003" s="92"/>
      <c r="AS1003" s="92"/>
      <c r="AT1003" s="92"/>
      <c r="AU1003" s="92"/>
    </row>
    <row r="1004" spans="1:64" x14ac:dyDescent="0.2">
      <c r="A1004" s="29"/>
      <c r="B1004" s="53"/>
      <c r="C1004" s="29"/>
      <c r="D1004" s="29"/>
      <c r="E1004" s="29"/>
      <c r="AA1004" s="92"/>
      <c r="AB1004" s="92"/>
      <c r="AC1004" s="92"/>
      <c r="AD1004" s="92"/>
      <c r="AE1004" s="92"/>
      <c r="AG1004" s="116"/>
      <c r="AN1004" s="92"/>
      <c r="AO1004" s="92"/>
      <c r="AP1004" s="92"/>
      <c r="AQ1004" s="92"/>
      <c r="AR1004" s="92"/>
      <c r="AS1004" s="92"/>
      <c r="AT1004" s="92"/>
      <c r="AU1004" s="92"/>
    </row>
    <row r="1005" spans="1:64" x14ac:dyDescent="0.2">
      <c r="A1005" s="29"/>
      <c r="B1005" s="53"/>
      <c r="C1005" s="29"/>
      <c r="D1005" s="29"/>
      <c r="E1005" s="29"/>
      <c r="AA1005" s="92"/>
      <c r="AB1005" s="92"/>
      <c r="AC1005" s="92"/>
      <c r="AD1005" s="92"/>
      <c r="AE1005" s="92"/>
      <c r="AG1005" s="116"/>
      <c r="AN1005" s="92"/>
      <c r="AO1005" s="92"/>
      <c r="AP1005" s="92"/>
      <c r="AQ1005" s="92"/>
      <c r="AR1005" s="92"/>
      <c r="AS1005" s="92"/>
      <c r="AT1005" s="92"/>
      <c r="AU1005" s="92"/>
    </row>
    <row r="1006" spans="1:64" x14ac:dyDescent="0.2">
      <c r="A1006" s="29"/>
      <c r="B1006" s="53"/>
      <c r="C1006" s="29"/>
      <c r="D1006" s="29"/>
      <c r="E1006" s="29"/>
      <c r="AA1006" s="92"/>
      <c r="AB1006" s="92"/>
      <c r="AC1006" s="92"/>
      <c r="AD1006" s="92"/>
      <c r="AE1006" s="92"/>
      <c r="AG1006" s="116"/>
      <c r="AN1006" s="92"/>
      <c r="AO1006" s="92"/>
      <c r="AP1006" s="92"/>
      <c r="AQ1006" s="92"/>
      <c r="AR1006" s="92"/>
      <c r="AS1006" s="92"/>
      <c r="AT1006" s="92"/>
      <c r="AU1006" s="92"/>
    </row>
    <row r="1007" spans="1:64" x14ac:dyDescent="0.2">
      <c r="A1007" s="29"/>
      <c r="B1007" s="53"/>
      <c r="C1007" s="29"/>
      <c r="D1007" s="29"/>
      <c r="E1007" s="29"/>
      <c r="AA1007" s="92"/>
      <c r="AB1007" s="92"/>
      <c r="AC1007" s="92"/>
      <c r="AD1007" s="92"/>
      <c r="AE1007" s="92"/>
      <c r="AG1007" s="116"/>
      <c r="AN1007" s="92"/>
      <c r="AO1007" s="92"/>
      <c r="AP1007" s="92"/>
      <c r="AQ1007" s="92"/>
      <c r="AR1007" s="92"/>
      <c r="AS1007" s="92"/>
      <c r="AT1007" s="92"/>
      <c r="AU1007" s="92"/>
      <c r="AV1007" s="92"/>
      <c r="AW1007" s="92"/>
      <c r="AX1007" s="92"/>
      <c r="AY1007" s="92"/>
      <c r="AZ1007" s="92"/>
      <c r="BA1007" s="92"/>
      <c r="BB1007" s="92"/>
      <c r="BC1007" s="92"/>
      <c r="BD1007" s="92"/>
      <c r="BE1007" s="92"/>
      <c r="BF1007" s="92"/>
      <c r="BG1007" s="92"/>
      <c r="BH1007" s="92"/>
      <c r="BI1007" s="92"/>
      <c r="BJ1007" s="92"/>
      <c r="BK1007" s="92"/>
      <c r="BL1007" s="92"/>
    </row>
    <row r="1008" spans="1:64" x14ac:dyDescent="0.2">
      <c r="A1008" s="29"/>
      <c r="B1008" s="53"/>
      <c r="C1008" s="29"/>
      <c r="D1008" s="29"/>
      <c r="E1008" s="29"/>
      <c r="AA1008" s="92"/>
      <c r="AB1008" s="92"/>
      <c r="AC1008" s="92"/>
      <c r="AD1008" s="92"/>
      <c r="AE1008" s="92"/>
      <c r="AG1008" s="116"/>
      <c r="AN1008" s="92"/>
      <c r="AO1008" s="92"/>
      <c r="AP1008" s="92"/>
      <c r="AQ1008" s="92"/>
      <c r="AR1008" s="92"/>
      <c r="AS1008" s="92"/>
      <c r="AT1008" s="92"/>
      <c r="AU1008" s="92"/>
    </row>
    <row r="1009" spans="1:47" x14ac:dyDescent="0.2">
      <c r="A1009" s="29"/>
      <c r="B1009" s="53"/>
      <c r="C1009" s="29"/>
      <c r="D1009" s="29"/>
      <c r="E1009" s="29"/>
      <c r="AA1009" s="92"/>
      <c r="AB1009" s="92"/>
      <c r="AC1009" s="92"/>
      <c r="AD1009" s="92"/>
      <c r="AE1009" s="92"/>
      <c r="AG1009" s="116"/>
      <c r="AN1009" s="92"/>
      <c r="AO1009" s="92"/>
      <c r="AP1009" s="92"/>
      <c r="AQ1009" s="92"/>
      <c r="AR1009" s="92"/>
      <c r="AS1009" s="92"/>
      <c r="AT1009" s="92"/>
      <c r="AU1009" s="92"/>
    </row>
    <row r="1010" spans="1:47" x14ac:dyDescent="0.2">
      <c r="A1010" s="29"/>
      <c r="B1010" s="53"/>
      <c r="C1010" s="29"/>
      <c r="D1010" s="29"/>
      <c r="E1010" s="29"/>
      <c r="AA1010" s="92"/>
      <c r="AB1010" s="92"/>
      <c r="AC1010" s="92"/>
      <c r="AD1010" s="92"/>
      <c r="AE1010" s="92"/>
      <c r="AG1010" s="116"/>
      <c r="AN1010" s="92"/>
      <c r="AO1010" s="92"/>
      <c r="AP1010" s="92"/>
      <c r="AQ1010" s="92"/>
      <c r="AR1010" s="92"/>
      <c r="AS1010" s="92"/>
      <c r="AT1010" s="92"/>
      <c r="AU1010" s="92"/>
    </row>
    <row r="1011" spans="1:47" x14ac:dyDescent="0.2">
      <c r="A1011" s="29"/>
      <c r="B1011" s="53"/>
      <c r="C1011" s="29"/>
      <c r="D1011" s="29"/>
      <c r="E1011" s="29"/>
      <c r="AA1011" s="92"/>
      <c r="AB1011" s="92"/>
      <c r="AC1011" s="92"/>
      <c r="AD1011" s="92"/>
      <c r="AE1011" s="92"/>
      <c r="AG1011" s="116"/>
      <c r="AN1011" s="92"/>
      <c r="AO1011" s="92"/>
      <c r="AP1011" s="92"/>
      <c r="AQ1011" s="92"/>
      <c r="AR1011" s="92"/>
      <c r="AS1011" s="92"/>
      <c r="AT1011" s="92"/>
      <c r="AU1011" s="92"/>
    </row>
    <row r="1012" spans="1:47" x14ac:dyDescent="0.2">
      <c r="A1012" s="29"/>
      <c r="B1012" s="53"/>
      <c r="C1012" s="29"/>
      <c r="D1012" s="29"/>
      <c r="E1012" s="29"/>
      <c r="AA1012" s="92"/>
      <c r="AB1012" s="92"/>
      <c r="AC1012" s="92"/>
      <c r="AD1012" s="92"/>
      <c r="AE1012" s="92"/>
      <c r="AG1012" s="116"/>
      <c r="AN1012" s="92"/>
      <c r="AO1012" s="92"/>
      <c r="AP1012" s="92"/>
      <c r="AQ1012" s="92"/>
      <c r="AR1012" s="92"/>
      <c r="AS1012" s="92"/>
      <c r="AT1012" s="92"/>
      <c r="AU1012" s="92"/>
    </row>
    <row r="1013" spans="1:47" x14ac:dyDescent="0.2">
      <c r="A1013" s="29"/>
      <c r="B1013" s="53"/>
      <c r="C1013" s="29"/>
      <c r="D1013" s="29"/>
      <c r="E1013" s="29"/>
      <c r="AA1013" s="92"/>
      <c r="AB1013" s="92"/>
      <c r="AC1013" s="92"/>
      <c r="AD1013" s="92"/>
      <c r="AE1013" s="92"/>
      <c r="AG1013" s="116"/>
      <c r="AN1013" s="92"/>
      <c r="AO1013" s="92"/>
      <c r="AP1013" s="92"/>
      <c r="AQ1013" s="92"/>
      <c r="AR1013" s="92"/>
      <c r="AS1013" s="92"/>
      <c r="AT1013" s="92"/>
      <c r="AU1013" s="92"/>
    </row>
    <row r="1014" spans="1:47" x14ac:dyDescent="0.2">
      <c r="A1014" s="29"/>
      <c r="B1014" s="53"/>
      <c r="C1014" s="29"/>
      <c r="D1014" s="29"/>
      <c r="E1014" s="29"/>
      <c r="AA1014" s="92"/>
      <c r="AB1014" s="92"/>
      <c r="AC1014" s="92"/>
      <c r="AD1014" s="92"/>
      <c r="AE1014" s="92"/>
      <c r="AG1014" s="116"/>
      <c r="AN1014" s="92"/>
      <c r="AO1014" s="92"/>
      <c r="AP1014" s="92"/>
      <c r="AQ1014" s="92"/>
      <c r="AR1014" s="92"/>
      <c r="AS1014" s="92"/>
      <c r="AT1014" s="92"/>
      <c r="AU1014" s="92"/>
    </row>
    <row r="1015" spans="1:47" x14ac:dyDescent="0.2">
      <c r="A1015" s="29"/>
      <c r="B1015" s="53"/>
      <c r="C1015" s="29"/>
      <c r="D1015" s="29"/>
      <c r="E1015" s="29"/>
      <c r="AA1015" s="92"/>
      <c r="AB1015" s="92"/>
      <c r="AC1015" s="92"/>
      <c r="AD1015" s="92"/>
      <c r="AE1015" s="92"/>
      <c r="AG1015" s="116"/>
      <c r="AN1015" s="92"/>
      <c r="AO1015" s="92"/>
      <c r="AP1015" s="92"/>
      <c r="AQ1015" s="92"/>
      <c r="AR1015" s="92"/>
      <c r="AS1015" s="92"/>
      <c r="AT1015" s="92"/>
      <c r="AU1015" s="92"/>
    </row>
    <row r="1016" spans="1:47" x14ac:dyDescent="0.2">
      <c r="A1016" s="29"/>
      <c r="B1016" s="53"/>
      <c r="C1016" s="29"/>
      <c r="D1016" s="29"/>
      <c r="E1016" s="29"/>
      <c r="AA1016" s="92"/>
      <c r="AB1016" s="92"/>
      <c r="AC1016" s="92"/>
      <c r="AD1016" s="92"/>
      <c r="AE1016" s="92"/>
      <c r="AG1016" s="116"/>
      <c r="AN1016" s="92"/>
      <c r="AO1016" s="92"/>
      <c r="AP1016" s="92"/>
      <c r="AQ1016" s="92"/>
      <c r="AR1016" s="92"/>
      <c r="AS1016" s="92"/>
      <c r="AT1016" s="92"/>
      <c r="AU1016" s="92"/>
    </row>
    <row r="1017" spans="1:47" x14ac:dyDescent="0.2">
      <c r="A1017" s="29"/>
      <c r="B1017" s="53"/>
      <c r="C1017" s="29"/>
      <c r="D1017" s="29"/>
      <c r="E1017" s="29"/>
      <c r="AA1017" s="92"/>
      <c r="AB1017" s="92"/>
      <c r="AC1017" s="92"/>
      <c r="AD1017" s="92"/>
      <c r="AE1017" s="92"/>
      <c r="AG1017" s="116"/>
      <c r="AN1017" s="92"/>
      <c r="AO1017" s="92"/>
      <c r="AP1017" s="92"/>
      <c r="AQ1017" s="92"/>
      <c r="AR1017" s="92"/>
      <c r="AS1017" s="92"/>
      <c r="AT1017" s="92"/>
      <c r="AU1017" s="92"/>
    </row>
    <row r="1018" spans="1:47" x14ac:dyDescent="0.2">
      <c r="A1018" s="29"/>
      <c r="B1018" s="53"/>
      <c r="C1018" s="29"/>
      <c r="D1018" s="29"/>
      <c r="E1018" s="29"/>
      <c r="AA1018" s="92"/>
      <c r="AB1018" s="92"/>
      <c r="AC1018" s="92"/>
      <c r="AD1018" s="92"/>
      <c r="AE1018" s="92"/>
      <c r="AG1018" s="116"/>
      <c r="AN1018" s="92"/>
      <c r="AO1018" s="92"/>
      <c r="AP1018" s="92"/>
      <c r="AQ1018" s="92"/>
      <c r="AR1018" s="92"/>
      <c r="AS1018" s="92"/>
      <c r="AT1018" s="92"/>
      <c r="AU1018" s="92"/>
    </row>
    <row r="1019" spans="1:47" x14ac:dyDescent="0.2">
      <c r="A1019" s="29"/>
      <c r="B1019" s="53"/>
      <c r="C1019" s="29"/>
      <c r="D1019" s="29"/>
      <c r="E1019" s="29"/>
      <c r="AA1019" s="92"/>
      <c r="AB1019" s="92"/>
      <c r="AC1019" s="92"/>
      <c r="AD1019" s="92"/>
      <c r="AE1019" s="92"/>
      <c r="AG1019" s="116"/>
      <c r="AN1019" s="92"/>
      <c r="AO1019" s="92"/>
      <c r="AP1019" s="92"/>
      <c r="AQ1019" s="92"/>
      <c r="AR1019" s="92"/>
      <c r="AS1019" s="92"/>
      <c r="AT1019" s="92"/>
      <c r="AU1019" s="92"/>
    </row>
    <row r="1020" spans="1:47" x14ac:dyDescent="0.2">
      <c r="A1020" s="29"/>
      <c r="B1020" s="53"/>
      <c r="C1020" s="29"/>
      <c r="D1020" s="29"/>
      <c r="E1020" s="29"/>
      <c r="AA1020" s="92"/>
      <c r="AB1020" s="92"/>
      <c r="AC1020" s="92"/>
      <c r="AD1020" s="92"/>
      <c r="AE1020" s="92"/>
      <c r="AG1020" s="116"/>
      <c r="AN1020" s="92"/>
      <c r="AO1020" s="92"/>
      <c r="AP1020" s="92"/>
      <c r="AQ1020" s="92"/>
      <c r="AR1020" s="92"/>
      <c r="AS1020" s="92"/>
      <c r="AT1020" s="92"/>
      <c r="AU1020" s="92"/>
    </row>
    <row r="1021" spans="1:47" x14ac:dyDescent="0.2">
      <c r="A1021" s="29"/>
      <c r="B1021" s="53"/>
      <c r="C1021" s="29"/>
      <c r="D1021" s="29"/>
      <c r="E1021" s="29"/>
      <c r="AA1021" s="92"/>
      <c r="AB1021" s="92"/>
      <c r="AC1021" s="92"/>
      <c r="AD1021" s="92"/>
      <c r="AE1021" s="92"/>
      <c r="AG1021" s="116"/>
      <c r="AN1021" s="92"/>
      <c r="AO1021" s="92"/>
      <c r="AP1021" s="92"/>
      <c r="AQ1021" s="92"/>
      <c r="AR1021" s="92"/>
      <c r="AS1021" s="92"/>
      <c r="AT1021" s="92"/>
      <c r="AU1021" s="92"/>
    </row>
    <row r="1022" spans="1:47" x14ac:dyDescent="0.2">
      <c r="A1022" s="29"/>
      <c r="B1022" s="53"/>
      <c r="C1022" s="29"/>
      <c r="D1022" s="29"/>
      <c r="E1022" s="29"/>
      <c r="AA1022" s="92"/>
      <c r="AB1022" s="92"/>
      <c r="AC1022" s="92"/>
      <c r="AD1022" s="92"/>
      <c r="AE1022" s="92"/>
      <c r="AG1022" s="116"/>
      <c r="AN1022" s="92"/>
      <c r="AO1022" s="92"/>
      <c r="AP1022" s="92"/>
      <c r="AQ1022" s="92"/>
      <c r="AR1022" s="92"/>
      <c r="AS1022" s="92"/>
      <c r="AT1022" s="92"/>
      <c r="AU1022" s="92"/>
    </row>
    <row r="1023" spans="1:47" x14ac:dyDescent="0.2">
      <c r="A1023" s="29"/>
      <c r="B1023" s="53"/>
      <c r="C1023" s="29"/>
      <c r="D1023" s="29"/>
      <c r="E1023" s="29"/>
      <c r="AA1023" s="92"/>
      <c r="AB1023" s="92"/>
      <c r="AC1023" s="92"/>
      <c r="AD1023" s="92"/>
      <c r="AE1023" s="92"/>
      <c r="AG1023" s="116"/>
      <c r="AN1023" s="92"/>
      <c r="AO1023" s="92"/>
      <c r="AP1023" s="92"/>
      <c r="AQ1023" s="92"/>
      <c r="AR1023" s="92"/>
      <c r="AS1023" s="92"/>
      <c r="AT1023" s="92"/>
      <c r="AU1023" s="92"/>
    </row>
    <row r="1024" spans="1:47" x14ac:dyDescent="0.2">
      <c r="A1024" s="29"/>
      <c r="B1024" s="53"/>
      <c r="C1024" s="29"/>
      <c r="D1024" s="29"/>
      <c r="E1024" s="29"/>
      <c r="AA1024" s="92"/>
      <c r="AB1024" s="92"/>
      <c r="AC1024" s="92"/>
      <c r="AD1024" s="92"/>
      <c r="AE1024" s="92"/>
      <c r="AG1024" s="116"/>
      <c r="AN1024" s="92"/>
      <c r="AO1024" s="92"/>
      <c r="AP1024" s="92"/>
      <c r="AQ1024" s="92"/>
      <c r="AR1024" s="92"/>
      <c r="AS1024" s="92"/>
      <c r="AT1024" s="92"/>
      <c r="AU1024" s="92"/>
    </row>
    <row r="1025" spans="1:47" x14ac:dyDescent="0.2">
      <c r="A1025" s="29"/>
      <c r="B1025" s="53"/>
      <c r="C1025" s="29"/>
      <c r="D1025" s="29"/>
      <c r="E1025" s="29"/>
      <c r="AA1025" s="92"/>
      <c r="AB1025" s="92"/>
      <c r="AC1025" s="92"/>
      <c r="AD1025" s="92"/>
      <c r="AE1025" s="92"/>
      <c r="AG1025" s="116"/>
      <c r="AN1025" s="92"/>
      <c r="AO1025" s="92"/>
      <c r="AP1025" s="92"/>
      <c r="AQ1025" s="92"/>
      <c r="AR1025" s="92"/>
      <c r="AS1025" s="92"/>
      <c r="AT1025" s="92"/>
      <c r="AU1025" s="92"/>
    </row>
    <row r="1026" spans="1:47" x14ac:dyDescent="0.2">
      <c r="A1026" s="29"/>
      <c r="B1026" s="53"/>
      <c r="C1026" s="29"/>
      <c r="D1026" s="29"/>
      <c r="E1026" s="29"/>
      <c r="AA1026" s="92"/>
      <c r="AB1026" s="92"/>
      <c r="AC1026" s="92"/>
      <c r="AD1026" s="92"/>
      <c r="AE1026" s="92"/>
      <c r="AG1026" s="116"/>
      <c r="AN1026" s="92"/>
      <c r="AO1026" s="92"/>
      <c r="AP1026" s="92"/>
      <c r="AQ1026" s="92"/>
      <c r="AR1026" s="92"/>
      <c r="AS1026" s="92"/>
      <c r="AT1026" s="92"/>
      <c r="AU1026" s="92"/>
    </row>
    <row r="1027" spans="1:47" x14ac:dyDescent="0.2">
      <c r="A1027" s="29"/>
      <c r="B1027" s="53"/>
      <c r="C1027" s="29"/>
      <c r="D1027" s="29"/>
      <c r="E1027" s="29"/>
      <c r="AA1027" s="92"/>
      <c r="AB1027" s="92"/>
      <c r="AC1027" s="92"/>
      <c r="AD1027" s="92"/>
      <c r="AE1027" s="92"/>
      <c r="AG1027" s="116"/>
      <c r="AN1027" s="92"/>
      <c r="AO1027" s="92"/>
      <c r="AP1027" s="92"/>
      <c r="AQ1027" s="92"/>
      <c r="AR1027" s="92"/>
      <c r="AS1027" s="92"/>
      <c r="AT1027" s="92"/>
      <c r="AU1027" s="92"/>
    </row>
    <row r="1028" spans="1:47" x14ac:dyDescent="0.2">
      <c r="A1028" s="29"/>
      <c r="B1028" s="53"/>
      <c r="C1028" s="29"/>
      <c r="D1028" s="29"/>
      <c r="E1028" s="29"/>
      <c r="AA1028" s="92"/>
      <c r="AB1028" s="92"/>
      <c r="AC1028" s="92"/>
      <c r="AD1028" s="92"/>
      <c r="AE1028" s="92"/>
      <c r="AG1028" s="116"/>
      <c r="AN1028" s="92"/>
      <c r="AO1028" s="92"/>
      <c r="AP1028" s="92"/>
      <c r="AQ1028" s="92"/>
      <c r="AR1028" s="92"/>
      <c r="AS1028" s="92"/>
      <c r="AT1028" s="92"/>
      <c r="AU1028" s="92"/>
    </row>
    <row r="1029" spans="1:47" x14ac:dyDescent="0.2">
      <c r="A1029" s="29"/>
      <c r="B1029" s="53"/>
      <c r="C1029" s="29"/>
      <c r="D1029" s="29"/>
      <c r="E1029" s="29"/>
      <c r="AA1029" s="92"/>
      <c r="AB1029" s="92"/>
      <c r="AC1029" s="92"/>
      <c r="AD1029" s="92"/>
      <c r="AE1029" s="92"/>
      <c r="AG1029" s="116"/>
      <c r="AN1029" s="92"/>
      <c r="AO1029" s="92"/>
      <c r="AP1029" s="92"/>
      <c r="AQ1029" s="92"/>
      <c r="AR1029" s="92"/>
      <c r="AS1029" s="92"/>
      <c r="AT1029" s="92"/>
      <c r="AU1029" s="92"/>
    </row>
    <row r="1030" spans="1:47" x14ac:dyDescent="0.2">
      <c r="A1030" s="29"/>
      <c r="B1030" s="53"/>
      <c r="C1030" s="29"/>
      <c r="D1030" s="29"/>
      <c r="E1030" s="29"/>
      <c r="AA1030" s="92"/>
      <c r="AB1030" s="92"/>
      <c r="AC1030" s="92"/>
      <c r="AD1030" s="92"/>
      <c r="AE1030" s="92"/>
      <c r="AG1030" s="116"/>
      <c r="AN1030" s="92"/>
      <c r="AO1030" s="92"/>
      <c r="AP1030" s="92"/>
      <c r="AQ1030" s="92"/>
      <c r="AR1030" s="92"/>
      <c r="AS1030" s="92"/>
      <c r="AT1030" s="92"/>
      <c r="AU1030" s="92"/>
    </row>
    <row r="1031" spans="1:47" x14ac:dyDescent="0.2">
      <c r="A1031" s="29"/>
      <c r="B1031" s="53"/>
      <c r="C1031" s="29"/>
      <c r="D1031" s="29"/>
      <c r="E1031" s="29"/>
      <c r="AA1031" s="92"/>
      <c r="AB1031" s="92"/>
      <c r="AC1031" s="92"/>
      <c r="AD1031" s="92"/>
      <c r="AE1031" s="92"/>
      <c r="AG1031" s="116"/>
      <c r="AN1031" s="92"/>
      <c r="AO1031" s="92"/>
      <c r="AP1031" s="92"/>
      <c r="AQ1031" s="92"/>
      <c r="AR1031" s="92"/>
      <c r="AS1031" s="92"/>
      <c r="AT1031" s="92"/>
      <c r="AU1031" s="92"/>
    </row>
    <row r="1032" spans="1:47" x14ac:dyDescent="0.2">
      <c r="A1032" s="29"/>
      <c r="B1032" s="53"/>
      <c r="C1032" s="29"/>
      <c r="D1032" s="29"/>
      <c r="E1032" s="29"/>
      <c r="AA1032" s="92"/>
      <c r="AB1032" s="92"/>
      <c r="AC1032" s="92"/>
      <c r="AD1032" s="92"/>
      <c r="AE1032" s="92"/>
      <c r="AG1032" s="116"/>
      <c r="AN1032" s="92"/>
      <c r="AO1032" s="92"/>
      <c r="AP1032" s="92"/>
      <c r="AQ1032" s="92"/>
      <c r="AR1032" s="92"/>
      <c r="AS1032" s="92"/>
      <c r="AT1032" s="92"/>
      <c r="AU1032" s="92"/>
    </row>
    <row r="1033" spans="1:47" x14ac:dyDescent="0.2">
      <c r="A1033" s="29"/>
      <c r="B1033" s="53"/>
      <c r="C1033" s="29"/>
      <c r="D1033" s="29"/>
      <c r="E1033" s="29"/>
      <c r="AA1033" s="92"/>
      <c r="AB1033" s="92"/>
      <c r="AC1033" s="92"/>
      <c r="AD1033" s="92"/>
      <c r="AE1033" s="92"/>
      <c r="AG1033" s="116"/>
      <c r="AN1033" s="92"/>
      <c r="AO1033" s="92"/>
      <c r="AP1033" s="92"/>
      <c r="AQ1033" s="92"/>
      <c r="AR1033" s="92"/>
      <c r="AS1033" s="92"/>
      <c r="AT1033" s="92"/>
      <c r="AU1033" s="92"/>
    </row>
    <row r="1034" spans="1:47" x14ac:dyDescent="0.2">
      <c r="A1034" s="29"/>
      <c r="B1034" s="53"/>
      <c r="C1034" s="29"/>
      <c r="D1034" s="29"/>
      <c r="E1034" s="29"/>
      <c r="AA1034" s="92"/>
      <c r="AB1034" s="92"/>
      <c r="AC1034" s="92"/>
      <c r="AD1034" s="92"/>
      <c r="AE1034" s="92"/>
      <c r="AG1034" s="116"/>
      <c r="AN1034" s="92"/>
      <c r="AO1034" s="92"/>
      <c r="AP1034" s="92"/>
      <c r="AQ1034" s="92"/>
      <c r="AR1034" s="92"/>
      <c r="AS1034" s="92"/>
      <c r="AT1034" s="92"/>
      <c r="AU1034" s="92"/>
    </row>
    <row r="1035" spans="1:47" x14ac:dyDescent="0.2">
      <c r="A1035" s="29"/>
      <c r="B1035" s="53"/>
      <c r="C1035" s="29"/>
      <c r="D1035" s="29"/>
      <c r="E1035" s="29"/>
      <c r="AA1035" s="92"/>
      <c r="AB1035" s="92"/>
      <c r="AC1035" s="92"/>
      <c r="AD1035" s="92"/>
      <c r="AE1035" s="92"/>
      <c r="AG1035" s="116"/>
      <c r="AN1035" s="92"/>
      <c r="AO1035" s="92"/>
      <c r="AP1035" s="92"/>
      <c r="AQ1035" s="92"/>
      <c r="AR1035" s="92"/>
      <c r="AS1035" s="92"/>
      <c r="AT1035" s="92"/>
      <c r="AU1035" s="92"/>
    </row>
    <row r="1036" spans="1:47" x14ac:dyDescent="0.2">
      <c r="A1036" s="29"/>
      <c r="B1036" s="53"/>
      <c r="C1036" s="29"/>
      <c r="D1036" s="29"/>
      <c r="E1036" s="29"/>
      <c r="AA1036" s="92"/>
      <c r="AB1036" s="92"/>
      <c r="AC1036" s="92"/>
      <c r="AD1036" s="92"/>
      <c r="AE1036" s="92"/>
      <c r="AG1036" s="116"/>
      <c r="AN1036" s="92"/>
      <c r="AO1036" s="92"/>
      <c r="AP1036" s="92"/>
      <c r="AQ1036" s="92"/>
      <c r="AR1036" s="92"/>
      <c r="AS1036" s="92"/>
      <c r="AT1036" s="92"/>
      <c r="AU1036" s="92"/>
    </row>
    <row r="1037" spans="1:47" x14ac:dyDescent="0.2">
      <c r="A1037" s="29"/>
      <c r="B1037" s="53"/>
      <c r="C1037" s="29"/>
      <c r="D1037" s="29"/>
      <c r="E1037" s="29"/>
      <c r="AA1037" s="92"/>
      <c r="AB1037" s="92"/>
      <c r="AC1037" s="92"/>
      <c r="AD1037" s="92"/>
      <c r="AE1037" s="92"/>
      <c r="AG1037" s="116"/>
      <c r="AN1037" s="92"/>
      <c r="AO1037" s="92"/>
      <c r="AP1037" s="92"/>
      <c r="AQ1037" s="92"/>
      <c r="AR1037" s="92"/>
      <c r="AS1037" s="92"/>
      <c r="AT1037" s="92"/>
      <c r="AU1037" s="92"/>
    </row>
    <row r="1038" spans="1:47" x14ac:dyDescent="0.2">
      <c r="A1038" s="29"/>
      <c r="B1038" s="53"/>
      <c r="C1038" s="29"/>
      <c r="D1038" s="29"/>
      <c r="E1038" s="29"/>
      <c r="AA1038" s="92"/>
      <c r="AB1038" s="92"/>
      <c r="AC1038" s="92"/>
      <c r="AD1038" s="92"/>
      <c r="AE1038" s="92"/>
      <c r="AG1038" s="116"/>
      <c r="AN1038" s="92"/>
      <c r="AO1038" s="92"/>
      <c r="AP1038" s="92"/>
      <c r="AQ1038" s="92"/>
      <c r="AR1038" s="92"/>
      <c r="AS1038" s="92"/>
      <c r="AT1038" s="92"/>
      <c r="AU1038" s="92"/>
    </row>
    <row r="1039" spans="1:47" x14ac:dyDescent="0.2">
      <c r="A1039" s="29"/>
      <c r="B1039" s="53"/>
      <c r="C1039" s="29"/>
      <c r="D1039" s="29"/>
      <c r="E1039" s="29"/>
      <c r="AA1039" s="92"/>
      <c r="AB1039" s="92"/>
      <c r="AC1039" s="92"/>
      <c r="AD1039" s="92"/>
      <c r="AE1039" s="92"/>
      <c r="AG1039" s="116"/>
      <c r="AN1039" s="92"/>
      <c r="AO1039" s="92"/>
      <c r="AP1039" s="92"/>
      <c r="AQ1039" s="92"/>
      <c r="AR1039" s="92"/>
      <c r="AS1039" s="92"/>
      <c r="AT1039" s="92"/>
      <c r="AU1039" s="92"/>
    </row>
    <row r="1040" spans="1:47" x14ac:dyDescent="0.2">
      <c r="A1040" s="29"/>
      <c r="B1040" s="53"/>
      <c r="C1040" s="29"/>
      <c r="D1040" s="29"/>
      <c r="E1040" s="29"/>
      <c r="AA1040" s="92"/>
      <c r="AB1040" s="92"/>
      <c r="AC1040" s="92"/>
      <c r="AD1040" s="92"/>
      <c r="AE1040" s="92"/>
      <c r="AG1040" s="116"/>
      <c r="AN1040" s="92"/>
      <c r="AO1040" s="92"/>
      <c r="AP1040" s="92"/>
      <c r="AQ1040" s="92"/>
      <c r="AR1040" s="92"/>
      <c r="AS1040" s="92"/>
      <c r="AT1040" s="92"/>
      <c r="AU1040" s="92"/>
    </row>
    <row r="1041" spans="1:48" x14ac:dyDescent="0.2">
      <c r="A1041" s="29"/>
      <c r="B1041" s="53"/>
      <c r="C1041" s="29"/>
      <c r="D1041" s="29"/>
      <c r="E1041" s="29"/>
      <c r="AA1041" s="92"/>
      <c r="AB1041" s="92"/>
      <c r="AC1041" s="92"/>
      <c r="AD1041" s="92"/>
      <c r="AE1041" s="92"/>
      <c r="AG1041" s="116"/>
      <c r="AN1041" s="92"/>
      <c r="AO1041" s="92"/>
      <c r="AP1041" s="92"/>
      <c r="AQ1041" s="92"/>
      <c r="AR1041" s="92"/>
      <c r="AS1041" s="92"/>
      <c r="AT1041" s="92"/>
      <c r="AU1041" s="92"/>
    </row>
    <row r="1042" spans="1:48" x14ac:dyDescent="0.2">
      <c r="A1042" s="29"/>
      <c r="B1042" s="53"/>
      <c r="C1042" s="29"/>
      <c r="D1042" s="29"/>
      <c r="E1042" s="29"/>
      <c r="AA1042" s="92"/>
      <c r="AB1042" s="92"/>
      <c r="AC1042" s="92"/>
      <c r="AD1042" s="92"/>
      <c r="AE1042" s="92"/>
      <c r="AG1042" s="116"/>
      <c r="AN1042" s="92"/>
      <c r="AO1042" s="92"/>
      <c r="AP1042" s="92"/>
      <c r="AQ1042" s="92"/>
      <c r="AR1042" s="92"/>
      <c r="AS1042" s="92"/>
      <c r="AT1042" s="92"/>
      <c r="AU1042" s="92"/>
    </row>
    <row r="1043" spans="1:48" x14ac:dyDescent="0.2">
      <c r="A1043" s="29"/>
      <c r="B1043" s="53"/>
      <c r="C1043" s="29"/>
      <c r="D1043" s="29"/>
      <c r="E1043" s="29"/>
      <c r="AA1043" s="92"/>
      <c r="AB1043" s="92"/>
      <c r="AC1043" s="92"/>
      <c r="AD1043" s="92"/>
      <c r="AE1043" s="92"/>
      <c r="AG1043" s="116"/>
      <c r="AN1043" s="92"/>
      <c r="AO1043" s="92"/>
      <c r="AP1043" s="92"/>
      <c r="AQ1043" s="92"/>
      <c r="AR1043" s="92"/>
      <c r="AS1043" s="92"/>
      <c r="AT1043" s="92"/>
      <c r="AU1043" s="92"/>
    </row>
    <row r="1044" spans="1:48" x14ac:dyDescent="0.2">
      <c r="A1044" s="29"/>
      <c r="B1044" s="53"/>
      <c r="C1044" s="29"/>
      <c r="D1044" s="29"/>
      <c r="E1044" s="29"/>
      <c r="AA1044" s="92"/>
      <c r="AB1044" s="92"/>
      <c r="AC1044" s="92"/>
      <c r="AD1044" s="92"/>
      <c r="AE1044" s="92"/>
      <c r="AG1044" s="116"/>
      <c r="AN1044" s="92"/>
      <c r="AO1044" s="92"/>
      <c r="AP1044" s="92"/>
      <c r="AQ1044" s="92"/>
      <c r="AR1044" s="92"/>
      <c r="AS1044" s="92"/>
      <c r="AT1044" s="92"/>
      <c r="AU1044" s="92"/>
      <c r="AV1044" s="92"/>
    </row>
    <row r="1045" spans="1:48" x14ac:dyDescent="0.2">
      <c r="A1045" s="29"/>
      <c r="B1045" s="53"/>
      <c r="C1045" s="29"/>
      <c r="D1045" s="29"/>
      <c r="E1045" s="29"/>
      <c r="AA1045" s="92"/>
      <c r="AB1045" s="92"/>
      <c r="AC1045" s="92"/>
      <c r="AD1045" s="92"/>
      <c r="AE1045" s="92"/>
      <c r="AG1045" s="116"/>
      <c r="AN1045" s="92"/>
      <c r="AO1045" s="92"/>
      <c r="AP1045" s="92"/>
      <c r="AQ1045" s="92"/>
      <c r="AR1045" s="92"/>
      <c r="AS1045" s="92"/>
      <c r="AT1045" s="92"/>
      <c r="AU1045" s="92"/>
      <c r="AV1045" s="92"/>
    </row>
    <row r="1046" spans="1:48" x14ac:dyDescent="0.2">
      <c r="A1046" s="29"/>
      <c r="B1046" s="53"/>
      <c r="C1046" s="29"/>
      <c r="D1046" s="29"/>
      <c r="E1046" s="29"/>
      <c r="AA1046" s="92"/>
      <c r="AB1046" s="92"/>
      <c r="AC1046" s="92"/>
      <c r="AD1046" s="92"/>
      <c r="AE1046" s="92"/>
      <c r="AG1046" s="116"/>
      <c r="AN1046" s="92"/>
      <c r="AO1046" s="92"/>
      <c r="AP1046" s="92"/>
      <c r="AQ1046" s="92"/>
      <c r="AR1046" s="92"/>
      <c r="AS1046" s="92"/>
      <c r="AT1046" s="92"/>
      <c r="AU1046" s="92"/>
    </row>
    <row r="1047" spans="1:48" x14ac:dyDescent="0.2">
      <c r="A1047" s="29"/>
      <c r="B1047" s="53"/>
      <c r="C1047" s="29"/>
      <c r="D1047" s="29"/>
      <c r="E1047" s="29"/>
      <c r="AA1047" s="92"/>
      <c r="AB1047" s="92"/>
      <c r="AC1047" s="92"/>
      <c r="AD1047" s="92"/>
      <c r="AE1047" s="92"/>
      <c r="AG1047" s="116"/>
      <c r="AN1047" s="92"/>
      <c r="AO1047" s="92"/>
      <c r="AP1047" s="92"/>
      <c r="AQ1047" s="92"/>
      <c r="AR1047" s="92"/>
      <c r="AS1047" s="92"/>
      <c r="AT1047" s="92"/>
      <c r="AU1047" s="92"/>
    </row>
    <row r="1048" spans="1:48" x14ac:dyDescent="0.2">
      <c r="A1048" s="29"/>
      <c r="B1048" s="53"/>
      <c r="C1048" s="29"/>
      <c r="D1048" s="29"/>
      <c r="E1048" s="29"/>
      <c r="AA1048" s="92"/>
      <c r="AB1048" s="92"/>
      <c r="AC1048" s="92"/>
      <c r="AD1048" s="92"/>
      <c r="AE1048" s="92"/>
      <c r="AG1048" s="116"/>
      <c r="AN1048" s="92"/>
      <c r="AO1048" s="92"/>
      <c r="AP1048" s="92"/>
      <c r="AQ1048" s="92"/>
      <c r="AR1048" s="92"/>
      <c r="AS1048" s="92"/>
      <c r="AT1048" s="92"/>
      <c r="AU1048" s="92"/>
    </row>
    <row r="1049" spans="1:48" x14ac:dyDescent="0.2">
      <c r="A1049" s="29"/>
      <c r="B1049" s="53"/>
      <c r="C1049" s="29"/>
      <c r="D1049" s="29"/>
      <c r="E1049" s="29"/>
      <c r="AA1049" s="92"/>
      <c r="AB1049" s="92"/>
      <c r="AC1049" s="92"/>
      <c r="AD1049" s="92"/>
      <c r="AE1049" s="92"/>
      <c r="AG1049" s="116"/>
      <c r="AN1049" s="92"/>
      <c r="AO1049" s="92"/>
      <c r="AP1049" s="92"/>
      <c r="AQ1049" s="92"/>
      <c r="AR1049" s="92"/>
      <c r="AS1049" s="92"/>
      <c r="AT1049" s="92"/>
      <c r="AU1049" s="92"/>
    </row>
    <row r="1050" spans="1:48" x14ac:dyDescent="0.2">
      <c r="A1050" s="29"/>
      <c r="B1050" s="53"/>
      <c r="C1050" s="29"/>
      <c r="D1050" s="29"/>
      <c r="E1050" s="29"/>
      <c r="AA1050" s="92"/>
      <c r="AB1050" s="92"/>
      <c r="AC1050" s="92"/>
      <c r="AD1050" s="92"/>
      <c r="AE1050" s="92"/>
      <c r="AG1050" s="116"/>
      <c r="AN1050" s="92"/>
      <c r="AO1050" s="92"/>
      <c r="AP1050" s="92"/>
      <c r="AQ1050" s="92"/>
      <c r="AR1050" s="92"/>
      <c r="AS1050" s="92"/>
      <c r="AT1050" s="92"/>
      <c r="AU1050" s="92"/>
    </row>
    <row r="1051" spans="1:48" x14ac:dyDescent="0.2">
      <c r="A1051" s="29"/>
      <c r="B1051" s="53"/>
      <c r="C1051" s="29"/>
      <c r="D1051" s="29"/>
      <c r="E1051" s="29"/>
      <c r="AA1051" s="92"/>
      <c r="AB1051" s="92"/>
      <c r="AC1051" s="92"/>
      <c r="AD1051" s="92"/>
      <c r="AE1051" s="92"/>
      <c r="AG1051" s="116"/>
      <c r="AN1051" s="92"/>
      <c r="AO1051" s="92"/>
      <c r="AP1051" s="92"/>
      <c r="AQ1051" s="92"/>
      <c r="AR1051" s="92"/>
      <c r="AS1051" s="92"/>
      <c r="AT1051" s="92"/>
      <c r="AU1051" s="92"/>
    </row>
    <row r="1052" spans="1:48" x14ac:dyDescent="0.2">
      <c r="A1052" s="29"/>
      <c r="B1052" s="53"/>
      <c r="C1052" s="29"/>
      <c r="D1052" s="29"/>
      <c r="E1052" s="29"/>
      <c r="AA1052" s="92"/>
      <c r="AB1052" s="92"/>
      <c r="AC1052" s="92"/>
      <c r="AD1052" s="92"/>
      <c r="AE1052" s="92"/>
      <c r="AG1052" s="116"/>
      <c r="AN1052" s="92"/>
      <c r="AO1052" s="92"/>
      <c r="AP1052" s="92"/>
      <c r="AQ1052" s="92"/>
      <c r="AR1052" s="92"/>
      <c r="AS1052" s="92"/>
      <c r="AT1052" s="92"/>
      <c r="AU1052" s="92"/>
    </row>
    <row r="1053" spans="1:48" x14ac:dyDescent="0.2">
      <c r="A1053" s="29"/>
      <c r="B1053" s="53"/>
      <c r="C1053" s="29"/>
      <c r="D1053" s="29"/>
      <c r="E1053" s="29"/>
      <c r="AA1053" s="92"/>
      <c r="AB1053" s="92"/>
      <c r="AC1053" s="92"/>
      <c r="AD1053" s="92"/>
      <c r="AE1053" s="92"/>
      <c r="AG1053" s="116"/>
      <c r="AN1053" s="92"/>
      <c r="AO1053" s="92"/>
      <c r="AP1053" s="92"/>
      <c r="AQ1053" s="92"/>
      <c r="AR1053" s="92"/>
      <c r="AS1053" s="92"/>
      <c r="AT1053" s="92"/>
      <c r="AU1053" s="92"/>
    </row>
    <row r="1054" spans="1:48" x14ac:dyDescent="0.2">
      <c r="A1054" s="29"/>
      <c r="B1054" s="53"/>
      <c r="C1054" s="29"/>
      <c r="D1054" s="29"/>
      <c r="E1054" s="29"/>
      <c r="AA1054" s="92"/>
      <c r="AB1054" s="92"/>
      <c r="AC1054" s="92"/>
      <c r="AD1054" s="92"/>
      <c r="AE1054" s="92"/>
      <c r="AG1054" s="116"/>
      <c r="AN1054" s="92"/>
      <c r="AO1054" s="92"/>
      <c r="AP1054" s="92"/>
      <c r="AQ1054" s="92"/>
      <c r="AR1054" s="92"/>
      <c r="AS1054" s="92"/>
      <c r="AT1054" s="92"/>
      <c r="AU1054" s="92"/>
    </row>
    <row r="1055" spans="1:48" x14ac:dyDescent="0.2">
      <c r="A1055" s="29"/>
      <c r="B1055" s="53"/>
      <c r="C1055" s="29"/>
      <c r="D1055" s="29"/>
      <c r="E1055" s="29"/>
      <c r="AA1055" s="92"/>
      <c r="AB1055" s="92"/>
      <c r="AC1055" s="92"/>
      <c r="AD1055" s="92"/>
      <c r="AE1055" s="92"/>
      <c r="AG1055" s="116"/>
      <c r="AN1055" s="92"/>
      <c r="AO1055" s="92"/>
      <c r="AP1055" s="92"/>
      <c r="AQ1055" s="92"/>
      <c r="AR1055" s="92"/>
      <c r="AS1055" s="92"/>
      <c r="AT1055" s="92"/>
      <c r="AU1055" s="92"/>
    </row>
    <row r="1056" spans="1:48" x14ac:dyDescent="0.2">
      <c r="A1056" s="29"/>
      <c r="B1056" s="53"/>
      <c r="C1056" s="29"/>
      <c r="D1056" s="29"/>
      <c r="E1056" s="29"/>
      <c r="AA1056" s="92"/>
      <c r="AB1056" s="92"/>
      <c r="AC1056" s="92"/>
      <c r="AD1056" s="92"/>
      <c r="AE1056" s="92"/>
      <c r="AG1056" s="116"/>
      <c r="AN1056" s="92"/>
      <c r="AO1056" s="92"/>
      <c r="AP1056" s="92"/>
      <c r="AQ1056" s="92"/>
      <c r="AR1056" s="92"/>
      <c r="AS1056" s="92"/>
      <c r="AT1056" s="92"/>
      <c r="AU1056" s="92"/>
    </row>
    <row r="1057" spans="1:64" x14ac:dyDescent="0.2">
      <c r="A1057" s="29"/>
      <c r="B1057" s="53"/>
      <c r="C1057" s="29"/>
      <c r="D1057" s="29"/>
      <c r="E1057" s="29"/>
      <c r="AA1057" s="92"/>
      <c r="AB1057" s="92"/>
      <c r="AC1057" s="92"/>
      <c r="AD1057" s="92"/>
      <c r="AE1057" s="92"/>
      <c r="AG1057" s="116"/>
      <c r="AN1057" s="92"/>
      <c r="AO1057" s="92"/>
      <c r="AP1057" s="92"/>
      <c r="AQ1057" s="92"/>
      <c r="AR1057" s="92"/>
      <c r="AS1057" s="92"/>
      <c r="AT1057" s="92"/>
      <c r="AU1057" s="92"/>
    </row>
    <row r="1058" spans="1:64" x14ac:dyDescent="0.2">
      <c r="A1058" s="29"/>
      <c r="B1058" s="53"/>
      <c r="C1058" s="29"/>
      <c r="D1058" s="29"/>
      <c r="E1058" s="29"/>
      <c r="AA1058" s="92"/>
      <c r="AB1058" s="92"/>
      <c r="AC1058" s="92"/>
      <c r="AD1058" s="92"/>
      <c r="AE1058" s="92"/>
      <c r="AG1058" s="116"/>
      <c r="AN1058" s="92"/>
      <c r="AO1058" s="92"/>
      <c r="AP1058" s="92"/>
      <c r="AQ1058" s="92"/>
      <c r="AR1058" s="92"/>
      <c r="AS1058" s="92"/>
      <c r="AT1058" s="92"/>
      <c r="AU1058" s="92"/>
    </row>
    <row r="1059" spans="1:64" x14ac:dyDescent="0.2">
      <c r="A1059" s="29"/>
      <c r="B1059" s="53"/>
      <c r="C1059" s="29"/>
      <c r="D1059" s="29"/>
      <c r="E1059" s="29"/>
      <c r="AA1059" s="92"/>
      <c r="AB1059" s="92"/>
      <c r="AC1059" s="92"/>
      <c r="AD1059" s="92"/>
      <c r="AE1059" s="92"/>
      <c r="AG1059" s="116"/>
      <c r="AN1059" s="92"/>
      <c r="AO1059" s="92"/>
      <c r="AP1059" s="92"/>
      <c r="AQ1059" s="92"/>
      <c r="AR1059" s="92"/>
      <c r="AS1059" s="92"/>
      <c r="AT1059" s="92"/>
      <c r="AU1059" s="92"/>
    </row>
    <row r="1060" spans="1:64" x14ac:dyDescent="0.2">
      <c r="A1060" s="29"/>
      <c r="B1060" s="53"/>
      <c r="C1060" s="29"/>
      <c r="D1060" s="29"/>
      <c r="E1060" s="29"/>
      <c r="AA1060" s="92"/>
      <c r="AB1060" s="92"/>
      <c r="AC1060" s="92"/>
      <c r="AD1060" s="92"/>
      <c r="AE1060" s="92"/>
      <c r="AG1060" s="116"/>
      <c r="AN1060" s="92"/>
      <c r="AO1060" s="92"/>
      <c r="AP1060" s="92"/>
      <c r="AQ1060" s="92"/>
      <c r="AR1060" s="92"/>
      <c r="AS1060" s="92"/>
      <c r="AT1060" s="92"/>
      <c r="AU1060" s="92"/>
    </row>
    <row r="1061" spans="1:64" x14ac:dyDescent="0.2">
      <c r="A1061" s="29"/>
      <c r="B1061" s="53"/>
      <c r="C1061" s="29"/>
      <c r="D1061" s="29"/>
      <c r="E1061" s="29"/>
      <c r="AA1061" s="92"/>
      <c r="AB1061" s="92"/>
      <c r="AC1061" s="92"/>
      <c r="AD1061" s="92"/>
      <c r="AE1061" s="92"/>
      <c r="AG1061" s="116"/>
      <c r="AN1061" s="92"/>
      <c r="AO1061" s="92"/>
      <c r="AP1061" s="92"/>
      <c r="AQ1061" s="92"/>
      <c r="AR1061" s="92"/>
      <c r="AS1061" s="92"/>
      <c r="AT1061" s="92"/>
      <c r="AU1061" s="92"/>
    </row>
    <row r="1062" spans="1:64" x14ac:dyDescent="0.2">
      <c r="A1062" s="29"/>
      <c r="B1062" s="53"/>
      <c r="C1062" s="29"/>
      <c r="D1062" s="29"/>
      <c r="E1062" s="29"/>
      <c r="AA1062" s="92"/>
      <c r="AB1062" s="92"/>
      <c r="AC1062" s="92"/>
      <c r="AD1062" s="92"/>
      <c r="AE1062" s="92"/>
      <c r="AG1062" s="116"/>
      <c r="AN1062" s="92"/>
      <c r="AO1062" s="92"/>
      <c r="AP1062" s="92"/>
      <c r="AQ1062" s="92"/>
      <c r="AR1062" s="92"/>
      <c r="AS1062" s="92"/>
      <c r="AT1062" s="92"/>
      <c r="AU1062" s="92"/>
    </row>
    <row r="1063" spans="1:64" x14ac:dyDescent="0.2">
      <c r="A1063" s="29"/>
      <c r="B1063" s="53"/>
      <c r="C1063" s="29"/>
      <c r="D1063" s="29"/>
      <c r="E1063" s="29"/>
      <c r="AA1063" s="92"/>
      <c r="AB1063" s="92"/>
      <c r="AC1063" s="92"/>
      <c r="AD1063" s="92"/>
      <c r="AE1063" s="92"/>
      <c r="AG1063" s="116"/>
      <c r="AN1063" s="92"/>
      <c r="AO1063" s="92"/>
      <c r="AP1063" s="92"/>
      <c r="AQ1063" s="92"/>
      <c r="AR1063" s="92"/>
      <c r="AS1063" s="92"/>
      <c r="AT1063" s="92"/>
      <c r="AU1063" s="92"/>
    </row>
    <row r="1064" spans="1:64" x14ac:dyDescent="0.2">
      <c r="A1064" s="29"/>
      <c r="B1064" s="53"/>
      <c r="C1064" s="29"/>
      <c r="D1064" s="29"/>
      <c r="E1064" s="29"/>
      <c r="AA1064" s="92"/>
      <c r="AB1064" s="92"/>
      <c r="AC1064" s="92"/>
      <c r="AD1064" s="92"/>
      <c r="AE1064" s="92"/>
      <c r="AG1064" s="116"/>
      <c r="AN1064" s="92"/>
      <c r="AO1064" s="92"/>
      <c r="AP1064" s="92"/>
      <c r="AQ1064" s="92"/>
      <c r="AR1064" s="92"/>
      <c r="AS1064" s="92"/>
      <c r="AT1064" s="92"/>
      <c r="AU1064" s="92"/>
    </row>
    <row r="1065" spans="1:64" x14ac:dyDescent="0.2">
      <c r="A1065" s="29"/>
      <c r="B1065" s="53"/>
      <c r="C1065" s="29"/>
      <c r="D1065" s="29"/>
      <c r="E1065" s="29"/>
      <c r="AA1065" s="92"/>
      <c r="AB1065" s="92"/>
      <c r="AC1065" s="92"/>
      <c r="AD1065" s="92"/>
      <c r="AE1065" s="92"/>
      <c r="AG1065" s="116"/>
      <c r="AN1065" s="92"/>
      <c r="AO1065" s="92"/>
      <c r="AP1065" s="92"/>
      <c r="AQ1065" s="92"/>
      <c r="AR1065" s="92"/>
      <c r="AS1065" s="92"/>
      <c r="AT1065" s="92"/>
      <c r="AU1065" s="92"/>
    </row>
    <row r="1066" spans="1:64" x14ac:dyDescent="0.2">
      <c r="A1066" s="29"/>
      <c r="B1066" s="53"/>
      <c r="C1066" s="29"/>
      <c r="D1066" s="29"/>
      <c r="E1066" s="29"/>
      <c r="AA1066" s="92"/>
      <c r="AB1066" s="92"/>
      <c r="AC1066" s="92"/>
      <c r="AD1066" s="92"/>
      <c r="AE1066" s="92"/>
      <c r="AG1066" s="116"/>
      <c r="AN1066" s="92"/>
      <c r="AO1066" s="92"/>
      <c r="AP1066" s="92"/>
      <c r="AQ1066" s="92"/>
      <c r="AR1066" s="92"/>
      <c r="AS1066" s="92"/>
      <c r="AT1066" s="92"/>
      <c r="AU1066" s="92"/>
    </row>
    <row r="1067" spans="1:64" x14ac:dyDescent="0.2">
      <c r="A1067" s="29"/>
      <c r="B1067" s="53"/>
      <c r="C1067" s="29"/>
      <c r="D1067" s="29"/>
      <c r="E1067" s="29"/>
      <c r="AA1067" s="92"/>
      <c r="AB1067" s="92"/>
      <c r="AC1067" s="92"/>
      <c r="AD1067" s="92"/>
      <c r="AE1067" s="92"/>
      <c r="AG1067" s="116"/>
      <c r="AN1067" s="92"/>
      <c r="AO1067" s="92"/>
      <c r="AP1067" s="92"/>
      <c r="AQ1067" s="92"/>
      <c r="AR1067" s="92"/>
      <c r="AS1067" s="92"/>
      <c r="AT1067" s="92"/>
      <c r="AU1067" s="92"/>
    </row>
    <row r="1068" spans="1:64" x14ac:dyDescent="0.2">
      <c r="A1068" s="29"/>
      <c r="B1068" s="53"/>
      <c r="C1068" s="29"/>
      <c r="D1068" s="29"/>
      <c r="E1068" s="29"/>
      <c r="AA1068" s="92"/>
      <c r="AB1068" s="92"/>
      <c r="AC1068" s="92"/>
      <c r="AD1068" s="92"/>
      <c r="AE1068" s="92"/>
      <c r="AG1068" s="116"/>
      <c r="AN1068" s="92"/>
      <c r="AO1068" s="92"/>
      <c r="AP1068" s="92"/>
      <c r="AQ1068" s="92"/>
      <c r="AR1068" s="92"/>
      <c r="AS1068" s="92"/>
      <c r="AT1068" s="92"/>
      <c r="AU1068" s="92"/>
    </row>
    <row r="1069" spans="1:64" x14ac:dyDescent="0.2">
      <c r="A1069" s="29"/>
      <c r="B1069" s="53"/>
      <c r="C1069" s="29"/>
      <c r="D1069" s="29"/>
      <c r="E1069" s="29"/>
      <c r="AA1069" s="92"/>
      <c r="AB1069" s="92"/>
      <c r="AC1069" s="92"/>
      <c r="AD1069" s="92"/>
      <c r="AE1069" s="92"/>
      <c r="AG1069" s="116"/>
      <c r="AN1069" s="92"/>
      <c r="AO1069" s="92"/>
      <c r="AP1069" s="92"/>
      <c r="AQ1069" s="92"/>
      <c r="AR1069" s="92"/>
      <c r="AS1069" s="92"/>
      <c r="AT1069" s="92"/>
      <c r="AU1069" s="92"/>
      <c r="AV1069" s="92"/>
      <c r="AW1069" s="92"/>
      <c r="AX1069" s="92"/>
      <c r="AY1069" s="92"/>
      <c r="AZ1069" s="92"/>
      <c r="BA1069" s="92"/>
      <c r="BB1069" s="92"/>
      <c r="BC1069" s="92"/>
      <c r="BD1069" s="92"/>
      <c r="BE1069" s="92"/>
      <c r="BF1069" s="92"/>
      <c r="BG1069" s="92"/>
      <c r="BH1069" s="92"/>
      <c r="BI1069" s="92"/>
      <c r="BJ1069" s="92"/>
      <c r="BK1069" s="92"/>
      <c r="BL1069" s="92"/>
    </row>
    <row r="1070" spans="1:64" x14ac:dyDescent="0.2">
      <c r="A1070" s="29"/>
      <c r="B1070" s="53"/>
      <c r="C1070" s="29"/>
      <c r="D1070" s="29"/>
      <c r="E1070" s="29"/>
      <c r="AA1070" s="92"/>
      <c r="AB1070" s="92"/>
      <c r="AC1070" s="92"/>
      <c r="AD1070" s="92"/>
      <c r="AE1070" s="92"/>
      <c r="AG1070" s="116"/>
      <c r="AN1070" s="92"/>
      <c r="AO1070" s="92"/>
      <c r="AP1070" s="92"/>
      <c r="AQ1070" s="92"/>
      <c r="AR1070" s="92"/>
      <c r="AS1070" s="92"/>
      <c r="AT1070" s="92"/>
      <c r="AU1070" s="92"/>
    </row>
    <row r="1071" spans="1:64" x14ac:dyDescent="0.2">
      <c r="A1071" s="29"/>
      <c r="B1071" s="53"/>
      <c r="C1071" s="29"/>
      <c r="D1071" s="29"/>
      <c r="E1071" s="29"/>
      <c r="AA1071" s="92"/>
      <c r="AB1071" s="92"/>
      <c r="AC1071" s="92"/>
      <c r="AD1071" s="92"/>
      <c r="AE1071" s="92"/>
      <c r="AG1071" s="116"/>
      <c r="AN1071" s="92"/>
      <c r="AO1071" s="92"/>
      <c r="AP1071" s="92"/>
      <c r="AQ1071" s="92"/>
      <c r="AR1071" s="92"/>
      <c r="AS1071" s="92"/>
      <c r="AT1071" s="92"/>
      <c r="AU1071" s="92"/>
    </row>
    <row r="1072" spans="1:64" x14ac:dyDescent="0.2">
      <c r="A1072" s="29"/>
      <c r="B1072" s="53"/>
      <c r="C1072" s="29"/>
      <c r="D1072" s="29"/>
      <c r="E1072" s="29"/>
      <c r="AA1072" s="92"/>
      <c r="AB1072" s="92"/>
      <c r="AC1072" s="92"/>
      <c r="AD1072" s="92"/>
      <c r="AE1072" s="92"/>
      <c r="AG1072" s="116"/>
      <c r="AN1072" s="92"/>
      <c r="AO1072" s="92"/>
      <c r="AP1072" s="92"/>
      <c r="AQ1072" s="92"/>
      <c r="AR1072" s="92"/>
      <c r="AS1072" s="92"/>
      <c r="AT1072" s="92"/>
      <c r="AU1072" s="92"/>
    </row>
    <row r="1073" spans="1:48" x14ac:dyDescent="0.2">
      <c r="A1073" s="29"/>
      <c r="B1073" s="53"/>
      <c r="C1073" s="29"/>
      <c r="D1073" s="29"/>
      <c r="E1073" s="29"/>
      <c r="AA1073" s="92"/>
      <c r="AB1073" s="92"/>
      <c r="AC1073" s="92"/>
      <c r="AD1073" s="92"/>
      <c r="AE1073" s="92"/>
      <c r="AG1073" s="116"/>
      <c r="AN1073" s="92"/>
      <c r="AO1073" s="92"/>
      <c r="AP1073" s="92"/>
      <c r="AQ1073" s="92"/>
      <c r="AR1073" s="92"/>
      <c r="AS1073" s="92"/>
      <c r="AT1073" s="92"/>
      <c r="AU1073" s="92"/>
    </row>
    <row r="1074" spans="1:48" x14ac:dyDescent="0.2">
      <c r="A1074" s="29"/>
      <c r="B1074" s="53"/>
      <c r="C1074" s="29"/>
      <c r="D1074" s="29"/>
      <c r="E1074" s="29"/>
      <c r="AA1074" s="92"/>
      <c r="AB1074" s="92"/>
      <c r="AC1074" s="92"/>
      <c r="AD1074" s="92"/>
      <c r="AE1074" s="92"/>
      <c r="AG1074" s="116"/>
      <c r="AN1074" s="92"/>
      <c r="AO1074" s="92"/>
      <c r="AP1074" s="92"/>
      <c r="AQ1074" s="92"/>
      <c r="AR1074" s="92"/>
      <c r="AS1074" s="92"/>
      <c r="AT1074" s="92"/>
      <c r="AU1074" s="92"/>
    </row>
    <row r="1075" spans="1:48" x14ac:dyDescent="0.2">
      <c r="A1075" s="29"/>
      <c r="B1075" s="53"/>
      <c r="C1075" s="29"/>
      <c r="D1075" s="29"/>
      <c r="E1075" s="29"/>
      <c r="AA1075" s="92"/>
      <c r="AB1075" s="92"/>
      <c r="AC1075" s="92"/>
      <c r="AD1075" s="92"/>
      <c r="AE1075" s="92"/>
      <c r="AG1075" s="116"/>
      <c r="AN1075" s="92"/>
      <c r="AO1075" s="92"/>
      <c r="AP1075" s="92"/>
      <c r="AQ1075" s="92"/>
      <c r="AR1075" s="92"/>
      <c r="AS1075" s="92"/>
      <c r="AT1075" s="92"/>
      <c r="AU1075" s="92"/>
    </row>
    <row r="1076" spans="1:48" x14ac:dyDescent="0.2">
      <c r="A1076" s="29"/>
      <c r="B1076" s="53"/>
      <c r="C1076" s="29"/>
      <c r="D1076" s="29"/>
      <c r="E1076" s="29"/>
      <c r="AA1076" s="92"/>
      <c r="AB1076" s="92"/>
      <c r="AC1076" s="92"/>
      <c r="AD1076" s="92"/>
      <c r="AE1076" s="92"/>
      <c r="AG1076" s="116"/>
      <c r="AN1076" s="92"/>
      <c r="AO1076" s="92"/>
      <c r="AP1076" s="92"/>
      <c r="AQ1076" s="92"/>
      <c r="AR1076" s="92"/>
      <c r="AS1076" s="92"/>
      <c r="AT1076" s="92"/>
      <c r="AU1076" s="92"/>
    </row>
    <row r="1077" spans="1:48" x14ac:dyDescent="0.2">
      <c r="A1077" s="29"/>
      <c r="B1077" s="53"/>
      <c r="C1077" s="29"/>
      <c r="D1077" s="29"/>
      <c r="E1077" s="29"/>
      <c r="AA1077" s="92"/>
      <c r="AB1077" s="92"/>
      <c r="AC1077" s="92"/>
      <c r="AD1077" s="92"/>
      <c r="AE1077" s="92"/>
      <c r="AG1077" s="116"/>
      <c r="AN1077" s="92"/>
      <c r="AO1077" s="92"/>
      <c r="AP1077" s="92"/>
      <c r="AQ1077" s="92"/>
      <c r="AR1077" s="92"/>
      <c r="AS1077" s="92"/>
      <c r="AT1077" s="92"/>
      <c r="AU1077" s="92"/>
    </row>
    <row r="1078" spans="1:48" x14ac:dyDescent="0.2">
      <c r="A1078" s="29"/>
      <c r="B1078" s="53"/>
      <c r="C1078" s="29"/>
      <c r="D1078" s="29"/>
      <c r="E1078" s="29"/>
      <c r="AA1078" s="92"/>
      <c r="AB1078" s="92"/>
      <c r="AC1078" s="92"/>
      <c r="AD1078" s="92"/>
      <c r="AE1078" s="92"/>
      <c r="AG1078" s="116"/>
      <c r="AN1078" s="92"/>
      <c r="AO1078" s="92"/>
      <c r="AP1078" s="92"/>
      <c r="AQ1078" s="92"/>
      <c r="AR1078" s="92"/>
      <c r="AS1078" s="92"/>
      <c r="AT1078" s="92"/>
      <c r="AU1078" s="92"/>
    </row>
    <row r="1079" spans="1:48" x14ac:dyDescent="0.2">
      <c r="A1079" s="29"/>
      <c r="B1079" s="53"/>
      <c r="C1079" s="29"/>
      <c r="D1079" s="29"/>
      <c r="E1079" s="29"/>
      <c r="AA1079" s="92"/>
      <c r="AB1079" s="92"/>
      <c r="AC1079" s="92"/>
      <c r="AD1079" s="92"/>
      <c r="AE1079" s="92"/>
      <c r="AG1079" s="116"/>
      <c r="AN1079" s="92"/>
      <c r="AO1079" s="92"/>
      <c r="AP1079" s="92"/>
      <c r="AQ1079" s="92"/>
      <c r="AR1079" s="92"/>
      <c r="AS1079" s="92"/>
      <c r="AT1079" s="92"/>
      <c r="AU1079" s="92"/>
    </row>
    <row r="1080" spans="1:48" x14ac:dyDescent="0.2">
      <c r="A1080" s="29"/>
      <c r="B1080" s="53"/>
      <c r="C1080" s="29"/>
      <c r="D1080" s="29"/>
      <c r="E1080" s="29"/>
      <c r="AA1080" s="92"/>
      <c r="AB1080" s="92"/>
      <c r="AC1080" s="92"/>
      <c r="AD1080" s="92"/>
      <c r="AE1080" s="92"/>
      <c r="AG1080" s="116"/>
      <c r="AN1080" s="92"/>
      <c r="AO1080" s="92"/>
      <c r="AP1080" s="92"/>
      <c r="AQ1080" s="92"/>
      <c r="AR1080" s="92"/>
      <c r="AS1080" s="92"/>
      <c r="AT1080" s="92"/>
      <c r="AU1080" s="92"/>
    </row>
    <row r="1081" spans="1:48" x14ac:dyDescent="0.2">
      <c r="A1081" s="29"/>
      <c r="B1081" s="53"/>
      <c r="C1081" s="29"/>
      <c r="D1081" s="29"/>
      <c r="E1081" s="29"/>
      <c r="AA1081" s="92"/>
      <c r="AB1081" s="92"/>
      <c r="AC1081" s="92"/>
      <c r="AD1081" s="92"/>
      <c r="AE1081" s="92"/>
      <c r="AG1081" s="116"/>
      <c r="AN1081" s="92"/>
      <c r="AO1081" s="92"/>
      <c r="AP1081" s="92"/>
      <c r="AQ1081" s="92"/>
      <c r="AR1081" s="92"/>
      <c r="AS1081" s="92"/>
      <c r="AT1081" s="92"/>
      <c r="AU1081" s="92"/>
      <c r="AV1081" s="92"/>
    </row>
    <row r="1082" spans="1:48" x14ac:dyDescent="0.2">
      <c r="A1082" s="29"/>
      <c r="B1082" s="53"/>
      <c r="C1082" s="29"/>
      <c r="D1082" s="29"/>
      <c r="E1082" s="29"/>
      <c r="AA1082" s="92"/>
      <c r="AB1082" s="92"/>
      <c r="AC1082" s="92"/>
      <c r="AD1082" s="92"/>
      <c r="AE1082" s="92"/>
      <c r="AG1082" s="116"/>
      <c r="AN1082" s="92"/>
      <c r="AO1082" s="92"/>
      <c r="AP1082" s="92"/>
      <c r="AQ1082" s="92"/>
      <c r="AR1082" s="92"/>
      <c r="AS1082" s="92"/>
      <c r="AT1082" s="92"/>
      <c r="AU1082" s="92"/>
    </row>
    <row r="1083" spans="1:48" x14ac:dyDescent="0.2">
      <c r="A1083" s="29"/>
      <c r="B1083" s="53"/>
      <c r="C1083" s="29"/>
      <c r="D1083" s="29"/>
      <c r="E1083" s="29"/>
      <c r="AA1083" s="92"/>
      <c r="AB1083" s="92"/>
      <c r="AC1083" s="92"/>
      <c r="AD1083" s="92"/>
      <c r="AE1083" s="92"/>
      <c r="AG1083" s="116"/>
      <c r="AN1083" s="92"/>
      <c r="AO1083" s="92"/>
      <c r="AP1083" s="92"/>
      <c r="AQ1083" s="92"/>
      <c r="AR1083" s="92"/>
      <c r="AS1083" s="92"/>
      <c r="AT1083" s="92"/>
      <c r="AU1083" s="92"/>
      <c r="AV1083" s="92"/>
    </row>
    <row r="1084" spans="1:48" x14ac:dyDescent="0.2">
      <c r="A1084" s="29"/>
      <c r="B1084" s="53"/>
      <c r="C1084" s="29"/>
      <c r="D1084" s="29"/>
      <c r="E1084" s="29"/>
      <c r="AA1084" s="92"/>
      <c r="AB1084" s="92"/>
      <c r="AC1084" s="92"/>
      <c r="AD1084" s="92"/>
      <c r="AE1084" s="92"/>
      <c r="AG1084" s="116"/>
      <c r="AN1084" s="92"/>
      <c r="AO1084" s="92"/>
      <c r="AP1084" s="92"/>
      <c r="AQ1084" s="92"/>
      <c r="AR1084" s="92"/>
      <c r="AS1084" s="92"/>
      <c r="AT1084" s="92"/>
      <c r="AU1084" s="92"/>
    </row>
    <row r="1085" spans="1:48" x14ac:dyDescent="0.2">
      <c r="A1085" s="29"/>
      <c r="B1085" s="53"/>
      <c r="C1085" s="29"/>
      <c r="D1085" s="29"/>
      <c r="E1085" s="29"/>
      <c r="AA1085" s="92"/>
      <c r="AB1085" s="92"/>
      <c r="AC1085" s="92"/>
      <c r="AD1085" s="92"/>
      <c r="AE1085" s="92"/>
      <c r="AG1085" s="116"/>
      <c r="AN1085" s="92"/>
      <c r="AO1085" s="92"/>
      <c r="AP1085" s="92"/>
      <c r="AQ1085" s="92"/>
      <c r="AR1085" s="92"/>
      <c r="AS1085" s="92"/>
      <c r="AT1085" s="92"/>
      <c r="AU1085" s="92"/>
    </row>
    <row r="1086" spans="1:48" x14ac:dyDescent="0.2">
      <c r="A1086" s="29"/>
      <c r="B1086" s="53"/>
      <c r="C1086" s="29"/>
      <c r="D1086" s="29"/>
      <c r="E1086" s="29"/>
      <c r="AA1086" s="92"/>
      <c r="AB1086" s="92"/>
      <c r="AC1086" s="92"/>
      <c r="AD1086" s="92"/>
      <c r="AE1086" s="92"/>
      <c r="AG1086" s="116"/>
      <c r="AN1086" s="92"/>
      <c r="AO1086" s="92"/>
      <c r="AP1086" s="92"/>
      <c r="AQ1086" s="92"/>
      <c r="AR1086" s="92"/>
      <c r="AS1086" s="92"/>
      <c r="AT1086" s="92"/>
      <c r="AU1086" s="92"/>
    </row>
    <row r="1087" spans="1:48" x14ac:dyDescent="0.2">
      <c r="A1087" s="29"/>
      <c r="B1087" s="53"/>
      <c r="C1087" s="29"/>
      <c r="D1087" s="29"/>
      <c r="E1087" s="29"/>
      <c r="AA1087" s="92"/>
      <c r="AB1087" s="92"/>
      <c r="AC1087" s="92"/>
      <c r="AD1087" s="92"/>
      <c r="AE1087" s="92"/>
      <c r="AG1087" s="116"/>
      <c r="AN1087" s="92"/>
      <c r="AO1087" s="92"/>
      <c r="AP1087" s="92"/>
      <c r="AQ1087" s="92"/>
      <c r="AR1087" s="92"/>
      <c r="AS1087" s="92"/>
      <c r="AT1087" s="92"/>
      <c r="AU1087" s="92"/>
    </row>
    <row r="1088" spans="1:48" x14ac:dyDescent="0.2">
      <c r="A1088" s="29"/>
      <c r="B1088" s="53"/>
      <c r="C1088" s="29"/>
      <c r="D1088" s="29"/>
      <c r="E1088" s="29"/>
      <c r="AA1088" s="92"/>
      <c r="AB1088" s="92"/>
      <c r="AC1088" s="92"/>
      <c r="AD1088" s="92"/>
      <c r="AE1088" s="92"/>
      <c r="AG1088" s="116"/>
      <c r="AN1088" s="92"/>
      <c r="AO1088" s="92"/>
      <c r="AP1088" s="92"/>
      <c r="AQ1088" s="92"/>
      <c r="AR1088" s="92"/>
      <c r="AS1088" s="92"/>
      <c r="AT1088" s="92"/>
      <c r="AU1088" s="92"/>
    </row>
    <row r="1089" spans="1:47" x14ac:dyDescent="0.2">
      <c r="A1089" s="29"/>
      <c r="B1089" s="53"/>
      <c r="C1089" s="29"/>
      <c r="D1089" s="29"/>
      <c r="E1089" s="29"/>
      <c r="AA1089" s="92"/>
      <c r="AB1089" s="92"/>
      <c r="AC1089" s="92"/>
      <c r="AD1089" s="92"/>
      <c r="AE1089" s="92"/>
      <c r="AG1089" s="116"/>
      <c r="AN1089" s="92"/>
      <c r="AO1089" s="92"/>
      <c r="AP1089" s="92"/>
      <c r="AQ1089" s="92"/>
      <c r="AR1089" s="92"/>
      <c r="AS1089" s="92"/>
      <c r="AT1089" s="92"/>
      <c r="AU1089" s="92"/>
    </row>
    <row r="1090" spans="1:47" x14ac:dyDescent="0.2">
      <c r="A1090" s="29"/>
      <c r="B1090" s="53"/>
      <c r="C1090" s="29"/>
      <c r="D1090" s="29"/>
      <c r="E1090" s="29"/>
      <c r="AA1090" s="92"/>
      <c r="AB1090" s="92"/>
      <c r="AC1090" s="92"/>
      <c r="AD1090" s="92"/>
      <c r="AE1090" s="92"/>
      <c r="AG1090" s="116"/>
      <c r="AN1090" s="92"/>
      <c r="AO1090" s="92"/>
      <c r="AP1090" s="92"/>
      <c r="AQ1090" s="92"/>
      <c r="AR1090" s="92"/>
      <c r="AS1090" s="92"/>
      <c r="AT1090" s="92"/>
      <c r="AU1090" s="92"/>
    </row>
    <row r="1091" spans="1:47" x14ac:dyDescent="0.2">
      <c r="A1091" s="29"/>
      <c r="B1091" s="53"/>
      <c r="C1091" s="29"/>
      <c r="D1091" s="29"/>
      <c r="E1091" s="29"/>
      <c r="AA1091" s="92"/>
      <c r="AB1091" s="92"/>
      <c r="AC1091" s="92"/>
      <c r="AD1091" s="92"/>
      <c r="AE1091" s="92"/>
      <c r="AG1091" s="116"/>
      <c r="AN1091" s="92"/>
      <c r="AO1091" s="92"/>
      <c r="AP1091" s="92"/>
      <c r="AQ1091" s="92"/>
      <c r="AR1091" s="92"/>
      <c r="AS1091" s="92"/>
      <c r="AT1091" s="92"/>
      <c r="AU1091" s="92"/>
    </row>
    <row r="1092" spans="1:47" x14ac:dyDescent="0.2">
      <c r="A1092" s="29"/>
      <c r="B1092" s="53"/>
      <c r="C1092" s="29"/>
      <c r="D1092" s="29"/>
      <c r="E1092" s="29"/>
      <c r="AA1092" s="92"/>
      <c r="AB1092" s="92"/>
      <c r="AC1092" s="92"/>
      <c r="AD1092" s="92"/>
      <c r="AE1092" s="92"/>
      <c r="AG1092" s="116"/>
      <c r="AN1092" s="92"/>
      <c r="AO1092" s="92"/>
      <c r="AP1092" s="92"/>
      <c r="AQ1092" s="92"/>
      <c r="AR1092" s="92"/>
      <c r="AS1092" s="92"/>
      <c r="AT1092" s="92"/>
      <c r="AU1092" s="92"/>
    </row>
    <row r="1093" spans="1:47" x14ac:dyDescent="0.2">
      <c r="A1093" s="29"/>
      <c r="B1093" s="53"/>
      <c r="C1093" s="29"/>
      <c r="D1093" s="29"/>
      <c r="E1093" s="29"/>
      <c r="AA1093" s="92"/>
      <c r="AB1093" s="92"/>
      <c r="AC1093" s="92"/>
      <c r="AD1093" s="92"/>
      <c r="AE1093" s="92"/>
      <c r="AG1093" s="116"/>
      <c r="AN1093" s="92"/>
      <c r="AO1093" s="92"/>
      <c r="AP1093" s="92"/>
      <c r="AQ1093" s="92"/>
      <c r="AR1093" s="92"/>
      <c r="AS1093" s="92"/>
      <c r="AT1093" s="92"/>
      <c r="AU1093" s="92"/>
    </row>
    <row r="1094" spans="1:47" x14ac:dyDescent="0.2">
      <c r="A1094" s="29"/>
      <c r="B1094" s="53"/>
      <c r="C1094" s="29"/>
      <c r="D1094" s="29"/>
      <c r="E1094" s="29"/>
      <c r="AA1094" s="92"/>
      <c r="AB1094" s="92"/>
      <c r="AC1094" s="92"/>
      <c r="AD1094" s="92"/>
      <c r="AE1094" s="92"/>
      <c r="AG1094" s="116"/>
      <c r="AN1094" s="92"/>
      <c r="AO1094" s="92"/>
      <c r="AP1094" s="92"/>
      <c r="AQ1094" s="92"/>
      <c r="AR1094" s="92"/>
      <c r="AS1094" s="92"/>
      <c r="AT1094" s="92"/>
      <c r="AU1094" s="92"/>
    </row>
    <row r="1095" spans="1:47" x14ac:dyDescent="0.2">
      <c r="A1095" s="29"/>
      <c r="B1095" s="53"/>
      <c r="C1095" s="29"/>
      <c r="D1095" s="29"/>
      <c r="E1095" s="29"/>
      <c r="AA1095" s="92"/>
      <c r="AB1095" s="92"/>
      <c r="AC1095" s="92"/>
      <c r="AD1095" s="92"/>
      <c r="AE1095" s="92"/>
      <c r="AG1095" s="116"/>
      <c r="AN1095" s="92"/>
      <c r="AO1095" s="92"/>
      <c r="AP1095" s="92"/>
      <c r="AQ1095" s="92"/>
      <c r="AR1095" s="92"/>
      <c r="AS1095" s="92"/>
      <c r="AT1095" s="92"/>
      <c r="AU1095" s="92"/>
    </row>
    <row r="1096" spans="1:47" x14ac:dyDescent="0.2">
      <c r="A1096" s="29"/>
      <c r="B1096" s="53"/>
      <c r="C1096" s="29"/>
      <c r="D1096" s="29"/>
      <c r="E1096" s="29"/>
      <c r="AA1096" s="92"/>
      <c r="AB1096" s="92"/>
      <c r="AC1096" s="92"/>
      <c r="AD1096" s="92"/>
      <c r="AE1096" s="92"/>
      <c r="AG1096" s="116"/>
      <c r="AN1096" s="92"/>
      <c r="AO1096" s="92"/>
      <c r="AP1096" s="92"/>
      <c r="AQ1096" s="92"/>
      <c r="AR1096" s="92"/>
      <c r="AS1096" s="92"/>
      <c r="AT1096" s="92"/>
      <c r="AU1096" s="92"/>
    </row>
    <row r="1097" spans="1:47" x14ac:dyDescent="0.2">
      <c r="A1097" s="29"/>
      <c r="B1097" s="53"/>
      <c r="C1097" s="29"/>
      <c r="D1097" s="29"/>
      <c r="E1097" s="29"/>
      <c r="AA1097" s="92"/>
      <c r="AB1097" s="92"/>
      <c r="AC1097" s="92"/>
      <c r="AD1097" s="92"/>
      <c r="AE1097" s="92"/>
      <c r="AG1097" s="116"/>
      <c r="AN1097" s="92"/>
      <c r="AO1097" s="92"/>
      <c r="AP1097" s="92"/>
      <c r="AQ1097" s="92"/>
      <c r="AR1097" s="92"/>
      <c r="AS1097" s="92"/>
      <c r="AT1097" s="92"/>
      <c r="AU1097" s="92"/>
    </row>
    <row r="1098" spans="1:47" x14ac:dyDescent="0.2">
      <c r="A1098" s="29"/>
      <c r="B1098" s="53"/>
      <c r="C1098" s="29"/>
      <c r="D1098" s="29"/>
      <c r="E1098" s="29"/>
      <c r="AA1098" s="92"/>
      <c r="AB1098" s="92"/>
      <c r="AC1098" s="92"/>
      <c r="AD1098" s="92"/>
      <c r="AE1098" s="92"/>
      <c r="AG1098" s="116"/>
      <c r="AN1098" s="92"/>
      <c r="AO1098" s="92"/>
      <c r="AP1098" s="92"/>
      <c r="AQ1098" s="92"/>
      <c r="AR1098" s="92"/>
      <c r="AS1098" s="92"/>
      <c r="AT1098" s="92"/>
      <c r="AU1098" s="92"/>
    </row>
    <row r="1099" spans="1:47" x14ac:dyDescent="0.2">
      <c r="A1099" s="29"/>
      <c r="B1099" s="53"/>
      <c r="C1099" s="29"/>
      <c r="D1099" s="29"/>
      <c r="E1099" s="29"/>
      <c r="AA1099" s="92"/>
      <c r="AB1099" s="92"/>
      <c r="AC1099" s="92"/>
      <c r="AD1099" s="92"/>
      <c r="AE1099" s="92"/>
      <c r="AG1099" s="116"/>
      <c r="AN1099" s="92"/>
      <c r="AO1099" s="92"/>
      <c r="AP1099" s="92"/>
      <c r="AQ1099" s="92"/>
      <c r="AR1099" s="92"/>
      <c r="AS1099" s="92"/>
      <c r="AT1099" s="92"/>
      <c r="AU1099" s="92"/>
    </row>
    <row r="1100" spans="1:47" x14ac:dyDescent="0.2">
      <c r="A1100" s="29"/>
      <c r="B1100" s="53"/>
      <c r="C1100" s="29"/>
      <c r="D1100" s="29"/>
      <c r="E1100" s="29"/>
      <c r="AA1100" s="92"/>
      <c r="AB1100" s="92"/>
      <c r="AC1100" s="92"/>
      <c r="AD1100" s="92"/>
      <c r="AE1100" s="92"/>
      <c r="AG1100" s="116"/>
      <c r="AN1100" s="92"/>
      <c r="AO1100" s="92"/>
      <c r="AP1100" s="92"/>
      <c r="AQ1100" s="92"/>
      <c r="AR1100" s="92"/>
      <c r="AS1100" s="92"/>
      <c r="AT1100" s="92"/>
      <c r="AU1100" s="92"/>
    </row>
    <row r="1101" spans="1:47" x14ac:dyDescent="0.2">
      <c r="A1101" s="29"/>
      <c r="B1101" s="53"/>
      <c r="C1101" s="29"/>
      <c r="D1101" s="29"/>
      <c r="E1101" s="29"/>
      <c r="AA1101" s="92"/>
      <c r="AB1101" s="92"/>
      <c r="AC1101" s="92"/>
      <c r="AD1101" s="92"/>
      <c r="AE1101" s="92"/>
      <c r="AG1101" s="116"/>
      <c r="AN1101" s="92"/>
      <c r="AO1101" s="92"/>
      <c r="AP1101" s="92"/>
      <c r="AQ1101" s="92"/>
      <c r="AR1101" s="92"/>
      <c r="AS1101" s="92"/>
      <c r="AT1101" s="92"/>
      <c r="AU1101" s="92"/>
    </row>
    <row r="1102" spans="1:47" x14ac:dyDescent="0.2">
      <c r="A1102" s="29"/>
      <c r="B1102" s="53"/>
      <c r="C1102" s="29"/>
      <c r="D1102" s="29"/>
      <c r="E1102" s="29"/>
      <c r="AA1102" s="92"/>
      <c r="AB1102" s="92"/>
      <c r="AC1102" s="92"/>
      <c r="AD1102" s="92"/>
      <c r="AE1102" s="92"/>
      <c r="AG1102" s="116"/>
      <c r="AN1102" s="92"/>
      <c r="AO1102" s="92"/>
      <c r="AP1102" s="92"/>
      <c r="AQ1102" s="92"/>
      <c r="AR1102" s="92"/>
      <c r="AS1102" s="92"/>
      <c r="AT1102" s="92"/>
      <c r="AU1102" s="92"/>
    </row>
    <row r="1103" spans="1:47" x14ac:dyDescent="0.2">
      <c r="A1103" s="29"/>
      <c r="B1103" s="53"/>
      <c r="C1103" s="29"/>
      <c r="D1103" s="29"/>
      <c r="E1103" s="29"/>
      <c r="AA1103" s="92"/>
      <c r="AB1103" s="92"/>
      <c r="AC1103" s="92"/>
      <c r="AD1103" s="92"/>
      <c r="AE1103" s="92"/>
      <c r="AG1103" s="116"/>
      <c r="AN1103" s="92"/>
      <c r="AO1103" s="92"/>
      <c r="AP1103" s="92"/>
      <c r="AQ1103" s="92"/>
      <c r="AR1103" s="92"/>
      <c r="AS1103" s="92"/>
      <c r="AT1103" s="92"/>
      <c r="AU1103" s="92"/>
    </row>
    <row r="1104" spans="1:47" x14ac:dyDescent="0.2">
      <c r="A1104" s="29"/>
      <c r="B1104" s="53"/>
      <c r="C1104" s="29"/>
      <c r="D1104" s="29"/>
      <c r="E1104" s="29"/>
      <c r="AA1104" s="92"/>
      <c r="AB1104" s="92"/>
      <c r="AC1104" s="92"/>
      <c r="AD1104" s="92"/>
      <c r="AE1104" s="92"/>
      <c r="AG1104" s="116"/>
      <c r="AN1104" s="92"/>
      <c r="AO1104" s="92"/>
      <c r="AP1104" s="92"/>
      <c r="AQ1104" s="92"/>
      <c r="AR1104" s="92"/>
      <c r="AS1104" s="92"/>
      <c r="AT1104" s="92"/>
      <c r="AU1104" s="92"/>
    </row>
    <row r="1105" spans="1:47" x14ac:dyDescent="0.2">
      <c r="A1105" s="29"/>
      <c r="B1105" s="53"/>
      <c r="C1105" s="29"/>
      <c r="D1105" s="29"/>
      <c r="E1105" s="29"/>
      <c r="AA1105" s="92"/>
      <c r="AB1105" s="92"/>
      <c r="AC1105" s="92"/>
      <c r="AD1105" s="92"/>
      <c r="AE1105" s="92"/>
      <c r="AG1105" s="116"/>
      <c r="AN1105" s="92"/>
      <c r="AO1105" s="92"/>
      <c r="AP1105" s="92"/>
      <c r="AQ1105" s="92"/>
      <c r="AR1105" s="92"/>
      <c r="AS1105" s="92"/>
      <c r="AT1105" s="92"/>
      <c r="AU1105" s="92"/>
    </row>
    <row r="1106" spans="1:47" x14ac:dyDescent="0.2">
      <c r="A1106" s="29"/>
      <c r="B1106" s="53"/>
      <c r="C1106" s="29"/>
      <c r="D1106" s="29"/>
      <c r="E1106" s="29"/>
      <c r="AA1106" s="92"/>
      <c r="AB1106" s="92"/>
      <c r="AC1106" s="92"/>
      <c r="AD1106" s="92"/>
      <c r="AE1106" s="92"/>
      <c r="AG1106" s="116"/>
      <c r="AN1106" s="92"/>
      <c r="AO1106" s="92"/>
      <c r="AP1106" s="92"/>
      <c r="AQ1106" s="92"/>
      <c r="AR1106" s="92"/>
      <c r="AS1106" s="92"/>
      <c r="AT1106" s="92"/>
      <c r="AU1106" s="92"/>
    </row>
    <row r="1107" spans="1:47" x14ac:dyDescent="0.2">
      <c r="A1107" s="29"/>
      <c r="B1107" s="53"/>
      <c r="C1107" s="29"/>
      <c r="D1107" s="29"/>
      <c r="E1107" s="29"/>
      <c r="AA1107" s="92"/>
      <c r="AB1107" s="92"/>
      <c r="AC1107" s="92"/>
      <c r="AD1107" s="92"/>
      <c r="AE1107" s="92"/>
      <c r="AG1107" s="116"/>
      <c r="AN1107" s="92"/>
      <c r="AO1107" s="92"/>
      <c r="AP1107" s="92"/>
      <c r="AQ1107" s="92"/>
      <c r="AR1107" s="92"/>
      <c r="AS1107" s="92"/>
      <c r="AT1107" s="92"/>
      <c r="AU1107" s="92"/>
    </row>
    <row r="1108" spans="1:47" x14ac:dyDescent="0.2">
      <c r="A1108" s="29"/>
      <c r="B1108" s="53"/>
      <c r="C1108" s="29"/>
      <c r="D1108" s="29"/>
      <c r="E1108" s="29"/>
      <c r="AA1108" s="92"/>
      <c r="AB1108" s="92"/>
      <c r="AC1108" s="92"/>
      <c r="AD1108" s="92"/>
      <c r="AE1108" s="92"/>
      <c r="AG1108" s="116"/>
      <c r="AN1108" s="92"/>
      <c r="AO1108" s="92"/>
      <c r="AP1108" s="92"/>
      <c r="AQ1108" s="92"/>
      <c r="AR1108" s="92"/>
      <c r="AS1108" s="92"/>
      <c r="AT1108" s="92"/>
      <c r="AU1108" s="92"/>
    </row>
    <row r="1109" spans="1:47" x14ac:dyDescent="0.2">
      <c r="A1109" s="29"/>
      <c r="B1109" s="53"/>
      <c r="C1109" s="29"/>
      <c r="D1109" s="29"/>
      <c r="E1109" s="29"/>
      <c r="AA1109" s="92"/>
      <c r="AB1109" s="92"/>
      <c r="AC1109" s="92"/>
      <c r="AD1109" s="92"/>
      <c r="AE1109" s="92"/>
      <c r="AG1109" s="116"/>
      <c r="AN1109" s="92"/>
      <c r="AO1109" s="92"/>
      <c r="AP1109" s="92"/>
      <c r="AQ1109" s="92"/>
      <c r="AR1109" s="92"/>
      <c r="AS1109" s="92"/>
      <c r="AT1109" s="92"/>
      <c r="AU1109" s="92"/>
    </row>
    <row r="1110" spans="1:47" x14ac:dyDescent="0.2">
      <c r="A1110" s="29"/>
      <c r="B1110" s="53"/>
      <c r="C1110" s="29"/>
      <c r="D1110" s="29"/>
      <c r="E1110" s="29"/>
      <c r="AA1110" s="92"/>
      <c r="AB1110" s="92"/>
      <c r="AC1110" s="92"/>
      <c r="AD1110" s="92"/>
      <c r="AE1110" s="92"/>
      <c r="AG1110" s="116"/>
      <c r="AN1110" s="92"/>
      <c r="AO1110" s="92"/>
      <c r="AP1110" s="92"/>
      <c r="AQ1110" s="92"/>
      <c r="AR1110" s="92"/>
      <c r="AS1110" s="92"/>
      <c r="AT1110" s="92"/>
      <c r="AU1110" s="92"/>
    </row>
    <row r="1111" spans="1:47" x14ac:dyDescent="0.2">
      <c r="A1111" s="29"/>
      <c r="B1111" s="53"/>
      <c r="C1111" s="29"/>
      <c r="D1111" s="29"/>
      <c r="E1111" s="29"/>
      <c r="AA1111" s="92"/>
      <c r="AB1111" s="92"/>
      <c r="AC1111" s="92"/>
      <c r="AD1111" s="92"/>
      <c r="AE1111" s="92"/>
      <c r="AG1111" s="116"/>
      <c r="AN1111" s="92"/>
      <c r="AO1111" s="92"/>
      <c r="AP1111" s="92"/>
      <c r="AQ1111" s="92"/>
      <c r="AR1111" s="92"/>
      <c r="AS1111" s="92"/>
      <c r="AT1111" s="92"/>
      <c r="AU1111" s="92"/>
    </row>
    <row r="1112" spans="1:47" x14ac:dyDescent="0.2">
      <c r="A1112" s="29"/>
      <c r="B1112" s="53"/>
      <c r="C1112" s="29"/>
      <c r="D1112" s="29"/>
      <c r="E1112" s="29"/>
      <c r="AA1112" s="92"/>
      <c r="AB1112" s="92"/>
      <c r="AC1112" s="92"/>
      <c r="AD1112" s="92"/>
      <c r="AE1112" s="92"/>
      <c r="AG1112" s="116"/>
      <c r="AN1112" s="92"/>
      <c r="AO1112" s="92"/>
      <c r="AP1112" s="92"/>
      <c r="AQ1112" s="92"/>
      <c r="AR1112" s="92"/>
      <c r="AS1112" s="92"/>
      <c r="AT1112" s="92"/>
      <c r="AU1112" s="92"/>
    </row>
    <row r="1113" spans="1:47" x14ac:dyDescent="0.2">
      <c r="A1113" s="29"/>
      <c r="B1113" s="53"/>
      <c r="C1113" s="29"/>
      <c r="D1113" s="29"/>
      <c r="E1113" s="29"/>
      <c r="AA1113" s="92"/>
      <c r="AB1113" s="92"/>
      <c r="AC1113" s="92"/>
      <c r="AD1113" s="92"/>
      <c r="AE1113" s="92"/>
      <c r="AG1113" s="116"/>
      <c r="AN1113" s="92"/>
      <c r="AO1113" s="92"/>
      <c r="AP1113" s="92"/>
      <c r="AQ1113" s="92"/>
      <c r="AR1113" s="92"/>
      <c r="AS1113" s="92"/>
      <c r="AT1113" s="92"/>
      <c r="AU1113" s="92"/>
    </row>
    <row r="1114" spans="1:47" x14ac:dyDescent="0.2">
      <c r="A1114" s="29"/>
      <c r="B1114" s="53"/>
      <c r="C1114" s="29"/>
      <c r="D1114" s="29"/>
      <c r="E1114" s="29"/>
      <c r="AA1114" s="92"/>
      <c r="AB1114" s="92"/>
      <c r="AC1114" s="92"/>
      <c r="AD1114" s="92"/>
      <c r="AE1114" s="92"/>
      <c r="AG1114" s="116"/>
      <c r="AN1114" s="92"/>
      <c r="AO1114" s="92"/>
      <c r="AP1114" s="92"/>
      <c r="AQ1114" s="92"/>
      <c r="AR1114" s="92"/>
      <c r="AS1114" s="92"/>
      <c r="AT1114" s="92"/>
      <c r="AU1114" s="92"/>
    </row>
    <row r="1115" spans="1:47" x14ac:dyDescent="0.2">
      <c r="A1115" s="29"/>
      <c r="B1115" s="53"/>
      <c r="C1115" s="29"/>
      <c r="D1115" s="29"/>
      <c r="E1115" s="29"/>
      <c r="AA1115" s="92"/>
      <c r="AB1115" s="92"/>
      <c r="AC1115" s="92"/>
      <c r="AD1115" s="92"/>
      <c r="AE1115" s="92"/>
      <c r="AG1115" s="116"/>
      <c r="AN1115" s="92"/>
      <c r="AO1115" s="92"/>
      <c r="AP1115" s="92"/>
      <c r="AQ1115" s="92"/>
      <c r="AR1115" s="92"/>
      <c r="AS1115" s="92"/>
      <c r="AT1115" s="92"/>
      <c r="AU1115" s="92"/>
    </row>
    <row r="1116" spans="1:47" x14ac:dyDescent="0.2">
      <c r="A1116" s="29"/>
      <c r="B1116" s="53"/>
      <c r="C1116" s="29"/>
      <c r="D1116" s="29"/>
      <c r="E1116" s="29"/>
      <c r="AA1116" s="92"/>
      <c r="AB1116" s="92"/>
      <c r="AC1116" s="92"/>
      <c r="AD1116" s="92"/>
      <c r="AE1116" s="92"/>
      <c r="AG1116" s="116"/>
      <c r="AN1116" s="92"/>
      <c r="AO1116" s="92"/>
      <c r="AP1116" s="92"/>
      <c r="AQ1116" s="92"/>
      <c r="AR1116" s="92"/>
      <c r="AS1116" s="92"/>
      <c r="AT1116" s="92"/>
      <c r="AU1116" s="92"/>
    </row>
    <row r="1117" spans="1:47" x14ac:dyDescent="0.2">
      <c r="A1117" s="29"/>
      <c r="B1117" s="53"/>
      <c r="C1117" s="29"/>
      <c r="D1117" s="29"/>
      <c r="E1117" s="29"/>
      <c r="AA1117" s="92"/>
      <c r="AB1117" s="92"/>
      <c r="AC1117" s="92"/>
      <c r="AD1117" s="92"/>
      <c r="AE1117" s="92"/>
      <c r="AG1117" s="116"/>
      <c r="AN1117" s="92"/>
      <c r="AO1117" s="92"/>
      <c r="AP1117" s="92"/>
      <c r="AQ1117" s="92"/>
      <c r="AR1117" s="92"/>
      <c r="AS1117" s="92"/>
      <c r="AT1117" s="92"/>
      <c r="AU1117" s="92"/>
    </row>
    <row r="1118" spans="1:47" x14ac:dyDescent="0.2">
      <c r="A1118" s="29"/>
      <c r="B1118" s="53"/>
      <c r="C1118" s="29"/>
      <c r="D1118" s="29"/>
      <c r="E1118" s="29"/>
      <c r="AA1118" s="92"/>
      <c r="AB1118" s="92"/>
      <c r="AC1118" s="92"/>
      <c r="AD1118" s="92"/>
      <c r="AE1118" s="92"/>
      <c r="AG1118" s="116"/>
      <c r="AN1118" s="92"/>
      <c r="AO1118" s="92"/>
      <c r="AP1118" s="92"/>
      <c r="AQ1118" s="92"/>
      <c r="AR1118" s="92"/>
      <c r="AS1118" s="92"/>
      <c r="AT1118" s="92"/>
      <c r="AU1118" s="92"/>
    </row>
    <row r="1119" spans="1:47" x14ac:dyDescent="0.2">
      <c r="A1119" s="29"/>
      <c r="B1119" s="53"/>
      <c r="C1119" s="29"/>
      <c r="D1119" s="29"/>
      <c r="E1119" s="29"/>
      <c r="AA1119" s="92"/>
      <c r="AB1119" s="92"/>
      <c r="AC1119" s="92"/>
      <c r="AD1119" s="92"/>
      <c r="AE1119" s="92"/>
      <c r="AG1119" s="116"/>
      <c r="AN1119" s="92"/>
      <c r="AO1119" s="92"/>
      <c r="AP1119" s="92"/>
      <c r="AQ1119" s="92"/>
      <c r="AR1119" s="92"/>
      <c r="AS1119" s="92"/>
      <c r="AT1119" s="92"/>
      <c r="AU1119" s="92"/>
    </row>
    <row r="1120" spans="1:47" x14ac:dyDescent="0.2">
      <c r="A1120" s="29"/>
      <c r="B1120" s="53"/>
      <c r="C1120" s="29"/>
      <c r="D1120" s="29"/>
      <c r="E1120" s="29"/>
      <c r="AA1120" s="92"/>
      <c r="AB1120" s="92"/>
      <c r="AC1120" s="92"/>
      <c r="AD1120" s="92"/>
      <c r="AE1120" s="92"/>
      <c r="AG1120" s="116"/>
      <c r="AN1120" s="92"/>
      <c r="AO1120" s="92"/>
      <c r="AP1120" s="92"/>
      <c r="AQ1120" s="92"/>
      <c r="AR1120" s="92"/>
      <c r="AS1120" s="92"/>
      <c r="AT1120" s="92"/>
      <c r="AU1120" s="92"/>
    </row>
    <row r="1121" spans="1:47" x14ac:dyDescent="0.2">
      <c r="A1121" s="29"/>
      <c r="B1121" s="53"/>
      <c r="C1121" s="29"/>
      <c r="D1121" s="29"/>
      <c r="E1121" s="29"/>
      <c r="AA1121" s="92"/>
      <c r="AB1121" s="92"/>
      <c r="AC1121" s="92"/>
      <c r="AD1121" s="92"/>
      <c r="AE1121" s="92"/>
      <c r="AG1121" s="116"/>
      <c r="AN1121" s="92"/>
      <c r="AO1121" s="92"/>
      <c r="AP1121" s="92"/>
      <c r="AQ1121" s="92"/>
      <c r="AR1121" s="92"/>
      <c r="AS1121" s="92"/>
      <c r="AT1121" s="92"/>
      <c r="AU1121" s="92"/>
    </row>
    <row r="1122" spans="1:47" x14ac:dyDescent="0.2">
      <c r="A1122" s="29"/>
      <c r="B1122" s="53"/>
      <c r="C1122" s="29"/>
      <c r="D1122" s="29"/>
      <c r="E1122" s="29"/>
      <c r="AA1122" s="92"/>
      <c r="AB1122" s="92"/>
      <c r="AC1122" s="92"/>
      <c r="AD1122" s="92"/>
      <c r="AE1122" s="92"/>
      <c r="AG1122" s="116"/>
      <c r="AN1122" s="92"/>
      <c r="AO1122" s="92"/>
      <c r="AP1122" s="92"/>
      <c r="AQ1122" s="92"/>
      <c r="AR1122" s="92"/>
      <c r="AS1122" s="92"/>
      <c r="AT1122" s="92"/>
      <c r="AU1122" s="92"/>
    </row>
    <row r="1123" spans="1:47" x14ac:dyDescent="0.2">
      <c r="A1123" s="29"/>
      <c r="B1123" s="53"/>
      <c r="C1123" s="29"/>
      <c r="D1123" s="29"/>
      <c r="E1123" s="29"/>
      <c r="AA1123" s="92"/>
      <c r="AB1123" s="92"/>
      <c r="AC1123" s="92"/>
      <c r="AD1123" s="92"/>
      <c r="AE1123" s="92"/>
      <c r="AG1123" s="116"/>
      <c r="AN1123" s="92"/>
      <c r="AO1123" s="92"/>
      <c r="AP1123" s="92"/>
      <c r="AQ1123" s="92"/>
      <c r="AR1123" s="92"/>
      <c r="AS1123" s="92"/>
      <c r="AT1123" s="92"/>
      <c r="AU1123" s="92"/>
    </row>
    <row r="1124" spans="1:47" x14ac:dyDescent="0.2">
      <c r="A1124" s="29"/>
      <c r="B1124" s="53"/>
      <c r="C1124" s="29"/>
      <c r="D1124" s="29"/>
      <c r="E1124" s="29"/>
      <c r="AA1124" s="92"/>
      <c r="AB1124" s="92"/>
      <c r="AC1124" s="92"/>
      <c r="AD1124" s="92"/>
      <c r="AE1124" s="92"/>
      <c r="AG1124" s="116"/>
      <c r="AN1124" s="92"/>
      <c r="AO1124" s="92"/>
      <c r="AP1124" s="92"/>
      <c r="AQ1124" s="92"/>
      <c r="AR1124" s="92"/>
      <c r="AS1124" s="92"/>
      <c r="AT1124" s="92"/>
      <c r="AU1124" s="92"/>
    </row>
    <row r="1125" spans="1:47" x14ac:dyDescent="0.2">
      <c r="A1125" s="29"/>
      <c r="B1125" s="53"/>
      <c r="C1125" s="29"/>
      <c r="D1125" s="29"/>
      <c r="E1125" s="29"/>
      <c r="AA1125" s="92"/>
      <c r="AB1125" s="92"/>
      <c r="AC1125" s="92"/>
      <c r="AD1125" s="92"/>
      <c r="AE1125" s="92"/>
      <c r="AG1125" s="116"/>
      <c r="AN1125" s="92"/>
      <c r="AO1125" s="92"/>
      <c r="AP1125" s="92"/>
      <c r="AQ1125" s="92"/>
      <c r="AR1125" s="92"/>
      <c r="AS1125" s="92"/>
      <c r="AT1125" s="92"/>
      <c r="AU1125" s="92"/>
    </row>
    <row r="1126" spans="1:47" x14ac:dyDescent="0.2">
      <c r="A1126" s="29"/>
      <c r="B1126" s="53"/>
      <c r="C1126" s="29"/>
      <c r="D1126" s="29"/>
      <c r="E1126" s="29"/>
      <c r="AA1126" s="92"/>
      <c r="AB1126" s="92"/>
      <c r="AC1126" s="92"/>
      <c r="AD1126" s="92"/>
      <c r="AE1126" s="92"/>
      <c r="AG1126" s="116"/>
      <c r="AN1126" s="92"/>
      <c r="AO1126" s="92"/>
      <c r="AP1126" s="92"/>
      <c r="AQ1126" s="92"/>
      <c r="AR1126" s="92"/>
      <c r="AS1126" s="92"/>
      <c r="AT1126" s="92"/>
      <c r="AU1126" s="92"/>
    </row>
    <row r="1127" spans="1:47" x14ac:dyDescent="0.2">
      <c r="A1127" s="29"/>
      <c r="B1127" s="53"/>
      <c r="C1127" s="29"/>
      <c r="D1127" s="29"/>
      <c r="E1127" s="29"/>
      <c r="AA1127" s="92"/>
      <c r="AB1127" s="92"/>
      <c r="AC1127" s="92"/>
      <c r="AD1127" s="92"/>
      <c r="AE1127" s="92"/>
      <c r="AG1127" s="116"/>
      <c r="AN1127" s="92"/>
      <c r="AO1127" s="92"/>
      <c r="AP1127" s="92"/>
      <c r="AQ1127" s="92"/>
      <c r="AR1127" s="92"/>
      <c r="AS1127" s="92"/>
      <c r="AT1127" s="92"/>
      <c r="AU1127" s="92"/>
    </row>
    <row r="1128" spans="1:47" x14ac:dyDescent="0.2">
      <c r="A1128" s="29"/>
      <c r="B1128" s="53"/>
      <c r="C1128" s="29"/>
      <c r="D1128" s="29"/>
      <c r="E1128" s="29"/>
      <c r="AA1128" s="92"/>
      <c r="AB1128" s="92"/>
      <c r="AC1128" s="92"/>
      <c r="AD1128" s="92"/>
      <c r="AE1128" s="92"/>
      <c r="AG1128" s="116"/>
      <c r="AN1128" s="92"/>
      <c r="AO1128" s="92"/>
      <c r="AP1128" s="92"/>
      <c r="AQ1128" s="92"/>
      <c r="AR1128" s="92"/>
      <c r="AS1128" s="92"/>
      <c r="AT1128" s="92"/>
      <c r="AU1128" s="92"/>
    </row>
    <row r="1129" spans="1:47" x14ac:dyDescent="0.2">
      <c r="A1129" s="29"/>
      <c r="B1129" s="53"/>
      <c r="C1129" s="29"/>
      <c r="D1129" s="29"/>
      <c r="E1129" s="29"/>
      <c r="AA1129" s="92"/>
      <c r="AB1129" s="92"/>
      <c r="AC1129" s="92"/>
      <c r="AD1129" s="92"/>
      <c r="AE1129" s="92"/>
      <c r="AG1129" s="116"/>
      <c r="AN1129" s="92"/>
      <c r="AO1129" s="92"/>
      <c r="AP1129" s="92"/>
      <c r="AQ1129" s="92"/>
      <c r="AR1129" s="92"/>
      <c r="AS1129" s="92"/>
      <c r="AT1129" s="92"/>
      <c r="AU1129" s="92"/>
    </row>
    <row r="1130" spans="1:47" x14ac:dyDescent="0.2">
      <c r="A1130" s="29"/>
      <c r="B1130" s="53"/>
      <c r="C1130" s="29"/>
      <c r="D1130" s="29"/>
      <c r="E1130" s="29"/>
      <c r="AA1130" s="92"/>
      <c r="AB1130" s="92"/>
      <c r="AC1130" s="92"/>
      <c r="AD1130" s="92"/>
      <c r="AE1130" s="92"/>
      <c r="AG1130" s="116"/>
      <c r="AN1130" s="92"/>
      <c r="AO1130" s="92"/>
      <c r="AP1130" s="92"/>
      <c r="AQ1130" s="92"/>
      <c r="AR1130" s="92"/>
      <c r="AS1130" s="92"/>
      <c r="AT1130" s="92"/>
      <c r="AU1130" s="92"/>
    </row>
    <row r="1131" spans="1:47" x14ac:dyDescent="0.2">
      <c r="A1131" s="29"/>
      <c r="B1131" s="53"/>
      <c r="C1131" s="29"/>
      <c r="D1131" s="29"/>
      <c r="E1131" s="29"/>
      <c r="AA1131" s="92"/>
      <c r="AB1131" s="92"/>
      <c r="AC1131" s="92"/>
      <c r="AD1131" s="92"/>
      <c r="AE1131" s="92"/>
      <c r="AG1131" s="116"/>
      <c r="AN1131" s="92"/>
      <c r="AO1131" s="92"/>
      <c r="AP1131" s="92"/>
      <c r="AQ1131" s="92"/>
      <c r="AR1131" s="92"/>
      <c r="AS1131" s="92"/>
      <c r="AT1131" s="92"/>
      <c r="AU1131" s="92"/>
    </row>
    <row r="1132" spans="1:47" x14ac:dyDescent="0.2">
      <c r="A1132" s="29"/>
      <c r="B1132" s="53"/>
      <c r="C1132" s="29"/>
      <c r="D1132" s="29"/>
      <c r="E1132" s="29"/>
      <c r="AA1132" s="92"/>
      <c r="AB1132" s="92"/>
      <c r="AC1132" s="92"/>
      <c r="AD1132" s="92"/>
      <c r="AE1132" s="92"/>
      <c r="AG1132" s="116"/>
      <c r="AN1132" s="92"/>
      <c r="AO1132" s="92"/>
      <c r="AP1132" s="92"/>
      <c r="AQ1132" s="92"/>
      <c r="AR1132" s="92"/>
      <c r="AS1132" s="92"/>
      <c r="AT1132" s="92"/>
      <c r="AU1132" s="92"/>
    </row>
    <row r="1133" spans="1:47" x14ac:dyDescent="0.2">
      <c r="A1133" s="29"/>
      <c r="B1133" s="53"/>
      <c r="C1133" s="29"/>
      <c r="D1133" s="29"/>
      <c r="E1133" s="29"/>
      <c r="AA1133" s="92"/>
      <c r="AB1133" s="92"/>
      <c r="AC1133" s="92"/>
      <c r="AD1133" s="92"/>
      <c r="AE1133" s="92"/>
      <c r="AG1133" s="116"/>
      <c r="AN1133" s="92"/>
      <c r="AO1133" s="92"/>
      <c r="AP1133" s="92"/>
      <c r="AQ1133" s="92"/>
      <c r="AR1133" s="92"/>
      <c r="AS1133" s="92"/>
      <c r="AT1133" s="92"/>
      <c r="AU1133" s="92"/>
    </row>
    <row r="1134" spans="1:47" x14ac:dyDescent="0.2">
      <c r="A1134" s="29"/>
      <c r="B1134" s="53"/>
      <c r="C1134" s="29"/>
      <c r="D1134" s="29"/>
      <c r="E1134" s="29"/>
      <c r="AA1134" s="92"/>
      <c r="AB1134" s="92"/>
      <c r="AC1134" s="92"/>
      <c r="AD1134" s="92"/>
      <c r="AE1134" s="92"/>
      <c r="AG1134" s="116"/>
      <c r="AN1134" s="92"/>
      <c r="AO1134" s="92"/>
      <c r="AP1134" s="92"/>
      <c r="AQ1134" s="92"/>
      <c r="AR1134" s="92"/>
      <c r="AS1134" s="92"/>
      <c r="AT1134" s="92"/>
      <c r="AU1134" s="92"/>
    </row>
    <row r="1135" spans="1:47" x14ac:dyDescent="0.2">
      <c r="A1135" s="29"/>
      <c r="B1135" s="53"/>
      <c r="C1135" s="29"/>
      <c r="D1135" s="29"/>
      <c r="E1135" s="29"/>
      <c r="AA1135" s="92"/>
      <c r="AB1135" s="92"/>
      <c r="AC1135" s="92"/>
      <c r="AD1135" s="92"/>
      <c r="AE1135" s="92"/>
      <c r="AG1135" s="116"/>
      <c r="AN1135" s="92"/>
      <c r="AO1135" s="92"/>
      <c r="AP1135" s="92"/>
      <c r="AQ1135" s="92"/>
      <c r="AR1135" s="92"/>
      <c r="AS1135" s="92"/>
      <c r="AT1135" s="92"/>
      <c r="AU1135" s="92"/>
    </row>
    <row r="1136" spans="1:47" x14ac:dyDescent="0.2">
      <c r="A1136" s="29"/>
      <c r="B1136" s="53"/>
      <c r="C1136" s="29"/>
      <c r="D1136" s="29"/>
      <c r="E1136" s="29"/>
      <c r="AA1136" s="92"/>
      <c r="AB1136" s="92"/>
      <c r="AC1136" s="92"/>
      <c r="AD1136" s="92"/>
      <c r="AE1136" s="92"/>
      <c r="AG1136" s="116"/>
      <c r="AN1136" s="92"/>
      <c r="AO1136" s="92"/>
      <c r="AP1136" s="92"/>
      <c r="AQ1136" s="92"/>
      <c r="AR1136" s="92"/>
      <c r="AS1136" s="92"/>
      <c r="AT1136" s="92"/>
      <c r="AU1136" s="92"/>
    </row>
    <row r="1137" spans="1:47" x14ac:dyDescent="0.2">
      <c r="A1137" s="29"/>
      <c r="B1137" s="53"/>
      <c r="C1137" s="29"/>
      <c r="D1137" s="29"/>
      <c r="E1137" s="29"/>
      <c r="AA1137" s="92"/>
      <c r="AB1137" s="92"/>
      <c r="AC1137" s="92"/>
      <c r="AD1137" s="92"/>
      <c r="AE1137" s="92"/>
      <c r="AG1137" s="116"/>
      <c r="AN1137" s="92"/>
      <c r="AO1137" s="92"/>
      <c r="AP1137" s="92"/>
      <c r="AQ1137" s="92"/>
      <c r="AR1137" s="92"/>
      <c r="AS1137" s="92"/>
      <c r="AT1137" s="92"/>
      <c r="AU1137" s="92"/>
    </row>
    <row r="1138" spans="1:47" x14ac:dyDescent="0.2">
      <c r="A1138" s="29"/>
      <c r="B1138" s="53"/>
      <c r="C1138" s="29"/>
      <c r="D1138" s="29"/>
      <c r="E1138" s="29"/>
      <c r="AA1138" s="92"/>
      <c r="AB1138" s="92"/>
      <c r="AC1138" s="92"/>
      <c r="AD1138" s="92"/>
      <c r="AE1138" s="92"/>
      <c r="AG1138" s="116"/>
      <c r="AN1138" s="92"/>
      <c r="AO1138" s="92"/>
      <c r="AP1138" s="92"/>
      <c r="AQ1138" s="92"/>
      <c r="AR1138" s="92"/>
      <c r="AS1138" s="92"/>
      <c r="AT1138" s="92"/>
      <c r="AU1138" s="92"/>
    </row>
    <row r="1139" spans="1:47" x14ac:dyDescent="0.2">
      <c r="A1139" s="29"/>
      <c r="B1139" s="53"/>
      <c r="C1139" s="29"/>
      <c r="D1139" s="29"/>
      <c r="E1139" s="29"/>
      <c r="AA1139" s="92"/>
      <c r="AB1139" s="92"/>
      <c r="AC1139" s="92"/>
      <c r="AD1139" s="92"/>
      <c r="AE1139" s="92"/>
      <c r="AG1139" s="116"/>
      <c r="AN1139" s="92"/>
      <c r="AO1139" s="92"/>
      <c r="AP1139" s="92"/>
      <c r="AQ1139" s="92"/>
      <c r="AR1139" s="92"/>
      <c r="AS1139" s="92"/>
      <c r="AT1139" s="92"/>
      <c r="AU1139" s="92"/>
    </row>
    <row r="1140" spans="1:47" x14ac:dyDescent="0.2">
      <c r="A1140" s="29"/>
      <c r="B1140" s="53"/>
      <c r="C1140" s="29"/>
      <c r="D1140" s="29"/>
      <c r="E1140" s="29"/>
      <c r="AA1140" s="92"/>
      <c r="AB1140" s="92"/>
      <c r="AC1140" s="92"/>
      <c r="AD1140" s="92"/>
      <c r="AE1140" s="92"/>
      <c r="AG1140" s="116"/>
      <c r="AN1140" s="92"/>
      <c r="AO1140" s="92"/>
      <c r="AP1140" s="92"/>
      <c r="AQ1140" s="92"/>
      <c r="AR1140" s="92"/>
      <c r="AS1140" s="92"/>
      <c r="AT1140" s="92"/>
      <c r="AU1140" s="92"/>
    </row>
    <row r="1141" spans="1:47" x14ac:dyDescent="0.2">
      <c r="A1141" s="29"/>
      <c r="B1141" s="53"/>
      <c r="C1141" s="29"/>
      <c r="D1141" s="29"/>
      <c r="E1141" s="29"/>
      <c r="AA1141" s="92"/>
      <c r="AB1141" s="92"/>
      <c r="AC1141" s="92"/>
      <c r="AD1141" s="92"/>
      <c r="AE1141" s="92"/>
      <c r="AG1141" s="116"/>
      <c r="AN1141" s="92"/>
      <c r="AO1141" s="92"/>
      <c r="AP1141" s="92"/>
      <c r="AQ1141" s="92"/>
      <c r="AR1141" s="92"/>
      <c r="AS1141" s="92"/>
      <c r="AT1141" s="92"/>
      <c r="AU1141" s="92"/>
    </row>
    <row r="1142" spans="1:47" x14ac:dyDescent="0.2">
      <c r="A1142" s="29"/>
      <c r="B1142" s="53"/>
      <c r="C1142" s="29"/>
      <c r="D1142" s="29"/>
      <c r="E1142" s="29"/>
      <c r="AA1142" s="92"/>
      <c r="AB1142" s="92"/>
      <c r="AC1142" s="92"/>
      <c r="AD1142" s="92"/>
      <c r="AE1142" s="92"/>
      <c r="AG1142" s="116"/>
      <c r="AN1142" s="92"/>
      <c r="AO1142" s="92"/>
      <c r="AP1142" s="92"/>
      <c r="AQ1142" s="92"/>
      <c r="AR1142" s="92"/>
      <c r="AS1142" s="92"/>
      <c r="AT1142" s="92"/>
      <c r="AU1142" s="92"/>
    </row>
    <row r="1143" spans="1:47" x14ac:dyDescent="0.2">
      <c r="A1143" s="29"/>
      <c r="B1143" s="53"/>
      <c r="C1143" s="29"/>
      <c r="D1143" s="29"/>
      <c r="E1143" s="29"/>
      <c r="AA1143" s="92"/>
      <c r="AB1143" s="92"/>
      <c r="AC1143" s="92"/>
      <c r="AD1143" s="92"/>
      <c r="AE1143" s="92"/>
      <c r="AG1143" s="116"/>
      <c r="AN1143" s="92"/>
      <c r="AO1143" s="92"/>
      <c r="AP1143" s="92"/>
      <c r="AQ1143" s="92"/>
      <c r="AR1143" s="92"/>
      <c r="AS1143" s="92"/>
      <c r="AT1143" s="92"/>
      <c r="AU1143" s="92"/>
    </row>
    <row r="1144" spans="1:47" x14ac:dyDescent="0.2">
      <c r="A1144" s="29"/>
      <c r="B1144" s="53"/>
      <c r="C1144" s="29"/>
      <c r="D1144" s="29"/>
      <c r="E1144" s="29"/>
      <c r="AA1144" s="92"/>
      <c r="AB1144" s="92"/>
      <c r="AC1144" s="92"/>
      <c r="AD1144" s="92"/>
      <c r="AE1144" s="92"/>
      <c r="AG1144" s="116"/>
      <c r="AN1144" s="92"/>
      <c r="AO1144" s="92"/>
      <c r="AP1144" s="92"/>
      <c r="AQ1144" s="92"/>
      <c r="AR1144" s="92"/>
      <c r="AS1144" s="92"/>
      <c r="AT1144" s="92"/>
      <c r="AU1144" s="92"/>
    </row>
    <row r="1145" spans="1:47" x14ac:dyDescent="0.2">
      <c r="A1145" s="29"/>
      <c r="B1145" s="53"/>
      <c r="C1145" s="29"/>
      <c r="D1145" s="29"/>
      <c r="E1145" s="29"/>
      <c r="AA1145" s="92"/>
      <c r="AB1145" s="92"/>
      <c r="AC1145" s="92"/>
      <c r="AD1145" s="92"/>
      <c r="AE1145" s="92"/>
      <c r="AG1145" s="116"/>
      <c r="AN1145" s="92"/>
      <c r="AO1145" s="92"/>
      <c r="AP1145" s="92"/>
      <c r="AQ1145" s="92"/>
      <c r="AR1145" s="92"/>
      <c r="AS1145" s="92"/>
      <c r="AT1145" s="92"/>
      <c r="AU1145" s="92"/>
    </row>
    <row r="1146" spans="1:47" x14ac:dyDescent="0.2">
      <c r="A1146" s="29"/>
      <c r="B1146" s="53"/>
      <c r="C1146" s="29"/>
      <c r="D1146" s="29"/>
      <c r="E1146" s="29"/>
      <c r="AA1146" s="92"/>
      <c r="AB1146" s="92"/>
      <c r="AC1146" s="92"/>
      <c r="AD1146" s="92"/>
      <c r="AE1146" s="92"/>
      <c r="AG1146" s="116"/>
      <c r="AN1146" s="92"/>
      <c r="AO1146" s="92"/>
      <c r="AP1146" s="92"/>
      <c r="AQ1146" s="92"/>
      <c r="AR1146" s="92"/>
      <c r="AS1146" s="92"/>
      <c r="AT1146" s="92"/>
      <c r="AU1146" s="92"/>
    </row>
    <row r="1147" spans="1:47" x14ac:dyDescent="0.2">
      <c r="A1147" s="29"/>
      <c r="B1147" s="53"/>
      <c r="C1147" s="29"/>
      <c r="D1147" s="29"/>
      <c r="E1147" s="29"/>
      <c r="AA1147" s="92"/>
      <c r="AB1147" s="92"/>
      <c r="AC1147" s="92"/>
      <c r="AD1147" s="92"/>
      <c r="AE1147" s="92"/>
      <c r="AG1147" s="116"/>
      <c r="AN1147" s="92"/>
      <c r="AO1147" s="92"/>
      <c r="AP1147" s="92"/>
      <c r="AQ1147" s="92"/>
      <c r="AR1147" s="92"/>
      <c r="AS1147" s="92"/>
      <c r="AT1147" s="92"/>
      <c r="AU1147" s="92"/>
    </row>
    <row r="1148" spans="1:47" x14ac:dyDescent="0.2">
      <c r="A1148" s="29"/>
      <c r="B1148" s="53"/>
      <c r="C1148" s="29"/>
      <c r="D1148" s="29"/>
      <c r="E1148" s="29"/>
      <c r="AA1148" s="92"/>
      <c r="AB1148" s="92"/>
      <c r="AC1148" s="92"/>
      <c r="AD1148" s="92"/>
      <c r="AE1148" s="92"/>
      <c r="AG1148" s="116"/>
      <c r="AN1148" s="92"/>
      <c r="AO1148" s="92"/>
      <c r="AP1148" s="92"/>
      <c r="AQ1148" s="92"/>
      <c r="AR1148" s="92"/>
      <c r="AS1148" s="92"/>
      <c r="AT1148" s="92"/>
      <c r="AU1148" s="92"/>
    </row>
    <row r="1149" spans="1:47" x14ac:dyDescent="0.2">
      <c r="A1149" s="29"/>
      <c r="B1149" s="53"/>
      <c r="C1149" s="29"/>
      <c r="D1149" s="29"/>
      <c r="E1149" s="29"/>
      <c r="AA1149" s="92"/>
      <c r="AB1149" s="92"/>
      <c r="AC1149" s="92"/>
      <c r="AD1149" s="92"/>
      <c r="AE1149" s="92"/>
      <c r="AG1149" s="116"/>
      <c r="AN1149" s="92"/>
      <c r="AO1149" s="92"/>
      <c r="AP1149" s="92"/>
      <c r="AQ1149" s="92"/>
      <c r="AR1149" s="92"/>
      <c r="AS1149" s="92"/>
      <c r="AT1149" s="92"/>
      <c r="AU1149" s="92"/>
    </row>
    <row r="1150" spans="1:47" x14ac:dyDescent="0.2">
      <c r="A1150" s="29"/>
      <c r="B1150" s="53"/>
      <c r="C1150" s="29"/>
      <c r="D1150" s="29"/>
      <c r="E1150" s="29"/>
      <c r="AA1150" s="92"/>
      <c r="AB1150" s="92"/>
      <c r="AC1150" s="92"/>
      <c r="AD1150" s="92"/>
      <c r="AE1150" s="92"/>
      <c r="AG1150" s="116"/>
      <c r="AN1150" s="92"/>
      <c r="AO1150" s="92"/>
      <c r="AP1150" s="92"/>
      <c r="AQ1150" s="92"/>
      <c r="AR1150" s="92"/>
      <c r="AS1150" s="92"/>
      <c r="AT1150" s="92"/>
      <c r="AU1150" s="92"/>
    </row>
    <row r="1151" spans="1:47" x14ac:dyDescent="0.2">
      <c r="A1151" s="29"/>
      <c r="B1151" s="53"/>
      <c r="C1151" s="29"/>
      <c r="D1151" s="29"/>
      <c r="E1151" s="29"/>
      <c r="AA1151" s="92"/>
      <c r="AB1151" s="92"/>
      <c r="AC1151" s="92"/>
      <c r="AD1151" s="92"/>
      <c r="AE1151" s="92"/>
      <c r="AG1151" s="116"/>
      <c r="AN1151" s="92"/>
      <c r="AO1151" s="92"/>
      <c r="AP1151" s="92"/>
      <c r="AQ1151" s="92"/>
      <c r="AR1151" s="92"/>
      <c r="AS1151" s="92"/>
      <c r="AT1151" s="92"/>
      <c r="AU1151" s="92"/>
    </row>
    <row r="1152" spans="1:47" x14ac:dyDescent="0.2">
      <c r="A1152" s="29"/>
      <c r="B1152" s="53"/>
      <c r="C1152" s="29"/>
      <c r="D1152" s="29"/>
      <c r="E1152" s="29"/>
      <c r="AA1152" s="92"/>
      <c r="AB1152" s="92"/>
      <c r="AC1152" s="92"/>
      <c r="AD1152" s="92"/>
      <c r="AE1152" s="92"/>
      <c r="AG1152" s="116"/>
      <c r="AN1152" s="92"/>
      <c r="AO1152" s="92"/>
      <c r="AP1152" s="92"/>
      <c r="AQ1152" s="92"/>
      <c r="AR1152" s="92"/>
      <c r="AS1152" s="92"/>
      <c r="AT1152" s="92"/>
      <c r="AU1152" s="92"/>
    </row>
    <row r="1153" spans="1:48" x14ac:dyDescent="0.2">
      <c r="A1153" s="29"/>
      <c r="B1153" s="53"/>
      <c r="C1153" s="29"/>
      <c r="D1153" s="29"/>
      <c r="E1153" s="29"/>
      <c r="AA1153" s="92"/>
      <c r="AB1153" s="92"/>
      <c r="AC1153" s="92"/>
      <c r="AD1153" s="92"/>
      <c r="AE1153" s="92"/>
      <c r="AG1153" s="116"/>
      <c r="AN1153" s="92"/>
      <c r="AO1153" s="92"/>
      <c r="AP1153" s="92"/>
      <c r="AQ1153" s="92"/>
      <c r="AR1153" s="92"/>
      <c r="AS1153" s="92"/>
      <c r="AT1153" s="92"/>
      <c r="AU1153" s="92"/>
    </row>
    <row r="1154" spans="1:48" x14ac:dyDescent="0.2">
      <c r="A1154" s="29"/>
      <c r="B1154" s="53"/>
      <c r="C1154" s="29"/>
      <c r="D1154" s="29"/>
      <c r="E1154" s="29"/>
      <c r="AA1154" s="92"/>
      <c r="AB1154" s="92"/>
      <c r="AC1154" s="92"/>
      <c r="AD1154" s="92"/>
      <c r="AE1154" s="92"/>
      <c r="AG1154" s="116"/>
      <c r="AN1154" s="92"/>
      <c r="AO1154" s="92"/>
      <c r="AP1154" s="92"/>
      <c r="AQ1154" s="92"/>
      <c r="AR1154" s="92"/>
      <c r="AS1154" s="92"/>
      <c r="AT1154" s="92"/>
      <c r="AU1154" s="92"/>
    </row>
    <row r="1155" spans="1:48" x14ac:dyDescent="0.2">
      <c r="A1155" s="29"/>
      <c r="B1155" s="53"/>
      <c r="C1155" s="29"/>
      <c r="D1155" s="29"/>
      <c r="E1155" s="29"/>
      <c r="AA1155" s="92"/>
      <c r="AB1155" s="92"/>
      <c r="AC1155" s="92"/>
      <c r="AD1155" s="92"/>
      <c r="AE1155" s="92"/>
      <c r="AG1155" s="116"/>
      <c r="AN1155" s="92"/>
      <c r="AO1155" s="92"/>
      <c r="AP1155" s="92"/>
      <c r="AQ1155" s="92"/>
      <c r="AR1155" s="92"/>
      <c r="AS1155" s="92"/>
      <c r="AT1155" s="92"/>
      <c r="AU1155" s="92"/>
    </row>
    <row r="1156" spans="1:48" x14ac:dyDescent="0.2">
      <c r="A1156" s="29"/>
      <c r="B1156" s="53"/>
      <c r="C1156" s="29"/>
      <c r="D1156" s="29"/>
      <c r="E1156" s="29"/>
      <c r="AA1156" s="92"/>
      <c r="AB1156" s="92"/>
      <c r="AC1156" s="92"/>
      <c r="AD1156" s="92"/>
      <c r="AE1156" s="92"/>
      <c r="AG1156" s="116"/>
      <c r="AN1156" s="92"/>
      <c r="AO1156" s="92"/>
      <c r="AP1156" s="92"/>
      <c r="AQ1156" s="92"/>
      <c r="AR1156" s="92"/>
      <c r="AS1156" s="92"/>
      <c r="AT1156" s="92"/>
      <c r="AU1156" s="92"/>
    </row>
    <row r="1157" spans="1:48" x14ac:dyDescent="0.2">
      <c r="A1157" s="29"/>
      <c r="B1157" s="53"/>
      <c r="C1157" s="29"/>
      <c r="D1157" s="29"/>
      <c r="E1157" s="29"/>
      <c r="AA1157" s="92"/>
      <c r="AB1157" s="92"/>
      <c r="AC1157" s="92"/>
      <c r="AD1157" s="92"/>
      <c r="AE1157" s="92"/>
      <c r="AG1157" s="116"/>
      <c r="AN1157" s="92"/>
      <c r="AO1157" s="92"/>
      <c r="AP1157" s="92"/>
      <c r="AQ1157" s="92"/>
      <c r="AR1157" s="92"/>
      <c r="AS1157" s="92"/>
      <c r="AT1157" s="92"/>
      <c r="AU1157" s="92"/>
      <c r="AV1157" s="92"/>
    </row>
    <row r="1158" spans="1:48" x14ac:dyDescent="0.2">
      <c r="A1158" s="29"/>
      <c r="B1158" s="53"/>
      <c r="C1158" s="29"/>
      <c r="D1158" s="29"/>
      <c r="E1158" s="29"/>
      <c r="AA1158" s="92"/>
      <c r="AB1158" s="92"/>
      <c r="AC1158" s="92"/>
      <c r="AD1158" s="92"/>
      <c r="AE1158" s="92"/>
      <c r="AG1158" s="116"/>
      <c r="AN1158" s="92"/>
      <c r="AO1158" s="92"/>
      <c r="AP1158" s="92"/>
      <c r="AQ1158" s="92"/>
      <c r="AR1158" s="92"/>
      <c r="AS1158" s="92"/>
      <c r="AT1158" s="92"/>
      <c r="AU1158" s="92"/>
    </row>
    <row r="1159" spans="1:48" x14ac:dyDescent="0.2">
      <c r="A1159" s="29"/>
      <c r="B1159" s="53"/>
      <c r="C1159" s="29"/>
      <c r="D1159" s="29"/>
      <c r="E1159" s="29"/>
      <c r="AA1159" s="92"/>
      <c r="AB1159" s="92"/>
      <c r="AC1159" s="92"/>
      <c r="AD1159" s="92"/>
      <c r="AE1159" s="92"/>
      <c r="AG1159" s="116"/>
      <c r="AN1159" s="92"/>
      <c r="AO1159" s="92"/>
      <c r="AP1159" s="92"/>
      <c r="AQ1159" s="92"/>
      <c r="AR1159" s="92"/>
      <c r="AS1159" s="92"/>
      <c r="AT1159" s="92"/>
      <c r="AU1159" s="92"/>
    </row>
    <row r="1160" spans="1:48" x14ac:dyDescent="0.2">
      <c r="A1160" s="29"/>
      <c r="B1160" s="53"/>
      <c r="C1160" s="29"/>
      <c r="D1160" s="29"/>
      <c r="E1160" s="29"/>
      <c r="AA1160" s="92"/>
      <c r="AB1160" s="92"/>
      <c r="AC1160" s="92"/>
      <c r="AD1160" s="92"/>
      <c r="AE1160" s="92"/>
      <c r="AG1160" s="116"/>
      <c r="AN1160" s="92"/>
      <c r="AO1160" s="92"/>
      <c r="AP1160" s="92"/>
      <c r="AQ1160" s="92"/>
      <c r="AR1160" s="92"/>
      <c r="AS1160" s="92"/>
      <c r="AT1160" s="92"/>
      <c r="AU1160" s="92"/>
    </row>
    <row r="1161" spans="1:48" x14ac:dyDescent="0.2">
      <c r="A1161" s="29"/>
      <c r="B1161" s="53"/>
      <c r="C1161" s="29"/>
      <c r="D1161" s="29"/>
      <c r="E1161" s="29"/>
      <c r="AA1161" s="92"/>
      <c r="AB1161" s="92"/>
      <c r="AC1161" s="92"/>
      <c r="AD1161" s="92"/>
      <c r="AE1161" s="92"/>
      <c r="AG1161" s="116"/>
      <c r="AN1161" s="92"/>
      <c r="AO1161" s="92"/>
      <c r="AP1161" s="92"/>
      <c r="AQ1161" s="92"/>
      <c r="AR1161" s="92"/>
      <c r="AS1161" s="92"/>
      <c r="AT1161" s="92"/>
      <c r="AU1161" s="92"/>
    </row>
    <row r="1162" spans="1:48" x14ac:dyDescent="0.2">
      <c r="A1162" s="29"/>
      <c r="B1162" s="53"/>
      <c r="C1162" s="29"/>
      <c r="D1162" s="29"/>
      <c r="E1162" s="29"/>
      <c r="AA1162" s="92"/>
      <c r="AB1162" s="92"/>
      <c r="AC1162" s="92"/>
      <c r="AD1162" s="92"/>
      <c r="AE1162" s="92"/>
      <c r="AG1162" s="116"/>
      <c r="AN1162" s="92"/>
      <c r="AO1162" s="92"/>
      <c r="AP1162" s="92"/>
      <c r="AQ1162" s="92"/>
      <c r="AR1162" s="92"/>
      <c r="AS1162" s="92"/>
      <c r="AT1162" s="92"/>
      <c r="AU1162" s="92"/>
    </row>
    <row r="1163" spans="1:48" x14ac:dyDescent="0.2">
      <c r="A1163" s="29"/>
      <c r="B1163" s="53"/>
      <c r="C1163" s="29"/>
      <c r="D1163" s="29"/>
      <c r="E1163" s="29"/>
      <c r="AA1163" s="92"/>
      <c r="AB1163" s="92"/>
      <c r="AC1163" s="92"/>
      <c r="AD1163" s="92"/>
      <c r="AE1163" s="92"/>
      <c r="AG1163" s="116"/>
      <c r="AN1163" s="92"/>
      <c r="AO1163" s="92"/>
      <c r="AP1163" s="92"/>
      <c r="AQ1163" s="92"/>
      <c r="AR1163" s="92"/>
      <c r="AS1163" s="92"/>
      <c r="AT1163" s="92"/>
      <c r="AU1163" s="92"/>
    </row>
    <row r="1164" spans="1:48" x14ac:dyDescent="0.2">
      <c r="A1164" s="29"/>
      <c r="B1164" s="53"/>
      <c r="C1164" s="29"/>
      <c r="D1164" s="29"/>
      <c r="E1164" s="29"/>
      <c r="AA1164" s="92"/>
      <c r="AB1164" s="92"/>
      <c r="AC1164" s="92"/>
      <c r="AD1164" s="92"/>
      <c r="AE1164" s="92"/>
      <c r="AG1164" s="116"/>
      <c r="AN1164" s="92"/>
      <c r="AO1164" s="92"/>
      <c r="AP1164" s="92"/>
      <c r="AQ1164" s="92"/>
      <c r="AR1164" s="92"/>
      <c r="AS1164" s="92"/>
      <c r="AT1164" s="92"/>
      <c r="AU1164" s="92"/>
    </row>
    <row r="1165" spans="1:48" x14ac:dyDescent="0.2">
      <c r="A1165" s="29"/>
      <c r="B1165" s="53"/>
      <c r="C1165" s="29"/>
      <c r="D1165" s="29"/>
      <c r="E1165" s="29"/>
      <c r="AA1165" s="92"/>
      <c r="AB1165" s="92"/>
      <c r="AC1165" s="92"/>
      <c r="AD1165" s="92"/>
      <c r="AE1165" s="92"/>
      <c r="AG1165" s="116"/>
      <c r="AN1165" s="92"/>
      <c r="AO1165" s="92"/>
      <c r="AP1165" s="92"/>
      <c r="AQ1165" s="92"/>
      <c r="AR1165" s="92"/>
      <c r="AS1165" s="92"/>
      <c r="AT1165" s="92"/>
      <c r="AU1165" s="92"/>
    </row>
    <row r="1166" spans="1:48" x14ac:dyDescent="0.2">
      <c r="A1166" s="29"/>
      <c r="B1166" s="53"/>
      <c r="C1166" s="29"/>
      <c r="D1166" s="29"/>
      <c r="E1166" s="29"/>
      <c r="AA1166" s="92"/>
      <c r="AB1166" s="92"/>
      <c r="AC1166" s="92"/>
      <c r="AD1166" s="92"/>
      <c r="AE1166" s="92"/>
      <c r="AG1166" s="116"/>
      <c r="AN1166" s="92"/>
      <c r="AO1166" s="92"/>
      <c r="AP1166" s="92"/>
      <c r="AQ1166" s="92"/>
      <c r="AR1166" s="92"/>
      <c r="AS1166" s="92"/>
      <c r="AT1166" s="92"/>
      <c r="AU1166" s="92"/>
    </row>
    <row r="1167" spans="1:48" x14ac:dyDescent="0.2">
      <c r="A1167" s="29"/>
      <c r="B1167" s="53"/>
      <c r="C1167" s="29"/>
      <c r="D1167" s="29"/>
      <c r="E1167" s="29"/>
      <c r="AA1167" s="92"/>
      <c r="AB1167" s="92"/>
      <c r="AC1167" s="92"/>
      <c r="AD1167" s="92"/>
      <c r="AE1167" s="92"/>
      <c r="AG1167" s="116"/>
      <c r="AN1167" s="92"/>
      <c r="AO1167" s="92"/>
      <c r="AP1167" s="92"/>
      <c r="AQ1167" s="92"/>
      <c r="AR1167" s="92"/>
      <c r="AS1167" s="92"/>
      <c r="AT1167" s="92"/>
      <c r="AU1167" s="92"/>
    </row>
    <row r="1168" spans="1:48" x14ac:dyDescent="0.2">
      <c r="A1168" s="29"/>
      <c r="B1168" s="53"/>
      <c r="C1168" s="29"/>
      <c r="D1168" s="29"/>
      <c r="E1168" s="29"/>
      <c r="AA1168" s="92"/>
      <c r="AB1168" s="92"/>
      <c r="AC1168" s="92"/>
      <c r="AD1168" s="92"/>
      <c r="AE1168" s="92"/>
      <c r="AG1168" s="116"/>
      <c r="AN1168" s="92"/>
      <c r="AO1168" s="92"/>
      <c r="AP1168" s="92"/>
      <c r="AQ1168" s="92"/>
      <c r="AR1168" s="92"/>
      <c r="AS1168" s="92"/>
      <c r="AT1168" s="92"/>
      <c r="AU1168" s="92"/>
    </row>
    <row r="1169" spans="1:64" x14ac:dyDescent="0.2">
      <c r="A1169" s="29"/>
      <c r="B1169" s="53"/>
      <c r="C1169" s="29"/>
      <c r="D1169" s="29"/>
      <c r="E1169" s="29"/>
      <c r="AA1169" s="92"/>
      <c r="AB1169" s="92"/>
      <c r="AC1169" s="92"/>
      <c r="AD1169" s="92"/>
      <c r="AE1169" s="92"/>
      <c r="AG1169" s="116"/>
      <c r="AN1169" s="92"/>
      <c r="AO1169" s="92"/>
      <c r="AP1169" s="92"/>
      <c r="AQ1169" s="92"/>
      <c r="AR1169" s="92"/>
      <c r="AS1169" s="92"/>
      <c r="AT1169" s="92"/>
      <c r="AU1169" s="92"/>
    </row>
    <row r="1170" spans="1:64" x14ac:dyDescent="0.2">
      <c r="A1170" s="29"/>
      <c r="B1170" s="53"/>
      <c r="C1170" s="29"/>
      <c r="D1170" s="29"/>
      <c r="E1170" s="29"/>
      <c r="AA1170" s="92"/>
      <c r="AB1170" s="92"/>
      <c r="AC1170" s="92"/>
      <c r="AD1170" s="92"/>
      <c r="AE1170" s="92"/>
      <c r="AG1170" s="116"/>
      <c r="AN1170" s="92"/>
      <c r="AO1170" s="92"/>
      <c r="AP1170" s="92"/>
      <c r="AQ1170" s="92"/>
      <c r="AR1170" s="92"/>
      <c r="AS1170" s="92"/>
      <c r="AT1170" s="92"/>
      <c r="AU1170" s="92"/>
    </row>
    <row r="1171" spans="1:64" x14ac:dyDescent="0.2">
      <c r="A1171" s="29"/>
      <c r="B1171" s="53"/>
      <c r="C1171" s="29"/>
      <c r="D1171" s="29"/>
      <c r="E1171" s="29"/>
      <c r="AA1171" s="92"/>
      <c r="AB1171" s="92"/>
      <c r="AC1171" s="92"/>
      <c r="AD1171" s="92"/>
      <c r="AE1171" s="92"/>
      <c r="AG1171" s="116"/>
      <c r="AN1171" s="92"/>
      <c r="AO1171" s="92"/>
      <c r="AP1171" s="92"/>
      <c r="AQ1171" s="92"/>
      <c r="AR1171" s="92"/>
      <c r="AS1171" s="92"/>
      <c r="AT1171" s="92"/>
      <c r="AU1171" s="92"/>
    </row>
    <row r="1172" spans="1:64" x14ac:dyDescent="0.2">
      <c r="A1172" s="29"/>
      <c r="B1172" s="53"/>
      <c r="C1172" s="29"/>
      <c r="D1172" s="29"/>
      <c r="E1172" s="29"/>
      <c r="AA1172" s="92"/>
      <c r="AB1172" s="92"/>
      <c r="AC1172" s="92"/>
      <c r="AD1172" s="92"/>
      <c r="AE1172" s="92"/>
      <c r="AG1172" s="116"/>
      <c r="AN1172" s="92"/>
      <c r="AO1172" s="92"/>
      <c r="AP1172" s="92"/>
      <c r="AQ1172" s="92"/>
      <c r="AR1172" s="92"/>
      <c r="AS1172" s="92"/>
      <c r="AT1172" s="92"/>
      <c r="AU1172" s="92"/>
    </row>
    <row r="1173" spans="1:64" x14ac:dyDescent="0.2">
      <c r="A1173" s="29"/>
      <c r="B1173" s="53"/>
      <c r="C1173" s="29"/>
      <c r="D1173" s="29"/>
      <c r="E1173" s="29"/>
      <c r="AA1173" s="92"/>
      <c r="AB1173" s="92"/>
      <c r="AC1173" s="92"/>
      <c r="AD1173" s="92"/>
      <c r="AE1173" s="92"/>
      <c r="AG1173" s="116"/>
      <c r="AN1173" s="92"/>
      <c r="AO1173" s="92"/>
      <c r="AP1173" s="92"/>
      <c r="AQ1173" s="92"/>
      <c r="AR1173" s="92"/>
      <c r="AS1173" s="92"/>
      <c r="AT1173" s="92"/>
      <c r="AU1173" s="92"/>
    </row>
    <row r="1174" spans="1:64" x14ac:dyDescent="0.2">
      <c r="A1174" s="29"/>
      <c r="B1174" s="53"/>
      <c r="C1174" s="29"/>
      <c r="D1174" s="29"/>
      <c r="E1174" s="29"/>
      <c r="AA1174" s="92"/>
      <c r="AB1174" s="92"/>
      <c r="AC1174" s="92"/>
      <c r="AD1174" s="92"/>
      <c r="AE1174" s="92"/>
      <c r="AG1174" s="116"/>
      <c r="AN1174" s="92"/>
      <c r="AO1174" s="92"/>
      <c r="AP1174" s="92"/>
      <c r="AQ1174" s="92"/>
      <c r="AR1174" s="92"/>
      <c r="AS1174" s="92"/>
      <c r="AT1174" s="92"/>
      <c r="AU1174" s="92"/>
    </row>
    <row r="1175" spans="1:64" x14ac:dyDescent="0.2">
      <c r="A1175" s="29"/>
      <c r="B1175" s="53"/>
      <c r="C1175" s="29"/>
      <c r="D1175" s="29"/>
      <c r="E1175" s="29"/>
      <c r="AA1175" s="92"/>
      <c r="AB1175" s="92"/>
      <c r="AC1175" s="92"/>
      <c r="AD1175" s="92"/>
      <c r="AE1175" s="92"/>
      <c r="AG1175" s="116"/>
      <c r="AN1175" s="92"/>
      <c r="AO1175" s="92"/>
      <c r="AP1175" s="92"/>
      <c r="AQ1175" s="92"/>
      <c r="AR1175" s="92"/>
      <c r="AS1175" s="92"/>
      <c r="AT1175" s="92"/>
      <c r="AU1175" s="92"/>
    </row>
    <row r="1176" spans="1:64" x14ac:dyDescent="0.2">
      <c r="A1176" s="29"/>
      <c r="B1176" s="53"/>
      <c r="C1176" s="29"/>
      <c r="D1176" s="29"/>
      <c r="E1176" s="29"/>
      <c r="AA1176" s="92"/>
      <c r="AB1176" s="92"/>
      <c r="AC1176" s="92"/>
      <c r="AD1176" s="92"/>
      <c r="AE1176" s="92"/>
      <c r="AG1176" s="116"/>
      <c r="AN1176" s="92"/>
      <c r="AO1176" s="92"/>
      <c r="AP1176" s="92"/>
      <c r="AQ1176" s="92"/>
      <c r="AR1176" s="92"/>
      <c r="AS1176" s="92"/>
      <c r="AT1176" s="92"/>
      <c r="AU1176" s="92"/>
    </row>
    <row r="1177" spans="1:64" x14ac:dyDescent="0.2">
      <c r="A1177" s="29"/>
      <c r="B1177" s="53"/>
      <c r="C1177" s="29"/>
      <c r="D1177" s="29"/>
      <c r="E1177" s="29"/>
      <c r="AA1177" s="92"/>
      <c r="AB1177" s="92"/>
      <c r="AC1177" s="92"/>
      <c r="AD1177" s="92"/>
      <c r="AE1177" s="92"/>
      <c r="AG1177" s="116"/>
      <c r="AN1177" s="92"/>
      <c r="AO1177" s="92"/>
      <c r="AP1177" s="92"/>
      <c r="AQ1177" s="92"/>
      <c r="AR1177" s="92"/>
      <c r="AS1177" s="92"/>
      <c r="AT1177" s="92"/>
      <c r="AU1177" s="92"/>
      <c r="AV1177" s="92"/>
      <c r="AW1177" s="92"/>
      <c r="AX1177" s="92"/>
      <c r="AY1177" s="92"/>
      <c r="AZ1177" s="92"/>
      <c r="BA1177" s="92"/>
      <c r="BB1177" s="92"/>
      <c r="BC1177" s="92"/>
      <c r="BD1177" s="92"/>
      <c r="BE1177" s="92"/>
      <c r="BF1177" s="92"/>
      <c r="BG1177" s="92"/>
      <c r="BH1177" s="92"/>
      <c r="BI1177" s="92"/>
      <c r="BJ1177" s="92"/>
      <c r="BK1177" s="92"/>
      <c r="BL1177" s="92"/>
    </row>
    <row r="1178" spans="1:64" x14ac:dyDescent="0.2">
      <c r="A1178" s="29"/>
      <c r="B1178" s="53"/>
      <c r="C1178" s="29"/>
      <c r="D1178" s="29"/>
      <c r="E1178" s="29"/>
      <c r="AA1178" s="92"/>
      <c r="AB1178" s="92"/>
      <c r="AC1178" s="92"/>
      <c r="AD1178" s="92"/>
      <c r="AE1178" s="92"/>
      <c r="AG1178" s="116"/>
      <c r="AN1178" s="92"/>
      <c r="AO1178" s="92"/>
      <c r="AP1178" s="92"/>
      <c r="AQ1178" s="92"/>
      <c r="AR1178" s="92"/>
      <c r="AS1178" s="92"/>
      <c r="AT1178" s="92"/>
      <c r="AU1178" s="92"/>
    </row>
    <row r="1179" spans="1:64" x14ac:dyDescent="0.2">
      <c r="A1179" s="29"/>
      <c r="B1179" s="53"/>
      <c r="C1179" s="29"/>
      <c r="D1179" s="29"/>
      <c r="E1179" s="29"/>
      <c r="AA1179" s="92"/>
      <c r="AB1179" s="92"/>
      <c r="AC1179" s="92"/>
      <c r="AD1179" s="92"/>
      <c r="AE1179" s="92"/>
      <c r="AG1179" s="116"/>
      <c r="AN1179" s="92"/>
      <c r="AO1179" s="92"/>
      <c r="AP1179" s="92"/>
      <c r="AQ1179" s="92"/>
      <c r="AR1179" s="92"/>
      <c r="AS1179" s="92"/>
      <c r="AT1179" s="92"/>
      <c r="AU1179" s="92"/>
    </row>
    <row r="1180" spans="1:64" x14ac:dyDescent="0.2">
      <c r="A1180" s="29"/>
      <c r="B1180" s="53"/>
      <c r="C1180" s="29"/>
      <c r="D1180" s="29"/>
      <c r="E1180" s="29"/>
      <c r="AA1180" s="92"/>
      <c r="AB1180" s="92"/>
      <c r="AC1180" s="92"/>
      <c r="AD1180" s="92"/>
      <c r="AE1180" s="92"/>
      <c r="AG1180" s="116"/>
      <c r="AN1180" s="92"/>
      <c r="AO1180" s="92"/>
      <c r="AP1180" s="92"/>
      <c r="AQ1180" s="92"/>
      <c r="AR1180" s="92"/>
      <c r="AS1180" s="92"/>
      <c r="AT1180" s="92"/>
      <c r="AU1180" s="92"/>
    </row>
    <row r="1181" spans="1:64" x14ac:dyDescent="0.2">
      <c r="A1181" s="29"/>
      <c r="B1181" s="53"/>
      <c r="C1181" s="29"/>
      <c r="D1181" s="29"/>
      <c r="E1181" s="29"/>
      <c r="AA1181" s="92"/>
      <c r="AB1181" s="92"/>
      <c r="AC1181" s="92"/>
      <c r="AD1181" s="92"/>
      <c r="AE1181" s="92"/>
      <c r="AG1181" s="116"/>
      <c r="AN1181" s="92"/>
      <c r="AO1181" s="92"/>
      <c r="AP1181" s="92"/>
      <c r="AQ1181" s="92"/>
      <c r="AR1181" s="92"/>
      <c r="AS1181" s="92"/>
      <c r="AT1181" s="92"/>
      <c r="AU1181" s="92"/>
    </row>
    <row r="1182" spans="1:64" x14ac:dyDescent="0.2">
      <c r="A1182" s="29"/>
      <c r="B1182" s="53"/>
      <c r="C1182" s="29"/>
      <c r="D1182" s="29"/>
      <c r="E1182" s="29"/>
      <c r="AA1182" s="92"/>
      <c r="AB1182" s="92"/>
      <c r="AC1182" s="92"/>
      <c r="AD1182" s="92"/>
      <c r="AE1182" s="92"/>
      <c r="AG1182" s="116"/>
      <c r="AN1182" s="92"/>
      <c r="AO1182" s="92"/>
      <c r="AP1182" s="92"/>
      <c r="AQ1182" s="92"/>
      <c r="AR1182" s="92"/>
      <c r="AS1182" s="92"/>
      <c r="AT1182" s="92"/>
      <c r="AU1182" s="92"/>
    </row>
    <row r="1183" spans="1:64" x14ac:dyDescent="0.2">
      <c r="A1183" s="29"/>
      <c r="B1183" s="53"/>
      <c r="C1183" s="29"/>
      <c r="D1183" s="29"/>
      <c r="E1183" s="29"/>
      <c r="AA1183" s="92"/>
      <c r="AB1183" s="92"/>
      <c r="AC1183" s="92"/>
      <c r="AD1183" s="92"/>
      <c r="AE1183" s="92"/>
      <c r="AG1183" s="116"/>
      <c r="AN1183" s="92"/>
      <c r="AO1183" s="92"/>
      <c r="AP1183" s="92"/>
      <c r="AQ1183" s="92"/>
      <c r="AR1183" s="92"/>
      <c r="AS1183" s="92"/>
      <c r="AT1183" s="92"/>
      <c r="AU1183" s="92"/>
    </row>
    <row r="1184" spans="1:64" x14ac:dyDescent="0.2">
      <c r="A1184" s="29"/>
      <c r="B1184" s="53"/>
      <c r="C1184" s="29"/>
      <c r="D1184" s="29"/>
      <c r="E1184" s="29"/>
      <c r="AA1184" s="92"/>
      <c r="AB1184" s="92"/>
      <c r="AC1184" s="92"/>
      <c r="AD1184" s="92"/>
      <c r="AE1184" s="92"/>
      <c r="AG1184" s="116"/>
      <c r="AN1184" s="92"/>
      <c r="AO1184" s="92"/>
      <c r="AP1184" s="92"/>
      <c r="AQ1184" s="92"/>
      <c r="AR1184" s="92"/>
      <c r="AS1184" s="92"/>
      <c r="AT1184" s="92"/>
      <c r="AU1184" s="92"/>
    </row>
    <row r="1185" spans="1:48" x14ac:dyDescent="0.2">
      <c r="A1185" s="29"/>
      <c r="B1185" s="53"/>
      <c r="C1185" s="29"/>
      <c r="D1185" s="29"/>
      <c r="E1185" s="29"/>
      <c r="AA1185" s="92"/>
      <c r="AB1185" s="92"/>
      <c r="AC1185" s="92"/>
      <c r="AD1185" s="92"/>
      <c r="AE1185" s="92"/>
      <c r="AG1185" s="116"/>
      <c r="AN1185" s="92"/>
      <c r="AO1185" s="92"/>
      <c r="AP1185" s="92"/>
      <c r="AQ1185" s="92"/>
      <c r="AR1185" s="92"/>
      <c r="AS1185" s="92"/>
      <c r="AT1185" s="92"/>
      <c r="AU1185" s="92"/>
    </row>
    <row r="1186" spans="1:48" x14ac:dyDescent="0.2">
      <c r="A1186" s="29"/>
      <c r="B1186" s="53"/>
      <c r="C1186" s="29"/>
      <c r="D1186" s="29"/>
      <c r="E1186" s="29"/>
      <c r="AA1186" s="92"/>
      <c r="AB1186" s="92"/>
      <c r="AC1186" s="92"/>
      <c r="AD1186" s="92"/>
      <c r="AE1186" s="92"/>
      <c r="AG1186" s="116"/>
      <c r="AN1186" s="92"/>
      <c r="AO1186" s="92"/>
      <c r="AP1186" s="92"/>
      <c r="AQ1186" s="92"/>
      <c r="AR1186" s="92"/>
      <c r="AS1186" s="92"/>
      <c r="AT1186" s="92"/>
      <c r="AU1186" s="92"/>
    </row>
    <row r="1187" spans="1:48" x14ac:dyDescent="0.2">
      <c r="A1187" s="29"/>
      <c r="B1187" s="53"/>
      <c r="C1187" s="29"/>
      <c r="D1187" s="29"/>
      <c r="E1187" s="29"/>
      <c r="AA1187" s="92"/>
      <c r="AB1187" s="92"/>
      <c r="AC1187" s="92"/>
      <c r="AD1187" s="92"/>
      <c r="AE1187" s="92"/>
      <c r="AG1187" s="116"/>
      <c r="AN1187" s="92"/>
      <c r="AO1187" s="92"/>
      <c r="AP1187" s="92"/>
      <c r="AQ1187" s="92"/>
      <c r="AR1187" s="92"/>
      <c r="AS1187" s="92"/>
      <c r="AT1187" s="92"/>
      <c r="AU1187" s="92"/>
    </row>
    <row r="1188" spans="1:48" x14ac:dyDescent="0.2">
      <c r="A1188" s="29"/>
      <c r="B1188" s="53"/>
      <c r="C1188" s="29"/>
      <c r="D1188" s="29"/>
      <c r="E1188" s="29"/>
      <c r="AA1188" s="92"/>
      <c r="AB1188" s="92"/>
      <c r="AC1188" s="92"/>
      <c r="AD1188" s="92"/>
      <c r="AE1188" s="92"/>
      <c r="AG1188" s="116"/>
      <c r="AN1188" s="92"/>
      <c r="AO1188" s="92"/>
      <c r="AP1188" s="92"/>
      <c r="AQ1188" s="92"/>
      <c r="AR1188" s="92"/>
      <c r="AS1188" s="92"/>
      <c r="AT1188" s="92"/>
      <c r="AU1188" s="92"/>
    </row>
    <row r="1189" spans="1:48" x14ac:dyDescent="0.2">
      <c r="A1189" s="29"/>
      <c r="B1189" s="53"/>
      <c r="C1189" s="29"/>
      <c r="D1189" s="29"/>
      <c r="E1189" s="29"/>
      <c r="AA1189" s="92"/>
      <c r="AB1189" s="92"/>
      <c r="AC1189" s="92"/>
      <c r="AD1189" s="92"/>
      <c r="AE1189" s="92"/>
      <c r="AG1189" s="116"/>
      <c r="AN1189" s="92"/>
      <c r="AO1189" s="92"/>
      <c r="AP1189" s="92"/>
      <c r="AQ1189" s="92"/>
      <c r="AR1189" s="92"/>
      <c r="AS1189" s="92"/>
      <c r="AT1189" s="92"/>
      <c r="AU1189" s="92"/>
    </row>
    <row r="1190" spans="1:48" x14ac:dyDescent="0.2">
      <c r="A1190" s="29"/>
      <c r="B1190" s="53"/>
      <c r="C1190" s="29"/>
      <c r="D1190" s="29"/>
      <c r="E1190" s="29"/>
      <c r="AA1190" s="92"/>
      <c r="AB1190" s="92"/>
      <c r="AC1190" s="92"/>
      <c r="AD1190" s="92"/>
      <c r="AE1190" s="92"/>
      <c r="AG1190" s="116"/>
      <c r="AN1190" s="92"/>
      <c r="AO1190" s="92"/>
      <c r="AP1190" s="92"/>
      <c r="AQ1190" s="92"/>
      <c r="AR1190" s="92"/>
      <c r="AS1190" s="92"/>
      <c r="AT1190" s="92"/>
      <c r="AU1190" s="92"/>
      <c r="AV1190" s="92"/>
    </row>
    <row r="1191" spans="1:48" x14ac:dyDescent="0.2">
      <c r="A1191" s="29"/>
      <c r="B1191" s="53"/>
      <c r="C1191" s="29"/>
      <c r="D1191" s="29"/>
      <c r="E1191" s="29"/>
      <c r="AA1191" s="92"/>
      <c r="AB1191" s="92"/>
      <c r="AC1191" s="92"/>
      <c r="AD1191" s="92"/>
      <c r="AE1191" s="92"/>
      <c r="AG1191" s="116"/>
      <c r="AN1191" s="92"/>
      <c r="AO1191" s="92"/>
      <c r="AP1191" s="92"/>
      <c r="AQ1191" s="92"/>
      <c r="AR1191" s="92"/>
      <c r="AS1191" s="92"/>
      <c r="AT1191" s="92"/>
      <c r="AU1191" s="92"/>
    </row>
    <row r="1192" spans="1:48" x14ac:dyDescent="0.2">
      <c r="A1192" s="29"/>
      <c r="B1192" s="53"/>
      <c r="C1192" s="29"/>
      <c r="D1192" s="29"/>
      <c r="E1192" s="29"/>
      <c r="AA1192" s="92"/>
      <c r="AB1192" s="92"/>
      <c r="AC1192" s="92"/>
      <c r="AD1192" s="92"/>
      <c r="AE1192" s="92"/>
      <c r="AG1192" s="116"/>
      <c r="AN1192" s="92"/>
      <c r="AO1192" s="92"/>
      <c r="AP1192" s="92"/>
      <c r="AQ1192" s="92"/>
      <c r="AR1192" s="92"/>
      <c r="AS1192" s="92"/>
      <c r="AT1192" s="92"/>
      <c r="AU1192" s="92"/>
    </row>
    <row r="1193" spans="1:48" x14ac:dyDescent="0.2">
      <c r="A1193" s="29"/>
      <c r="B1193" s="53"/>
      <c r="C1193" s="29"/>
      <c r="D1193" s="29"/>
      <c r="E1193" s="29"/>
      <c r="AA1193" s="92"/>
      <c r="AB1193" s="92"/>
      <c r="AC1193" s="92"/>
      <c r="AD1193" s="92"/>
      <c r="AE1193" s="92"/>
      <c r="AG1193" s="116"/>
      <c r="AN1193" s="92"/>
      <c r="AO1193" s="92"/>
      <c r="AP1193" s="92"/>
      <c r="AQ1193" s="92"/>
      <c r="AR1193" s="92"/>
      <c r="AS1193" s="92"/>
      <c r="AT1193" s="92"/>
      <c r="AU1193" s="92"/>
      <c r="AV1193" s="92"/>
    </row>
    <row r="1194" spans="1:48" x14ac:dyDescent="0.2">
      <c r="A1194" s="29"/>
      <c r="B1194" s="53"/>
      <c r="C1194" s="29"/>
      <c r="D1194" s="29"/>
      <c r="E1194" s="29"/>
      <c r="AA1194" s="92"/>
      <c r="AB1194" s="92"/>
      <c r="AC1194" s="92"/>
      <c r="AD1194" s="92"/>
      <c r="AE1194" s="92"/>
      <c r="AG1194" s="116"/>
      <c r="AN1194" s="92"/>
      <c r="AO1194" s="92"/>
      <c r="AP1194" s="92"/>
      <c r="AQ1194" s="92"/>
      <c r="AR1194" s="92"/>
      <c r="AS1194" s="92"/>
      <c r="AT1194" s="92"/>
      <c r="AU1194" s="92"/>
    </row>
    <row r="1195" spans="1:48" x14ac:dyDescent="0.2">
      <c r="A1195" s="29"/>
      <c r="B1195" s="53"/>
      <c r="C1195" s="29"/>
      <c r="D1195" s="29"/>
      <c r="E1195" s="29"/>
      <c r="AA1195" s="92"/>
      <c r="AB1195" s="92"/>
      <c r="AC1195" s="92"/>
      <c r="AD1195" s="92"/>
      <c r="AE1195" s="92"/>
      <c r="AG1195" s="116"/>
      <c r="AN1195" s="92"/>
      <c r="AO1195" s="92"/>
      <c r="AP1195" s="92"/>
      <c r="AQ1195" s="92"/>
      <c r="AR1195" s="92"/>
      <c r="AS1195" s="92"/>
      <c r="AT1195" s="92"/>
      <c r="AU1195" s="92"/>
    </row>
    <row r="1196" spans="1:48" x14ac:dyDescent="0.2">
      <c r="A1196" s="29"/>
      <c r="B1196" s="53"/>
      <c r="C1196" s="29"/>
      <c r="D1196" s="29"/>
      <c r="E1196" s="29"/>
      <c r="AA1196" s="92"/>
      <c r="AB1196" s="92"/>
      <c r="AC1196" s="92"/>
      <c r="AD1196" s="92"/>
      <c r="AE1196" s="92"/>
      <c r="AG1196" s="116"/>
      <c r="AN1196" s="92"/>
      <c r="AO1196" s="92"/>
      <c r="AP1196" s="92"/>
      <c r="AQ1196" s="92"/>
      <c r="AR1196" s="92"/>
      <c r="AS1196" s="92"/>
      <c r="AT1196" s="92"/>
      <c r="AU1196" s="92"/>
    </row>
    <row r="1197" spans="1:48" x14ac:dyDescent="0.2">
      <c r="A1197" s="29"/>
      <c r="B1197" s="53"/>
      <c r="C1197" s="29"/>
      <c r="D1197" s="29"/>
      <c r="E1197" s="29"/>
      <c r="AA1197" s="92"/>
      <c r="AB1197" s="92"/>
      <c r="AC1197" s="92"/>
      <c r="AD1197" s="92"/>
      <c r="AE1197" s="92"/>
      <c r="AG1197" s="116"/>
      <c r="AN1197" s="92"/>
      <c r="AO1197" s="92"/>
      <c r="AP1197" s="92"/>
      <c r="AQ1197" s="92"/>
      <c r="AR1197" s="92"/>
      <c r="AS1197" s="92"/>
      <c r="AT1197" s="92"/>
      <c r="AU1197" s="92"/>
    </row>
    <row r="1198" spans="1:48" x14ac:dyDescent="0.2">
      <c r="A1198" s="29"/>
      <c r="B1198" s="53"/>
      <c r="C1198" s="29"/>
      <c r="D1198" s="29"/>
      <c r="E1198" s="29"/>
      <c r="AA1198" s="92"/>
      <c r="AB1198" s="92"/>
      <c r="AC1198" s="92"/>
      <c r="AD1198" s="92"/>
      <c r="AE1198" s="92"/>
      <c r="AG1198" s="116"/>
      <c r="AN1198" s="92"/>
      <c r="AO1198" s="92"/>
      <c r="AP1198" s="92"/>
      <c r="AQ1198" s="92"/>
      <c r="AR1198" s="92"/>
      <c r="AS1198" s="92"/>
      <c r="AT1198" s="92"/>
      <c r="AU1198" s="92"/>
    </row>
    <row r="1199" spans="1:48" x14ac:dyDescent="0.2">
      <c r="A1199" s="29"/>
      <c r="B1199" s="53"/>
      <c r="C1199" s="29"/>
      <c r="D1199" s="29"/>
      <c r="E1199" s="29"/>
      <c r="AA1199" s="92"/>
      <c r="AB1199" s="92"/>
      <c r="AC1199" s="92"/>
      <c r="AD1199" s="92"/>
      <c r="AE1199" s="92"/>
      <c r="AG1199" s="116"/>
      <c r="AN1199" s="92"/>
      <c r="AO1199" s="92"/>
      <c r="AP1199" s="92"/>
      <c r="AQ1199" s="92"/>
      <c r="AR1199" s="92"/>
      <c r="AS1199" s="92"/>
      <c r="AT1199" s="92"/>
      <c r="AU1199" s="92"/>
    </row>
    <row r="1200" spans="1:48" x14ac:dyDescent="0.2">
      <c r="A1200" s="29"/>
      <c r="B1200" s="53"/>
      <c r="C1200" s="29"/>
      <c r="D1200" s="29"/>
      <c r="E1200" s="29"/>
      <c r="AA1200" s="92"/>
      <c r="AB1200" s="92"/>
      <c r="AC1200" s="92"/>
      <c r="AD1200" s="92"/>
      <c r="AE1200" s="92"/>
      <c r="AG1200" s="116"/>
      <c r="AN1200" s="92"/>
      <c r="AO1200" s="92"/>
      <c r="AP1200" s="92"/>
      <c r="AQ1200" s="92"/>
      <c r="AR1200" s="92"/>
      <c r="AS1200" s="92"/>
      <c r="AT1200" s="92"/>
      <c r="AU1200" s="92"/>
    </row>
    <row r="1201" spans="1:48" x14ac:dyDescent="0.2">
      <c r="A1201" s="29"/>
      <c r="B1201" s="53"/>
      <c r="C1201" s="29"/>
      <c r="D1201" s="29"/>
      <c r="E1201" s="29"/>
      <c r="AA1201" s="92"/>
      <c r="AB1201" s="92"/>
      <c r="AC1201" s="92"/>
      <c r="AD1201" s="92"/>
      <c r="AE1201" s="92"/>
      <c r="AG1201" s="116"/>
      <c r="AN1201" s="92"/>
      <c r="AO1201" s="92"/>
      <c r="AP1201" s="92"/>
      <c r="AQ1201" s="92"/>
      <c r="AR1201" s="92"/>
      <c r="AS1201" s="92"/>
      <c r="AT1201" s="92"/>
      <c r="AU1201" s="92"/>
    </row>
    <row r="1202" spans="1:48" x14ac:dyDescent="0.2">
      <c r="A1202" s="29"/>
      <c r="B1202" s="53"/>
      <c r="C1202" s="29"/>
      <c r="D1202" s="29"/>
      <c r="E1202" s="29"/>
      <c r="AA1202" s="92"/>
      <c r="AB1202" s="92"/>
      <c r="AC1202" s="92"/>
      <c r="AD1202" s="92"/>
      <c r="AE1202" s="92"/>
      <c r="AG1202" s="116"/>
      <c r="AN1202" s="92"/>
      <c r="AO1202" s="92"/>
      <c r="AP1202" s="92"/>
      <c r="AQ1202" s="92"/>
      <c r="AR1202" s="92"/>
      <c r="AS1202" s="92"/>
      <c r="AT1202" s="92"/>
      <c r="AU1202" s="92"/>
    </row>
    <row r="1203" spans="1:48" x14ac:dyDescent="0.2">
      <c r="A1203" s="29"/>
      <c r="B1203" s="53"/>
      <c r="C1203" s="29"/>
      <c r="D1203" s="29"/>
      <c r="E1203" s="29"/>
      <c r="AA1203" s="92"/>
      <c r="AB1203" s="92"/>
      <c r="AC1203" s="92"/>
      <c r="AD1203" s="92"/>
      <c r="AE1203" s="92"/>
      <c r="AG1203" s="116"/>
      <c r="AN1203" s="92"/>
      <c r="AO1203" s="92"/>
      <c r="AP1203" s="92"/>
      <c r="AQ1203" s="92"/>
      <c r="AR1203" s="92"/>
      <c r="AS1203" s="92"/>
      <c r="AT1203" s="92"/>
      <c r="AU1203" s="92"/>
    </row>
    <row r="1204" spans="1:48" x14ac:dyDescent="0.2">
      <c r="A1204" s="29"/>
      <c r="B1204" s="53"/>
      <c r="C1204" s="29"/>
      <c r="D1204" s="29"/>
      <c r="E1204" s="29"/>
      <c r="AA1204" s="92"/>
      <c r="AB1204" s="92"/>
      <c r="AC1204" s="92"/>
      <c r="AD1204" s="92"/>
      <c r="AE1204" s="92"/>
      <c r="AG1204" s="116"/>
      <c r="AN1204" s="92"/>
      <c r="AO1204" s="92"/>
      <c r="AP1204" s="92"/>
      <c r="AQ1204" s="92"/>
      <c r="AR1204" s="92"/>
      <c r="AS1204" s="92"/>
      <c r="AT1204" s="92"/>
      <c r="AU1204" s="92"/>
    </row>
    <row r="1205" spans="1:48" x14ac:dyDescent="0.2">
      <c r="A1205" s="29"/>
      <c r="B1205" s="53"/>
      <c r="C1205" s="29"/>
      <c r="D1205" s="29"/>
      <c r="E1205" s="29"/>
      <c r="AA1205" s="92"/>
      <c r="AB1205" s="92"/>
      <c r="AC1205" s="92"/>
      <c r="AD1205" s="92"/>
      <c r="AE1205" s="92"/>
      <c r="AG1205" s="116"/>
      <c r="AN1205" s="92"/>
      <c r="AO1205" s="92"/>
      <c r="AP1205" s="92"/>
      <c r="AQ1205" s="92"/>
      <c r="AR1205" s="92"/>
      <c r="AS1205" s="92"/>
      <c r="AT1205" s="92"/>
      <c r="AU1205" s="92"/>
      <c r="AV1205" s="92"/>
    </row>
    <row r="1206" spans="1:48" x14ac:dyDescent="0.2">
      <c r="A1206" s="29"/>
      <c r="B1206" s="53"/>
      <c r="C1206" s="29"/>
      <c r="D1206" s="29"/>
      <c r="E1206" s="29"/>
      <c r="AA1206" s="92"/>
      <c r="AB1206" s="92"/>
      <c r="AC1206" s="92"/>
      <c r="AD1206" s="92"/>
      <c r="AE1206" s="92"/>
      <c r="AG1206" s="116"/>
      <c r="AN1206" s="92"/>
      <c r="AO1206" s="92"/>
      <c r="AP1206" s="92"/>
      <c r="AQ1206" s="92"/>
      <c r="AR1206" s="92"/>
      <c r="AS1206" s="92"/>
      <c r="AT1206" s="92"/>
      <c r="AU1206" s="92"/>
    </row>
    <row r="1207" spans="1:48" x14ac:dyDescent="0.2">
      <c r="A1207" s="29"/>
      <c r="B1207" s="53"/>
      <c r="C1207" s="29"/>
      <c r="D1207" s="29"/>
      <c r="E1207" s="29"/>
      <c r="AA1207" s="92"/>
      <c r="AB1207" s="92"/>
      <c r="AC1207" s="92"/>
      <c r="AD1207" s="92"/>
      <c r="AE1207" s="92"/>
      <c r="AG1207" s="116"/>
      <c r="AN1207" s="92"/>
      <c r="AO1207" s="92"/>
      <c r="AP1207" s="92"/>
      <c r="AQ1207" s="92"/>
      <c r="AR1207" s="92"/>
      <c r="AS1207" s="92"/>
      <c r="AT1207" s="92"/>
      <c r="AU1207" s="92"/>
    </row>
    <row r="1208" spans="1:48" x14ac:dyDescent="0.2">
      <c r="A1208" s="29"/>
      <c r="B1208" s="53"/>
      <c r="C1208" s="29"/>
      <c r="D1208" s="29"/>
      <c r="E1208" s="29"/>
      <c r="AA1208" s="92"/>
      <c r="AB1208" s="92"/>
      <c r="AC1208" s="92"/>
      <c r="AD1208" s="92"/>
      <c r="AE1208" s="92"/>
      <c r="AG1208" s="116"/>
      <c r="AN1208" s="92"/>
      <c r="AO1208" s="92"/>
      <c r="AP1208" s="92"/>
      <c r="AQ1208" s="92"/>
      <c r="AR1208" s="92"/>
      <c r="AS1208" s="92"/>
      <c r="AT1208" s="92"/>
      <c r="AU1208" s="92"/>
    </row>
    <row r="1209" spans="1:48" x14ac:dyDescent="0.2">
      <c r="A1209" s="29"/>
      <c r="B1209" s="53"/>
      <c r="C1209" s="29"/>
      <c r="D1209" s="29"/>
      <c r="E1209" s="29"/>
      <c r="AA1209" s="92"/>
      <c r="AB1209" s="92"/>
      <c r="AC1209" s="92"/>
      <c r="AD1209" s="92"/>
      <c r="AE1209" s="92"/>
      <c r="AG1209" s="116"/>
      <c r="AN1209" s="92"/>
      <c r="AO1209" s="92"/>
      <c r="AP1209" s="92"/>
      <c r="AQ1209" s="92"/>
      <c r="AR1209" s="92"/>
      <c r="AS1209" s="92"/>
      <c r="AT1209" s="92"/>
      <c r="AU1209" s="92"/>
    </row>
    <row r="1210" spans="1:48" x14ac:dyDescent="0.2">
      <c r="A1210" s="29"/>
      <c r="B1210" s="53"/>
      <c r="C1210" s="29"/>
      <c r="D1210" s="29"/>
      <c r="E1210" s="29"/>
      <c r="AA1210" s="92"/>
      <c r="AB1210" s="92"/>
      <c r="AC1210" s="92"/>
      <c r="AD1210" s="92"/>
      <c r="AE1210" s="92"/>
      <c r="AG1210" s="116"/>
      <c r="AN1210" s="92"/>
      <c r="AO1210" s="92"/>
      <c r="AP1210" s="92"/>
      <c r="AQ1210" s="92"/>
      <c r="AR1210" s="92"/>
      <c r="AS1210" s="92"/>
      <c r="AT1210" s="92"/>
      <c r="AU1210" s="92"/>
    </row>
    <row r="1211" spans="1:48" x14ac:dyDescent="0.2">
      <c r="A1211" s="29"/>
      <c r="B1211" s="53"/>
      <c r="C1211" s="29"/>
      <c r="D1211" s="29"/>
      <c r="E1211" s="29"/>
      <c r="AA1211" s="92"/>
      <c r="AB1211" s="92"/>
      <c r="AC1211" s="92"/>
      <c r="AD1211" s="92"/>
      <c r="AE1211" s="92"/>
      <c r="AG1211" s="116"/>
      <c r="AN1211" s="92"/>
      <c r="AO1211" s="92"/>
      <c r="AP1211" s="92"/>
      <c r="AQ1211" s="92"/>
      <c r="AR1211" s="92"/>
      <c r="AS1211" s="92"/>
      <c r="AT1211" s="92"/>
      <c r="AU1211" s="92"/>
    </row>
    <row r="1212" spans="1:48" x14ac:dyDescent="0.2">
      <c r="A1212" s="29"/>
      <c r="B1212" s="53"/>
      <c r="C1212" s="29"/>
      <c r="D1212" s="29"/>
      <c r="E1212" s="29"/>
      <c r="AA1212" s="92"/>
      <c r="AB1212" s="92"/>
      <c r="AC1212" s="92"/>
      <c r="AD1212" s="92"/>
      <c r="AE1212" s="92"/>
      <c r="AG1212" s="116"/>
      <c r="AN1212" s="92"/>
      <c r="AO1212" s="92"/>
      <c r="AP1212" s="92"/>
      <c r="AQ1212" s="92"/>
      <c r="AR1212" s="92"/>
      <c r="AS1212" s="92"/>
      <c r="AT1212" s="92"/>
      <c r="AU1212" s="92"/>
    </row>
    <row r="1213" spans="1:48" x14ac:dyDescent="0.2">
      <c r="A1213" s="29"/>
      <c r="B1213" s="53"/>
      <c r="C1213" s="29"/>
      <c r="D1213" s="29"/>
      <c r="E1213" s="29"/>
      <c r="AA1213" s="92"/>
      <c r="AB1213" s="92"/>
      <c r="AC1213" s="92"/>
      <c r="AD1213" s="92"/>
      <c r="AE1213" s="92"/>
      <c r="AG1213" s="116"/>
      <c r="AN1213" s="92"/>
      <c r="AO1213" s="92"/>
      <c r="AP1213" s="92"/>
      <c r="AQ1213" s="92"/>
      <c r="AR1213" s="92"/>
      <c r="AS1213" s="92"/>
      <c r="AT1213" s="92"/>
      <c r="AU1213" s="92"/>
    </row>
    <row r="1214" spans="1:48" x14ac:dyDescent="0.2">
      <c r="A1214" s="29"/>
      <c r="B1214" s="53"/>
      <c r="C1214" s="29"/>
      <c r="D1214" s="29"/>
      <c r="E1214" s="29"/>
      <c r="AA1214" s="92"/>
      <c r="AB1214" s="92"/>
      <c r="AC1214" s="92"/>
      <c r="AD1214" s="92"/>
      <c r="AE1214" s="92"/>
      <c r="AG1214" s="116"/>
      <c r="AN1214" s="92"/>
      <c r="AO1214" s="92"/>
      <c r="AP1214" s="92"/>
      <c r="AQ1214" s="92"/>
      <c r="AR1214" s="92"/>
      <c r="AS1214" s="92"/>
      <c r="AT1214" s="92"/>
      <c r="AU1214" s="92"/>
    </row>
    <row r="1215" spans="1:48" x14ac:dyDescent="0.2">
      <c r="A1215" s="29"/>
      <c r="B1215" s="53"/>
      <c r="C1215" s="29"/>
      <c r="D1215" s="29"/>
      <c r="E1215" s="29"/>
      <c r="AA1215" s="92"/>
      <c r="AB1215" s="92"/>
      <c r="AC1215" s="92"/>
      <c r="AD1215" s="92"/>
      <c r="AE1215" s="92"/>
      <c r="AG1215" s="116"/>
      <c r="AN1215" s="92"/>
      <c r="AO1215" s="92"/>
      <c r="AP1215" s="92"/>
      <c r="AQ1215" s="92"/>
      <c r="AR1215" s="92"/>
      <c r="AS1215" s="92"/>
      <c r="AT1215" s="92"/>
      <c r="AU1215" s="92"/>
    </row>
    <row r="1216" spans="1:48" x14ac:dyDescent="0.2">
      <c r="A1216" s="29"/>
      <c r="B1216" s="53"/>
      <c r="C1216" s="29"/>
      <c r="D1216" s="29"/>
      <c r="E1216" s="29"/>
      <c r="AA1216" s="92"/>
      <c r="AB1216" s="92"/>
      <c r="AC1216" s="92"/>
      <c r="AD1216" s="92"/>
      <c r="AE1216" s="92"/>
      <c r="AG1216" s="116"/>
      <c r="AN1216" s="92"/>
      <c r="AO1216" s="92"/>
      <c r="AP1216" s="92"/>
      <c r="AQ1216" s="92"/>
      <c r="AR1216" s="92"/>
      <c r="AS1216" s="92"/>
      <c r="AT1216" s="92"/>
      <c r="AU1216" s="92"/>
    </row>
    <row r="1217" spans="1:64" x14ac:dyDescent="0.2">
      <c r="A1217" s="29"/>
      <c r="B1217" s="53"/>
      <c r="C1217" s="29"/>
      <c r="D1217" s="29"/>
      <c r="E1217" s="29"/>
      <c r="AA1217" s="92"/>
      <c r="AB1217" s="92"/>
      <c r="AC1217" s="92"/>
      <c r="AD1217" s="92"/>
      <c r="AE1217" s="92"/>
      <c r="AG1217" s="116"/>
      <c r="AN1217" s="92"/>
      <c r="AO1217" s="92"/>
      <c r="AP1217" s="92"/>
      <c r="AQ1217" s="92"/>
      <c r="AR1217" s="92"/>
      <c r="AS1217" s="92"/>
      <c r="AT1217" s="92"/>
      <c r="AU1217" s="92"/>
    </row>
    <row r="1218" spans="1:64" x14ac:dyDescent="0.2">
      <c r="A1218" s="29"/>
      <c r="B1218" s="53"/>
      <c r="C1218" s="29"/>
      <c r="D1218" s="29"/>
      <c r="E1218" s="29"/>
      <c r="AA1218" s="92"/>
      <c r="AB1218" s="92"/>
      <c r="AC1218" s="92"/>
      <c r="AD1218" s="92"/>
      <c r="AE1218" s="92"/>
      <c r="AG1218" s="116"/>
      <c r="AN1218" s="92"/>
      <c r="AO1218" s="92"/>
      <c r="AP1218" s="92"/>
      <c r="AQ1218" s="92"/>
      <c r="AR1218" s="92"/>
      <c r="AS1218" s="92"/>
      <c r="AT1218" s="92"/>
      <c r="AU1218" s="92"/>
    </row>
    <row r="1219" spans="1:64" x14ac:dyDescent="0.2">
      <c r="A1219" s="29"/>
      <c r="B1219" s="53"/>
      <c r="C1219" s="29"/>
      <c r="D1219" s="29"/>
      <c r="E1219" s="29"/>
      <c r="AA1219" s="92"/>
      <c r="AB1219" s="92"/>
      <c r="AC1219" s="92"/>
      <c r="AD1219" s="92"/>
      <c r="AE1219" s="92"/>
      <c r="AG1219" s="116"/>
      <c r="AN1219" s="92"/>
      <c r="AO1219" s="92"/>
      <c r="AP1219" s="92"/>
      <c r="AQ1219" s="92"/>
      <c r="AR1219" s="92"/>
      <c r="AS1219" s="92"/>
      <c r="AT1219" s="92"/>
      <c r="AU1219" s="92"/>
    </row>
    <row r="1220" spans="1:64" x14ac:dyDescent="0.2">
      <c r="A1220" s="29"/>
      <c r="B1220" s="53"/>
      <c r="C1220" s="29"/>
      <c r="D1220" s="29"/>
      <c r="E1220" s="29"/>
      <c r="AA1220" s="92"/>
      <c r="AB1220" s="92"/>
      <c r="AC1220" s="92"/>
      <c r="AD1220" s="92"/>
      <c r="AE1220" s="92"/>
      <c r="AG1220" s="116"/>
      <c r="AN1220" s="92"/>
      <c r="AO1220" s="92"/>
      <c r="AP1220" s="92"/>
      <c r="AQ1220" s="92"/>
      <c r="AR1220" s="92"/>
      <c r="AS1220" s="92"/>
      <c r="AT1220" s="92"/>
      <c r="AU1220" s="92"/>
    </row>
    <row r="1221" spans="1:64" x14ac:dyDescent="0.2">
      <c r="A1221" s="29"/>
      <c r="B1221" s="53"/>
      <c r="C1221" s="29"/>
      <c r="D1221" s="29"/>
      <c r="E1221" s="29"/>
      <c r="AA1221" s="92"/>
      <c r="AB1221" s="92"/>
      <c r="AC1221" s="92"/>
      <c r="AD1221" s="92"/>
      <c r="AE1221" s="92"/>
      <c r="AG1221" s="116"/>
      <c r="AN1221" s="92"/>
      <c r="AO1221" s="92"/>
      <c r="AP1221" s="92"/>
      <c r="AQ1221" s="92"/>
      <c r="AR1221" s="92"/>
      <c r="AS1221" s="92"/>
      <c r="AT1221" s="92"/>
      <c r="AU1221" s="92"/>
    </row>
    <row r="1222" spans="1:64" x14ac:dyDescent="0.2">
      <c r="A1222" s="29"/>
      <c r="B1222" s="53"/>
      <c r="C1222" s="29"/>
      <c r="D1222" s="29"/>
      <c r="E1222" s="29"/>
      <c r="AA1222" s="92"/>
      <c r="AB1222" s="92"/>
      <c r="AC1222" s="92"/>
      <c r="AD1222" s="92"/>
      <c r="AE1222" s="92"/>
      <c r="AG1222" s="116"/>
      <c r="AN1222" s="92"/>
      <c r="AO1222" s="92"/>
      <c r="AP1222" s="92"/>
      <c r="AQ1222" s="92"/>
      <c r="AR1222" s="92"/>
      <c r="AS1222" s="92"/>
      <c r="AT1222" s="92"/>
      <c r="AU1222" s="92"/>
    </row>
    <row r="1223" spans="1:64" x14ac:dyDescent="0.2">
      <c r="A1223" s="29"/>
      <c r="B1223" s="53"/>
      <c r="C1223" s="29"/>
      <c r="D1223" s="29"/>
      <c r="E1223" s="29"/>
      <c r="AA1223" s="92"/>
      <c r="AB1223" s="92"/>
      <c r="AC1223" s="92"/>
      <c r="AD1223" s="92"/>
      <c r="AE1223" s="92"/>
      <c r="AG1223" s="116"/>
      <c r="AN1223" s="92"/>
      <c r="AO1223" s="92"/>
      <c r="AP1223" s="92"/>
      <c r="AQ1223" s="92"/>
      <c r="AR1223" s="92"/>
      <c r="AS1223" s="92"/>
      <c r="AT1223" s="92"/>
      <c r="AU1223" s="92"/>
    </row>
    <row r="1224" spans="1:64" x14ac:dyDescent="0.2">
      <c r="A1224" s="29"/>
      <c r="B1224" s="53"/>
      <c r="C1224" s="29"/>
      <c r="D1224" s="29"/>
      <c r="E1224" s="29"/>
      <c r="AA1224" s="92"/>
      <c r="AB1224" s="92"/>
      <c r="AC1224" s="92"/>
      <c r="AD1224" s="92"/>
      <c r="AE1224" s="92"/>
      <c r="AG1224" s="116"/>
      <c r="AN1224" s="92"/>
      <c r="AO1224" s="92"/>
      <c r="AP1224" s="92"/>
      <c r="AQ1224" s="92"/>
      <c r="AR1224" s="92"/>
      <c r="AS1224" s="92"/>
      <c r="AT1224" s="92"/>
      <c r="AU1224" s="92"/>
    </row>
    <row r="1225" spans="1:64" x14ac:dyDescent="0.2">
      <c r="A1225" s="29"/>
      <c r="B1225" s="53"/>
      <c r="C1225" s="29"/>
      <c r="D1225" s="29"/>
      <c r="E1225" s="29"/>
      <c r="AA1225" s="92"/>
      <c r="AB1225" s="92"/>
      <c r="AC1225" s="92"/>
      <c r="AD1225" s="92"/>
      <c r="AE1225" s="92"/>
      <c r="AG1225" s="116"/>
      <c r="AN1225" s="92"/>
      <c r="AO1225" s="92"/>
      <c r="AP1225" s="92"/>
      <c r="AQ1225" s="92"/>
      <c r="AR1225" s="92"/>
      <c r="AS1225" s="92"/>
      <c r="AT1225" s="92"/>
      <c r="AU1225" s="92"/>
    </row>
    <row r="1226" spans="1:64" x14ac:dyDescent="0.2">
      <c r="A1226" s="29"/>
      <c r="B1226" s="53"/>
      <c r="C1226" s="29"/>
      <c r="D1226" s="29"/>
      <c r="E1226" s="29"/>
      <c r="AA1226" s="92"/>
      <c r="AB1226" s="92"/>
      <c r="AC1226" s="92"/>
      <c r="AD1226" s="92"/>
      <c r="AE1226" s="92"/>
      <c r="AG1226" s="116"/>
      <c r="AN1226" s="92"/>
      <c r="AO1226" s="92"/>
      <c r="AP1226" s="92"/>
      <c r="AQ1226" s="92"/>
      <c r="AR1226" s="92"/>
      <c r="AS1226" s="92"/>
      <c r="AT1226" s="92"/>
      <c r="AU1226" s="92"/>
    </row>
    <row r="1227" spans="1:64" x14ac:dyDescent="0.2">
      <c r="A1227" s="29"/>
      <c r="B1227" s="53"/>
      <c r="C1227" s="29"/>
      <c r="D1227" s="29"/>
      <c r="E1227" s="29"/>
      <c r="AA1227" s="92"/>
      <c r="AB1227" s="92"/>
      <c r="AC1227" s="92"/>
      <c r="AD1227" s="92"/>
      <c r="AE1227" s="92"/>
      <c r="AG1227" s="116"/>
      <c r="AN1227" s="92"/>
      <c r="AO1227" s="92"/>
      <c r="AP1227" s="92"/>
      <c r="AQ1227" s="92"/>
      <c r="AR1227" s="92"/>
      <c r="AS1227" s="92"/>
      <c r="AT1227" s="92"/>
      <c r="AU1227" s="92"/>
    </row>
    <row r="1228" spans="1:64" x14ac:dyDescent="0.2">
      <c r="A1228" s="29"/>
      <c r="B1228" s="53"/>
      <c r="C1228" s="29"/>
      <c r="D1228" s="29"/>
      <c r="E1228" s="29"/>
      <c r="AA1228" s="92"/>
      <c r="AB1228" s="92"/>
      <c r="AC1228" s="92"/>
      <c r="AD1228" s="92"/>
      <c r="AE1228" s="92"/>
      <c r="AG1228" s="116"/>
      <c r="AN1228" s="92"/>
      <c r="AO1228" s="92"/>
      <c r="AP1228" s="92"/>
      <c r="AQ1228" s="92"/>
      <c r="AR1228" s="92"/>
      <c r="AS1228" s="92"/>
      <c r="AT1228" s="92"/>
      <c r="AU1228" s="92"/>
    </row>
    <row r="1229" spans="1:64" x14ac:dyDescent="0.2">
      <c r="A1229" s="29"/>
      <c r="B1229" s="53"/>
      <c r="C1229" s="29"/>
      <c r="D1229" s="29"/>
      <c r="E1229" s="29"/>
      <c r="AA1229" s="92"/>
      <c r="AB1229" s="92"/>
      <c r="AC1229" s="92"/>
      <c r="AD1229" s="92"/>
      <c r="AE1229" s="92"/>
      <c r="AG1229" s="116"/>
      <c r="AN1229" s="92"/>
      <c r="AO1229" s="92"/>
      <c r="AP1229" s="92"/>
      <c r="AQ1229" s="92"/>
      <c r="AR1229" s="92"/>
      <c r="AS1229" s="92"/>
      <c r="AT1229" s="92"/>
      <c r="AU1229" s="92"/>
    </row>
    <row r="1230" spans="1:64" x14ac:dyDescent="0.2">
      <c r="A1230" s="29"/>
      <c r="B1230" s="53"/>
      <c r="C1230" s="29"/>
      <c r="D1230" s="29"/>
      <c r="E1230" s="29"/>
      <c r="AA1230" s="92"/>
      <c r="AB1230" s="92"/>
      <c r="AC1230" s="92"/>
      <c r="AD1230" s="92"/>
      <c r="AE1230" s="92"/>
      <c r="AG1230" s="116"/>
      <c r="AN1230" s="92"/>
      <c r="AO1230" s="92"/>
      <c r="AP1230" s="92"/>
      <c r="AQ1230" s="92"/>
      <c r="AR1230" s="92"/>
      <c r="AS1230" s="92"/>
      <c r="AT1230" s="92"/>
      <c r="AU1230" s="92"/>
    </row>
    <row r="1231" spans="1:64" x14ac:dyDescent="0.2">
      <c r="A1231" s="29"/>
      <c r="B1231" s="53"/>
      <c r="C1231" s="29"/>
      <c r="D1231" s="29"/>
      <c r="E1231" s="29"/>
      <c r="AA1231" s="92"/>
      <c r="AB1231" s="92"/>
      <c r="AC1231" s="92"/>
      <c r="AD1231" s="92"/>
      <c r="AE1231" s="92"/>
      <c r="AG1231" s="116"/>
      <c r="AN1231" s="92"/>
      <c r="AO1231" s="92"/>
      <c r="AP1231" s="92"/>
      <c r="AQ1231" s="92"/>
      <c r="AR1231" s="92"/>
      <c r="AS1231" s="92"/>
      <c r="AT1231" s="92"/>
      <c r="AU1231" s="92"/>
    </row>
    <row r="1232" spans="1:64" x14ac:dyDescent="0.2">
      <c r="A1232" s="29"/>
      <c r="B1232" s="53"/>
      <c r="C1232" s="29"/>
      <c r="D1232" s="29"/>
      <c r="E1232" s="29"/>
      <c r="AA1232" s="92"/>
      <c r="AB1232" s="92"/>
      <c r="AC1232" s="92"/>
      <c r="AD1232" s="92"/>
      <c r="AE1232" s="92"/>
      <c r="AG1232" s="116"/>
      <c r="AN1232" s="92"/>
      <c r="AO1232" s="92"/>
      <c r="AP1232" s="92"/>
      <c r="AQ1232" s="92"/>
      <c r="AR1232" s="92"/>
      <c r="AS1232" s="92"/>
      <c r="AT1232" s="92"/>
      <c r="AU1232" s="92"/>
      <c r="AV1232" s="92"/>
      <c r="AW1232" s="92"/>
      <c r="AX1232" s="92"/>
      <c r="AY1232" s="92"/>
      <c r="AZ1232" s="92"/>
      <c r="BA1232" s="92"/>
      <c r="BB1232" s="92"/>
      <c r="BC1232" s="92"/>
      <c r="BD1232" s="92"/>
      <c r="BE1232" s="92"/>
      <c r="BF1232" s="92"/>
      <c r="BG1232" s="92"/>
      <c r="BH1232" s="92"/>
      <c r="BI1232" s="92"/>
      <c r="BJ1232" s="92"/>
      <c r="BK1232" s="92"/>
      <c r="BL1232" s="92"/>
    </row>
    <row r="1233" spans="1:47" x14ac:dyDescent="0.2">
      <c r="A1233" s="29"/>
      <c r="B1233" s="53"/>
      <c r="C1233" s="29"/>
      <c r="D1233" s="29"/>
      <c r="E1233" s="29"/>
      <c r="AA1233" s="92"/>
      <c r="AB1233" s="92"/>
      <c r="AC1233" s="92"/>
      <c r="AD1233" s="92"/>
      <c r="AE1233" s="92"/>
      <c r="AG1233" s="116"/>
      <c r="AN1233" s="92"/>
      <c r="AO1233" s="92"/>
      <c r="AP1233" s="92"/>
      <c r="AQ1233" s="92"/>
      <c r="AR1233" s="92"/>
      <c r="AS1233" s="92"/>
      <c r="AT1233" s="92"/>
      <c r="AU1233" s="92"/>
    </row>
    <row r="1234" spans="1:47" x14ac:dyDescent="0.2">
      <c r="A1234" s="29"/>
      <c r="B1234" s="53"/>
      <c r="C1234" s="29"/>
      <c r="D1234" s="29"/>
      <c r="E1234" s="29"/>
      <c r="AA1234" s="92"/>
      <c r="AB1234" s="92"/>
      <c r="AC1234" s="92"/>
      <c r="AD1234" s="92"/>
      <c r="AE1234" s="92"/>
      <c r="AG1234" s="116"/>
      <c r="AN1234" s="92"/>
      <c r="AO1234" s="92"/>
      <c r="AP1234" s="92"/>
      <c r="AQ1234" s="92"/>
      <c r="AR1234" s="92"/>
      <c r="AS1234" s="92"/>
      <c r="AT1234" s="92"/>
      <c r="AU1234" s="92"/>
    </row>
    <row r="1235" spans="1:47" x14ac:dyDescent="0.2">
      <c r="A1235" s="29"/>
      <c r="B1235" s="53"/>
      <c r="C1235" s="29"/>
      <c r="D1235" s="29"/>
      <c r="E1235" s="29"/>
      <c r="AA1235" s="92"/>
      <c r="AB1235" s="92"/>
      <c r="AC1235" s="92"/>
      <c r="AD1235" s="92"/>
      <c r="AE1235" s="92"/>
      <c r="AG1235" s="116"/>
      <c r="AN1235" s="92"/>
      <c r="AO1235" s="92"/>
      <c r="AP1235" s="92"/>
      <c r="AQ1235" s="92"/>
      <c r="AR1235" s="92"/>
      <c r="AS1235" s="92"/>
      <c r="AT1235" s="92"/>
      <c r="AU1235" s="92"/>
    </row>
    <row r="1236" spans="1:47" x14ac:dyDescent="0.2">
      <c r="A1236" s="29"/>
      <c r="B1236" s="53"/>
      <c r="C1236" s="29"/>
      <c r="D1236" s="29"/>
      <c r="E1236" s="29"/>
      <c r="AA1236" s="92"/>
      <c r="AB1236" s="92"/>
      <c r="AC1236" s="92"/>
      <c r="AD1236" s="92"/>
      <c r="AE1236" s="92"/>
      <c r="AG1236" s="116"/>
      <c r="AN1236" s="92"/>
      <c r="AO1236" s="92"/>
      <c r="AP1236" s="92"/>
      <c r="AQ1236" s="92"/>
      <c r="AR1236" s="92"/>
      <c r="AS1236" s="92"/>
      <c r="AT1236" s="92"/>
      <c r="AU1236" s="92"/>
    </row>
    <row r="1237" spans="1:47" x14ac:dyDescent="0.2">
      <c r="A1237" s="29"/>
      <c r="B1237" s="53"/>
      <c r="C1237" s="29"/>
      <c r="D1237" s="29"/>
      <c r="E1237" s="29"/>
      <c r="AA1237" s="92"/>
      <c r="AB1237" s="92"/>
      <c r="AC1237" s="92"/>
      <c r="AD1237" s="92"/>
      <c r="AE1237" s="92"/>
      <c r="AG1237" s="116"/>
      <c r="AN1237" s="92"/>
      <c r="AO1237" s="92"/>
      <c r="AP1237" s="92"/>
      <c r="AQ1237" s="92"/>
      <c r="AR1237" s="92"/>
      <c r="AS1237" s="92"/>
      <c r="AT1237" s="92"/>
      <c r="AU1237" s="92"/>
    </row>
    <row r="1238" spans="1:47" x14ac:dyDescent="0.2">
      <c r="A1238" s="29"/>
      <c r="B1238" s="53"/>
      <c r="C1238" s="29"/>
      <c r="D1238" s="29"/>
      <c r="E1238" s="29"/>
      <c r="AA1238" s="92"/>
      <c r="AB1238" s="92"/>
      <c r="AC1238" s="92"/>
      <c r="AD1238" s="92"/>
      <c r="AE1238" s="92"/>
      <c r="AG1238" s="116"/>
      <c r="AN1238" s="92"/>
      <c r="AO1238" s="92"/>
      <c r="AP1238" s="92"/>
      <c r="AQ1238" s="92"/>
      <c r="AR1238" s="92"/>
      <c r="AS1238" s="92"/>
      <c r="AT1238" s="92"/>
      <c r="AU1238" s="92"/>
    </row>
    <row r="1239" spans="1:47" x14ac:dyDescent="0.2">
      <c r="A1239" s="29"/>
      <c r="B1239" s="53"/>
      <c r="C1239" s="29"/>
      <c r="D1239" s="29"/>
      <c r="E1239" s="29"/>
      <c r="AA1239" s="92"/>
      <c r="AB1239" s="92"/>
      <c r="AC1239" s="92"/>
      <c r="AD1239" s="92"/>
      <c r="AE1239" s="92"/>
      <c r="AG1239" s="116"/>
      <c r="AN1239" s="92"/>
      <c r="AO1239" s="92"/>
      <c r="AP1239" s="92"/>
      <c r="AQ1239" s="92"/>
      <c r="AR1239" s="92"/>
      <c r="AS1239" s="92"/>
      <c r="AT1239" s="92"/>
      <c r="AU1239" s="92"/>
    </row>
    <row r="1240" spans="1:47" x14ac:dyDescent="0.2">
      <c r="A1240" s="29"/>
      <c r="B1240" s="53"/>
      <c r="C1240" s="29"/>
      <c r="D1240" s="29"/>
      <c r="E1240" s="29"/>
      <c r="AA1240" s="92"/>
      <c r="AB1240" s="92"/>
      <c r="AC1240" s="92"/>
      <c r="AD1240" s="92"/>
      <c r="AE1240" s="92"/>
      <c r="AG1240" s="116"/>
      <c r="AN1240" s="92"/>
      <c r="AO1240" s="92"/>
      <c r="AP1240" s="92"/>
      <c r="AQ1240" s="92"/>
      <c r="AR1240" s="92"/>
      <c r="AS1240" s="92"/>
      <c r="AT1240" s="92"/>
      <c r="AU1240" s="92"/>
    </row>
    <row r="1241" spans="1:47" x14ac:dyDescent="0.2">
      <c r="A1241" s="29"/>
      <c r="B1241" s="53"/>
      <c r="C1241" s="29"/>
      <c r="D1241" s="29"/>
      <c r="E1241" s="29"/>
      <c r="AA1241" s="92"/>
      <c r="AB1241" s="92"/>
      <c r="AC1241" s="92"/>
      <c r="AD1241" s="92"/>
      <c r="AE1241" s="92"/>
      <c r="AG1241" s="116"/>
      <c r="AN1241" s="92"/>
      <c r="AO1241" s="92"/>
      <c r="AP1241" s="92"/>
      <c r="AQ1241" s="92"/>
      <c r="AR1241" s="92"/>
      <c r="AS1241" s="92"/>
      <c r="AT1241" s="92"/>
      <c r="AU1241" s="92"/>
    </row>
    <row r="1242" spans="1:47" x14ac:dyDescent="0.2">
      <c r="A1242" s="29"/>
      <c r="B1242" s="53"/>
      <c r="C1242" s="29"/>
      <c r="D1242" s="29"/>
      <c r="E1242" s="29"/>
      <c r="AA1242" s="92"/>
      <c r="AB1242" s="92"/>
      <c r="AC1242" s="92"/>
      <c r="AD1242" s="92"/>
      <c r="AE1242" s="92"/>
      <c r="AG1242" s="116"/>
      <c r="AN1242" s="92"/>
      <c r="AO1242" s="92"/>
      <c r="AP1242" s="92"/>
      <c r="AQ1242" s="92"/>
      <c r="AR1242" s="92"/>
      <c r="AS1242" s="92"/>
      <c r="AT1242" s="92"/>
      <c r="AU1242" s="92"/>
    </row>
    <row r="1243" spans="1:47" x14ac:dyDescent="0.2">
      <c r="A1243" s="29"/>
      <c r="B1243" s="53"/>
      <c r="C1243" s="29"/>
      <c r="D1243" s="29"/>
      <c r="E1243" s="29"/>
      <c r="AA1243" s="92"/>
      <c r="AB1243" s="92"/>
      <c r="AC1243" s="92"/>
      <c r="AD1243" s="92"/>
      <c r="AE1243" s="92"/>
      <c r="AG1243" s="116"/>
      <c r="AN1243" s="92"/>
      <c r="AO1243" s="92"/>
      <c r="AP1243" s="92"/>
      <c r="AQ1243" s="92"/>
      <c r="AR1243" s="92"/>
      <c r="AS1243" s="92"/>
      <c r="AT1243" s="92"/>
      <c r="AU1243" s="92"/>
    </row>
    <row r="1244" spans="1:47" x14ac:dyDescent="0.2">
      <c r="A1244" s="29"/>
      <c r="B1244" s="53"/>
      <c r="C1244" s="29"/>
      <c r="D1244" s="29"/>
      <c r="E1244" s="29"/>
      <c r="AA1244" s="92"/>
      <c r="AB1244" s="92"/>
      <c r="AC1244" s="92"/>
      <c r="AD1244" s="92"/>
      <c r="AE1244" s="92"/>
      <c r="AG1244" s="116"/>
      <c r="AN1244" s="92"/>
      <c r="AO1244" s="92"/>
      <c r="AP1244" s="92"/>
      <c r="AQ1244" s="92"/>
      <c r="AR1244" s="92"/>
      <c r="AS1244" s="92"/>
      <c r="AT1244" s="92"/>
      <c r="AU1244" s="92"/>
    </row>
    <row r="1245" spans="1:47" x14ac:dyDescent="0.2">
      <c r="A1245" s="29"/>
      <c r="B1245" s="53"/>
      <c r="C1245" s="29"/>
      <c r="D1245" s="29"/>
      <c r="E1245" s="29"/>
      <c r="AA1245" s="92"/>
      <c r="AB1245" s="92"/>
      <c r="AC1245" s="92"/>
      <c r="AD1245" s="92"/>
      <c r="AE1245" s="92"/>
      <c r="AG1245" s="116"/>
      <c r="AN1245" s="92"/>
      <c r="AO1245" s="92"/>
      <c r="AP1245" s="92"/>
      <c r="AQ1245" s="92"/>
      <c r="AR1245" s="92"/>
      <c r="AS1245" s="92"/>
      <c r="AT1245" s="92"/>
      <c r="AU1245" s="92"/>
    </row>
    <row r="1246" spans="1:47" x14ac:dyDescent="0.2">
      <c r="A1246" s="29"/>
      <c r="B1246" s="53"/>
      <c r="C1246" s="29"/>
      <c r="D1246" s="29"/>
      <c r="E1246" s="29"/>
      <c r="AA1246" s="92"/>
      <c r="AB1246" s="92"/>
      <c r="AC1246" s="92"/>
      <c r="AD1246" s="92"/>
      <c r="AE1246" s="92"/>
      <c r="AG1246" s="116"/>
      <c r="AN1246" s="92"/>
      <c r="AO1246" s="92"/>
      <c r="AP1246" s="92"/>
      <c r="AQ1246" s="92"/>
      <c r="AR1246" s="92"/>
      <c r="AS1246" s="92"/>
      <c r="AT1246" s="92"/>
      <c r="AU1246" s="92"/>
    </row>
    <row r="1247" spans="1:47" x14ac:dyDescent="0.2">
      <c r="A1247" s="29"/>
      <c r="B1247" s="53"/>
      <c r="C1247" s="29"/>
      <c r="D1247" s="29"/>
      <c r="E1247" s="29"/>
      <c r="AA1247" s="92"/>
      <c r="AB1247" s="92"/>
      <c r="AC1247" s="92"/>
      <c r="AD1247" s="92"/>
      <c r="AE1247" s="92"/>
      <c r="AG1247" s="116"/>
      <c r="AN1247" s="92"/>
      <c r="AO1247" s="92"/>
      <c r="AP1247" s="92"/>
      <c r="AQ1247" s="92"/>
      <c r="AR1247" s="92"/>
      <c r="AS1247" s="92"/>
      <c r="AT1247" s="92"/>
      <c r="AU1247" s="92"/>
    </row>
    <row r="1248" spans="1:47" x14ac:dyDescent="0.2">
      <c r="A1248" s="29"/>
      <c r="B1248" s="53"/>
      <c r="C1248" s="29"/>
      <c r="D1248" s="29"/>
      <c r="E1248" s="29"/>
      <c r="AA1248" s="92"/>
      <c r="AB1248" s="92"/>
      <c r="AC1248" s="92"/>
      <c r="AD1248" s="92"/>
      <c r="AE1248" s="92"/>
      <c r="AG1248" s="116"/>
      <c r="AN1248" s="92"/>
      <c r="AO1248" s="92"/>
      <c r="AP1248" s="92"/>
      <c r="AQ1248" s="92"/>
      <c r="AR1248" s="92"/>
      <c r="AS1248" s="92"/>
      <c r="AT1248" s="92"/>
      <c r="AU1248" s="92"/>
    </row>
    <row r="1249" spans="1:64" x14ac:dyDescent="0.2">
      <c r="A1249" s="29"/>
      <c r="B1249" s="53"/>
      <c r="C1249" s="29"/>
      <c r="D1249" s="29"/>
      <c r="E1249" s="29"/>
      <c r="AA1249" s="92"/>
      <c r="AB1249" s="92"/>
      <c r="AC1249" s="92"/>
      <c r="AD1249" s="92"/>
      <c r="AE1249" s="92"/>
      <c r="AG1249" s="116"/>
      <c r="AN1249" s="92"/>
      <c r="AO1249" s="92"/>
      <c r="AP1249" s="92"/>
      <c r="AQ1249" s="92"/>
      <c r="AR1249" s="92"/>
      <c r="AS1249" s="92"/>
      <c r="AT1249" s="92"/>
      <c r="AU1249" s="92"/>
      <c r="AV1249" s="92"/>
      <c r="AW1249" s="92"/>
      <c r="AX1249" s="92"/>
      <c r="AY1249" s="92"/>
      <c r="AZ1249" s="92"/>
      <c r="BA1249" s="92"/>
      <c r="BB1249" s="92"/>
      <c r="BC1249" s="92"/>
      <c r="BD1249" s="92"/>
      <c r="BE1249" s="92"/>
      <c r="BF1249" s="92"/>
      <c r="BG1249" s="92"/>
      <c r="BH1249" s="92"/>
      <c r="BI1249" s="92"/>
      <c r="BJ1249" s="92"/>
      <c r="BK1249" s="92"/>
      <c r="BL1249" s="92"/>
    </row>
    <row r="1250" spans="1:64" x14ac:dyDescent="0.2">
      <c r="A1250" s="29"/>
      <c r="B1250" s="53"/>
      <c r="C1250" s="29"/>
      <c r="D1250" s="29"/>
      <c r="E1250" s="29"/>
      <c r="AA1250" s="92"/>
      <c r="AB1250" s="92"/>
      <c r="AC1250" s="92"/>
      <c r="AD1250" s="92"/>
      <c r="AE1250" s="92"/>
      <c r="AG1250" s="116"/>
      <c r="AN1250" s="92"/>
      <c r="AO1250" s="92"/>
      <c r="AP1250" s="92"/>
      <c r="AQ1250" s="92"/>
      <c r="AR1250" s="92"/>
      <c r="AS1250" s="92"/>
      <c r="AT1250" s="92"/>
      <c r="AU1250" s="92"/>
    </row>
    <row r="1251" spans="1:64" x14ac:dyDescent="0.2">
      <c r="A1251" s="29"/>
      <c r="B1251" s="53"/>
      <c r="C1251" s="29"/>
      <c r="D1251" s="29"/>
      <c r="E1251" s="29"/>
      <c r="AA1251" s="92"/>
      <c r="AB1251" s="92"/>
      <c r="AC1251" s="92"/>
      <c r="AD1251" s="92"/>
      <c r="AE1251" s="92"/>
      <c r="AG1251" s="116"/>
      <c r="AN1251" s="92"/>
      <c r="AO1251" s="92"/>
      <c r="AP1251" s="92"/>
      <c r="AQ1251" s="92"/>
      <c r="AR1251" s="92"/>
      <c r="AS1251" s="92"/>
      <c r="AT1251" s="92"/>
      <c r="AU1251" s="92"/>
    </row>
    <row r="1252" spans="1:64" x14ac:dyDescent="0.2">
      <c r="A1252" s="29"/>
      <c r="B1252" s="53"/>
      <c r="C1252" s="29"/>
      <c r="D1252" s="29"/>
      <c r="E1252" s="29"/>
      <c r="AA1252" s="92"/>
      <c r="AB1252" s="92"/>
      <c r="AC1252" s="92"/>
      <c r="AD1252" s="92"/>
      <c r="AE1252" s="92"/>
      <c r="AG1252" s="116"/>
      <c r="AN1252" s="92"/>
      <c r="AO1252" s="92"/>
      <c r="AP1252" s="92"/>
      <c r="AQ1252" s="92"/>
      <c r="AR1252" s="92"/>
      <c r="AS1252" s="92"/>
      <c r="AT1252" s="92"/>
      <c r="AU1252" s="92"/>
    </row>
    <row r="1253" spans="1:64" x14ac:dyDescent="0.2">
      <c r="A1253" s="29"/>
      <c r="B1253" s="53"/>
      <c r="C1253" s="29"/>
      <c r="D1253" s="29"/>
      <c r="E1253" s="29"/>
      <c r="AA1253" s="92"/>
      <c r="AB1253" s="92"/>
      <c r="AC1253" s="92"/>
      <c r="AD1253" s="92"/>
      <c r="AE1253" s="92"/>
      <c r="AG1253" s="116"/>
      <c r="AN1253" s="92"/>
      <c r="AO1253" s="92"/>
      <c r="AP1253" s="92"/>
      <c r="AQ1253" s="92"/>
      <c r="AR1253" s="92"/>
      <c r="AS1253" s="92"/>
      <c r="AT1253" s="92"/>
      <c r="AU1253" s="92"/>
    </row>
    <row r="1254" spans="1:64" x14ac:dyDescent="0.2">
      <c r="A1254" s="29"/>
      <c r="B1254" s="53"/>
      <c r="C1254" s="29"/>
      <c r="D1254" s="29"/>
      <c r="E1254" s="29"/>
      <c r="AA1254" s="92"/>
      <c r="AB1254" s="92"/>
      <c r="AC1254" s="92"/>
      <c r="AD1254" s="92"/>
      <c r="AE1254" s="92"/>
      <c r="AG1254" s="116"/>
      <c r="AN1254" s="92"/>
      <c r="AO1254" s="92"/>
      <c r="AP1254" s="92"/>
      <c r="AQ1254" s="92"/>
      <c r="AR1254" s="92"/>
      <c r="AS1254" s="92"/>
      <c r="AT1254" s="92"/>
      <c r="AU1254" s="92"/>
    </row>
    <row r="1255" spans="1:64" x14ac:dyDescent="0.2">
      <c r="A1255" s="29"/>
      <c r="B1255" s="53"/>
      <c r="C1255" s="29"/>
      <c r="D1255" s="29"/>
      <c r="E1255" s="29"/>
      <c r="AA1255" s="92"/>
      <c r="AB1255" s="92"/>
      <c r="AC1255" s="92"/>
      <c r="AD1255" s="92"/>
      <c r="AE1255" s="92"/>
      <c r="AG1255" s="116"/>
      <c r="AN1255" s="92"/>
      <c r="AO1255" s="92"/>
      <c r="AP1255" s="92"/>
      <c r="AQ1255" s="92"/>
      <c r="AR1255" s="92"/>
      <c r="AS1255" s="92"/>
      <c r="AT1255" s="92"/>
      <c r="AU1255" s="92"/>
    </row>
    <row r="1256" spans="1:64" x14ac:dyDescent="0.2">
      <c r="A1256" s="29"/>
      <c r="B1256" s="53"/>
      <c r="C1256" s="29"/>
      <c r="D1256" s="29"/>
      <c r="E1256" s="29"/>
      <c r="AA1256" s="92"/>
      <c r="AB1256" s="92"/>
      <c r="AC1256" s="92"/>
      <c r="AD1256" s="92"/>
      <c r="AE1256" s="92"/>
      <c r="AG1256" s="116"/>
      <c r="AN1256" s="92"/>
      <c r="AO1256" s="92"/>
      <c r="AP1256" s="92"/>
      <c r="AQ1256" s="92"/>
      <c r="AR1256" s="92"/>
      <c r="AS1256" s="92"/>
      <c r="AT1256" s="92"/>
      <c r="AU1256" s="92"/>
    </row>
    <row r="1257" spans="1:64" x14ac:dyDescent="0.2">
      <c r="A1257" s="29"/>
      <c r="B1257" s="53"/>
      <c r="C1257" s="29"/>
      <c r="D1257" s="29"/>
      <c r="E1257" s="29"/>
      <c r="AA1257" s="92"/>
      <c r="AB1257" s="92"/>
      <c r="AC1257" s="92"/>
      <c r="AD1257" s="92"/>
      <c r="AE1257" s="92"/>
      <c r="AG1257" s="116"/>
      <c r="AN1257" s="92"/>
      <c r="AO1257" s="92"/>
      <c r="AP1257" s="92"/>
      <c r="AQ1257" s="92"/>
      <c r="AR1257" s="92"/>
      <c r="AS1257" s="92"/>
      <c r="AT1257" s="92"/>
      <c r="AU1257" s="92"/>
    </row>
    <row r="1258" spans="1:64" x14ac:dyDescent="0.2">
      <c r="A1258" s="29"/>
      <c r="B1258" s="53"/>
      <c r="C1258" s="29"/>
      <c r="D1258" s="29"/>
      <c r="E1258" s="29"/>
      <c r="AA1258" s="92"/>
      <c r="AB1258" s="92"/>
      <c r="AC1258" s="92"/>
      <c r="AD1258" s="92"/>
      <c r="AE1258" s="92"/>
      <c r="AG1258" s="116"/>
      <c r="AN1258" s="92"/>
      <c r="AO1258" s="92"/>
      <c r="AP1258" s="92"/>
      <c r="AQ1258" s="92"/>
      <c r="AR1258" s="92"/>
      <c r="AS1258" s="92"/>
      <c r="AT1258" s="92"/>
      <c r="AU1258" s="92"/>
      <c r="AV1258" s="92"/>
      <c r="AW1258" s="92"/>
      <c r="AX1258" s="92"/>
      <c r="AY1258" s="92"/>
      <c r="AZ1258" s="92"/>
      <c r="BA1258" s="92"/>
      <c r="BB1258" s="92"/>
      <c r="BC1258" s="92"/>
      <c r="BD1258" s="92"/>
      <c r="BE1258" s="92"/>
      <c r="BF1258" s="92"/>
      <c r="BG1258" s="92"/>
      <c r="BH1258" s="92"/>
      <c r="BI1258" s="92"/>
      <c r="BJ1258" s="92"/>
      <c r="BK1258" s="92"/>
      <c r="BL1258" s="92"/>
    </row>
    <row r="1259" spans="1:64" x14ac:dyDescent="0.2">
      <c r="A1259" s="29"/>
      <c r="B1259" s="53"/>
      <c r="C1259" s="29"/>
      <c r="D1259" s="29"/>
      <c r="E1259" s="29"/>
      <c r="AA1259" s="92"/>
      <c r="AB1259" s="92"/>
      <c r="AC1259" s="92"/>
      <c r="AD1259" s="92"/>
      <c r="AE1259" s="92"/>
      <c r="AG1259" s="116"/>
      <c r="AN1259" s="92"/>
      <c r="AO1259" s="92"/>
      <c r="AP1259" s="92"/>
      <c r="AQ1259" s="92"/>
      <c r="AR1259" s="92"/>
      <c r="AS1259" s="92"/>
      <c r="AT1259" s="92"/>
      <c r="AU1259" s="92"/>
    </row>
    <row r="1260" spans="1:64" x14ac:dyDescent="0.2">
      <c r="A1260" s="29"/>
      <c r="B1260" s="53"/>
      <c r="C1260" s="29"/>
      <c r="D1260" s="29"/>
      <c r="E1260" s="29"/>
      <c r="AA1260" s="92"/>
      <c r="AB1260" s="92"/>
      <c r="AC1260" s="92"/>
      <c r="AD1260" s="92"/>
      <c r="AE1260" s="92"/>
      <c r="AG1260" s="116"/>
      <c r="AN1260" s="92"/>
      <c r="AO1260" s="92"/>
      <c r="AP1260" s="92"/>
      <c r="AQ1260" s="92"/>
      <c r="AR1260" s="92"/>
      <c r="AS1260" s="92"/>
      <c r="AT1260" s="92"/>
      <c r="AU1260" s="92"/>
    </row>
    <row r="1261" spans="1:64" x14ac:dyDescent="0.2">
      <c r="A1261" s="29"/>
      <c r="B1261" s="53"/>
      <c r="C1261" s="29"/>
      <c r="D1261" s="29"/>
      <c r="E1261" s="29"/>
      <c r="AA1261" s="92"/>
      <c r="AB1261" s="92"/>
      <c r="AC1261" s="92"/>
      <c r="AD1261" s="92"/>
      <c r="AE1261" s="92"/>
      <c r="AG1261" s="116"/>
      <c r="AN1261" s="92"/>
      <c r="AO1261" s="92"/>
      <c r="AP1261" s="92"/>
      <c r="AQ1261" s="92"/>
      <c r="AR1261" s="92"/>
      <c r="AS1261" s="92"/>
      <c r="AT1261" s="92"/>
      <c r="AU1261" s="92"/>
    </row>
    <row r="1262" spans="1:64" x14ac:dyDescent="0.2">
      <c r="A1262" s="29"/>
      <c r="B1262" s="53"/>
      <c r="C1262" s="29"/>
      <c r="D1262" s="29"/>
      <c r="E1262" s="29"/>
      <c r="AA1262" s="92"/>
      <c r="AB1262" s="92"/>
      <c r="AC1262" s="92"/>
      <c r="AD1262" s="92"/>
      <c r="AE1262" s="92"/>
      <c r="AG1262" s="116"/>
      <c r="AN1262" s="92"/>
      <c r="AO1262" s="92"/>
      <c r="AP1262" s="92"/>
      <c r="AQ1262" s="92"/>
      <c r="AR1262" s="92"/>
      <c r="AS1262" s="92"/>
      <c r="AT1262" s="92"/>
      <c r="AU1262" s="92"/>
    </row>
    <row r="1263" spans="1:64" x14ac:dyDescent="0.2">
      <c r="A1263" s="29"/>
      <c r="B1263" s="53"/>
      <c r="C1263" s="29"/>
      <c r="D1263" s="29"/>
      <c r="E1263" s="29"/>
      <c r="AA1263" s="92"/>
      <c r="AB1263" s="92"/>
      <c r="AC1263" s="92"/>
      <c r="AD1263" s="92"/>
      <c r="AE1263" s="92"/>
      <c r="AG1263" s="116"/>
      <c r="AN1263" s="92"/>
      <c r="AO1263" s="92"/>
      <c r="AP1263" s="92"/>
      <c r="AQ1263" s="92"/>
      <c r="AR1263" s="92"/>
      <c r="AS1263" s="92"/>
      <c r="AT1263" s="92"/>
      <c r="AU1263" s="92"/>
    </row>
    <row r="1264" spans="1:64" x14ac:dyDescent="0.2">
      <c r="A1264" s="29"/>
      <c r="B1264" s="53"/>
      <c r="C1264" s="29"/>
      <c r="D1264" s="29"/>
      <c r="E1264" s="29"/>
      <c r="AA1264" s="92"/>
      <c r="AB1264" s="92"/>
      <c r="AC1264" s="92"/>
      <c r="AD1264" s="92"/>
      <c r="AE1264" s="92"/>
      <c r="AG1264" s="116"/>
      <c r="AN1264" s="92"/>
      <c r="AO1264" s="92"/>
      <c r="AP1264" s="92"/>
      <c r="AQ1264" s="92"/>
      <c r="AR1264" s="92"/>
      <c r="AS1264" s="92"/>
      <c r="AT1264" s="92"/>
      <c r="AU1264" s="92"/>
    </row>
    <row r="1265" spans="1:47" x14ac:dyDescent="0.2">
      <c r="A1265" s="29"/>
      <c r="B1265" s="53"/>
      <c r="C1265" s="29"/>
      <c r="D1265" s="29"/>
      <c r="E1265" s="29"/>
      <c r="AA1265" s="92"/>
      <c r="AB1265" s="92"/>
      <c r="AC1265" s="92"/>
      <c r="AD1265" s="92"/>
      <c r="AE1265" s="92"/>
      <c r="AG1265" s="116"/>
      <c r="AN1265" s="92"/>
      <c r="AO1265" s="92"/>
      <c r="AP1265" s="92"/>
      <c r="AQ1265" s="92"/>
      <c r="AR1265" s="92"/>
      <c r="AS1265" s="92"/>
      <c r="AT1265" s="92"/>
      <c r="AU1265" s="92"/>
    </row>
    <row r="1266" spans="1:47" x14ac:dyDescent="0.2">
      <c r="A1266" s="29"/>
      <c r="B1266" s="53"/>
      <c r="C1266" s="29"/>
      <c r="D1266" s="29"/>
      <c r="E1266" s="29"/>
      <c r="AA1266" s="92"/>
      <c r="AB1266" s="92"/>
      <c r="AC1266" s="92"/>
      <c r="AD1266" s="92"/>
      <c r="AE1266" s="92"/>
      <c r="AG1266" s="116"/>
      <c r="AN1266" s="92"/>
      <c r="AO1266" s="92"/>
      <c r="AP1266" s="92"/>
      <c r="AQ1266" s="92"/>
      <c r="AR1266" s="92"/>
      <c r="AS1266" s="92"/>
      <c r="AT1266" s="92"/>
      <c r="AU1266" s="92"/>
    </row>
    <row r="1267" spans="1:47" x14ac:dyDescent="0.2">
      <c r="A1267" s="29"/>
      <c r="B1267" s="53"/>
      <c r="C1267" s="29"/>
      <c r="D1267" s="29"/>
      <c r="E1267" s="29"/>
      <c r="AA1267" s="92"/>
      <c r="AB1267" s="92"/>
      <c r="AC1267" s="92"/>
      <c r="AD1267" s="92"/>
      <c r="AE1267" s="92"/>
      <c r="AG1267" s="116"/>
      <c r="AN1267" s="92"/>
      <c r="AO1267" s="92"/>
      <c r="AP1267" s="92"/>
      <c r="AQ1267" s="92"/>
      <c r="AR1267" s="92"/>
      <c r="AS1267" s="92"/>
      <c r="AT1267" s="92"/>
      <c r="AU1267" s="92"/>
    </row>
    <row r="1268" spans="1:47" x14ac:dyDescent="0.2">
      <c r="A1268" s="29"/>
      <c r="B1268" s="53"/>
      <c r="C1268" s="29"/>
      <c r="D1268" s="29"/>
      <c r="E1268" s="29"/>
      <c r="AA1268" s="92"/>
      <c r="AB1268" s="92"/>
      <c r="AC1268" s="92"/>
      <c r="AD1268" s="92"/>
      <c r="AE1268" s="92"/>
      <c r="AG1268" s="116"/>
      <c r="AN1268" s="92"/>
      <c r="AO1268" s="92"/>
      <c r="AP1268" s="92"/>
      <c r="AQ1268" s="92"/>
      <c r="AR1268" s="92"/>
      <c r="AS1268" s="92"/>
      <c r="AT1268" s="92"/>
      <c r="AU1268" s="92"/>
    </row>
    <row r="1269" spans="1:47" x14ac:dyDescent="0.2">
      <c r="A1269" s="29"/>
      <c r="B1269" s="53"/>
      <c r="C1269" s="29"/>
      <c r="D1269" s="29"/>
      <c r="E1269" s="29"/>
      <c r="AA1269" s="92"/>
      <c r="AB1269" s="92"/>
      <c r="AC1269" s="92"/>
      <c r="AD1269" s="92"/>
      <c r="AE1269" s="92"/>
      <c r="AG1269" s="116"/>
      <c r="AN1269" s="92"/>
      <c r="AO1269" s="92"/>
      <c r="AP1269" s="92"/>
      <c r="AQ1269" s="92"/>
      <c r="AR1269" s="92"/>
      <c r="AS1269" s="92"/>
      <c r="AT1269" s="92"/>
      <c r="AU1269" s="92"/>
    </row>
    <row r="1270" spans="1:47" x14ac:dyDescent="0.2">
      <c r="A1270" s="29"/>
      <c r="B1270" s="53"/>
      <c r="C1270" s="29"/>
      <c r="D1270" s="29"/>
      <c r="E1270" s="29"/>
      <c r="AA1270" s="92"/>
      <c r="AB1270" s="92"/>
      <c r="AC1270" s="92"/>
      <c r="AD1270" s="92"/>
      <c r="AE1270" s="92"/>
      <c r="AG1270" s="116"/>
      <c r="AN1270" s="92"/>
      <c r="AO1270" s="92"/>
      <c r="AP1270" s="92"/>
      <c r="AQ1270" s="92"/>
      <c r="AR1270" s="92"/>
      <c r="AS1270" s="92"/>
      <c r="AT1270" s="92"/>
      <c r="AU1270" s="92"/>
    </row>
    <row r="1271" spans="1:47" x14ac:dyDescent="0.2">
      <c r="A1271" s="29"/>
      <c r="B1271" s="53"/>
      <c r="C1271" s="29"/>
      <c r="D1271" s="29"/>
      <c r="E1271" s="29"/>
      <c r="AA1271" s="92"/>
      <c r="AB1271" s="92"/>
      <c r="AC1271" s="92"/>
      <c r="AD1271" s="92"/>
      <c r="AE1271" s="92"/>
      <c r="AG1271" s="116"/>
      <c r="AN1271" s="92"/>
      <c r="AO1271" s="92"/>
      <c r="AP1271" s="92"/>
      <c r="AQ1271" s="92"/>
      <c r="AR1271" s="92"/>
      <c r="AS1271" s="92"/>
      <c r="AT1271" s="92"/>
      <c r="AU1271" s="92"/>
    </row>
    <row r="1272" spans="1:47" x14ac:dyDescent="0.2">
      <c r="A1272" s="29"/>
      <c r="B1272" s="53"/>
      <c r="C1272" s="29"/>
      <c r="D1272" s="29"/>
      <c r="E1272" s="29"/>
      <c r="AA1272" s="92"/>
      <c r="AB1272" s="92"/>
      <c r="AC1272" s="92"/>
      <c r="AD1272" s="92"/>
      <c r="AE1272" s="92"/>
      <c r="AG1272" s="116"/>
      <c r="AN1272" s="92"/>
      <c r="AO1272" s="92"/>
      <c r="AP1272" s="92"/>
      <c r="AQ1272" s="92"/>
      <c r="AR1272" s="92"/>
      <c r="AS1272" s="92"/>
      <c r="AT1272" s="92"/>
      <c r="AU1272" s="92"/>
    </row>
    <row r="1273" spans="1:47" x14ac:dyDescent="0.2">
      <c r="A1273" s="29"/>
      <c r="B1273" s="53"/>
      <c r="C1273" s="29"/>
      <c r="D1273" s="29"/>
      <c r="E1273" s="29"/>
      <c r="AA1273" s="92"/>
      <c r="AB1273" s="92"/>
      <c r="AC1273" s="92"/>
      <c r="AD1273" s="92"/>
      <c r="AE1273" s="92"/>
      <c r="AG1273" s="116"/>
      <c r="AN1273" s="92"/>
      <c r="AO1273" s="92"/>
      <c r="AP1273" s="92"/>
      <c r="AQ1273" s="92"/>
      <c r="AR1273" s="92"/>
      <c r="AS1273" s="92"/>
      <c r="AT1273" s="92"/>
      <c r="AU1273" s="92"/>
    </row>
    <row r="1274" spans="1:47" x14ac:dyDescent="0.2">
      <c r="A1274" s="29"/>
      <c r="B1274" s="53"/>
      <c r="C1274" s="29"/>
      <c r="D1274" s="29"/>
      <c r="E1274" s="29"/>
      <c r="AA1274" s="92"/>
      <c r="AB1274" s="92"/>
      <c r="AC1274" s="92"/>
      <c r="AD1274" s="92"/>
      <c r="AE1274" s="92"/>
      <c r="AG1274" s="116"/>
      <c r="AN1274" s="92"/>
      <c r="AO1274" s="92"/>
      <c r="AP1274" s="92"/>
      <c r="AQ1274" s="92"/>
      <c r="AR1274" s="92"/>
      <c r="AS1274" s="92"/>
      <c r="AT1274" s="92"/>
      <c r="AU1274" s="92"/>
    </row>
    <row r="1275" spans="1:47" x14ac:dyDescent="0.2">
      <c r="A1275" s="29"/>
      <c r="B1275" s="53"/>
      <c r="C1275" s="29"/>
      <c r="D1275" s="29"/>
      <c r="E1275" s="29"/>
      <c r="AA1275" s="92"/>
      <c r="AB1275" s="92"/>
      <c r="AC1275" s="92"/>
      <c r="AD1275" s="92"/>
      <c r="AE1275" s="92"/>
      <c r="AG1275" s="116"/>
      <c r="AN1275" s="92"/>
      <c r="AO1275" s="92"/>
      <c r="AP1275" s="92"/>
      <c r="AQ1275" s="92"/>
      <c r="AR1275" s="92"/>
      <c r="AS1275" s="92"/>
      <c r="AT1275" s="92"/>
      <c r="AU1275" s="92"/>
    </row>
    <row r="1276" spans="1:47" x14ac:dyDescent="0.2">
      <c r="A1276" s="29"/>
      <c r="B1276" s="53"/>
      <c r="C1276" s="29"/>
      <c r="D1276" s="29"/>
      <c r="E1276" s="29"/>
      <c r="AA1276" s="92"/>
      <c r="AB1276" s="92"/>
      <c r="AC1276" s="92"/>
      <c r="AD1276" s="92"/>
      <c r="AE1276" s="92"/>
      <c r="AG1276" s="116"/>
      <c r="AN1276" s="92"/>
      <c r="AO1276" s="92"/>
      <c r="AP1276" s="92"/>
      <c r="AQ1276" s="92"/>
      <c r="AR1276" s="92"/>
      <c r="AS1276" s="92"/>
      <c r="AT1276" s="92"/>
      <c r="AU1276" s="92"/>
    </row>
    <row r="1277" spans="1:47" x14ac:dyDescent="0.2">
      <c r="A1277" s="29"/>
      <c r="B1277" s="53"/>
      <c r="C1277" s="29"/>
      <c r="D1277" s="29"/>
      <c r="E1277" s="29"/>
      <c r="AA1277" s="92"/>
      <c r="AB1277" s="92"/>
      <c r="AC1277" s="92"/>
      <c r="AD1277" s="92"/>
      <c r="AE1277" s="92"/>
      <c r="AG1277" s="116"/>
      <c r="AN1277" s="92"/>
      <c r="AO1277" s="92"/>
      <c r="AP1277" s="92"/>
      <c r="AQ1277" s="92"/>
      <c r="AR1277" s="92"/>
      <c r="AS1277" s="92"/>
      <c r="AT1277" s="92"/>
      <c r="AU1277" s="92"/>
    </row>
    <row r="1278" spans="1:47" x14ac:dyDescent="0.2">
      <c r="A1278" s="29"/>
      <c r="B1278" s="53"/>
      <c r="C1278" s="29"/>
      <c r="D1278" s="29"/>
      <c r="E1278" s="29"/>
      <c r="AA1278" s="92"/>
      <c r="AB1278" s="92"/>
      <c r="AC1278" s="92"/>
      <c r="AD1278" s="92"/>
      <c r="AE1278" s="92"/>
      <c r="AG1278" s="116"/>
      <c r="AN1278" s="92"/>
      <c r="AO1278" s="92"/>
      <c r="AP1278" s="92"/>
      <c r="AQ1278" s="92"/>
      <c r="AR1278" s="92"/>
      <c r="AS1278" s="92"/>
      <c r="AT1278" s="92"/>
      <c r="AU1278" s="92"/>
    </row>
    <row r="1279" spans="1:47" x14ac:dyDescent="0.2">
      <c r="A1279" s="29"/>
      <c r="B1279" s="53"/>
      <c r="C1279" s="29"/>
      <c r="D1279" s="29"/>
      <c r="E1279" s="29"/>
      <c r="AA1279" s="92"/>
      <c r="AB1279" s="92"/>
      <c r="AC1279" s="92"/>
      <c r="AD1279" s="92"/>
      <c r="AE1279" s="92"/>
      <c r="AG1279" s="116"/>
      <c r="AN1279" s="92"/>
      <c r="AO1279" s="92"/>
      <c r="AP1279" s="92"/>
      <c r="AQ1279" s="92"/>
      <c r="AR1279" s="92"/>
      <c r="AS1279" s="92"/>
      <c r="AT1279" s="92"/>
      <c r="AU1279" s="92"/>
    </row>
    <row r="1280" spans="1:47" x14ac:dyDescent="0.2">
      <c r="A1280" s="29"/>
      <c r="B1280" s="53"/>
      <c r="C1280" s="29"/>
      <c r="D1280" s="29"/>
      <c r="E1280" s="29"/>
      <c r="AA1280" s="92"/>
      <c r="AB1280" s="92"/>
      <c r="AC1280" s="92"/>
      <c r="AD1280" s="92"/>
      <c r="AE1280" s="92"/>
      <c r="AG1280" s="116"/>
      <c r="AN1280" s="92"/>
      <c r="AO1280" s="92"/>
      <c r="AP1280" s="92"/>
      <c r="AQ1280" s="92"/>
      <c r="AR1280" s="92"/>
      <c r="AS1280" s="92"/>
      <c r="AT1280" s="92"/>
      <c r="AU1280" s="92"/>
    </row>
    <row r="1281" spans="1:64" x14ac:dyDescent="0.2">
      <c r="A1281" s="29"/>
      <c r="B1281" s="53"/>
      <c r="C1281" s="29"/>
      <c r="D1281" s="29"/>
      <c r="E1281" s="29"/>
      <c r="AA1281" s="92"/>
      <c r="AB1281" s="92"/>
      <c r="AC1281" s="92"/>
      <c r="AD1281" s="92"/>
      <c r="AE1281" s="92"/>
      <c r="AG1281" s="116"/>
      <c r="AN1281" s="92"/>
      <c r="AO1281" s="92"/>
      <c r="AP1281" s="92"/>
      <c r="AQ1281" s="92"/>
      <c r="AR1281" s="92"/>
      <c r="AS1281" s="92"/>
      <c r="AT1281" s="92"/>
      <c r="AU1281" s="92"/>
    </row>
    <row r="1282" spans="1:64" x14ac:dyDescent="0.2">
      <c r="A1282" s="29"/>
      <c r="B1282" s="53"/>
      <c r="C1282" s="29"/>
      <c r="D1282" s="29"/>
      <c r="E1282" s="29"/>
      <c r="AA1282" s="92"/>
      <c r="AB1282" s="92"/>
      <c r="AC1282" s="92"/>
      <c r="AD1282" s="92"/>
      <c r="AE1282" s="92"/>
      <c r="AG1282" s="116"/>
      <c r="AN1282" s="92"/>
      <c r="AO1282" s="92"/>
      <c r="AP1282" s="92"/>
      <c r="AQ1282" s="92"/>
      <c r="AR1282" s="92"/>
      <c r="AS1282" s="92"/>
      <c r="AT1282" s="92"/>
      <c r="AU1282" s="92"/>
    </row>
    <row r="1283" spans="1:64" x14ac:dyDescent="0.2">
      <c r="A1283" s="29"/>
      <c r="B1283" s="53"/>
      <c r="C1283" s="29"/>
      <c r="D1283" s="29"/>
      <c r="E1283" s="29"/>
      <c r="AA1283" s="92"/>
      <c r="AB1283" s="92"/>
      <c r="AC1283" s="92"/>
      <c r="AD1283" s="92"/>
      <c r="AE1283" s="92"/>
      <c r="AG1283" s="116"/>
      <c r="AN1283" s="92"/>
      <c r="AO1283" s="92"/>
      <c r="AP1283" s="92"/>
      <c r="AQ1283" s="92"/>
      <c r="AR1283" s="92"/>
      <c r="AS1283" s="92"/>
      <c r="AT1283" s="92"/>
      <c r="AU1283" s="92"/>
    </row>
    <row r="1284" spans="1:64" x14ac:dyDescent="0.2">
      <c r="A1284" s="29"/>
      <c r="B1284" s="53"/>
      <c r="C1284" s="29"/>
      <c r="D1284" s="29"/>
      <c r="E1284" s="29"/>
      <c r="AA1284" s="92"/>
      <c r="AB1284" s="92"/>
      <c r="AC1284" s="92"/>
      <c r="AD1284" s="92"/>
      <c r="AE1284" s="92"/>
      <c r="AG1284" s="116"/>
      <c r="AN1284" s="92"/>
      <c r="AO1284" s="92"/>
      <c r="AP1284" s="92"/>
      <c r="AQ1284" s="92"/>
      <c r="AR1284" s="92"/>
      <c r="AS1284" s="92"/>
      <c r="AT1284" s="92"/>
      <c r="AU1284" s="92"/>
    </row>
    <row r="1285" spans="1:64" x14ac:dyDescent="0.2">
      <c r="A1285" s="29"/>
      <c r="B1285" s="53"/>
      <c r="C1285" s="29"/>
      <c r="D1285" s="29"/>
      <c r="E1285" s="29"/>
      <c r="AA1285" s="92"/>
      <c r="AB1285" s="92"/>
      <c r="AC1285" s="92"/>
      <c r="AD1285" s="92"/>
      <c r="AE1285" s="92"/>
      <c r="AG1285" s="116"/>
      <c r="AN1285" s="92"/>
      <c r="AO1285" s="92"/>
      <c r="AP1285" s="92"/>
      <c r="AQ1285" s="92"/>
      <c r="AR1285" s="92"/>
      <c r="AS1285" s="92"/>
      <c r="AT1285" s="92"/>
      <c r="AU1285" s="92"/>
    </row>
    <row r="1286" spans="1:64" x14ac:dyDescent="0.2">
      <c r="A1286" s="29"/>
      <c r="B1286" s="53"/>
      <c r="C1286" s="29"/>
      <c r="D1286" s="29"/>
      <c r="E1286" s="29"/>
      <c r="AA1286" s="92"/>
      <c r="AB1286" s="92"/>
      <c r="AC1286" s="92"/>
      <c r="AD1286" s="92"/>
      <c r="AE1286" s="92"/>
      <c r="AG1286" s="116"/>
      <c r="AN1286" s="92"/>
      <c r="AO1286" s="92"/>
      <c r="AP1286" s="92"/>
      <c r="AQ1286" s="92"/>
      <c r="AR1286" s="92"/>
      <c r="AS1286" s="92"/>
      <c r="AT1286" s="92"/>
      <c r="AU1286" s="92"/>
    </row>
    <row r="1287" spans="1:64" x14ac:dyDescent="0.2">
      <c r="A1287" s="29"/>
      <c r="B1287" s="53"/>
      <c r="C1287" s="29"/>
      <c r="D1287" s="29"/>
      <c r="E1287" s="29"/>
      <c r="AA1287" s="92"/>
      <c r="AB1287" s="92"/>
      <c r="AC1287" s="92"/>
      <c r="AD1287" s="92"/>
      <c r="AE1287" s="92"/>
      <c r="AG1287" s="116"/>
      <c r="AN1287" s="92"/>
      <c r="AO1287" s="92"/>
      <c r="AP1287" s="92"/>
      <c r="AQ1287" s="92"/>
      <c r="AR1287" s="92"/>
      <c r="AS1287" s="92"/>
      <c r="AT1287" s="92"/>
      <c r="AU1287" s="92"/>
    </row>
    <row r="1288" spans="1:64" x14ac:dyDescent="0.2">
      <c r="A1288" s="29"/>
      <c r="B1288" s="53"/>
      <c r="C1288" s="29"/>
      <c r="D1288" s="29"/>
      <c r="E1288" s="29"/>
      <c r="AA1288" s="92"/>
      <c r="AB1288" s="92"/>
      <c r="AC1288" s="92"/>
      <c r="AD1288" s="92"/>
      <c r="AE1288" s="92"/>
      <c r="AG1288" s="116"/>
      <c r="AN1288" s="92"/>
      <c r="AO1288" s="92"/>
      <c r="AP1288" s="92"/>
      <c r="AQ1288" s="92"/>
      <c r="AR1288" s="92"/>
      <c r="AS1288" s="92"/>
      <c r="AT1288" s="92"/>
      <c r="AU1288" s="92"/>
    </row>
    <row r="1289" spans="1:64" x14ac:dyDescent="0.2">
      <c r="A1289" s="29"/>
      <c r="B1289" s="53"/>
      <c r="C1289" s="29"/>
      <c r="D1289" s="29"/>
      <c r="E1289" s="29"/>
      <c r="AA1289" s="92"/>
      <c r="AB1289" s="92"/>
      <c r="AC1289" s="92"/>
      <c r="AD1289" s="92"/>
      <c r="AE1289" s="92"/>
      <c r="AG1289" s="116"/>
      <c r="AN1289" s="92"/>
      <c r="AO1289" s="92"/>
      <c r="AP1289" s="92"/>
      <c r="AQ1289" s="92"/>
      <c r="AR1289" s="92"/>
      <c r="AS1289" s="92"/>
      <c r="AT1289" s="92"/>
      <c r="AU1289" s="92"/>
    </row>
    <row r="1290" spans="1:64" x14ac:dyDescent="0.2">
      <c r="A1290" s="29"/>
      <c r="B1290" s="53"/>
      <c r="C1290" s="29"/>
      <c r="D1290" s="29"/>
      <c r="E1290" s="29"/>
      <c r="AA1290" s="92"/>
      <c r="AB1290" s="92"/>
      <c r="AC1290" s="92"/>
      <c r="AD1290" s="92"/>
      <c r="AE1290" s="92"/>
      <c r="AG1290" s="116"/>
      <c r="AN1290" s="92"/>
      <c r="AO1290" s="92"/>
      <c r="AP1290" s="92"/>
      <c r="AQ1290" s="92"/>
      <c r="AR1290" s="92"/>
      <c r="AS1290" s="92"/>
      <c r="AT1290" s="92"/>
      <c r="AU1290" s="92"/>
    </row>
    <row r="1291" spans="1:64" x14ac:dyDescent="0.2">
      <c r="A1291" s="29"/>
      <c r="B1291" s="53"/>
      <c r="C1291" s="29"/>
      <c r="D1291" s="29"/>
      <c r="E1291" s="29"/>
      <c r="AA1291" s="92"/>
      <c r="AB1291" s="92"/>
      <c r="AC1291" s="92"/>
      <c r="AD1291" s="92"/>
      <c r="AE1291" s="92"/>
      <c r="AG1291" s="116"/>
      <c r="AN1291" s="92"/>
      <c r="AO1291" s="92"/>
      <c r="AP1291" s="92"/>
      <c r="AQ1291" s="92"/>
      <c r="AR1291" s="92"/>
      <c r="AS1291" s="92"/>
      <c r="AT1291" s="92"/>
      <c r="AU1291" s="92"/>
      <c r="AV1291" s="92"/>
      <c r="AW1291" s="92"/>
      <c r="AX1291" s="92"/>
      <c r="AY1291" s="92"/>
      <c r="AZ1291" s="92"/>
      <c r="BA1291" s="92"/>
      <c r="BB1291" s="92"/>
      <c r="BC1291" s="92"/>
      <c r="BD1291" s="92"/>
      <c r="BE1291" s="92"/>
      <c r="BF1291" s="92"/>
      <c r="BG1291" s="92"/>
      <c r="BH1291" s="92"/>
      <c r="BI1291" s="92"/>
      <c r="BJ1291" s="92"/>
      <c r="BK1291" s="92"/>
      <c r="BL1291" s="92"/>
    </row>
    <row r="1292" spans="1:64" x14ac:dyDescent="0.2">
      <c r="A1292" s="29"/>
      <c r="B1292" s="53"/>
      <c r="C1292" s="29"/>
      <c r="D1292" s="29"/>
      <c r="E1292" s="29"/>
      <c r="AA1292" s="92"/>
      <c r="AB1292" s="92"/>
      <c r="AC1292" s="92"/>
      <c r="AD1292" s="92"/>
      <c r="AE1292" s="92"/>
      <c r="AG1292" s="116"/>
      <c r="AN1292" s="92"/>
      <c r="AO1292" s="92"/>
      <c r="AP1292" s="92"/>
      <c r="AQ1292" s="92"/>
      <c r="AR1292" s="92"/>
      <c r="AS1292" s="92"/>
      <c r="AT1292" s="92"/>
      <c r="AU1292" s="92"/>
    </row>
    <row r="1293" spans="1:64" x14ac:dyDescent="0.2">
      <c r="A1293" s="29"/>
      <c r="B1293" s="53"/>
      <c r="C1293" s="29"/>
      <c r="D1293" s="29"/>
      <c r="E1293" s="29"/>
      <c r="AA1293" s="92"/>
      <c r="AB1293" s="92"/>
      <c r="AC1293" s="92"/>
      <c r="AD1293" s="92"/>
      <c r="AE1293" s="92"/>
      <c r="AG1293" s="116"/>
      <c r="AN1293" s="92"/>
      <c r="AO1293" s="92"/>
      <c r="AP1293" s="92"/>
      <c r="AQ1293" s="92"/>
      <c r="AR1293" s="92"/>
      <c r="AS1293" s="92"/>
      <c r="AT1293" s="92"/>
      <c r="AU1293" s="92"/>
      <c r="AV1293" s="92"/>
      <c r="AW1293" s="92"/>
      <c r="AX1293" s="92"/>
      <c r="AY1293" s="92"/>
      <c r="AZ1293" s="92"/>
      <c r="BA1293" s="92"/>
      <c r="BB1293" s="92"/>
      <c r="BC1293" s="92"/>
      <c r="BD1293" s="92"/>
      <c r="BE1293" s="92"/>
      <c r="BF1293" s="92"/>
      <c r="BG1293" s="92"/>
      <c r="BH1293" s="92"/>
      <c r="BI1293" s="92"/>
      <c r="BJ1293" s="92"/>
      <c r="BK1293" s="92"/>
      <c r="BL1293" s="92"/>
    </row>
    <row r="1294" spans="1:64" x14ac:dyDescent="0.2">
      <c r="A1294" s="29"/>
      <c r="B1294" s="53"/>
      <c r="C1294" s="29"/>
      <c r="D1294" s="29"/>
      <c r="E1294" s="29"/>
      <c r="AA1294" s="92"/>
      <c r="AB1294" s="92"/>
      <c r="AC1294" s="92"/>
      <c r="AD1294" s="92"/>
      <c r="AE1294" s="92"/>
      <c r="AG1294" s="116"/>
      <c r="AN1294" s="92"/>
      <c r="AO1294" s="92"/>
      <c r="AP1294" s="92"/>
      <c r="AQ1294" s="92"/>
      <c r="AR1294" s="92"/>
      <c r="AS1294" s="92"/>
      <c r="AT1294" s="92"/>
      <c r="AU1294" s="92"/>
    </row>
    <row r="1295" spans="1:64" x14ac:dyDescent="0.2">
      <c r="A1295" s="29"/>
      <c r="B1295" s="53"/>
      <c r="C1295" s="29"/>
      <c r="D1295" s="29"/>
      <c r="E1295" s="29"/>
      <c r="AA1295" s="92"/>
      <c r="AB1295" s="92"/>
      <c r="AC1295" s="92"/>
      <c r="AD1295" s="92"/>
      <c r="AE1295" s="92"/>
      <c r="AG1295" s="116"/>
      <c r="AN1295" s="92"/>
      <c r="AO1295" s="92"/>
      <c r="AP1295" s="92"/>
      <c r="AQ1295" s="92"/>
      <c r="AR1295" s="92"/>
      <c r="AS1295" s="92"/>
      <c r="AT1295" s="92"/>
      <c r="AU1295" s="92"/>
      <c r="AV1295" s="92"/>
    </row>
    <row r="1296" spans="1:64" x14ac:dyDescent="0.2">
      <c r="A1296" s="29"/>
      <c r="B1296" s="53"/>
      <c r="C1296" s="29"/>
      <c r="D1296" s="29"/>
      <c r="E1296" s="29"/>
      <c r="AA1296" s="92"/>
      <c r="AB1296" s="92"/>
      <c r="AC1296" s="92"/>
      <c r="AD1296" s="92"/>
      <c r="AE1296" s="92"/>
      <c r="AG1296" s="116"/>
      <c r="AN1296" s="92"/>
      <c r="AO1296" s="92"/>
      <c r="AP1296" s="92"/>
      <c r="AQ1296" s="92"/>
      <c r="AR1296" s="92"/>
      <c r="AS1296" s="92"/>
      <c r="AT1296" s="92"/>
      <c r="AU1296" s="92"/>
    </row>
    <row r="1297" spans="1:64" x14ac:dyDescent="0.2">
      <c r="A1297" s="29"/>
      <c r="B1297" s="53"/>
      <c r="C1297" s="29"/>
      <c r="D1297" s="29"/>
      <c r="E1297" s="29"/>
      <c r="AA1297" s="92"/>
      <c r="AB1297" s="92"/>
      <c r="AC1297" s="92"/>
      <c r="AD1297" s="92"/>
      <c r="AE1297" s="92"/>
      <c r="AG1297" s="116"/>
      <c r="AN1297" s="92"/>
      <c r="AO1297" s="92"/>
      <c r="AP1297" s="92"/>
      <c r="AQ1297" s="92"/>
      <c r="AR1297" s="92"/>
      <c r="AS1297" s="92"/>
      <c r="AT1297" s="92"/>
      <c r="AU1297" s="92"/>
      <c r="AV1297" s="92"/>
      <c r="AW1297" s="92"/>
      <c r="AX1297" s="92"/>
      <c r="AY1297" s="92"/>
      <c r="AZ1297" s="92"/>
      <c r="BA1297" s="92"/>
      <c r="BB1297" s="92"/>
      <c r="BC1297" s="92"/>
      <c r="BD1297" s="92"/>
      <c r="BE1297" s="92"/>
      <c r="BF1297" s="92"/>
      <c r="BG1297" s="92"/>
      <c r="BH1297" s="92"/>
      <c r="BI1297" s="92"/>
      <c r="BJ1297" s="92"/>
      <c r="BK1297" s="92"/>
      <c r="BL1297" s="92"/>
    </row>
    <row r="1298" spans="1:64" x14ac:dyDescent="0.2">
      <c r="A1298" s="29"/>
      <c r="B1298" s="53"/>
      <c r="C1298" s="29"/>
      <c r="D1298" s="29"/>
      <c r="E1298" s="29"/>
      <c r="AA1298" s="92"/>
      <c r="AB1298" s="92"/>
      <c r="AC1298" s="92"/>
      <c r="AD1298" s="92"/>
      <c r="AE1298" s="92"/>
      <c r="AG1298" s="116"/>
      <c r="AN1298" s="92"/>
      <c r="AO1298" s="92"/>
      <c r="AP1298" s="92"/>
      <c r="AQ1298" s="92"/>
      <c r="AR1298" s="92"/>
      <c r="AS1298" s="92"/>
      <c r="AT1298" s="92"/>
      <c r="AU1298" s="92"/>
    </row>
    <row r="1299" spans="1:64" x14ac:dyDescent="0.2">
      <c r="A1299" s="29"/>
      <c r="B1299" s="53"/>
      <c r="C1299" s="29"/>
      <c r="D1299" s="29"/>
      <c r="E1299" s="29"/>
      <c r="AA1299" s="92"/>
      <c r="AB1299" s="92"/>
      <c r="AC1299" s="92"/>
      <c r="AD1299" s="92"/>
      <c r="AE1299" s="92"/>
      <c r="AG1299" s="116"/>
      <c r="AN1299" s="92"/>
      <c r="AO1299" s="92"/>
      <c r="AP1299" s="92"/>
      <c r="AQ1299" s="92"/>
      <c r="AR1299" s="92"/>
      <c r="AS1299" s="92"/>
      <c r="AT1299" s="92"/>
      <c r="AU1299" s="92"/>
    </row>
    <row r="1300" spans="1:64" x14ac:dyDescent="0.2">
      <c r="A1300" s="29"/>
      <c r="B1300" s="53"/>
      <c r="C1300" s="29"/>
      <c r="D1300" s="29"/>
      <c r="E1300" s="29"/>
      <c r="AA1300" s="92"/>
      <c r="AB1300" s="92"/>
      <c r="AC1300" s="92"/>
      <c r="AD1300" s="92"/>
      <c r="AE1300" s="92"/>
      <c r="AG1300" s="116"/>
      <c r="AN1300" s="92"/>
      <c r="AO1300" s="92"/>
      <c r="AP1300" s="92"/>
      <c r="AQ1300" s="92"/>
      <c r="AR1300" s="92"/>
      <c r="AS1300" s="92"/>
      <c r="AT1300" s="92"/>
      <c r="AU1300" s="92"/>
    </row>
    <row r="1301" spans="1:64" x14ac:dyDescent="0.2">
      <c r="A1301" s="29"/>
      <c r="B1301" s="53"/>
      <c r="C1301" s="29"/>
      <c r="D1301" s="29"/>
      <c r="E1301" s="29"/>
      <c r="AA1301" s="92"/>
      <c r="AB1301" s="92"/>
      <c r="AC1301" s="92"/>
      <c r="AD1301" s="92"/>
      <c r="AE1301" s="92"/>
      <c r="AG1301" s="116"/>
      <c r="AN1301" s="92"/>
      <c r="AO1301" s="92"/>
      <c r="AP1301" s="92"/>
      <c r="AQ1301" s="92"/>
      <c r="AR1301" s="92"/>
      <c r="AS1301" s="92"/>
      <c r="AT1301" s="92"/>
      <c r="AU1301" s="92"/>
      <c r="AV1301" s="92"/>
    </row>
    <row r="1302" spans="1:64" x14ac:dyDescent="0.2">
      <c r="A1302" s="29"/>
      <c r="B1302" s="53"/>
      <c r="C1302" s="29"/>
      <c r="D1302" s="29"/>
      <c r="E1302" s="29"/>
      <c r="AA1302" s="92"/>
      <c r="AB1302" s="92"/>
      <c r="AC1302" s="92"/>
      <c r="AD1302" s="92"/>
      <c r="AE1302" s="92"/>
      <c r="AG1302" s="116"/>
      <c r="AN1302" s="92"/>
      <c r="AO1302" s="92"/>
      <c r="AP1302" s="92"/>
      <c r="AQ1302" s="92"/>
      <c r="AR1302" s="92"/>
      <c r="AS1302" s="92"/>
      <c r="AT1302" s="92"/>
      <c r="AU1302" s="92"/>
    </row>
    <row r="1303" spans="1:64" x14ac:dyDescent="0.2">
      <c r="A1303" s="29"/>
      <c r="B1303" s="53"/>
      <c r="C1303" s="29"/>
      <c r="D1303" s="29"/>
      <c r="E1303" s="29"/>
      <c r="AA1303" s="92"/>
      <c r="AB1303" s="92"/>
      <c r="AC1303" s="92"/>
      <c r="AD1303" s="92"/>
      <c r="AE1303" s="92"/>
      <c r="AG1303" s="116"/>
      <c r="AN1303" s="92"/>
      <c r="AO1303" s="92"/>
      <c r="AP1303" s="92"/>
      <c r="AQ1303" s="92"/>
      <c r="AR1303" s="92"/>
      <c r="AS1303" s="92"/>
      <c r="AT1303" s="92"/>
      <c r="AU1303" s="92"/>
    </row>
    <row r="1304" spans="1:64" x14ac:dyDescent="0.2">
      <c r="A1304" s="29"/>
      <c r="B1304" s="53"/>
      <c r="C1304" s="29"/>
      <c r="D1304" s="29"/>
      <c r="E1304" s="29"/>
      <c r="AA1304" s="92"/>
      <c r="AB1304" s="92"/>
      <c r="AC1304" s="92"/>
      <c r="AD1304" s="92"/>
      <c r="AE1304" s="92"/>
      <c r="AG1304" s="116"/>
      <c r="AN1304" s="92"/>
      <c r="AO1304" s="92"/>
      <c r="AP1304" s="92"/>
      <c r="AQ1304" s="92"/>
      <c r="AR1304" s="92"/>
      <c r="AS1304" s="92"/>
      <c r="AT1304" s="92"/>
      <c r="AU1304" s="92"/>
    </row>
    <row r="1305" spans="1:64" x14ac:dyDescent="0.2">
      <c r="A1305" s="29"/>
      <c r="B1305" s="53"/>
      <c r="C1305" s="29"/>
      <c r="D1305" s="29"/>
      <c r="E1305" s="29"/>
      <c r="AA1305" s="92"/>
      <c r="AB1305" s="92"/>
      <c r="AC1305" s="92"/>
      <c r="AD1305" s="92"/>
      <c r="AE1305" s="92"/>
      <c r="AG1305" s="116"/>
      <c r="AN1305" s="92"/>
      <c r="AO1305" s="92"/>
      <c r="AP1305" s="92"/>
      <c r="AQ1305" s="92"/>
      <c r="AR1305" s="92"/>
      <c r="AS1305" s="92"/>
      <c r="AT1305" s="92"/>
      <c r="AU1305" s="92"/>
    </row>
    <row r="1306" spans="1:64" x14ac:dyDescent="0.2">
      <c r="A1306" s="29"/>
      <c r="B1306" s="53"/>
      <c r="C1306" s="29"/>
      <c r="D1306" s="29"/>
      <c r="E1306" s="29"/>
      <c r="AA1306" s="92"/>
      <c r="AB1306" s="92"/>
      <c r="AC1306" s="92"/>
      <c r="AD1306" s="92"/>
      <c r="AE1306" s="92"/>
      <c r="AG1306" s="116"/>
      <c r="AN1306" s="92"/>
      <c r="AO1306" s="92"/>
      <c r="AP1306" s="92"/>
      <c r="AQ1306" s="92"/>
      <c r="AR1306" s="92"/>
      <c r="AS1306" s="92"/>
      <c r="AT1306" s="92"/>
      <c r="AU1306" s="92"/>
    </row>
    <row r="1307" spans="1:64" x14ac:dyDescent="0.2">
      <c r="A1307" s="29"/>
      <c r="B1307" s="53"/>
      <c r="C1307" s="29"/>
      <c r="D1307" s="29"/>
      <c r="E1307" s="29"/>
      <c r="AA1307" s="92"/>
      <c r="AB1307" s="92"/>
      <c r="AC1307" s="92"/>
      <c r="AD1307" s="92"/>
      <c r="AE1307" s="92"/>
      <c r="AG1307" s="116"/>
      <c r="AN1307" s="92"/>
      <c r="AO1307" s="92"/>
      <c r="AP1307" s="92"/>
      <c r="AQ1307" s="92"/>
      <c r="AR1307" s="92"/>
      <c r="AS1307" s="92"/>
      <c r="AT1307" s="92"/>
      <c r="AU1307" s="92"/>
    </row>
    <row r="1308" spans="1:64" x14ac:dyDescent="0.2">
      <c r="A1308" s="29"/>
      <c r="B1308" s="53"/>
      <c r="C1308" s="29"/>
      <c r="D1308" s="29"/>
      <c r="E1308" s="29"/>
      <c r="AA1308" s="92"/>
      <c r="AB1308" s="92"/>
      <c r="AC1308" s="92"/>
      <c r="AD1308" s="92"/>
      <c r="AE1308" s="92"/>
      <c r="AG1308" s="116"/>
      <c r="AN1308" s="92"/>
      <c r="AO1308" s="92"/>
      <c r="AP1308" s="92"/>
      <c r="AQ1308" s="92"/>
      <c r="AR1308" s="92"/>
      <c r="AS1308" s="92"/>
      <c r="AT1308" s="92"/>
      <c r="AU1308" s="92"/>
    </row>
    <row r="1309" spans="1:64" x14ac:dyDescent="0.2">
      <c r="A1309" s="29"/>
      <c r="B1309" s="53"/>
      <c r="C1309" s="29"/>
      <c r="D1309" s="29"/>
      <c r="E1309" s="29"/>
      <c r="AA1309" s="92"/>
      <c r="AB1309" s="92"/>
      <c r="AC1309" s="92"/>
      <c r="AD1309" s="92"/>
      <c r="AE1309" s="92"/>
      <c r="AG1309" s="116"/>
      <c r="AN1309" s="92"/>
      <c r="AO1309" s="92"/>
      <c r="AP1309" s="92"/>
      <c r="AQ1309" s="92"/>
      <c r="AR1309" s="92"/>
      <c r="AS1309" s="92"/>
      <c r="AT1309" s="92"/>
      <c r="AU1309" s="92"/>
    </row>
    <row r="1310" spans="1:64" x14ac:dyDescent="0.2">
      <c r="A1310" s="29"/>
      <c r="B1310" s="53"/>
      <c r="C1310" s="29"/>
      <c r="D1310" s="29"/>
      <c r="E1310" s="29"/>
      <c r="AA1310" s="92"/>
      <c r="AB1310" s="92"/>
      <c r="AC1310" s="92"/>
      <c r="AD1310" s="92"/>
      <c r="AE1310" s="92"/>
      <c r="AG1310" s="116"/>
      <c r="AN1310" s="92"/>
      <c r="AO1310" s="92"/>
      <c r="AP1310" s="92"/>
      <c r="AQ1310" s="92"/>
      <c r="AR1310" s="92"/>
      <c r="AS1310" s="92"/>
      <c r="AT1310" s="92"/>
      <c r="AU1310" s="92"/>
    </row>
    <row r="1311" spans="1:64" x14ac:dyDescent="0.2">
      <c r="A1311" s="29"/>
      <c r="B1311" s="53"/>
      <c r="C1311" s="29"/>
      <c r="D1311" s="29"/>
      <c r="E1311" s="29"/>
      <c r="AA1311" s="92"/>
      <c r="AB1311" s="92"/>
      <c r="AC1311" s="92"/>
      <c r="AD1311" s="92"/>
      <c r="AE1311" s="92"/>
      <c r="AG1311" s="116"/>
      <c r="AN1311" s="92"/>
      <c r="AO1311" s="92"/>
      <c r="AP1311" s="92"/>
      <c r="AQ1311" s="92"/>
      <c r="AR1311" s="92"/>
      <c r="AS1311" s="92"/>
      <c r="AT1311" s="92"/>
      <c r="AU1311" s="92"/>
    </row>
    <row r="1312" spans="1:64" x14ac:dyDescent="0.2">
      <c r="A1312" s="29"/>
      <c r="B1312" s="53"/>
      <c r="C1312" s="29"/>
      <c r="D1312" s="29"/>
      <c r="E1312" s="29"/>
      <c r="AA1312" s="92"/>
      <c r="AB1312" s="92"/>
      <c r="AC1312" s="92"/>
      <c r="AD1312" s="92"/>
      <c r="AE1312" s="92"/>
      <c r="AG1312" s="116"/>
      <c r="AN1312" s="92"/>
      <c r="AO1312" s="92"/>
      <c r="AP1312" s="92"/>
      <c r="AQ1312" s="92"/>
      <c r="AR1312" s="92"/>
      <c r="AS1312" s="92"/>
      <c r="AT1312" s="92"/>
      <c r="AU1312" s="92"/>
    </row>
    <row r="1313" spans="1:64" x14ac:dyDescent="0.2">
      <c r="A1313" s="29"/>
      <c r="B1313" s="53"/>
      <c r="C1313" s="29"/>
      <c r="D1313" s="29"/>
      <c r="E1313" s="29"/>
      <c r="AA1313" s="92"/>
      <c r="AB1313" s="92"/>
      <c r="AC1313" s="92"/>
      <c r="AD1313" s="92"/>
      <c r="AE1313" s="92"/>
      <c r="AG1313" s="116"/>
      <c r="AN1313" s="92"/>
      <c r="AO1313" s="92"/>
      <c r="AP1313" s="92"/>
      <c r="AQ1313" s="92"/>
      <c r="AR1313" s="92"/>
      <c r="AS1313" s="92"/>
      <c r="AT1313" s="92"/>
      <c r="AU1313" s="92"/>
    </row>
    <row r="1314" spans="1:64" x14ac:dyDescent="0.2">
      <c r="A1314" s="29"/>
      <c r="B1314" s="53"/>
      <c r="C1314" s="29"/>
      <c r="D1314" s="29"/>
      <c r="E1314" s="29"/>
      <c r="AA1314" s="92"/>
      <c r="AB1314" s="92"/>
      <c r="AC1314" s="92"/>
      <c r="AD1314" s="92"/>
      <c r="AE1314" s="92"/>
      <c r="AG1314" s="116"/>
      <c r="AN1314" s="92"/>
      <c r="AO1314" s="92"/>
      <c r="AP1314" s="92"/>
      <c r="AQ1314" s="92"/>
      <c r="AR1314" s="92"/>
      <c r="AS1314" s="92"/>
      <c r="AT1314" s="92"/>
      <c r="AU1314" s="92"/>
    </row>
    <row r="1315" spans="1:64" x14ac:dyDescent="0.2">
      <c r="A1315" s="29"/>
      <c r="B1315" s="53"/>
      <c r="C1315" s="29"/>
      <c r="D1315" s="29"/>
      <c r="E1315" s="29"/>
      <c r="AA1315" s="92"/>
      <c r="AB1315" s="92"/>
      <c r="AC1315" s="92"/>
      <c r="AD1315" s="92"/>
      <c r="AE1315" s="92"/>
      <c r="AG1315" s="116"/>
      <c r="AN1315" s="92"/>
      <c r="AO1315" s="92"/>
      <c r="AP1315" s="92"/>
      <c r="AQ1315" s="92"/>
      <c r="AR1315" s="92"/>
      <c r="AS1315" s="92"/>
      <c r="AT1315" s="92"/>
      <c r="AU1315" s="92"/>
    </row>
    <row r="1316" spans="1:64" x14ac:dyDescent="0.2">
      <c r="A1316" s="29"/>
      <c r="B1316" s="53"/>
      <c r="C1316" s="29"/>
      <c r="D1316" s="29"/>
      <c r="E1316" s="29"/>
      <c r="AA1316" s="92"/>
      <c r="AB1316" s="92"/>
      <c r="AC1316" s="92"/>
      <c r="AD1316" s="92"/>
      <c r="AE1316" s="92"/>
      <c r="AG1316" s="116"/>
      <c r="AN1316" s="92"/>
      <c r="AO1316" s="92"/>
      <c r="AP1316" s="92"/>
      <c r="AQ1316" s="92"/>
      <c r="AR1316" s="92"/>
      <c r="AS1316" s="92"/>
      <c r="AT1316" s="92"/>
      <c r="AU1316" s="92"/>
    </row>
    <row r="1317" spans="1:64" x14ac:dyDescent="0.2">
      <c r="A1317" s="29"/>
      <c r="B1317" s="53"/>
      <c r="C1317" s="29"/>
      <c r="D1317" s="29"/>
      <c r="E1317" s="29"/>
      <c r="AA1317" s="92"/>
      <c r="AB1317" s="92"/>
      <c r="AC1317" s="92"/>
      <c r="AD1317" s="92"/>
      <c r="AE1317" s="92"/>
      <c r="AG1317" s="116"/>
      <c r="AN1317" s="92"/>
      <c r="AO1317" s="92"/>
      <c r="AP1317" s="92"/>
      <c r="AQ1317" s="92"/>
      <c r="AR1317" s="92"/>
      <c r="AS1317" s="92"/>
      <c r="AT1317" s="92"/>
      <c r="AU1317" s="92"/>
    </row>
    <row r="1318" spans="1:64" x14ac:dyDescent="0.2">
      <c r="A1318" s="29"/>
      <c r="B1318" s="53"/>
      <c r="C1318" s="29"/>
      <c r="D1318" s="29"/>
      <c r="E1318" s="29"/>
      <c r="AA1318" s="92"/>
      <c r="AB1318" s="92"/>
      <c r="AC1318" s="92"/>
      <c r="AD1318" s="92"/>
      <c r="AE1318" s="92"/>
      <c r="AG1318" s="116"/>
      <c r="AN1318" s="92"/>
      <c r="AO1318" s="92"/>
      <c r="AP1318" s="92"/>
      <c r="AQ1318" s="92"/>
      <c r="AR1318" s="92"/>
      <c r="AS1318" s="92"/>
      <c r="AT1318" s="92"/>
      <c r="AU1318" s="92"/>
    </row>
    <row r="1319" spans="1:64" x14ac:dyDescent="0.2">
      <c r="A1319" s="29"/>
      <c r="B1319" s="53"/>
      <c r="C1319" s="29"/>
      <c r="D1319" s="29"/>
      <c r="E1319" s="29"/>
      <c r="AA1319" s="92"/>
      <c r="AB1319" s="92"/>
      <c r="AC1319" s="92"/>
      <c r="AD1319" s="92"/>
      <c r="AE1319" s="92"/>
      <c r="AG1319" s="116"/>
      <c r="AN1319" s="92"/>
      <c r="AO1319" s="92"/>
      <c r="AP1319" s="92"/>
      <c r="AQ1319" s="92"/>
      <c r="AR1319" s="92"/>
      <c r="AS1319" s="92"/>
      <c r="AT1319" s="92"/>
      <c r="AU1319" s="92"/>
    </row>
    <row r="1320" spans="1:64" x14ac:dyDescent="0.2">
      <c r="A1320" s="29"/>
      <c r="B1320" s="53"/>
      <c r="C1320" s="29"/>
      <c r="D1320" s="29"/>
      <c r="E1320" s="29"/>
      <c r="AA1320" s="92"/>
      <c r="AB1320" s="92"/>
      <c r="AC1320" s="92"/>
      <c r="AD1320" s="92"/>
      <c r="AE1320" s="92"/>
      <c r="AG1320" s="116"/>
      <c r="AN1320" s="92"/>
      <c r="AO1320" s="92"/>
      <c r="AP1320" s="92"/>
      <c r="AQ1320" s="92"/>
      <c r="AR1320" s="92"/>
      <c r="AS1320" s="92"/>
      <c r="AT1320" s="92"/>
      <c r="AU1320" s="92"/>
    </row>
    <row r="1321" spans="1:64" x14ac:dyDescent="0.2">
      <c r="A1321" s="29"/>
      <c r="B1321" s="53"/>
      <c r="C1321" s="29"/>
      <c r="D1321" s="29"/>
      <c r="E1321" s="29"/>
      <c r="AA1321" s="92"/>
      <c r="AB1321" s="92"/>
      <c r="AC1321" s="92"/>
      <c r="AD1321" s="92"/>
      <c r="AE1321" s="92"/>
      <c r="AG1321" s="116"/>
      <c r="AN1321" s="92"/>
      <c r="AO1321" s="92"/>
      <c r="AP1321" s="92"/>
      <c r="AQ1321" s="92"/>
      <c r="AR1321" s="92"/>
      <c r="AS1321" s="92"/>
      <c r="AT1321" s="92"/>
      <c r="AU1321" s="92"/>
    </row>
    <row r="1322" spans="1:64" x14ac:dyDescent="0.2">
      <c r="A1322" s="29"/>
      <c r="B1322" s="53"/>
      <c r="C1322" s="29"/>
      <c r="D1322" s="29"/>
      <c r="E1322" s="29"/>
      <c r="AA1322" s="92"/>
      <c r="AB1322" s="92"/>
      <c r="AC1322" s="92"/>
      <c r="AD1322" s="92"/>
      <c r="AE1322" s="92"/>
      <c r="AG1322" s="116"/>
      <c r="AN1322" s="92"/>
      <c r="AO1322" s="92"/>
      <c r="AP1322" s="92"/>
      <c r="AQ1322" s="92"/>
      <c r="AR1322" s="92"/>
      <c r="AS1322" s="92"/>
      <c r="AT1322" s="92"/>
      <c r="AU1322" s="92"/>
    </row>
    <row r="1323" spans="1:64" x14ac:dyDescent="0.2">
      <c r="A1323" s="29"/>
      <c r="B1323" s="53"/>
      <c r="C1323" s="29"/>
      <c r="D1323" s="29"/>
      <c r="E1323" s="29"/>
      <c r="AA1323" s="92"/>
      <c r="AB1323" s="92"/>
      <c r="AC1323" s="92"/>
      <c r="AD1323" s="92"/>
      <c r="AE1323" s="92"/>
      <c r="AG1323" s="116"/>
      <c r="AN1323" s="92"/>
      <c r="AO1323" s="92"/>
      <c r="AP1323" s="92"/>
      <c r="AQ1323" s="92"/>
      <c r="AR1323" s="92"/>
      <c r="AS1323" s="92"/>
      <c r="AT1323" s="92"/>
      <c r="AU1323" s="92"/>
    </row>
    <row r="1324" spans="1:64" x14ac:dyDescent="0.2">
      <c r="A1324" s="29"/>
      <c r="B1324" s="53"/>
      <c r="C1324" s="29"/>
      <c r="D1324" s="29"/>
      <c r="E1324" s="29"/>
      <c r="AA1324" s="92"/>
      <c r="AB1324" s="92"/>
      <c r="AC1324" s="92"/>
      <c r="AD1324" s="92"/>
      <c r="AE1324" s="92"/>
      <c r="AG1324" s="116"/>
      <c r="AN1324" s="92"/>
      <c r="AO1324" s="92"/>
      <c r="AP1324" s="92"/>
      <c r="AQ1324" s="92"/>
      <c r="AR1324" s="92"/>
      <c r="AS1324" s="92"/>
      <c r="AT1324" s="92"/>
      <c r="AU1324" s="92"/>
    </row>
    <row r="1325" spans="1:64" x14ac:dyDescent="0.2">
      <c r="A1325" s="29"/>
      <c r="B1325" s="53"/>
      <c r="C1325" s="29"/>
      <c r="D1325" s="29"/>
      <c r="E1325" s="29"/>
      <c r="AA1325" s="92"/>
      <c r="AB1325" s="92"/>
      <c r="AC1325" s="92"/>
      <c r="AD1325" s="92"/>
      <c r="AE1325" s="92"/>
      <c r="AG1325" s="116"/>
      <c r="AN1325" s="92"/>
      <c r="AO1325" s="92"/>
      <c r="AP1325" s="92"/>
      <c r="AQ1325" s="92"/>
      <c r="AR1325" s="92"/>
      <c r="AS1325" s="92"/>
      <c r="AT1325" s="92"/>
      <c r="AU1325" s="92"/>
      <c r="AV1325" s="92"/>
      <c r="AW1325" s="92"/>
      <c r="AX1325" s="92"/>
      <c r="AY1325" s="92"/>
      <c r="AZ1325" s="92"/>
      <c r="BA1325" s="92"/>
      <c r="BB1325" s="92"/>
      <c r="BC1325" s="92"/>
      <c r="BD1325" s="92"/>
      <c r="BE1325" s="92"/>
      <c r="BF1325" s="92"/>
      <c r="BG1325" s="92"/>
      <c r="BH1325" s="92"/>
      <c r="BI1325" s="92"/>
      <c r="BJ1325" s="92"/>
      <c r="BK1325" s="92"/>
      <c r="BL1325" s="92"/>
    </row>
    <row r="1326" spans="1:64" x14ac:dyDescent="0.2">
      <c r="A1326" s="29"/>
      <c r="B1326" s="53"/>
      <c r="C1326" s="29"/>
      <c r="D1326" s="29"/>
      <c r="E1326" s="29"/>
      <c r="AA1326" s="92"/>
      <c r="AB1326" s="92"/>
      <c r="AC1326" s="92"/>
      <c r="AD1326" s="92"/>
      <c r="AE1326" s="92"/>
      <c r="AG1326" s="116"/>
      <c r="AN1326" s="92"/>
      <c r="AO1326" s="92"/>
      <c r="AP1326" s="92"/>
      <c r="AQ1326" s="92"/>
      <c r="AR1326" s="92"/>
      <c r="AS1326" s="92"/>
      <c r="AT1326" s="92"/>
      <c r="AU1326" s="92"/>
    </row>
    <row r="1327" spans="1:64" x14ac:dyDescent="0.2">
      <c r="A1327" s="29"/>
      <c r="B1327" s="53"/>
      <c r="C1327" s="29"/>
      <c r="D1327" s="29"/>
      <c r="E1327" s="29"/>
      <c r="AA1327" s="92"/>
      <c r="AB1327" s="92"/>
      <c r="AC1327" s="92"/>
      <c r="AD1327" s="92"/>
      <c r="AE1327" s="92"/>
      <c r="AG1327" s="116"/>
      <c r="AN1327" s="92"/>
      <c r="AO1327" s="92"/>
      <c r="AP1327" s="92"/>
      <c r="AQ1327" s="92"/>
      <c r="AR1327" s="92"/>
      <c r="AS1327" s="92"/>
      <c r="AT1327" s="92"/>
      <c r="AU1327" s="92"/>
      <c r="AV1327" s="92"/>
      <c r="AW1327" s="92"/>
      <c r="AX1327" s="92"/>
      <c r="AY1327" s="92"/>
      <c r="AZ1327" s="92"/>
      <c r="BA1327" s="92"/>
      <c r="BB1327" s="92"/>
      <c r="BC1327" s="92"/>
      <c r="BD1327" s="92"/>
      <c r="BE1327" s="92"/>
      <c r="BF1327" s="92"/>
      <c r="BG1327" s="92"/>
      <c r="BH1327" s="92"/>
      <c r="BI1327" s="92"/>
      <c r="BJ1327" s="92"/>
      <c r="BK1327" s="92"/>
      <c r="BL1327" s="92"/>
    </row>
    <row r="1328" spans="1:64" x14ac:dyDescent="0.2">
      <c r="A1328" s="29"/>
      <c r="B1328" s="53"/>
      <c r="C1328" s="29"/>
      <c r="D1328" s="29"/>
      <c r="E1328" s="29"/>
      <c r="AA1328" s="92"/>
      <c r="AB1328" s="92"/>
      <c r="AC1328" s="92"/>
      <c r="AD1328" s="92"/>
      <c r="AE1328" s="92"/>
      <c r="AG1328" s="116"/>
      <c r="AN1328" s="92"/>
      <c r="AO1328" s="92"/>
      <c r="AP1328" s="92"/>
      <c r="AQ1328" s="92"/>
      <c r="AR1328" s="92"/>
      <c r="AS1328" s="92"/>
      <c r="AT1328" s="92"/>
      <c r="AU1328" s="92"/>
    </row>
    <row r="1329" spans="1:64" x14ac:dyDescent="0.2">
      <c r="A1329" s="29"/>
      <c r="B1329" s="53"/>
      <c r="C1329" s="29"/>
      <c r="D1329" s="29"/>
      <c r="E1329" s="29"/>
      <c r="AA1329" s="92"/>
      <c r="AB1329" s="92"/>
      <c r="AC1329" s="92"/>
      <c r="AD1329" s="92"/>
      <c r="AE1329" s="92"/>
      <c r="AG1329" s="116"/>
      <c r="AN1329" s="92"/>
      <c r="AO1329" s="92"/>
      <c r="AP1329" s="92"/>
      <c r="AQ1329" s="92"/>
      <c r="AR1329" s="92"/>
      <c r="AS1329" s="92"/>
      <c r="AT1329" s="92"/>
      <c r="AU1329" s="92"/>
      <c r="AV1329" s="92"/>
      <c r="AW1329" s="92"/>
      <c r="AX1329" s="92"/>
      <c r="AY1329" s="92"/>
      <c r="AZ1329" s="92"/>
      <c r="BA1329" s="92"/>
      <c r="BB1329" s="92"/>
      <c r="BC1329" s="92"/>
      <c r="BD1329" s="92"/>
      <c r="BE1329" s="92"/>
      <c r="BF1329" s="92"/>
      <c r="BG1329" s="92"/>
      <c r="BH1329" s="92"/>
      <c r="BI1329" s="92"/>
      <c r="BJ1329" s="92"/>
      <c r="BK1329" s="92"/>
      <c r="BL1329" s="92"/>
    </row>
    <row r="1330" spans="1:64" x14ac:dyDescent="0.2">
      <c r="A1330" s="29"/>
      <c r="B1330" s="53"/>
      <c r="C1330" s="29"/>
      <c r="D1330" s="29"/>
      <c r="E1330" s="29"/>
      <c r="AA1330" s="92"/>
      <c r="AB1330" s="92"/>
      <c r="AC1330" s="92"/>
      <c r="AD1330" s="92"/>
      <c r="AE1330" s="92"/>
      <c r="AG1330" s="116"/>
      <c r="AN1330" s="92"/>
      <c r="AO1330" s="92"/>
      <c r="AP1330" s="92"/>
      <c r="AQ1330" s="92"/>
      <c r="AR1330" s="92"/>
      <c r="AS1330" s="92"/>
      <c r="AT1330" s="92"/>
      <c r="AU1330" s="92"/>
    </row>
    <row r="1331" spans="1:64" x14ac:dyDescent="0.2">
      <c r="A1331" s="29"/>
      <c r="B1331" s="53"/>
      <c r="C1331" s="29"/>
      <c r="D1331" s="29"/>
      <c r="E1331" s="29"/>
      <c r="AA1331" s="92"/>
      <c r="AB1331" s="92"/>
      <c r="AC1331" s="92"/>
      <c r="AD1331" s="92"/>
      <c r="AE1331" s="92"/>
      <c r="AG1331" s="116"/>
      <c r="AN1331" s="92"/>
      <c r="AO1331" s="92"/>
      <c r="AP1331" s="92"/>
      <c r="AQ1331" s="92"/>
      <c r="AR1331" s="92"/>
      <c r="AS1331" s="92"/>
      <c r="AT1331" s="92"/>
      <c r="AU1331" s="92"/>
    </row>
    <row r="1332" spans="1:64" x14ac:dyDescent="0.2">
      <c r="A1332" s="29"/>
      <c r="B1332" s="53"/>
      <c r="C1332" s="29"/>
      <c r="D1332" s="29"/>
      <c r="E1332" s="29"/>
      <c r="AA1332" s="92"/>
      <c r="AB1332" s="92"/>
      <c r="AC1332" s="92"/>
      <c r="AD1332" s="92"/>
      <c r="AE1332" s="92"/>
      <c r="AG1332" s="116"/>
      <c r="AN1332" s="92"/>
      <c r="AO1332" s="92"/>
      <c r="AP1332" s="92"/>
      <c r="AQ1332" s="92"/>
      <c r="AR1332" s="92"/>
      <c r="AS1332" s="92"/>
      <c r="AT1332" s="92"/>
      <c r="AU1332" s="92"/>
    </row>
    <row r="1333" spans="1:64" x14ac:dyDescent="0.2">
      <c r="A1333" s="29"/>
      <c r="B1333" s="53"/>
      <c r="C1333" s="29"/>
      <c r="D1333" s="29"/>
      <c r="E1333" s="29"/>
      <c r="AA1333" s="92"/>
      <c r="AB1333" s="92"/>
      <c r="AC1333" s="92"/>
      <c r="AD1333" s="92"/>
      <c r="AE1333" s="92"/>
      <c r="AG1333" s="116"/>
      <c r="AN1333" s="92"/>
      <c r="AO1333" s="92"/>
      <c r="AP1333" s="92"/>
      <c r="AQ1333" s="92"/>
      <c r="AR1333" s="92"/>
      <c r="AS1333" s="92"/>
      <c r="AT1333" s="92"/>
      <c r="AU1333" s="92"/>
    </row>
    <row r="1334" spans="1:64" x14ac:dyDescent="0.2">
      <c r="A1334" s="29"/>
      <c r="B1334" s="53"/>
      <c r="C1334" s="29"/>
      <c r="D1334" s="29"/>
      <c r="E1334" s="29"/>
      <c r="AA1334" s="92"/>
      <c r="AB1334" s="92"/>
      <c r="AC1334" s="92"/>
      <c r="AD1334" s="92"/>
      <c r="AE1334" s="92"/>
      <c r="AG1334" s="116"/>
      <c r="AN1334" s="92"/>
      <c r="AO1334" s="92"/>
      <c r="AP1334" s="92"/>
      <c r="AQ1334" s="92"/>
      <c r="AR1334" s="92"/>
      <c r="AS1334" s="92"/>
      <c r="AT1334" s="92"/>
      <c r="AU1334" s="92"/>
    </row>
    <row r="1335" spans="1:64" x14ac:dyDescent="0.2">
      <c r="A1335" s="29"/>
      <c r="B1335" s="53"/>
      <c r="C1335" s="29"/>
      <c r="D1335" s="29"/>
      <c r="E1335" s="29"/>
      <c r="AA1335" s="92"/>
      <c r="AB1335" s="92"/>
      <c r="AC1335" s="92"/>
      <c r="AD1335" s="92"/>
      <c r="AE1335" s="92"/>
      <c r="AG1335" s="116"/>
      <c r="AN1335" s="92"/>
      <c r="AO1335" s="92"/>
      <c r="AP1335" s="92"/>
      <c r="AQ1335" s="92"/>
      <c r="AR1335" s="92"/>
      <c r="AS1335" s="92"/>
      <c r="AT1335" s="92"/>
      <c r="AU1335" s="92"/>
    </row>
    <row r="1336" spans="1:64" x14ac:dyDescent="0.2">
      <c r="A1336" s="29"/>
      <c r="B1336" s="53"/>
      <c r="C1336" s="29"/>
      <c r="D1336" s="29"/>
      <c r="E1336" s="29"/>
      <c r="AA1336" s="92"/>
      <c r="AB1336" s="92"/>
      <c r="AC1336" s="92"/>
      <c r="AD1336" s="92"/>
      <c r="AE1336" s="92"/>
      <c r="AG1336" s="116"/>
      <c r="AN1336" s="92"/>
      <c r="AO1336" s="92"/>
      <c r="AP1336" s="92"/>
      <c r="AQ1336" s="92"/>
      <c r="AR1336" s="92"/>
      <c r="AS1336" s="92"/>
      <c r="AT1336" s="92"/>
      <c r="AU1336" s="92"/>
    </row>
    <row r="1337" spans="1:64" x14ac:dyDescent="0.2">
      <c r="A1337" s="29"/>
      <c r="B1337" s="53"/>
      <c r="C1337" s="29"/>
      <c r="D1337" s="29"/>
      <c r="E1337" s="29"/>
      <c r="AA1337" s="92"/>
      <c r="AB1337" s="92"/>
      <c r="AC1337" s="92"/>
      <c r="AD1337" s="92"/>
      <c r="AE1337" s="92"/>
      <c r="AG1337" s="116"/>
      <c r="AN1337" s="92"/>
      <c r="AO1337" s="92"/>
      <c r="AP1337" s="92"/>
      <c r="AQ1337" s="92"/>
      <c r="AR1337" s="92"/>
      <c r="AS1337" s="92"/>
      <c r="AT1337" s="92"/>
      <c r="AU1337" s="92"/>
    </row>
    <row r="1338" spans="1:64" x14ac:dyDescent="0.2">
      <c r="A1338" s="29"/>
      <c r="B1338" s="53"/>
      <c r="C1338" s="29"/>
      <c r="D1338" s="29"/>
      <c r="E1338" s="29"/>
      <c r="AA1338" s="92"/>
      <c r="AB1338" s="92"/>
      <c r="AC1338" s="92"/>
      <c r="AD1338" s="92"/>
      <c r="AE1338" s="92"/>
      <c r="AG1338" s="116"/>
      <c r="AN1338" s="92"/>
      <c r="AO1338" s="92"/>
      <c r="AP1338" s="92"/>
      <c r="AQ1338" s="92"/>
      <c r="AR1338" s="92"/>
      <c r="AS1338" s="92"/>
      <c r="AT1338" s="92"/>
      <c r="AU1338" s="92"/>
      <c r="AV1338" s="92"/>
    </row>
    <row r="1339" spans="1:64" x14ac:dyDescent="0.2">
      <c r="A1339" s="29"/>
      <c r="B1339" s="53"/>
      <c r="C1339" s="29"/>
      <c r="D1339" s="29"/>
      <c r="E1339" s="29"/>
      <c r="AA1339" s="92"/>
      <c r="AB1339" s="92"/>
      <c r="AC1339" s="92"/>
      <c r="AD1339" s="92"/>
      <c r="AE1339" s="92"/>
      <c r="AG1339" s="116"/>
      <c r="AN1339" s="92"/>
      <c r="AO1339" s="92"/>
      <c r="AP1339" s="92"/>
      <c r="AQ1339" s="92"/>
      <c r="AR1339" s="92"/>
      <c r="AS1339" s="92"/>
      <c r="AT1339" s="92"/>
      <c r="AU1339" s="92"/>
    </row>
    <row r="1340" spans="1:64" x14ac:dyDescent="0.2">
      <c r="A1340" s="29"/>
      <c r="B1340" s="53"/>
      <c r="C1340" s="29"/>
      <c r="D1340" s="29"/>
      <c r="E1340" s="29"/>
      <c r="AA1340" s="92"/>
      <c r="AB1340" s="92"/>
      <c r="AC1340" s="92"/>
      <c r="AD1340" s="92"/>
      <c r="AE1340" s="92"/>
      <c r="AG1340" s="116"/>
      <c r="AN1340" s="92"/>
      <c r="AO1340" s="92"/>
      <c r="AP1340" s="92"/>
      <c r="AQ1340" s="92"/>
      <c r="AR1340" s="92"/>
      <c r="AS1340" s="92"/>
      <c r="AT1340" s="92"/>
      <c r="AU1340" s="92"/>
      <c r="AV1340" s="92"/>
    </row>
    <row r="1341" spans="1:64" x14ac:dyDescent="0.2">
      <c r="A1341" s="29"/>
      <c r="B1341" s="53"/>
      <c r="C1341" s="29"/>
      <c r="D1341" s="29"/>
      <c r="E1341" s="29"/>
      <c r="AA1341" s="92"/>
      <c r="AB1341" s="92"/>
      <c r="AC1341" s="92"/>
      <c r="AD1341" s="92"/>
      <c r="AE1341" s="92"/>
      <c r="AG1341" s="116"/>
      <c r="AN1341" s="92"/>
      <c r="AO1341" s="92"/>
      <c r="AP1341" s="92"/>
      <c r="AQ1341" s="92"/>
      <c r="AR1341" s="92"/>
      <c r="AS1341" s="92"/>
      <c r="AT1341" s="92"/>
      <c r="AU1341" s="92"/>
      <c r="AV1341" s="92"/>
      <c r="AW1341" s="92"/>
      <c r="AX1341" s="92"/>
      <c r="AY1341" s="92"/>
      <c r="AZ1341" s="92"/>
      <c r="BA1341" s="92"/>
      <c r="BB1341" s="92"/>
      <c r="BC1341" s="92"/>
      <c r="BD1341" s="92"/>
      <c r="BE1341" s="92"/>
      <c r="BF1341" s="92"/>
      <c r="BG1341" s="92"/>
      <c r="BH1341" s="92"/>
      <c r="BI1341" s="92"/>
      <c r="BJ1341" s="92"/>
      <c r="BK1341" s="92"/>
      <c r="BL1341" s="92"/>
    </row>
    <row r="1342" spans="1:64" x14ac:dyDescent="0.2">
      <c r="A1342" s="29"/>
      <c r="B1342" s="53"/>
      <c r="C1342" s="29"/>
      <c r="D1342" s="29"/>
      <c r="E1342" s="29"/>
      <c r="AA1342" s="92"/>
      <c r="AB1342" s="92"/>
      <c r="AC1342" s="92"/>
      <c r="AD1342" s="92"/>
      <c r="AE1342" s="92"/>
      <c r="AG1342" s="116"/>
      <c r="AN1342" s="92"/>
      <c r="AO1342" s="92"/>
      <c r="AP1342" s="92"/>
      <c r="AQ1342" s="92"/>
      <c r="AR1342" s="92"/>
      <c r="AS1342" s="92"/>
      <c r="AT1342" s="92"/>
      <c r="AU1342" s="92"/>
    </row>
    <row r="1343" spans="1:64" x14ac:dyDescent="0.2">
      <c r="A1343" s="29"/>
      <c r="B1343" s="53"/>
      <c r="C1343" s="29"/>
      <c r="D1343" s="29"/>
      <c r="E1343" s="29"/>
      <c r="AA1343" s="92"/>
      <c r="AB1343" s="92"/>
      <c r="AC1343" s="92"/>
      <c r="AD1343" s="92"/>
      <c r="AE1343" s="92"/>
      <c r="AG1343" s="116"/>
      <c r="AN1343" s="92"/>
      <c r="AO1343" s="92"/>
      <c r="AP1343" s="92"/>
      <c r="AQ1343" s="92"/>
      <c r="AR1343" s="92"/>
      <c r="AS1343" s="92"/>
      <c r="AT1343" s="92"/>
      <c r="AU1343" s="92"/>
    </row>
    <row r="1344" spans="1:64" x14ac:dyDescent="0.2">
      <c r="A1344" s="29"/>
      <c r="B1344" s="53"/>
      <c r="C1344" s="29"/>
      <c r="D1344" s="29"/>
      <c r="E1344" s="29"/>
      <c r="AA1344" s="92"/>
      <c r="AB1344" s="92"/>
      <c r="AC1344" s="92"/>
      <c r="AD1344" s="92"/>
      <c r="AE1344" s="92"/>
      <c r="AG1344" s="116"/>
      <c r="AN1344" s="92"/>
      <c r="AO1344" s="92"/>
      <c r="AP1344" s="92"/>
      <c r="AQ1344" s="92"/>
      <c r="AR1344" s="92"/>
      <c r="AS1344" s="92"/>
      <c r="AT1344" s="92"/>
      <c r="AU1344" s="92"/>
    </row>
    <row r="1345" spans="1:64" x14ac:dyDescent="0.2">
      <c r="A1345" s="29"/>
      <c r="B1345" s="53"/>
      <c r="C1345" s="29"/>
      <c r="D1345" s="29"/>
      <c r="E1345" s="29"/>
      <c r="AA1345" s="92"/>
      <c r="AB1345" s="92"/>
      <c r="AC1345" s="92"/>
      <c r="AD1345" s="92"/>
      <c r="AE1345" s="92"/>
      <c r="AG1345" s="116"/>
      <c r="AN1345" s="92"/>
      <c r="AO1345" s="92"/>
      <c r="AP1345" s="92"/>
      <c r="AQ1345" s="92"/>
      <c r="AR1345" s="92"/>
      <c r="AS1345" s="92"/>
      <c r="AT1345" s="92"/>
      <c r="AU1345" s="92"/>
    </row>
    <row r="1346" spans="1:64" x14ac:dyDescent="0.2">
      <c r="A1346" s="29"/>
      <c r="B1346" s="53"/>
      <c r="C1346" s="29"/>
      <c r="D1346" s="29"/>
      <c r="E1346" s="29"/>
      <c r="AA1346" s="92"/>
      <c r="AB1346" s="92"/>
      <c r="AC1346" s="92"/>
      <c r="AD1346" s="92"/>
      <c r="AE1346" s="92"/>
      <c r="AG1346" s="116"/>
      <c r="AN1346" s="92"/>
      <c r="AO1346" s="92"/>
      <c r="AP1346" s="92"/>
      <c r="AQ1346" s="92"/>
      <c r="AR1346" s="92"/>
      <c r="AS1346" s="92"/>
      <c r="AT1346" s="92"/>
      <c r="AU1346" s="92"/>
    </row>
    <row r="1347" spans="1:64" x14ac:dyDescent="0.2">
      <c r="A1347" s="29"/>
      <c r="B1347" s="53"/>
      <c r="C1347" s="29"/>
      <c r="D1347" s="29"/>
      <c r="E1347" s="29"/>
      <c r="AA1347" s="92"/>
      <c r="AB1347" s="92"/>
      <c r="AC1347" s="92"/>
      <c r="AD1347" s="92"/>
      <c r="AE1347" s="92"/>
      <c r="AG1347" s="116"/>
      <c r="AN1347" s="92"/>
      <c r="AO1347" s="92"/>
      <c r="AP1347" s="92"/>
      <c r="AQ1347" s="92"/>
      <c r="AR1347" s="92"/>
      <c r="AS1347" s="92"/>
      <c r="AT1347" s="92"/>
      <c r="AU1347" s="92"/>
    </row>
    <row r="1348" spans="1:64" x14ac:dyDescent="0.2">
      <c r="A1348" s="29"/>
      <c r="B1348" s="53"/>
      <c r="C1348" s="29"/>
      <c r="D1348" s="29"/>
      <c r="E1348" s="29"/>
      <c r="AA1348" s="92"/>
      <c r="AB1348" s="92"/>
      <c r="AC1348" s="92"/>
      <c r="AD1348" s="92"/>
      <c r="AE1348" s="92"/>
      <c r="AG1348" s="116"/>
      <c r="AN1348" s="92"/>
      <c r="AO1348" s="92"/>
      <c r="AP1348" s="92"/>
      <c r="AQ1348" s="92"/>
      <c r="AR1348" s="92"/>
      <c r="AS1348" s="92"/>
      <c r="AT1348" s="92"/>
      <c r="AU1348" s="92"/>
      <c r="AV1348" s="92"/>
      <c r="AW1348" s="92"/>
      <c r="AX1348" s="92"/>
      <c r="AY1348" s="92"/>
      <c r="AZ1348" s="92"/>
      <c r="BA1348" s="92"/>
      <c r="BB1348" s="92"/>
      <c r="BC1348" s="92"/>
      <c r="BD1348" s="92"/>
      <c r="BE1348" s="92"/>
      <c r="BF1348" s="92"/>
      <c r="BG1348" s="92"/>
      <c r="BH1348" s="92"/>
      <c r="BI1348" s="92"/>
      <c r="BJ1348" s="92"/>
      <c r="BK1348" s="92"/>
      <c r="BL1348" s="92"/>
    </row>
    <row r="1349" spans="1:64" x14ac:dyDescent="0.2">
      <c r="A1349" s="29"/>
      <c r="B1349" s="53"/>
      <c r="C1349" s="29"/>
      <c r="D1349" s="29"/>
      <c r="E1349" s="29"/>
      <c r="AA1349" s="92"/>
      <c r="AB1349" s="92"/>
      <c r="AC1349" s="92"/>
      <c r="AD1349" s="92"/>
      <c r="AE1349" s="92"/>
      <c r="AG1349" s="116"/>
      <c r="AN1349" s="92"/>
      <c r="AO1349" s="92"/>
      <c r="AP1349" s="92"/>
      <c r="AQ1349" s="92"/>
      <c r="AR1349" s="92"/>
      <c r="AS1349" s="92"/>
      <c r="AT1349" s="92"/>
      <c r="AU1349" s="92"/>
      <c r="AV1349" s="92"/>
      <c r="AX1349" s="92"/>
    </row>
    <row r="1350" spans="1:64" x14ac:dyDescent="0.2">
      <c r="A1350" s="29"/>
      <c r="B1350" s="53"/>
      <c r="C1350" s="29"/>
      <c r="D1350" s="29"/>
      <c r="E1350" s="29"/>
      <c r="AA1350" s="92"/>
      <c r="AB1350" s="92"/>
      <c r="AC1350" s="92"/>
      <c r="AD1350" s="92"/>
      <c r="AE1350" s="92"/>
      <c r="AG1350" s="116"/>
      <c r="AN1350" s="92"/>
      <c r="AO1350" s="92"/>
      <c r="AP1350" s="92"/>
      <c r="AQ1350" s="92"/>
      <c r="AR1350" s="92"/>
      <c r="AS1350" s="92"/>
      <c r="AT1350" s="92"/>
      <c r="AU1350" s="92"/>
      <c r="AV1350" s="92"/>
      <c r="AW1350" s="92"/>
      <c r="AX1350" s="92"/>
      <c r="AY1350" s="92"/>
      <c r="AZ1350" s="92"/>
      <c r="BA1350" s="92"/>
      <c r="BB1350" s="92"/>
      <c r="BC1350" s="92"/>
      <c r="BD1350" s="92"/>
      <c r="BE1350" s="92"/>
      <c r="BF1350" s="92"/>
      <c r="BG1350" s="92"/>
      <c r="BH1350" s="92"/>
      <c r="BI1350" s="92"/>
      <c r="BJ1350" s="92"/>
      <c r="BK1350" s="92"/>
      <c r="BL1350" s="92"/>
    </row>
    <row r="1351" spans="1:64" x14ac:dyDescent="0.2">
      <c r="A1351" s="29"/>
      <c r="B1351" s="53"/>
      <c r="C1351" s="29"/>
      <c r="D1351" s="29"/>
      <c r="E1351" s="29"/>
      <c r="AA1351" s="92"/>
      <c r="AB1351" s="92"/>
      <c r="AC1351" s="92"/>
      <c r="AD1351" s="92"/>
      <c r="AE1351" s="92"/>
      <c r="AG1351" s="116"/>
      <c r="AN1351" s="92"/>
      <c r="AO1351" s="92"/>
      <c r="AP1351" s="92"/>
      <c r="AQ1351" s="92"/>
      <c r="AR1351" s="92"/>
      <c r="AS1351" s="92"/>
      <c r="AT1351" s="92"/>
      <c r="AU1351" s="92"/>
      <c r="AV1351" s="92"/>
      <c r="AW1351" s="92"/>
      <c r="AX1351" s="92"/>
      <c r="AY1351" s="92"/>
      <c r="AZ1351" s="92"/>
      <c r="BA1351" s="92"/>
      <c r="BB1351" s="92"/>
      <c r="BC1351" s="92"/>
      <c r="BD1351" s="92"/>
      <c r="BE1351" s="92"/>
      <c r="BF1351" s="92"/>
      <c r="BG1351" s="92"/>
      <c r="BH1351" s="92"/>
      <c r="BI1351" s="92"/>
      <c r="BJ1351" s="92"/>
      <c r="BK1351" s="92"/>
      <c r="BL1351" s="92"/>
    </row>
    <row r="1352" spans="1:64" x14ac:dyDescent="0.2">
      <c r="A1352" s="29"/>
      <c r="B1352" s="53"/>
      <c r="C1352" s="29"/>
      <c r="D1352" s="29"/>
      <c r="E1352" s="29"/>
      <c r="AA1352" s="92"/>
      <c r="AB1352" s="92"/>
      <c r="AC1352" s="92"/>
      <c r="AD1352" s="92"/>
      <c r="AE1352" s="92"/>
      <c r="AG1352" s="116"/>
      <c r="AN1352" s="92"/>
      <c r="AO1352" s="92"/>
      <c r="AP1352" s="92"/>
      <c r="AQ1352" s="92"/>
      <c r="AR1352" s="92"/>
      <c r="AS1352" s="92"/>
      <c r="AT1352" s="92"/>
      <c r="AU1352" s="92"/>
    </row>
    <row r="1353" spans="1:64" x14ac:dyDescent="0.2">
      <c r="A1353" s="29"/>
      <c r="B1353" s="53"/>
      <c r="C1353" s="29"/>
      <c r="D1353" s="29"/>
      <c r="E1353" s="29"/>
      <c r="AA1353" s="92"/>
      <c r="AB1353" s="92"/>
      <c r="AC1353" s="92"/>
      <c r="AD1353" s="92"/>
      <c r="AE1353" s="92"/>
      <c r="AG1353" s="116"/>
      <c r="AN1353" s="92"/>
      <c r="AO1353" s="92"/>
      <c r="AP1353" s="92"/>
      <c r="AQ1353" s="92"/>
      <c r="AR1353" s="92"/>
      <c r="AS1353" s="92"/>
      <c r="AT1353" s="92"/>
      <c r="AU1353" s="92"/>
    </row>
    <row r="1354" spans="1:64" x14ac:dyDescent="0.2">
      <c r="A1354" s="29"/>
      <c r="B1354" s="53"/>
      <c r="C1354" s="29"/>
      <c r="D1354" s="29"/>
      <c r="E1354" s="29"/>
      <c r="AA1354" s="92"/>
      <c r="AB1354" s="92"/>
      <c r="AC1354" s="92"/>
      <c r="AD1354" s="92"/>
      <c r="AE1354" s="92"/>
      <c r="AG1354" s="116"/>
      <c r="AN1354" s="92"/>
      <c r="AO1354" s="92"/>
      <c r="AP1354" s="92"/>
      <c r="AQ1354" s="92"/>
      <c r="AR1354" s="92"/>
      <c r="AS1354" s="92"/>
      <c r="AT1354" s="92"/>
      <c r="AU1354" s="92"/>
    </row>
    <row r="1355" spans="1:64" x14ac:dyDescent="0.2">
      <c r="A1355" s="29"/>
      <c r="B1355" s="53"/>
      <c r="C1355" s="29"/>
      <c r="D1355" s="29"/>
      <c r="E1355" s="29"/>
      <c r="AA1355" s="92"/>
      <c r="AB1355" s="92"/>
      <c r="AC1355" s="92"/>
      <c r="AD1355" s="92"/>
      <c r="AE1355" s="92"/>
      <c r="AG1355" s="116"/>
      <c r="AN1355" s="92"/>
      <c r="AO1355" s="92"/>
      <c r="AP1355" s="92"/>
      <c r="AQ1355" s="92"/>
      <c r="AR1355" s="92"/>
      <c r="AS1355" s="92"/>
      <c r="AT1355" s="92"/>
      <c r="AU1355" s="92"/>
    </row>
    <row r="1356" spans="1:64" x14ac:dyDescent="0.2">
      <c r="A1356" s="29"/>
      <c r="B1356" s="53"/>
      <c r="C1356" s="29"/>
      <c r="D1356" s="29"/>
      <c r="E1356" s="29"/>
      <c r="AA1356" s="92"/>
      <c r="AB1356" s="92"/>
      <c r="AC1356" s="92"/>
      <c r="AD1356" s="92"/>
      <c r="AE1356" s="92"/>
      <c r="AG1356" s="116"/>
      <c r="AN1356" s="92"/>
      <c r="AO1356" s="92"/>
      <c r="AP1356" s="92"/>
      <c r="AQ1356" s="92"/>
      <c r="AR1356" s="92"/>
      <c r="AS1356" s="92"/>
      <c r="AT1356" s="92"/>
      <c r="AU1356" s="92"/>
    </row>
    <row r="1357" spans="1:64" x14ac:dyDescent="0.2">
      <c r="A1357" s="29"/>
      <c r="B1357" s="53"/>
      <c r="C1357" s="29"/>
      <c r="D1357" s="29"/>
      <c r="E1357" s="29"/>
      <c r="AA1357" s="92"/>
      <c r="AB1357" s="92"/>
      <c r="AC1357" s="92"/>
      <c r="AD1357" s="92"/>
      <c r="AE1357" s="92"/>
      <c r="AG1357" s="116"/>
      <c r="AN1357" s="92"/>
      <c r="AO1357" s="92"/>
      <c r="AP1357" s="92"/>
      <c r="AQ1357" s="92"/>
      <c r="AR1357" s="92"/>
      <c r="AS1357" s="92"/>
      <c r="AT1357" s="92"/>
      <c r="AU1357" s="92"/>
    </row>
    <row r="1358" spans="1:64" x14ac:dyDescent="0.2">
      <c r="A1358" s="29"/>
      <c r="B1358" s="53"/>
      <c r="C1358" s="29"/>
      <c r="D1358" s="29"/>
      <c r="E1358" s="29"/>
      <c r="AA1358" s="92"/>
      <c r="AB1358" s="92"/>
      <c r="AC1358" s="92"/>
      <c r="AD1358" s="92"/>
      <c r="AE1358" s="92"/>
      <c r="AG1358" s="116"/>
      <c r="AN1358" s="92"/>
      <c r="AO1358" s="92"/>
      <c r="AP1358" s="92"/>
      <c r="AQ1358" s="92"/>
      <c r="AR1358" s="92"/>
      <c r="AS1358" s="92"/>
      <c r="AT1358" s="92"/>
      <c r="AU1358" s="92"/>
    </row>
    <row r="1359" spans="1:64" x14ac:dyDescent="0.2">
      <c r="A1359" s="29"/>
      <c r="B1359" s="53"/>
      <c r="C1359" s="29"/>
      <c r="D1359" s="29"/>
      <c r="E1359" s="29"/>
      <c r="AA1359" s="92"/>
      <c r="AB1359" s="92"/>
      <c r="AC1359" s="92"/>
      <c r="AD1359" s="92"/>
      <c r="AE1359" s="92"/>
      <c r="AG1359" s="116"/>
      <c r="AN1359" s="92"/>
      <c r="AO1359" s="92"/>
      <c r="AP1359" s="92"/>
      <c r="AQ1359" s="92"/>
      <c r="AR1359" s="92"/>
      <c r="AS1359" s="92"/>
      <c r="AT1359" s="92"/>
      <c r="AU1359" s="92"/>
    </row>
    <row r="1360" spans="1:64" x14ac:dyDescent="0.2">
      <c r="A1360" s="29"/>
      <c r="B1360" s="53"/>
      <c r="C1360" s="29"/>
      <c r="D1360" s="29"/>
      <c r="E1360" s="29"/>
      <c r="AA1360" s="92"/>
      <c r="AB1360" s="92"/>
      <c r="AC1360" s="92"/>
      <c r="AD1360" s="92"/>
      <c r="AE1360" s="92"/>
      <c r="AG1360" s="116"/>
      <c r="AN1360" s="92"/>
      <c r="AO1360" s="92"/>
      <c r="AP1360" s="92"/>
      <c r="AQ1360" s="92"/>
      <c r="AR1360" s="92"/>
      <c r="AS1360" s="92"/>
      <c r="AT1360" s="92"/>
      <c r="AU1360" s="92"/>
    </row>
    <row r="1361" spans="1:64" x14ac:dyDescent="0.2">
      <c r="A1361" s="29"/>
      <c r="B1361" s="53"/>
      <c r="C1361" s="29"/>
      <c r="D1361" s="29"/>
      <c r="E1361" s="29"/>
      <c r="AA1361" s="92"/>
      <c r="AB1361" s="92"/>
      <c r="AC1361" s="92"/>
      <c r="AD1361" s="92"/>
      <c r="AE1361" s="92"/>
      <c r="AG1361" s="116"/>
      <c r="AN1361" s="92"/>
      <c r="AO1361" s="92"/>
      <c r="AP1361" s="92"/>
      <c r="AQ1361" s="92"/>
      <c r="AR1361" s="92"/>
      <c r="AS1361" s="92"/>
      <c r="AT1361" s="92"/>
      <c r="AU1361" s="92"/>
    </row>
    <row r="1362" spans="1:64" x14ac:dyDescent="0.2">
      <c r="A1362" s="29"/>
      <c r="B1362" s="53"/>
      <c r="C1362" s="29"/>
      <c r="D1362" s="29"/>
      <c r="E1362" s="29"/>
      <c r="AA1362" s="92"/>
      <c r="AB1362" s="92"/>
      <c r="AC1362" s="92"/>
      <c r="AD1362" s="92"/>
      <c r="AE1362" s="92"/>
      <c r="AG1362" s="116"/>
      <c r="AN1362" s="92"/>
      <c r="AO1362" s="92"/>
      <c r="AP1362" s="92"/>
      <c r="AQ1362" s="92"/>
      <c r="AR1362" s="92"/>
      <c r="AS1362" s="92"/>
      <c r="AT1362" s="92"/>
      <c r="AU1362" s="92"/>
    </row>
    <row r="1363" spans="1:64" x14ac:dyDescent="0.2">
      <c r="A1363" s="29"/>
      <c r="B1363" s="53"/>
      <c r="C1363" s="29"/>
      <c r="D1363" s="29"/>
      <c r="E1363" s="29"/>
      <c r="AA1363" s="92"/>
      <c r="AB1363" s="92"/>
      <c r="AC1363" s="92"/>
      <c r="AD1363" s="92"/>
      <c r="AE1363" s="92"/>
      <c r="AG1363" s="116"/>
      <c r="AN1363" s="92"/>
      <c r="AO1363" s="92"/>
      <c r="AP1363" s="92"/>
      <c r="AQ1363" s="92"/>
      <c r="AR1363" s="92"/>
      <c r="AS1363" s="92"/>
      <c r="AT1363" s="92"/>
      <c r="AU1363" s="92"/>
    </row>
    <row r="1364" spans="1:64" x14ac:dyDescent="0.2">
      <c r="A1364" s="29"/>
      <c r="B1364" s="53"/>
      <c r="C1364" s="29"/>
      <c r="D1364" s="29"/>
      <c r="E1364" s="29"/>
      <c r="AA1364" s="92"/>
      <c r="AB1364" s="92"/>
      <c r="AC1364" s="92"/>
      <c r="AD1364" s="92"/>
      <c r="AE1364" s="92"/>
      <c r="AG1364" s="116"/>
      <c r="AN1364" s="92"/>
      <c r="AO1364" s="92"/>
      <c r="AP1364" s="92"/>
      <c r="AQ1364" s="92"/>
      <c r="AR1364" s="92"/>
      <c r="AS1364" s="92"/>
      <c r="AT1364" s="92"/>
      <c r="AU1364" s="92"/>
    </row>
    <row r="1365" spans="1:64" x14ac:dyDescent="0.2">
      <c r="A1365" s="29"/>
      <c r="B1365" s="53"/>
      <c r="C1365" s="29"/>
      <c r="D1365" s="29"/>
      <c r="E1365" s="29"/>
      <c r="AA1365" s="92"/>
      <c r="AB1365" s="92"/>
      <c r="AC1365" s="92"/>
      <c r="AD1365" s="92"/>
      <c r="AE1365" s="92"/>
      <c r="AG1365" s="116"/>
      <c r="AN1365" s="92"/>
      <c r="AO1365" s="92"/>
      <c r="AP1365" s="92"/>
      <c r="AQ1365" s="92"/>
      <c r="AR1365" s="92"/>
      <c r="AS1365" s="92"/>
      <c r="AT1365" s="92"/>
      <c r="AU1365" s="92"/>
    </row>
    <row r="1366" spans="1:64" x14ac:dyDescent="0.2">
      <c r="A1366" s="29"/>
      <c r="B1366" s="53"/>
      <c r="C1366" s="29"/>
      <c r="D1366" s="29"/>
      <c r="E1366" s="29"/>
      <c r="AA1366" s="92"/>
      <c r="AB1366" s="92"/>
      <c r="AC1366" s="92"/>
      <c r="AD1366" s="92"/>
      <c r="AE1366" s="92"/>
      <c r="AG1366" s="116"/>
      <c r="AN1366" s="92"/>
      <c r="AO1366" s="92"/>
      <c r="AP1366" s="92"/>
      <c r="AQ1366" s="92"/>
      <c r="AR1366" s="92"/>
      <c r="AS1366" s="92"/>
      <c r="AT1366" s="92"/>
      <c r="AU1366" s="92"/>
    </row>
    <row r="1367" spans="1:64" x14ac:dyDescent="0.2">
      <c r="A1367" s="29"/>
      <c r="B1367" s="53"/>
      <c r="C1367" s="29"/>
      <c r="D1367" s="29"/>
      <c r="E1367" s="29"/>
      <c r="AA1367" s="92"/>
      <c r="AB1367" s="92"/>
      <c r="AC1367" s="92"/>
      <c r="AD1367" s="92"/>
      <c r="AE1367" s="92"/>
      <c r="AG1367" s="116"/>
      <c r="AN1367" s="92"/>
      <c r="AO1367" s="92"/>
      <c r="AP1367" s="92"/>
      <c r="AQ1367" s="92"/>
      <c r="AR1367" s="92"/>
      <c r="AS1367" s="92"/>
      <c r="AT1367" s="92"/>
      <c r="AU1367" s="92"/>
    </row>
    <row r="1368" spans="1:64" x14ac:dyDescent="0.2">
      <c r="A1368" s="29"/>
      <c r="B1368" s="53"/>
      <c r="C1368" s="29"/>
      <c r="D1368" s="29"/>
      <c r="E1368" s="29"/>
      <c r="AA1368" s="92"/>
      <c r="AB1368" s="92"/>
      <c r="AC1368" s="92"/>
      <c r="AD1368" s="92"/>
      <c r="AE1368" s="92"/>
      <c r="AG1368" s="116"/>
      <c r="AN1368" s="92"/>
      <c r="AO1368" s="92"/>
      <c r="AP1368" s="92"/>
      <c r="AQ1368" s="92"/>
      <c r="AR1368" s="92"/>
      <c r="AS1368" s="92"/>
      <c r="AT1368" s="92"/>
      <c r="AU1368" s="92"/>
    </row>
    <row r="1369" spans="1:64" x14ac:dyDescent="0.2">
      <c r="A1369" s="29"/>
      <c r="B1369" s="53"/>
      <c r="C1369" s="29"/>
      <c r="D1369" s="29"/>
      <c r="E1369" s="29"/>
      <c r="AA1369" s="92"/>
      <c r="AB1369" s="92"/>
      <c r="AC1369" s="92"/>
      <c r="AD1369" s="92"/>
      <c r="AE1369" s="92"/>
      <c r="AG1369" s="116"/>
      <c r="AN1369" s="92"/>
      <c r="AO1369" s="92"/>
      <c r="AP1369" s="92"/>
      <c r="AQ1369" s="92"/>
      <c r="AR1369" s="92"/>
      <c r="AS1369" s="92"/>
      <c r="AT1369" s="92"/>
      <c r="AU1369" s="92"/>
      <c r="AV1369" s="92"/>
      <c r="AX1369" s="92"/>
      <c r="AY1369" s="92"/>
      <c r="AZ1369" s="92"/>
      <c r="BA1369" s="92"/>
      <c r="BB1369" s="92"/>
      <c r="BC1369" s="92"/>
      <c r="BD1369" s="92"/>
      <c r="BE1369" s="92"/>
      <c r="BF1369" s="92"/>
      <c r="BG1369" s="92"/>
      <c r="BH1369" s="92"/>
      <c r="BI1369" s="92"/>
      <c r="BJ1369" s="92"/>
      <c r="BK1369" s="92"/>
      <c r="BL1369" s="92"/>
    </row>
    <row r="1370" spans="1:64" x14ac:dyDescent="0.2">
      <c r="A1370" s="29"/>
      <c r="B1370" s="53"/>
      <c r="C1370" s="29"/>
      <c r="D1370" s="29"/>
      <c r="E1370" s="29"/>
      <c r="AA1370" s="92"/>
      <c r="AB1370" s="92"/>
      <c r="AC1370" s="92"/>
      <c r="AD1370" s="92"/>
      <c r="AE1370" s="92"/>
      <c r="AG1370" s="116"/>
      <c r="AN1370" s="92"/>
      <c r="AO1370" s="92"/>
      <c r="AP1370" s="92"/>
      <c r="AQ1370" s="92"/>
      <c r="AR1370" s="92"/>
      <c r="AS1370" s="92"/>
      <c r="AT1370" s="92"/>
      <c r="AU1370" s="92"/>
    </row>
    <row r="1371" spans="1:64" x14ac:dyDescent="0.2">
      <c r="A1371" s="29"/>
      <c r="B1371" s="53"/>
      <c r="C1371" s="29"/>
      <c r="D1371" s="29"/>
      <c r="E1371" s="29"/>
      <c r="AA1371" s="92"/>
      <c r="AB1371" s="92"/>
      <c r="AC1371" s="92"/>
      <c r="AD1371" s="92"/>
      <c r="AE1371" s="92"/>
      <c r="AG1371" s="116"/>
      <c r="AN1371" s="92"/>
      <c r="AO1371" s="92"/>
      <c r="AP1371" s="92"/>
      <c r="AQ1371" s="92"/>
      <c r="AR1371" s="92"/>
      <c r="AS1371" s="92"/>
      <c r="AT1371" s="92"/>
      <c r="AU1371" s="92"/>
    </row>
    <row r="1372" spans="1:64" x14ac:dyDescent="0.2">
      <c r="A1372" s="29"/>
      <c r="B1372" s="53"/>
      <c r="C1372" s="29"/>
      <c r="D1372" s="29"/>
      <c r="E1372" s="29"/>
      <c r="AA1372" s="92"/>
      <c r="AB1372" s="92"/>
      <c r="AC1372" s="92"/>
      <c r="AD1372" s="92"/>
      <c r="AE1372" s="92"/>
      <c r="AG1372" s="116"/>
      <c r="AN1372" s="92"/>
      <c r="AO1372" s="92"/>
      <c r="AP1372" s="92"/>
      <c r="AQ1372" s="92"/>
      <c r="AR1372" s="92"/>
      <c r="AS1372" s="92"/>
      <c r="AT1372" s="92"/>
      <c r="AU1372" s="92"/>
    </row>
    <row r="1373" spans="1:64" x14ac:dyDescent="0.2">
      <c r="A1373" s="29"/>
      <c r="B1373" s="53"/>
      <c r="C1373" s="29"/>
      <c r="D1373" s="29"/>
      <c r="E1373" s="29"/>
      <c r="AA1373" s="92"/>
      <c r="AB1373" s="92"/>
      <c r="AC1373" s="92"/>
      <c r="AD1373" s="92"/>
      <c r="AE1373" s="92"/>
      <c r="AG1373" s="116"/>
      <c r="AN1373" s="92"/>
      <c r="AO1373" s="92"/>
      <c r="AP1373" s="92"/>
      <c r="AQ1373" s="92"/>
      <c r="AR1373" s="92"/>
      <c r="AS1373" s="92"/>
      <c r="AT1373" s="92"/>
      <c r="AU1373" s="92"/>
      <c r="AV1373" s="92"/>
      <c r="AX1373" s="92"/>
    </row>
    <row r="1374" spans="1:64" x14ac:dyDescent="0.2">
      <c r="A1374" s="29"/>
      <c r="B1374" s="53"/>
      <c r="C1374" s="29"/>
      <c r="D1374" s="29"/>
      <c r="E1374" s="29"/>
      <c r="AA1374" s="92"/>
      <c r="AB1374" s="92"/>
      <c r="AC1374" s="92"/>
      <c r="AD1374" s="92"/>
      <c r="AE1374" s="92"/>
      <c r="AG1374" s="116"/>
      <c r="AN1374" s="92"/>
      <c r="AO1374" s="92"/>
      <c r="AP1374" s="92"/>
      <c r="AQ1374" s="92"/>
      <c r="AR1374" s="92"/>
      <c r="AS1374" s="92"/>
      <c r="AT1374" s="92"/>
      <c r="AU1374" s="92"/>
    </row>
    <row r="1375" spans="1:64" x14ac:dyDescent="0.2">
      <c r="A1375" s="29"/>
      <c r="B1375" s="53"/>
      <c r="C1375" s="29"/>
      <c r="D1375" s="29"/>
      <c r="E1375" s="29"/>
      <c r="AA1375" s="92"/>
      <c r="AB1375" s="92"/>
      <c r="AC1375" s="92"/>
      <c r="AD1375" s="92"/>
      <c r="AE1375" s="92"/>
      <c r="AG1375" s="116"/>
      <c r="AN1375" s="92"/>
      <c r="AO1375" s="92"/>
      <c r="AP1375" s="92"/>
      <c r="AQ1375" s="92"/>
      <c r="AR1375" s="92"/>
      <c r="AS1375" s="92"/>
      <c r="AT1375" s="92"/>
      <c r="AU1375" s="92"/>
      <c r="AV1375" s="92"/>
      <c r="AX1375" s="92"/>
      <c r="AY1375" s="92"/>
      <c r="AZ1375" s="92"/>
      <c r="BA1375" s="92"/>
      <c r="BB1375" s="92"/>
      <c r="BC1375" s="92"/>
      <c r="BD1375" s="92"/>
      <c r="BE1375" s="92"/>
      <c r="BF1375" s="92"/>
      <c r="BG1375" s="92"/>
      <c r="BH1375" s="92"/>
      <c r="BI1375" s="92"/>
      <c r="BJ1375" s="92"/>
      <c r="BK1375" s="92"/>
      <c r="BL1375" s="92"/>
    </row>
    <row r="1376" spans="1:64" x14ac:dyDescent="0.2">
      <c r="A1376" s="29"/>
      <c r="B1376" s="53"/>
      <c r="C1376" s="29"/>
      <c r="D1376" s="29"/>
      <c r="E1376" s="29"/>
      <c r="AA1376" s="92"/>
      <c r="AB1376" s="92"/>
      <c r="AC1376" s="92"/>
      <c r="AD1376" s="92"/>
      <c r="AE1376" s="92"/>
      <c r="AG1376" s="116"/>
      <c r="AN1376" s="92"/>
      <c r="AO1376" s="92"/>
      <c r="AP1376" s="92"/>
      <c r="AQ1376" s="92"/>
      <c r="AR1376" s="92"/>
      <c r="AS1376" s="92"/>
      <c r="AT1376" s="92"/>
      <c r="AU1376" s="92"/>
    </row>
    <row r="1377" spans="1:64" x14ac:dyDescent="0.2">
      <c r="A1377" s="29"/>
      <c r="B1377" s="53"/>
      <c r="C1377" s="29"/>
      <c r="D1377" s="29"/>
      <c r="E1377" s="29"/>
      <c r="AA1377" s="92"/>
      <c r="AB1377" s="92"/>
      <c r="AC1377" s="92"/>
      <c r="AD1377" s="92"/>
      <c r="AE1377" s="92"/>
      <c r="AG1377" s="116"/>
      <c r="AN1377" s="92"/>
      <c r="AO1377" s="92"/>
      <c r="AP1377" s="92"/>
      <c r="AQ1377" s="92"/>
      <c r="AR1377" s="92"/>
      <c r="AS1377" s="92"/>
      <c r="AT1377" s="92"/>
      <c r="AU1377" s="92"/>
    </row>
    <row r="1378" spans="1:64" x14ac:dyDescent="0.2">
      <c r="A1378" s="29"/>
      <c r="B1378" s="53"/>
      <c r="C1378" s="29"/>
      <c r="D1378" s="29"/>
      <c r="E1378" s="29"/>
      <c r="AA1378" s="92"/>
      <c r="AB1378" s="92"/>
      <c r="AC1378" s="92"/>
      <c r="AD1378" s="92"/>
      <c r="AE1378" s="92"/>
      <c r="AG1378" s="116"/>
      <c r="AN1378" s="92"/>
      <c r="AO1378" s="92"/>
      <c r="AP1378" s="92"/>
      <c r="AQ1378" s="92"/>
      <c r="AR1378" s="92"/>
      <c r="AS1378" s="92"/>
      <c r="AT1378" s="92"/>
      <c r="AU1378" s="92"/>
      <c r="AV1378" s="92"/>
    </row>
    <row r="1379" spans="1:64" x14ac:dyDescent="0.2">
      <c r="A1379" s="29"/>
      <c r="B1379" s="53"/>
      <c r="C1379" s="29"/>
      <c r="D1379" s="29"/>
      <c r="E1379" s="29"/>
      <c r="AA1379" s="92"/>
      <c r="AB1379" s="92"/>
      <c r="AC1379" s="92"/>
      <c r="AD1379" s="92"/>
      <c r="AE1379" s="92"/>
      <c r="AG1379" s="116"/>
      <c r="AN1379" s="92"/>
      <c r="AO1379" s="92"/>
      <c r="AP1379" s="92"/>
      <c r="AQ1379" s="92"/>
      <c r="AR1379" s="92"/>
      <c r="AS1379" s="92"/>
      <c r="AT1379" s="92"/>
      <c r="AU1379" s="92"/>
      <c r="AV1379" s="92"/>
    </row>
    <row r="1380" spans="1:64" x14ac:dyDescent="0.2">
      <c r="A1380" s="29"/>
      <c r="B1380" s="53"/>
      <c r="C1380" s="29"/>
      <c r="D1380" s="29"/>
      <c r="E1380" s="29"/>
      <c r="AA1380" s="92"/>
      <c r="AB1380" s="92"/>
      <c r="AC1380" s="92"/>
      <c r="AD1380" s="92"/>
      <c r="AE1380" s="92"/>
      <c r="AG1380" s="116"/>
      <c r="AN1380" s="92"/>
      <c r="AO1380" s="92"/>
      <c r="AP1380" s="92"/>
      <c r="AQ1380" s="92"/>
      <c r="AR1380" s="92"/>
      <c r="AS1380" s="92"/>
      <c r="AT1380" s="92"/>
      <c r="AU1380" s="92"/>
      <c r="AV1380" s="92"/>
      <c r="AW1380" s="92"/>
      <c r="AX1380" s="92"/>
      <c r="AY1380" s="92"/>
      <c r="AZ1380" s="92"/>
      <c r="BA1380" s="92"/>
      <c r="BB1380" s="92"/>
      <c r="BC1380" s="92"/>
      <c r="BD1380" s="92"/>
      <c r="BE1380" s="92"/>
      <c r="BF1380" s="92"/>
      <c r="BG1380" s="92"/>
      <c r="BH1380" s="92"/>
      <c r="BI1380" s="92"/>
      <c r="BJ1380" s="92"/>
      <c r="BK1380" s="92"/>
      <c r="BL1380" s="92"/>
    </row>
    <row r="1381" spans="1:64" x14ac:dyDescent="0.2">
      <c r="A1381" s="29"/>
      <c r="B1381" s="53"/>
      <c r="C1381" s="29"/>
      <c r="D1381" s="29"/>
      <c r="E1381" s="29"/>
      <c r="AA1381" s="92"/>
      <c r="AB1381" s="92"/>
      <c r="AC1381" s="92"/>
      <c r="AD1381" s="92"/>
      <c r="AE1381" s="92"/>
      <c r="AG1381" s="116"/>
      <c r="AN1381" s="92"/>
      <c r="AO1381" s="92"/>
      <c r="AP1381" s="92"/>
      <c r="AQ1381" s="92"/>
      <c r="AR1381" s="92"/>
      <c r="AS1381" s="92"/>
      <c r="AT1381" s="92"/>
      <c r="AU1381" s="92"/>
    </row>
    <row r="1382" spans="1:64" x14ac:dyDescent="0.2">
      <c r="A1382" s="29"/>
      <c r="B1382" s="53"/>
      <c r="C1382" s="29"/>
      <c r="D1382" s="29"/>
      <c r="E1382" s="29"/>
      <c r="AA1382" s="92"/>
      <c r="AB1382" s="92"/>
      <c r="AC1382" s="92"/>
      <c r="AD1382" s="92"/>
      <c r="AE1382" s="92"/>
      <c r="AG1382" s="116"/>
      <c r="AN1382" s="92"/>
      <c r="AO1382" s="92"/>
      <c r="AP1382" s="92"/>
      <c r="AQ1382" s="92"/>
      <c r="AR1382" s="92"/>
      <c r="AS1382" s="92"/>
      <c r="AT1382" s="92"/>
      <c r="AU1382" s="92"/>
    </row>
    <row r="1383" spans="1:64" x14ac:dyDescent="0.2">
      <c r="A1383" s="29"/>
      <c r="B1383" s="53"/>
      <c r="C1383" s="29"/>
      <c r="D1383" s="29"/>
      <c r="E1383" s="29"/>
      <c r="AA1383" s="92"/>
      <c r="AB1383" s="92"/>
      <c r="AC1383" s="92"/>
      <c r="AD1383" s="92"/>
      <c r="AE1383" s="92"/>
      <c r="AG1383" s="116"/>
      <c r="AN1383" s="92"/>
      <c r="AO1383" s="92"/>
      <c r="AP1383" s="92"/>
      <c r="AQ1383" s="92"/>
      <c r="AR1383" s="92"/>
      <c r="AS1383" s="92"/>
      <c r="AT1383" s="92"/>
      <c r="AU1383" s="92"/>
      <c r="AV1383" s="92"/>
      <c r="AX1383" s="92"/>
      <c r="AY1383" s="92"/>
      <c r="AZ1383" s="92"/>
      <c r="BA1383" s="92"/>
      <c r="BB1383" s="92"/>
      <c r="BC1383" s="92"/>
      <c r="BD1383" s="92"/>
      <c r="BE1383" s="92"/>
      <c r="BF1383" s="92"/>
      <c r="BG1383" s="92"/>
      <c r="BH1383" s="92"/>
      <c r="BI1383" s="92"/>
      <c r="BJ1383" s="92"/>
      <c r="BK1383" s="92"/>
      <c r="BL1383" s="92"/>
    </row>
    <row r="1384" spans="1:64" x14ac:dyDescent="0.2">
      <c r="A1384" s="29"/>
      <c r="B1384" s="53"/>
      <c r="C1384" s="29"/>
      <c r="D1384" s="29"/>
      <c r="E1384" s="29"/>
      <c r="AA1384" s="92"/>
      <c r="AB1384" s="92"/>
      <c r="AC1384" s="92"/>
      <c r="AD1384" s="92"/>
      <c r="AE1384" s="92"/>
      <c r="AG1384" s="116"/>
      <c r="AN1384" s="92"/>
      <c r="AO1384" s="92"/>
      <c r="AP1384" s="92"/>
      <c r="AQ1384" s="92"/>
      <c r="AR1384" s="92"/>
      <c r="AS1384" s="92"/>
      <c r="AT1384" s="92"/>
      <c r="AU1384" s="92"/>
      <c r="AV1384" s="92"/>
      <c r="AW1384" s="92"/>
      <c r="AX1384" s="92"/>
      <c r="AY1384" s="92"/>
      <c r="AZ1384" s="92"/>
      <c r="BA1384" s="92"/>
      <c r="BB1384" s="92"/>
      <c r="BC1384" s="92"/>
      <c r="BD1384" s="92"/>
      <c r="BE1384" s="92"/>
      <c r="BF1384" s="92"/>
      <c r="BG1384" s="92"/>
      <c r="BH1384" s="92"/>
      <c r="BI1384" s="92"/>
      <c r="BJ1384" s="92"/>
      <c r="BK1384" s="92"/>
      <c r="BL1384" s="92"/>
    </row>
    <row r="1385" spans="1:64" x14ac:dyDescent="0.2">
      <c r="A1385" s="29"/>
      <c r="B1385" s="53"/>
      <c r="C1385" s="29"/>
      <c r="D1385" s="29"/>
      <c r="E1385" s="29"/>
      <c r="AA1385" s="92"/>
      <c r="AB1385" s="92"/>
      <c r="AC1385" s="92"/>
      <c r="AD1385" s="92"/>
      <c r="AE1385" s="92"/>
      <c r="AG1385" s="116"/>
      <c r="AN1385" s="92"/>
      <c r="AO1385" s="92"/>
      <c r="AP1385" s="92"/>
      <c r="AQ1385" s="92"/>
      <c r="AR1385" s="92"/>
      <c r="AS1385" s="92"/>
      <c r="AT1385" s="92"/>
      <c r="AU1385" s="92"/>
    </row>
    <row r="1386" spans="1:64" x14ac:dyDescent="0.2">
      <c r="A1386" s="29"/>
      <c r="B1386" s="53"/>
      <c r="C1386" s="29"/>
      <c r="D1386" s="29"/>
      <c r="E1386" s="29"/>
      <c r="AA1386" s="92"/>
      <c r="AB1386" s="92"/>
      <c r="AC1386" s="92"/>
      <c r="AD1386" s="92"/>
      <c r="AE1386" s="92"/>
      <c r="AG1386" s="116"/>
      <c r="AN1386" s="92"/>
      <c r="AO1386" s="92"/>
      <c r="AP1386" s="92"/>
      <c r="AQ1386" s="92"/>
      <c r="AR1386" s="92"/>
      <c r="AS1386" s="92"/>
      <c r="AT1386" s="92"/>
      <c r="AU1386" s="92"/>
    </row>
    <row r="1387" spans="1:64" x14ac:dyDescent="0.2">
      <c r="A1387" s="29"/>
      <c r="B1387" s="53"/>
      <c r="C1387" s="29"/>
      <c r="D1387" s="29"/>
      <c r="E1387" s="29"/>
      <c r="AA1387" s="92"/>
      <c r="AB1387" s="92"/>
      <c r="AC1387" s="92"/>
      <c r="AD1387" s="92"/>
      <c r="AE1387" s="92"/>
      <c r="AG1387" s="116"/>
      <c r="AN1387" s="92"/>
      <c r="AO1387" s="92"/>
      <c r="AP1387" s="92"/>
      <c r="AQ1387" s="92"/>
      <c r="AR1387" s="92"/>
      <c r="AS1387" s="92"/>
      <c r="AT1387" s="92"/>
      <c r="AU1387" s="92"/>
    </row>
    <row r="1388" spans="1:64" x14ac:dyDescent="0.2">
      <c r="A1388" s="29"/>
      <c r="B1388" s="53"/>
      <c r="C1388" s="29"/>
      <c r="D1388" s="29"/>
      <c r="E1388" s="29"/>
      <c r="AA1388" s="92"/>
      <c r="AB1388" s="92"/>
      <c r="AC1388" s="92"/>
      <c r="AD1388" s="92"/>
      <c r="AE1388" s="92"/>
      <c r="AG1388" s="116"/>
      <c r="AN1388" s="92"/>
      <c r="AO1388" s="92"/>
      <c r="AP1388" s="92"/>
      <c r="AQ1388" s="92"/>
      <c r="AR1388" s="92"/>
      <c r="AS1388" s="92"/>
      <c r="AT1388" s="92"/>
      <c r="AU1388" s="92"/>
    </row>
    <row r="1389" spans="1:64" x14ac:dyDescent="0.2">
      <c r="A1389" s="29"/>
      <c r="B1389" s="53"/>
      <c r="C1389" s="29"/>
      <c r="D1389" s="29"/>
      <c r="E1389" s="29"/>
      <c r="AA1389" s="92"/>
      <c r="AB1389" s="92"/>
      <c r="AC1389" s="92"/>
      <c r="AD1389" s="92"/>
      <c r="AE1389" s="92"/>
      <c r="AG1389" s="116"/>
      <c r="AN1389" s="92"/>
      <c r="AO1389" s="92"/>
      <c r="AP1389" s="92"/>
      <c r="AQ1389" s="92"/>
      <c r="AR1389" s="92"/>
      <c r="AS1389" s="92"/>
      <c r="AT1389" s="92"/>
      <c r="AU1389" s="92"/>
      <c r="AV1389" s="92"/>
      <c r="AX1389" s="92"/>
      <c r="AY1389" s="92"/>
      <c r="AZ1389" s="92"/>
      <c r="BA1389" s="92"/>
      <c r="BB1389" s="92"/>
      <c r="BC1389" s="92"/>
      <c r="BD1389" s="92"/>
      <c r="BE1389" s="92"/>
      <c r="BF1389" s="92"/>
      <c r="BG1389" s="92"/>
      <c r="BH1389" s="92"/>
      <c r="BI1389" s="92"/>
      <c r="BJ1389" s="92"/>
      <c r="BK1389" s="92"/>
      <c r="BL1389" s="92"/>
    </row>
    <row r="1390" spans="1:64" x14ac:dyDescent="0.2">
      <c r="A1390" s="29"/>
      <c r="B1390" s="53"/>
      <c r="C1390" s="29"/>
      <c r="D1390" s="29"/>
      <c r="E1390" s="29"/>
      <c r="AA1390" s="92"/>
      <c r="AB1390" s="92"/>
      <c r="AC1390" s="92"/>
      <c r="AD1390" s="92"/>
      <c r="AE1390" s="92"/>
      <c r="AG1390" s="116"/>
      <c r="AN1390" s="92"/>
      <c r="AO1390" s="92"/>
      <c r="AP1390" s="92"/>
      <c r="AQ1390" s="92"/>
      <c r="AR1390" s="92"/>
      <c r="AS1390" s="92"/>
      <c r="AT1390" s="92"/>
      <c r="AU1390" s="92"/>
      <c r="AV1390" s="92"/>
      <c r="AX1390" s="92"/>
      <c r="AY1390" s="92"/>
      <c r="AZ1390" s="92"/>
      <c r="BA1390" s="92"/>
      <c r="BB1390" s="92"/>
      <c r="BC1390" s="92"/>
      <c r="BD1390" s="92"/>
      <c r="BE1390" s="92"/>
      <c r="BF1390" s="92"/>
      <c r="BG1390" s="92"/>
      <c r="BH1390" s="92"/>
      <c r="BI1390" s="92"/>
      <c r="BJ1390" s="92"/>
      <c r="BK1390" s="92"/>
      <c r="BL1390" s="92"/>
    </row>
    <row r="1391" spans="1:64" x14ac:dyDescent="0.2">
      <c r="A1391" s="29"/>
      <c r="B1391" s="53"/>
      <c r="C1391" s="29"/>
      <c r="D1391" s="29"/>
      <c r="E1391" s="29"/>
      <c r="AA1391" s="92"/>
      <c r="AB1391" s="92"/>
      <c r="AC1391" s="92"/>
      <c r="AD1391" s="92"/>
      <c r="AE1391" s="92"/>
      <c r="AG1391" s="116"/>
      <c r="AN1391" s="92"/>
      <c r="AO1391" s="92"/>
      <c r="AP1391" s="92"/>
      <c r="AQ1391" s="92"/>
      <c r="AR1391" s="92"/>
      <c r="AS1391" s="92"/>
      <c r="AT1391" s="92"/>
      <c r="AU1391" s="92"/>
    </row>
    <row r="1392" spans="1:64" x14ac:dyDescent="0.2">
      <c r="A1392" s="29"/>
      <c r="B1392" s="53"/>
      <c r="C1392" s="29"/>
      <c r="D1392" s="29"/>
      <c r="E1392" s="29"/>
      <c r="AA1392" s="92"/>
      <c r="AB1392" s="92"/>
      <c r="AC1392" s="92"/>
      <c r="AD1392" s="92"/>
      <c r="AE1392" s="92"/>
      <c r="AG1392" s="116"/>
      <c r="AN1392" s="92"/>
      <c r="AO1392" s="92"/>
      <c r="AP1392" s="92"/>
      <c r="AQ1392" s="92"/>
      <c r="AR1392" s="92"/>
      <c r="AS1392" s="92"/>
      <c r="AT1392" s="92"/>
      <c r="AU1392" s="92"/>
    </row>
    <row r="1393" spans="1:64" x14ac:dyDescent="0.2">
      <c r="A1393" s="29"/>
      <c r="B1393" s="53"/>
      <c r="C1393" s="29"/>
      <c r="D1393" s="29"/>
      <c r="E1393" s="29"/>
      <c r="AA1393" s="92"/>
      <c r="AB1393" s="92"/>
      <c r="AC1393" s="92"/>
      <c r="AD1393" s="92"/>
      <c r="AE1393" s="92"/>
      <c r="AG1393" s="116"/>
      <c r="AN1393" s="92"/>
      <c r="AO1393" s="92"/>
      <c r="AP1393" s="92"/>
      <c r="AQ1393" s="92"/>
      <c r="AR1393" s="92"/>
      <c r="AS1393" s="92"/>
      <c r="AT1393" s="92"/>
      <c r="AU1393" s="92"/>
    </row>
    <row r="1394" spans="1:64" x14ac:dyDescent="0.2">
      <c r="A1394" s="29"/>
      <c r="B1394" s="53"/>
      <c r="C1394" s="29"/>
      <c r="D1394" s="29"/>
      <c r="E1394" s="29"/>
      <c r="AA1394" s="92"/>
      <c r="AB1394" s="92"/>
      <c r="AC1394" s="92"/>
      <c r="AD1394" s="92"/>
      <c r="AE1394" s="92"/>
      <c r="AG1394" s="116"/>
      <c r="AN1394" s="92"/>
      <c r="AO1394" s="92"/>
      <c r="AP1394" s="92"/>
      <c r="AQ1394" s="92"/>
      <c r="AR1394" s="92"/>
      <c r="AS1394" s="92"/>
      <c r="AT1394" s="92"/>
      <c r="AU1394" s="92"/>
    </row>
    <row r="1395" spans="1:64" x14ac:dyDescent="0.2">
      <c r="A1395" s="29"/>
      <c r="B1395" s="53"/>
      <c r="C1395" s="29"/>
      <c r="D1395" s="29"/>
      <c r="E1395" s="29"/>
      <c r="AA1395" s="92"/>
      <c r="AB1395" s="92"/>
      <c r="AC1395" s="92"/>
      <c r="AD1395" s="92"/>
      <c r="AE1395" s="92"/>
      <c r="AG1395" s="116"/>
      <c r="AN1395" s="92"/>
      <c r="AO1395" s="92"/>
      <c r="AP1395" s="92"/>
      <c r="AQ1395" s="92"/>
      <c r="AR1395" s="92"/>
      <c r="AS1395" s="92"/>
      <c r="AT1395" s="92"/>
      <c r="AU1395" s="92"/>
    </row>
    <row r="1396" spans="1:64" x14ac:dyDescent="0.2">
      <c r="A1396" s="29"/>
      <c r="B1396" s="53"/>
      <c r="C1396" s="29"/>
      <c r="D1396" s="29"/>
      <c r="E1396" s="29"/>
      <c r="AA1396" s="92"/>
      <c r="AB1396" s="92"/>
      <c r="AC1396" s="92"/>
      <c r="AD1396" s="92"/>
      <c r="AE1396" s="92"/>
      <c r="AG1396" s="116"/>
      <c r="AN1396" s="92"/>
      <c r="AO1396" s="92"/>
      <c r="AP1396" s="92"/>
      <c r="AQ1396" s="92"/>
      <c r="AR1396" s="92"/>
      <c r="AS1396" s="92"/>
      <c r="AT1396" s="92"/>
      <c r="AU1396" s="92"/>
    </row>
    <row r="1397" spans="1:64" x14ac:dyDescent="0.2">
      <c r="A1397" s="29"/>
      <c r="B1397" s="53"/>
      <c r="C1397" s="29"/>
      <c r="D1397" s="29"/>
      <c r="E1397" s="29"/>
      <c r="AA1397" s="92"/>
      <c r="AB1397" s="92"/>
      <c r="AC1397" s="92"/>
      <c r="AD1397" s="92"/>
      <c r="AE1397" s="92"/>
      <c r="AG1397" s="116"/>
      <c r="AN1397" s="92"/>
      <c r="AO1397" s="92"/>
      <c r="AP1397" s="92"/>
      <c r="AQ1397" s="92"/>
      <c r="AR1397" s="92"/>
      <c r="AS1397" s="92"/>
      <c r="AT1397" s="92"/>
      <c r="AU1397" s="92"/>
    </row>
    <row r="1398" spans="1:64" x14ac:dyDescent="0.2">
      <c r="A1398" s="29"/>
      <c r="B1398" s="53"/>
      <c r="C1398" s="29"/>
      <c r="D1398" s="29"/>
      <c r="E1398" s="29"/>
      <c r="AA1398" s="92"/>
      <c r="AB1398" s="92"/>
      <c r="AC1398" s="92"/>
      <c r="AD1398" s="92"/>
      <c r="AE1398" s="92"/>
      <c r="AG1398" s="116"/>
      <c r="AN1398" s="92"/>
      <c r="AO1398" s="92"/>
      <c r="AP1398" s="92"/>
      <c r="AQ1398" s="92"/>
      <c r="AR1398" s="92"/>
      <c r="AS1398" s="92"/>
      <c r="AT1398" s="92"/>
      <c r="AU1398" s="92"/>
      <c r="AV1398" s="92"/>
      <c r="AX1398" s="92"/>
      <c r="AY1398" s="92"/>
      <c r="AZ1398" s="92"/>
      <c r="BA1398" s="92"/>
      <c r="BB1398" s="92"/>
      <c r="BC1398" s="92"/>
      <c r="BD1398" s="92"/>
      <c r="BE1398" s="92"/>
      <c r="BF1398" s="92"/>
      <c r="BG1398" s="92"/>
      <c r="BH1398" s="92"/>
      <c r="BI1398" s="92"/>
      <c r="BJ1398" s="92"/>
      <c r="BK1398" s="92"/>
      <c r="BL1398" s="92"/>
    </row>
    <row r="1399" spans="1:64" x14ac:dyDescent="0.2">
      <c r="A1399" s="29"/>
      <c r="B1399" s="53"/>
      <c r="C1399" s="29"/>
      <c r="D1399" s="29"/>
      <c r="E1399" s="29"/>
      <c r="AA1399" s="92"/>
      <c r="AB1399" s="92"/>
      <c r="AC1399" s="92"/>
      <c r="AD1399" s="92"/>
      <c r="AE1399" s="92"/>
      <c r="AG1399" s="116"/>
      <c r="AN1399" s="92"/>
      <c r="AO1399" s="92"/>
      <c r="AP1399" s="92"/>
      <c r="AQ1399" s="92"/>
      <c r="AR1399" s="92"/>
      <c r="AS1399" s="92"/>
      <c r="AT1399" s="92"/>
      <c r="AU1399" s="92"/>
    </row>
    <row r="1400" spans="1:64" x14ac:dyDescent="0.2">
      <c r="A1400" s="29"/>
      <c r="B1400" s="53"/>
      <c r="C1400" s="29"/>
      <c r="D1400" s="29"/>
      <c r="E1400" s="29"/>
      <c r="AA1400" s="92"/>
      <c r="AB1400" s="92"/>
      <c r="AC1400" s="92"/>
      <c r="AD1400" s="92"/>
      <c r="AE1400" s="92"/>
      <c r="AG1400" s="116"/>
      <c r="AN1400" s="92"/>
      <c r="AO1400" s="92"/>
      <c r="AP1400" s="92"/>
      <c r="AQ1400" s="92"/>
      <c r="AR1400" s="92"/>
      <c r="AS1400" s="92"/>
      <c r="AT1400" s="92"/>
      <c r="AU1400" s="92"/>
    </row>
    <row r="1401" spans="1:64" x14ac:dyDescent="0.2">
      <c r="A1401" s="29"/>
      <c r="B1401" s="53"/>
      <c r="C1401" s="29"/>
      <c r="D1401" s="29"/>
      <c r="E1401" s="29"/>
      <c r="AA1401" s="92"/>
      <c r="AB1401" s="92"/>
      <c r="AC1401" s="92"/>
      <c r="AD1401" s="92"/>
      <c r="AE1401" s="92"/>
      <c r="AG1401" s="116"/>
      <c r="AN1401" s="92"/>
      <c r="AO1401" s="92"/>
      <c r="AP1401" s="92"/>
      <c r="AQ1401" s="92"/>
      <c r="AR1401" s="92"/>
      <c r="AS1401" s="92"/>
      <c r="AT1401" s="92"/>
      <c r="AU1401" s="92"/>
    </row>
    <row r="1402" spans="1:64" x14ac:dyDescent="0.2">
      <c r="A1402" s="29"/>
      <c r="B1402" s="53"/>
      <c r="C1402" s="29"/>
      <c r="D1402" s="29"/>
      <c r="E1402" s="29"/>
      <c r="AA1402" s="92"/>
      <c r="AB1402" s="92"/>
      <c r="AC1402" s="92"/>
      <c r="AD1402" s="92"/>
      <c r="AE1402" s="92"/>
      <c r="AG1402" s="116"/>
      <c r="AN1402" s="92"/>
      <c r="AO1402" s="92"/>
      <c r="AP1402" s="92"/>
      <c r="AQ1402" s="92"/>
      <c r="AR1402" s="92"/>
      <c r="AS1402" s="92"/>
      <c r="AT1402" s="92"/>
      <c r="AU1402" s="92"/>
    </row>
    <row r="1403" spans="1:64" x14ac:dyDescent="0.2">
      <c r="A1403" s="29"/>
      <c r="B1403" s="53"/>
      <c r="C1403" s="29"/>
      <c r="D1403" s="29"/>
      <c r="E1403" s="29"/>
      <c r="AA1403" s="92"/>
      <c r="AB1403" s="92"/>
      <c r="AC1403" s="92"/>
      <c r="AD1403" s="92"/>
      <c r="AE1403" s="92"/>
      <c r="AG1403" s="116"/>
      <c r="AN1403" s="92"/>
      <c r="AO1403" s="92"/>
      <c r="AP1403" s="92"/>
      <c r="AQ1403" s="92"/>
      <c r="AR1403" s="92"/>
      <c r="AS1403" s="92"/>
      <c r="AT1403" s="92"/>
      <c r="AU1403" s="92"/>
    </row>
    <row r="1404" spans="1:64" x14ac:dyDescent="0.2">
      <c r="A1404" s="29"/>
      <c r="B1404" s="53"/>
      <c r="C1404" s="29"/>
      <c r="D1404" s="29"/>
      <c r="E1404" s="29"/>
      <c r="AA1404" s="92"/>
      <c r="AB1404" s="92"/>
      <c r="AC1404" s="92"/>
      <c r="AD1404" s="92"/>
      <c r="AE1404" s="92"/>
      <c r="AG1404" s="116"/>
      <c r="AN1404" s="92"/>
      <c r="AO1404" s="92"/>
      <c r="AP1404" s="92"/>
      <c r="AQ1404" s="92"/>
      <c r="AR1404" s="92"/>
      <c r="AS1404" s="92"/>
      <c r="AT1404" s="92"/>
      <c r="AU1404" s="92"/>
      <c r="AV1404" s="92"/>
      <c r="AW1404" s="92"/>
      <c r="AX1404" s="92"/>
      <c r="AY1404" s="92"/>
      <c r="AZ1404" s="92"/>
      <c r="BA1404" s="92"/>
      <c r="BB1404" s="92"/>
      <c r="BC1404" s="92"/>
      <c r="BD1404" s="92"/>
      <c r="BE1404" s="92"/>
      <c r="BF1404" s="92"/>
      <c r="BG1404" s="92"/>
      <c r="BH1404" s="92"/>
      <c r="BI1404" s="92"/>
      <c r="BJ1404" s="92"/>
      <c r="BK1404" s="92"/>
      <c r="BL1404" s="92"/>
    </row>
    <row r="1405" spans="1:64" x14ac:dyDescent="0.2">
      <c r="A1405" s="29"/>
      <c r="B1405" s="53"/>
      <c r="C1405" s="29"/>
      <c r="D1405" s="29"/>
      <c r="E1405" s="29"/>
      <c r="AA1405" s="92"/>
      <c r="AB1405" s="92"/>
      <c r="AC1405" s="92"/>
      <c r="AD1405" s="92"/>
      <c r="AE1405" s="92"/>
      <c r="AG1405" s="116"/>
      <c r="AN1405" s="92"/>
      <c r="AO1405" s="92"/>
      <c r="AP1405" s="92"/>
      <c r="AQ1405" s="92"/>
      <c r="AR1405" s="92"/>
      <c r="AS1405" s="92"/>
      <c r="AT1405" s="92"/>
      <c r="AU1405" s="92"/>
    </row>
    <row r="1406" spans="1:64" x14ac:dyDescent="0.2">
      <c r="A1406" s="29"/>
      <c r="B1406" s="53"/>
      <c r="C1406" s="29"/>
      <c r="D1406" s="29"/>
      <c r="E1406" s="29"/>
      <c r="AA1406" s="92"/>
      <c r="AB1406" s="92"/>
      <c r="AC1406" s="92"/>
      <c r="AD1406" s="92"/>
      <c r="AE1406" s="92"/>
      <c r="AG1406" s="116"/>
      <c r="AN1406" s="92"/>
      <c r="AO1406" s="92"/>
      <c r="AP1406" s="92"/>
      <c r="AQ1406" s="92"/>
      <c r="AR1406" s="92"/>
      <c r="AS1406" s="92"/>
      <c r="AT1406" s="92"/>
      <c r="AU1406" s="92"/>
    </row>
    <row r="1407" spans="1:64" x14ac:dyDescent="0.2">
      <c r="A1407" s="29"/>
      <c r="AA1407" s="92"/>
      <c r="AB1407" s="92"/>
      <c r="AC1407" s="92"/>
      <c r="AD1407" s="92"/>
      <c r="AE1407" s="92"/>
      <c r="AG1407" s="116"/>
      <c r="AN1407" s="92"/>
      <c r="AO1407" s="92"/>
      <c r="AP1407" s="92"/>
      <c r="AQ1407" s="92"/>
      <c r="AR1407" s="92"/>
      <c r="AS1407" s="92"/>
      <c r="AT1407" s="92"/>
      <c r="AU1407" s="92"/>
    </row>
    <row r="1408" spans="1:64" x14ac:dyDescent="0.2">
      <c r="A1408" s="29"/>
      <c r="AA1408" s="92"/>
      <c r="AB1408" s="92"/>
      <c r="AC1408" s="92"/>
      <c r="AD1408" s="92"/>
      <c r="AE1408" s="92"/>
      <c r="AG1408" s="116"/>
      <c r="AN1408" s="92"/>
      <c r="AO1408" s="92"/>
      <c r="AP1408" s="92"/>
      <c r="AQ1408" s="92"/>
      <c r="AR1408" s="92"/>
      <c r="AS1408" s="92"/>
      <c r="AT1408" s="92"/>
      <c r="AU1408" s="92"/>
    </row>
    <row r="1409" spans="1:64" x14ac:dyDescent="0.2">
      <c r="A1409" s="29"/>
      <c r="AA1409" s="92"/>
      <c r="AB1409" s="92"/>
      <c r="AC1409" s="92"/>
      <c r="AD1409" s="92"/>
      <c r="AE1409" s="92"/>
      <c r="AG1409" s="116"/>
      <c r="AN1409" s="92"/>
      <c r="AO1409" s="92"/>
      <c r="AP1409" s="92"/>
      <c r="AQ1409" s="92"/>
      <c r="AR1409" s="92"/>
      <c r="AS1409" s="92"/>
      <c r="AT1409" s="92"/>
      <c r="AU1409" s="92"/>
    </row>
    <row r="1410" spans="1:64" x14ac:dyDescent="0.2">
      <c r="A1410" s="29"/>
      <c r="AA1410" s="92"/>
      <c r="AB1410" s="92"/>
      <c r="AC1410" s="92"/>
      <c r="AD1410" s="92"/>
      <c r="AE1410" s="92"/>
      <c r="AG1410" s="116"/>
      <c r="AN1410" s="92"/>
      <c r="AO1410" s="92"/>
      <c r="AP1410" s="92"/>
      <c r="AQ1410" s="92"/>
      <c r="AR1410" s="92"/>
      <c r="AS1410" s="92"/>
      <c r="AT1410" s="92"/>
      <c r="AU1410" s="92"/>
    </row>
    <row r="1411" spans="1:64" x14ac:dyDescent="0.2">
      <c r="A1411" s="29"/>
      <c r="AA1411" s="92"/>
      <c r="AB1411" s="92"/>
      <c r="AC1411" s="92"/>
      <c r="AD1411" s="92"/>
      <c r="AE1411" s="92"/>
      <c r="AG1411" s="116"/>
      <c r="AN1411" s="92"/>
      <c r="AO1411" s="92"/>
      <c r="AP1411" s="92"/>
      <c r="AQ1411" s="92"/>
      <c r="AR1411" s="92"/>
      <c r="AS1411" s="92"/>
      <c r="AT1411" s="92"/>
      <c r="AU1411" s="92"/>
    </row>
    <row r="1412" spans="1:64" x14ac:dyDescent="0.2">
      <c r="A1412" s="29"/>
      <c r="AA1412" s="92"/>
      <c r="AB1412" s="92"/>
      <c r="AC1412" s="92"/>
      <c r="AD1412" s="92"/>
      <c r="AE1412" s="92"/>
      <c r="AG1412" s="116"/>
      <c r="AN1412" s="92"/>
      <c r="AO1412" s="92"/>
      <c r="AP1412" s="92"/>
      <c r="AQ1412" s="92"/>
      <c r="AR1412" s="92"/>
      <c r="AS1412" s="92"/>
      <c r="AT1412" s="92"/>
      <c r="AU1412" s="92"/>
    </row>
    <row r="1413" spans="1:64" x14ac:dyDescent="0.2">
      <c r="A1413" s="29"/>
      <c r="AA1413" s="92"/>
      <c r="AB1413" s="92"/>
      <c r="AC1413" s="92"/>
      <c r="AD1413" s="92"/>
      <c r="AE1413" s="92"/>
      <c r="AG1413" s="116"/>
      <c r="AN1413" s="92"/>
      <c r="AO1413" s="92"/>
      <c r="AP1413" s="92"/>
      <c r="AQ1413" s="92"/>
      <c r="AR1413" s="92"/>
      <c r="AS1413" s="92"/>
      <c r="AT1413" s="92"/>
      <c r="AU1413" s="92"/>
    </row>
    <row r="1414" spans="1:64" x14ac:dyDescent="0.2">
      <c r="A1414" s="29"/>
      <c r="AA1414" s="92"/>
      <c r="AB1414" s="92"/>
      <c r="AC1414" s="92"/>
      <c r="AD1414" s="92"/>
      <c r="AE1414" s="92"/>
      <c r="AG1414" s="116"/>
      <c r="AN1414" s="92"/>
      <c r="AO1414" s="92"/>
      <c r="AP1414" s="92"/>
      <c r="AQ1414" s="92"/>
      <c r="AR1414" s="92"/>
      <c r="AS1414" s="92"/>
      <c r="AT1414" s="92"/>
      <c r="AU1414" s="92"/>
    </row>
    <row r="1415" spans="1:64" x14ac:dyDescent="0.2">
      <c r="A1415" s="29"/>
      <c r="AA1415" s="92"/>
      <c r="AB1415" s="92"/>
      <c r="AC1415" s="92"/>
      <c r="AD1415" s="92"/>
      <c r="AE1415" s="92"/>
      <c r="AG1415" s="116"/>
      <c r="AN1415" s="92"/>
      <c r="AO1415" s="92"/>
      <c r="AP1415" s="92"/>
      <c r="AQ1415" s="92"/>
      <c r="AR1415" s="92"/>
      <c r="AS1415" s="92"/>
      <c r="AT1415" s="92"/>
      <c r="AU1415" s="92"/>
    </row>
    <row r="1416" spans="1:64" x14ac:dyDescent="0.2">
      <c r="A1416" s="29"/>
      <c r="AA1416" s="92"/>
      <c r="AB1416" s="92"/>
      <c r="AC1416" s="92"/>
      <c r="AD1416" s="92"/>
      <c r="AE1416" s="92"/>
      <c r="AG1416" s="116"/>
      <c r="AN1416" s="92"/>
      <c r="AO1416" s="92"/>
      <c r="AP1416" s="92"/>
      <c r="AQ1416" s="92"/>
      <c r="AR1416" s="92"/>
      <c r="AS1416" s="92"/>
      <c r="AT1416" s="92"/>
      <c r="AU1416" s="92"/>
    </row>
    <row r="1417" spans="1:64" x14ac:dyDescent="0.2">
      <c r="A1417" s="29"/>
      <c r="AA1417" s="92"/>
      <c r="AB1417" s="92"/>
      <c r="AC1417" s="92"/>
      <c r="AD1417" s="92"/>
      <c r="AE1417" s="92"/>
      <c r="AG1417" s="116"/>
      <c r="AN1417" s="92"/>
      <c r="AO1417" s="92"/>
      <c r="AP1417" s="92"/>
      <c r="AQ1417" s="92"/>
      <c r="AR1417" s="92"/>
      <c r="AS1417" s="92"/>
      <c r="AT1417" s="92"/>
      <c r="AU1417" s="92"/>
    </row>
    <row r="1418" spans="1:64" x14ac:dyDescent="0.2">
      <c r="A1418" s="29"/>
      <c r="AA1418" s="92"/>
      <c r="AB1418" s="92"/>
      <c r="AC1418" s="92"/>
      <c r="AD1418" s="92"/>
      <c r="AE1418" s="92"/>
      <c r="AG1418" s="116"/>
      <c r="AN1418" s="92"/>
      <c r="AO1418" s="92"/>
      <c r="AP1418" s="92"/>
      <c r="AQ1418" s="92"/>
      <c r="AR1418" s="92"/>
      <c r="AS1418" s="92"/>
      <c r="AT1418" s="92"/>
      <c r="AU1418" s="92"/>
      <c r="AV1418" s="92"/>
      <c r="AW1418" s="92"/>
      <c r="AX1418" s="92"/>
      <c r="AY1418" s="92"/>
      <c r="AZ1418" s="92"/>
      <c r="BA1418" s="92"/>
      <c r="BB1418" s="92"/>
      <c r="BC1418" s="92"/>
      <c r="BD1418" s="92"/>
      <c r="BE1418" s="92"/>
      <c r="BF1418" s="92"/>
      <c r="BG1418" s="92"/>
      <c r="BH1418" s="92"/>
      <c r="BI1418" s="92"/>
      <c r="BJ1418" s="92"/>
      <c r="BK1418" s="92"/>
      <c r="BL1418" s="92"/>
    </row>
    <row r="1419" spans="1:64" x14ac:dyDescent="0.2">
      <c r="A1419" s="29"/>
      <c r="AA1419" s="92"/>
      <c r="AB1419" s="92"/>
      <c r="AC1419" s="92"/>
      <c r="AD1419" s="92"/>
      <c r="AE1419" s="92"/>
      <c r="AG1419" s="116"/>
      <c r="AN1419" s="92"/>
      <c r="AO1419" s="92"/>
      <c r="AP1419" s="92"/>
      <c r="AQ1419" s="92"/>
      <c r="AR1419" s="92"/>
      <c r="AS1419" s="92"/>
      <c r="AT1419" s="92"/>
      <c r="AU1419" s="92"/>
    </row>
    <row r="1420" spans="1:64" x14ac:dyDescent="0.2">
      <c r="A1420" s="29"/>
      <c r="AA1420" s="92"/>
      <c r="AB1420" s="92"/>
      <c r="AC1420" s="92"/>
      <c r="AD1420" s="92"/>
      <c r="AE1420" s="92"/>
      <c r="AG1420" s="116"/>
      <c r="AN1420" s="92"/>
      <c r="AO1420" s="92"/>
      <c r="AP1420" s="92"/>
      <c r="AQ1420" s="92"/>
      <c r="AR1420" s="92"/>
      <c r="AS1420" s="92"/>
      <c r="AT1420" s="92"/>
      <c r="AU1420" s="92"/>
    </row>
    <row r="1421" spans="1:64" x14ac:dyDescent="0.2">
      <c r="A1421" s="29"/>
      <c r="AA1421" s="92"/>
      <c r="AB1421" s="92"/>
      <c r="AC1421" s="92"/>
      <c r="AD1421" s="92"/>
      <c r="AE1421" s="92"/>
      <c r="AG1421" s="116"/>
      <c r="AN1421" s="92"/>
      <c r="AO1421" s="92"/>
      <c r="AP1421" s="92"/>
      <c r="AQ1421" s="92"/>
      <c r="AR1421" s="92"/>
      <c r="AS1421" s="92"/>
      <c r="AT1421" s="92"/>
      <c r="AU1421" s="92"/>
    </row>
    <row r="1422" spans="1:64" x14ac:dyDescent="0.2">
      <c r="A1422" s="29"/>
      <c r="AA1422" s="92"/>
      <c r="AB1422" s="92"/>
      <c r="AC1422" s="92"/>
      <c r="AD1422" s="92"/>
      <c r="AE1422" s="92"/>
      <c r="AG1422" s="116"/>
      <c r="AN1422" s="92"/>
      <c r="AO1422" s="92"/>
      <c r="AP1422" s="92"/>
      <c r="AQ1422" s="92"/>
      <c r="AR1422" s="92"/>
      <c r="AS1422" s="92"/>
      <c r="AT1422" s="92"/>
      <c r="AU1422" s="92"/>
    </row>
    <row r="1423" spans="1:64" x14ac:dyDescent="0.2">
      <c r="A1423" s="29"/>
      <c r="AA1423" s="92"/>
      <c r="AB1423" s="92"/>
      <c r="AC1423" s="92"/>
      <c r="AD1423" s="92"/>
      <c r="AE1423" s="92"/>
      <c r="AG1423" s="116"/>
      <c r="AN1423" s="92"/>
      <c r="AO1423" s="92"/>
      <c r="AP1423" s="92"/>
      <c r="AQ1423" s="92"/>
      <c r="AR1423" s="92"/>
      <c r="AS1423" s="92"/>
      <c r="AT1423" s="92"/>
      <c r="AU1423" s="92"/>
    </row>
    <row r="1424" spans="1:64" x14ac:dyDescent="0.2">
      <c r="A1424" s="29"/>
      <c r="AA1424" s="92"/>
      <c r="AB1424" s="92"/>
      <c r="AC1424" s="92"/>
      <c r="AD1424" s="92"/>
      <c r="AE1424" s="92"/>
      <c r="AG1424" s="116"/>
      <c r="AN1424" s="92"/>
      <c r="AO1424" s="92"/>
      <c r="AP1424" s="92"/>
      <c r="AQ1424" s="92"/>
      <c r="AR1424" s="92"/>
      <c r="AS1424" s="92"/>
      <c r="AT1424" s="92"/>
      <c r="AU1424" s="92"/>
    </row>
    <row r="1425" spans="1:64" x14ac:dyDescent="0.2">
      <c r="A1425" s="29"/>
      <c r="AA1425" s="92"/>
      <c r="AB1425" s="92"/>
      <c r="AC1425" s="92"/>
      <c r="AD1425" s="92"/>
      <c r="AE1425" s="92"/>
      <c r="AG1425" s="116"/>
      <c r="AN1425" s="92"/>
      <c r="AO1425" s="92"/>
      <c r="AP1425" s="92"/>
      <c r="AQ1425" s="92"/>
      <c r="AR1425" s="92"/>
      <c r="AS1425" s="92"/>
      <c r="AT1425" s="92"/>
      <c r="AU1425" s="92"/>
    </row>
    <row r="1426" spans="1:64" x14ac:dyDescent="0.2">
      <c r="A1426" s="29"/>
      <c r="AA1426" s="92"/>
      <c r="AB1426" s="92"/>
      <c r="AC1426" s="92"/>
      <c r="AD1426" s="92"/>
      <c r="AE1426" s="92"/>
      <c r="AG1426" s="116"/>
      <c r="AN1426" s="92"/>
      <c r="AO1426" s="92"/>
      <c r="AP1426" s="92"/>
      <c r="AQ1426" s="92"/>
      <c r="AR1426" s="92"/>
      <c r="AS1426" s="92"/>
      <c r="AT1426" s="92"/>
      <c r="AU1426" s="92"/>
    </row>
    <row r="1427" spans="1:64" x14ac:dyDescent="0.2">
      <c r="A1427" s="29"/>
      <c r="AA1427" s="92"/>
      <c r="AB1427" s="92"/>
      <c r="AC1427" s="92"/>
      <c r="AD1427" s="92"/>
      <c r="AE1427" s="92"/>
      <c r="AG1427" s="116"/>
      <c r="AN1427" s="92"/>
      <c r="AO1427" s="92"/>
      <c r="AP1427" s="92"/>
      <c r="AQ1427" s="92"/>
      <c r="AR1427" s="92"/>
      <c r="AS1427" s="92"/>
      <c r="AT1427" s="92"/>
      <c r="AU1427" s="92"/>
    </row>
    <row r="1428" spans="1:64" x14ac:dyDescent="0.2">
      <c r="A1428" s="29"/>
      <c r="AA1428" s="92"/>
      <c r="AB1428" s="92"/>
      <c r="AC1428" s="92"/>
      <c r="AD1428" s="92"/>
      <c r="AE1428" s="92"/>
      <c r="AG1428" s="116"/>
      <c r="AN1428" s="92"/>
      <c r="AO1428" s="92"/>
      <c r="AP1428" s="92"/>
      <c r="AQ1428" s="92"/>
      <c r="AR1428" s="92"/>
      <c r="AS1428" s="92"/>
      <c r="AT1428" s="92"/>
      <c r="AU1428" s="92"/>
    </row>
    <row r="1429" spans="1:64" x14ac:dyDescent="0.2">
      <c r="A1429" s="29"/>
      <c r="AA1429" s="92"/>
      <c r="AB1429" s="92"/>
      <c r="AC1429" s="92"/>
      <c r="AD1429" s="92"/>
      <c r="AE1429" s="92"/>
      <c r="AG1429" s="116"/>
      <c r="AN1429" s="92"/>
      <c r="AO1429" s="92"/>
      <c r="AP1429" s="92"/>
      <c r="AQ1429" s="92"/>
      <c r="AR1429" s="92"/>
      <c r="AS1429" s="92"/>
      <c r="AT1429" s="92"/>
      <c r="AU1429" s="92"/>
    </row>
    <row r="1430" spans="1:64" x14ac:dyDescent="0.2">
      <c r="A1430" s="29"/>
      <c r="AA1430" s="92"/>
      <c r="AB1430" s="92"/>
      <c r="AC1430" s="92"/>
      <c r="AD1430" s="92"/>
      <c r="AE1430" s="92"/>
      <c r="AG1430" s="116"/>
      <c r="AN1430" s="92"/>
      <c r="AO1430" s="92"/>
      <c r="AP1430" s="92"/>
      <c r="AQ1430" s="92"/>
      <c r="AR1430" s="92"/>
      <c r="AS1430" s="92"/>
      <c r="AT1430" s="92"/>
      <c r="AU1430" s="92"/>
    </row>
    <row r="1431" spans="1:64" x14ac:dyDescent="0.2">
      <c r="A1431" s="29"/>
      <c r="AA1431" s="92"/>
      <c r="AB1431" s="92"/>
      <c r="AC1431" s="92"/>
      <c r="AD1431" s="92"/>
      <c r="AE1431" s="92"/>
      <c r="AG1431" s="116"/>
      <c r="AN1431" s="92"/>
      <c r="AO1431" s="92"/>
      <c r="AP1431" s="92"/>
      <c r="AQ1431" s="92"/>
      <c r="AR1431" s="92"/>
      <c r="AS1431" s="92"/>
      <c r="AT1431" s="92"/>
      <c r="AU1431" s="92"/>
    </row>
    <row r="1432" spans="1:64" x14ac:dyDescent="0.2">
      <c r="A1432" s="29"/>
      <c r="AA1432" s="92"/>
      <c r="AB1432" s="92"/>
      <c r="AC1432" s="92"/>
      <c r="AD1432" s="92"/>
      <c r="AE1432" s="92"/>
      <c r="AG1432" s="116"/>
      <c r="AN1432" s="92"/>
      <c r="AO1432" s="92"/>
      <c r="AP1432" s="92"/>
      <c r="AQ1432" s="92"/>
      <c r="AR1432" s="92"/>
      <c r="AS1432" s="92"/>
      <c r="AT1432" s="92"/>
      <c r="AU1432" s="92"/>
    </row>
    <row r="1433" spans="1:64" x14ac:dyDescent="0.2">
      <c r="A1433" s="29"/>
      <c r="AA1433" s="92"/>
      <c r="AB1433" s="92"/>
      <c r="AC1433" s="92"/>
      <c r="AD1433" s="92"/>
      <c r="AE1433" s="92"/>
      <c r="AG1433" s="116"/>
      <c r="AN1433" s="92"/>
      <c r="AO1433" s="92"/>
      <c r="AP1433" s="92"/>
      <c r="AQ1433" s="92"/>
      <c r="AR1433" s="92"/>
      <c r="AS1433" s="92"/>
      <c r="AT1433" s="92"/>
      <c r="AU1433" s="92"/>
    </row>
    <row r="1434" spans="1:64" x14ac:dyDescent="0.2">
      <c r="A1434" s="29"/>
      <c r="AA1434" s="92"/>
      <c r="AB1434" s="92"/>
      <c r="AC1434" s="92"/>
      <c r="AD1434" s="92"/>
      <c r="AE1434" s="92"/>
      <c r="AG1434" s="116"/>
      <c r="AN1434" s="92"/>
      <c r="AO1434" s="92"/>
      <c r="AP1434" s="92"/>
      <c r="AQ1434" s="92"/>
      <c r="AR1434" s="92"/>
      <c r="AS1434" s="92"/>
      <c r="AT1434" s="92"/>
      <c r="AU1434" s="92"/>
    </row>
    <row r="1435" spans="1:64" x14ac:dyDescent="0.2">
      <c r="A1435" s="29"/>
      <c r="AA1435" s="92"/>
      <c r="AB1435" s="92"/>
      <c r="AC1435" s="92"/>
      <c r="AD1435" s="92"/>
      <c r="AE1435" s="92"/>
      <c r="AG1435" s="116"/>
      <c r="AN1435" s="92"/>
      <c r="AO1435" s="92"/>
      <c r="AP1435" s="92"/>
      <c r="AQ1435" s="92"/>
      <c r="AR1435" s="92"/>
      <c r="AS1435" s="92"/>
      <c r="AT1435" s="92"/>
      <c r="AU1435" s="92"/>
      <c r="AV1435" s="92"/>
      <c r="AW1435" s="92"/>
      <c r="AX1435" s="92"/>
      <c r="AY1435" s="92"/>
      <c r="AZ1435" s="92"/>
      <c r="BA1435" s="92"/>
      <c r="BB1435" s="92"/>
      <c r="BC1435" s="92"/>
      <c r="BD1435" s="92"/>
      <c r="BE1435" s="92"/>
      <c r="BF1435" s="92"/>
      <c r="BG1435" s="92"/>
      <c r="BH1435" s="92"/>
      <c r="BI1435" s="92"/>
      <c r="BJ1435" s="92"/>
      <c r="BK1435" s="92"/>
      <c r="BL1435" s="92"/>
    </row>
    <row r="1436" spans="1:64" x14ac:dyDescent="0.2">
      <c r="A1436" s="29"/>
      <c r="AA1436" s="92"/>
      <c r="AB1436" s="92"/>
      <c r="AC1436" s="92"/>
      <c r="AD1436" s="92"/>
      <c r="AE1436" s="92"/>
      <c r="AG1436" s="116"/>
      <c r="AN1436" s="92"/>
      <c r="AO1436" s="92"/>
      <c r="AP1436" s="92"/>
      <c r="AQ1436" s="92"/>
      <c r="AR1436" s="92"/>
      <c r="AS1436" s="92"/>
      <c r="AT1436" s="92"/>
      <c r="AU1436" s="92"/>
    </row>
    <row r="1437" spans="1:64" x14ac:dyDescent="0.2">
      <c r="A1437" s="29"/>
      <c r="AA1437" s="92"/>
      <c r="AB1437" s="92"/>
      <c r="AC1437" s="92"/>
      <c r="AD1437" s="92"/>
      <c r="AE1437" s="92"/>
      <c r="AG1437" s="116"/>
      <c r="AN1437" s="92"/>
      <c r="AO1437" s="92"/>
      <c r="AP1437" s="92"/>
      <c r="AQ1437" s="92"/>
      <c r="AR1437" s="92"/>
      <c r="AS1437" s="92"/>
      <c r="AT1437" s="92"/>
      <c r="AU1437" s="92"/>
      <c r="AV1437" s="92"/>
    </row>
    <row r="1438" spans="1:64" x14ac:dyDescent="0.2">
      <c r="A1438" s="29"/>
      <c r="AA1438" s="92"/>
      <c r="AB1438" s="92"/>
      <c r="AC1438" s="92"/>
      <c r="AD1438" s="92"/>
      <c r="AE1438" s="92"/>
      <c r="AG1438" s="116"/>
      <c r="AN1438" s="92"/>
      <c r="AO1438" s="92"/>
      <c r="AP1438" s="92"/>
      <c r="AQ1438" s="92"/>
      <c r="AR1438" s="92"/>
      <c r="AS1438" s="92"/>
      <c r="AT1438" s="92"/>
      <c r="AU1438" s="92"/>
      <c r="AV1438" s="92"/>
    </row>
    <row r="1439" spans="1:64" x14ac:dyDescent="0.2">
      <c r="A1439" s="29"/>
      <c r="AA1439" s="92"/>
      <c r="AB1439" s="92"/>
      <c r="AC1439" s="92"/>
      <c r="AD1439" s="92"/>
      <c r="AE1439" s="92"/>
      <c r="AG1439" s="116"/>
      <c r="AN1439" s="92"/>
      <c r="AO1439" s="92"/>
      <c r="AP1439" s="92"/>
      <c r="AQ1439" s="92"/>
      <c r="AR1439" s="92"/>
      <c r="AS1439" s="92"/>
      <c r="AT1439" s="92"/>
      <c r="AU1439" s="92"/>
      <c r="AV1439" s="92"/>
    </row>
    <row r="1440" spans="1:64" x14ac:dyDescent="0.2">
      <c r="A1440" s="29"/>
      <c r="AA1440" s="92"/>
      <c r="AB1440" s="92"/>
      <c r="AC1440" s="92"/>
      <c r="AD1440" s="92"/>
      <c r="AE1440" s="92"/>
      <c r="AG1440" s="116"/>
      <c r="AN1440" s="92"/>
      <c r="AO1440" s="92"/>
      <c r="AP1440" s="92"/>
      <c r="AQ1440" s="92"/>
      <c r="AR1440" s="92"/>
      <c r="AS1440" s="92"/>
      <c r="AT1440" s="92"/>
      <c r="AU1440" s="92"/>
      <c r="AV1440" s="92"/>
      <c r="AX1440" s="92"/>
    </row>
    <row r="1441" spans="1:64" x14ac:dyDescent="0.2">
      <c r="A1441" s="29"/>
      <c r="AA1441" s="92"/>
      <c r="AB1441" s="92"/>
      <c r="AC1441" s="92"/>
      <c r="AD1441" s="92"/>
      <c r="AE1441" s="92"/>
      <c r="AG1441" s="116"/>
      <c r="AN1441" s="92"/>
      <c r="AO1441" s="92"/>
      <c r="AP1441" s="92"/>
      <c r="AQ1441" s="92"/>
      <c r="AR1441" s="92"/>
      <c r="AS1441" s="92"/>
      <c r="AT1441" s="92"/>
      <c r="AU1441" s="92"/>
      <c r="AV1441" s="92"/>
      <c r="AX1441" s="92"/>
    </row>
    <row r="1442" spans="1:64" x14ac:dyDescent="0.2">
      <c r="A1442" s="29"/>
      <c r="AA1442" s="92"/>
      <c r="AB1442" s="92"/>
      <c r="AC1442" s="92"/>
      <c r="AD1442" s="92"/>
      <c r="AE1442" s="92"/>
      <c r="AG1442" s="116"/>
      <c r="AN1442" s="92"/>
      <c r="AO1442" s="92"/>
      <c r="AP1442" s="92"/>
      <c r="AQ1442" s="92"/>
      <c r="AR1442" s="92"/>
      <c r="AS1442" s="92"/>
      <c r="AT1442" s="92"/>
      <c r="AU1442" s="92"/>
      <c r="AV1442" s="92"/>
      <c r="AW1442" s="92"/>
      <c r="AX1442" s="92"/>
      <c r="AY1442" s="92"/>
      <c r="AZ1442" s="92"/>
      <c r="BA1442" s="92"/>
      <c r="BB1442" s="92"/>
      <c r="BC1442" s="92"/>
      <c r="BD1442" s="92"/>
      <c r="BE1442" s="92"/>
      <c r="BF1442" s="92"/>
      <c r="BG1442" s="92"/>
      <c r="BH1442" s="92"/>
      <c r="BI1442" s="92"/>
      <c r="BJ1442" s="92"/>
      <c r="BK1442" s="92"/>
      <c r="BL1442" s="92"/>
    </row>
    <row r="1443" spans="1:64" x14ac:dyDescent="0.2">
      <c r="A1443" s="29"/>
      <c r="AA1443" s="92"/>
      <c r="AB1443" s="92"/>
      <c r="AC1443" s="92"/>
      <c r="AD1443" s="92"/>
      <c r="AE1443" s="92"/>
      <c r="AG1443" s="116"/>
      <c r="AN1443" s="92"/>
      <c r="AO1443" s="92"/>
      <c r="AP1443" s="92"/>
      <c r="AQ1443" s="92"/>
      <c r="AR1443" s="92"/>
      <c r="AS1443" s="92"/>
      <c r="AT1443" s="92"/>
      <c r="AU1443" s="92"/>
    </row>
    <row r="1444" spans="1:64" x14ac:dyDescent="0.2">
      <c r="A1444" s="29"/>
      <c r="AA1444" s="92"/>
      <c r="AB1444" s="92"/>
      <c r="AC1444" s="92"/>
      <c r="AD1444" s="92"/>
      <c r="AE1444" s="92"/>
      <c r="AG1444" s="116"/>
      <c r="AN1444" s="92"/>
      <c r="AO1444" s="92"/>
      <c r="AP1444" s="92"/>
      <c r="AQ1444" s="92"/>
      <c r="AR1444" s="92"/>
      <c r="AS1444" s="92"/>
      <c r="AT1444" s="92"/>
      <c r="AU1444" s="92"/>
    </row>
    <row r="1445" spans="1:64" x14ac:dyDescent="0.2">
      <c r="A1445" s="29"/>
      <c r="AA1445" s="92"/>
      <c r="AB1445" s="92"/>
      <c r="AC1445" s="92"/>
      <c r="AD1445" s="92"/>
      <c r="AE1445" s="92"/>
      <c r="AG1445" s="116"/>
      <c r="AN1445" s="92"/>
      <c r="AO1445" s="92"/>
      <c r="AP1445" s="92"/>
      <c r="AQ1445" s="92"/>
      <c r="AR1445" s="92"/>
      <c r="AS1445" s="92"/>
      <c r="AT1445" s="92"/>
      <c r="AU1445" s="92"/>
    </row>
    <row r="1446" spans="1:64" x14ac:dyDescent="0.2">
      <c r="A1446" s="29"/>
      <c r="AA1446" s="92"/>
      <c r="AB1446" s="92"/>
      <c r="AC1446" s="92"/>
      <c r="AD1446" s="92"/>
      <c r="AE1446" s="92"/>
      <c r="AG1446" s="116"/>
      <c r="AN1446" s="92"/>
      <c r="AO1446" s="92"/>
      <c r="AP1446" s="92"/>
      <c r="AQ1446" s="92"/>
      <c r="AR1446" s="92"/>
      <c r="AS1446" s="92"/>
      <c r="AT1446" s="92"/>
      <c r="AU1446" s="92"/>
      <c r="AV1446" s="92"/>
      <c r="AW1446" s="92"/>
      <c r="AX1446" s="92"/>
      <c r="AY1446" s="92"/>
      <c r="AZ1446" s="92"/>
      <c r="BA1446" s="92"/>
      <c r="BB1446" s="92"/>
      <c r="BC1446" s="92"/>
      <c r="BD1446" s="92"/>
      <c r="BE1446" s="92"/>
      <c r="BF1446" s="92"/>
      <c r="BG1446" s="92"/>
      <c r="BH1446" s="92"/>
      <c r="BI1446" s="92"/>
      <c r="BJ1446" s="92"/>
      <c r="BK1446" s="92"/>
      <c r="BL1446" s="92"/>
    </row>
    <row r="1447" spans="1:64" x14ac:dyDescent="0.2">
      <c r="A1447" s="29"/>
      <c r="AA1447" s="92"/>
      <c r="AB1447" s="92"/>
      <c r="AC1447" s="92"/>
      <c r="AD1447" s="92"/>
      <c r="AE1447" s="92"/>
      <c r="AG1447" s="116"/>
      <c r="AN1447" s="92"/>
      <c r="AO1447" s="92"/>
      <c r="AP1447" s="92"/>
      <c r="AQ1447" s="92"/>
      <c r="AR1447" s="92"/>
      <c r="AS1447" s="92"/>
      <c r="AT1447" s="92"/>
      <c r="AU1447" s="92"/>
      <c r="AV1447" s="92"/>
      <c r="AX1447" s="92"/>
    </row>
    <row r="1448" spans="1:64" x14ac:dyDescent="0.2">
      <c r="A1448" s="29"/>
      <c r="AA1448" s="92"/>
      <c r="AB1448" s="92"/>
      <c r="AC1448" s="92"/>
      <c r="AD1448" s="92"/>
      <c r="AE1448" s="92"/>
      <c r="AG1448" s="116"/>
      <c r="AN1448" s="92"/>
      <c r="AO1448" s="92"/>
      <c r="AP1448" s="92"/>
      <c r="AQ1448" s="92"/>
      <c r="AR1448" s="92"/>
      <c r="AS1448" s="92"/>
      <c r="AT1448" s="92"/>
      <c r="AU1448" s="92"/>
      <c r="AV1448" s="92"/>
      <c r="AX1448" s="92"/>
      <c r="AY1448" s="92"/>
      <c r="AZ1448" s="92"/>
      <c r="BA1448" s="92"/>
      <c r="BB1448" s="92"/>
      <c r="BC1448" s="92"/>
      <c r="BD1448" s="92"/>
      <c r="BE1448" s="92"/>
      <c r="BF1448" s="92"/>
      <c r="BG1448" s="92"/>
      <c r="BH1448" s="92"/>
      <c r="BI1448" s="92"/>
      <c r="BJ1448" s="92"/>
      <c r="BK1448" s="92"/>
      <c r="BL1448" s="92"/>
    </row>
    <row r="1449" spans="1:64" x14ac:dyDescent="0.2">
      <c r="A1449" s="29"/>
      <c r="AA1449" s="92"/>
      <c r="AB1449" s="92"/>
      <c r="AC1449" s="92"/>
      <c r="AD1449" s="92"/>
      <c r="AE1449" s="92"/>
      <c r="AG1449" s="116"/>
      <c r="AN1449" s="92"/>
      <c r="AO1449" s="92"/>
      <c r="AP1449" s="92"/>
      <c r="AQ1449" s="92"/>
      <c r="AR1449" s="92"/>
      <c r="AS1449" s="92"/>
      <c r="AT1449" s="92"/>
      <c r="AU1449" s="92"/>
      <c r="AV1449" s="92"/>
      <c r="AW1449" s="92"/>
      <c r="AX1449" s="92"/>
      <c r="AY1449" s="92"/>
      <c r="AZ1449" s="92"/>
      <c r="BA1449" s="92"/>
      <c r="BB1449" s="92"/>
      <c r="BC1449" s="92"/>
      <c r="BD1449" s="92"/>
      <c r="BE1449" s="92"/>
      <c r="BF1449" s="92"/>
      <c r="BG1449" s="92"/>
      <c r="BH1449" s="92"/>
      <c r="BI1449" s="92"/>
      <c r="BJ1449" s="92"/>
      <c r="BK1449" s="92"/>
      <c r="BL1449" s="92"/>
    </row>
    <row r="1450" spans="1:64" x14ac:dyDescent="0.2">
      <c r="A1450" s="29"/>
      <c r="AA1450" s="92"/>
      <c r="AB1450" s="92"/>
      <c r="AC1450" s="92"/>
      <c r="AD1450" s="92"/>
      <c r="AE1450" s="92"/>
      <c r="AG1450" s="116"/>
      <c r="AN1450" s="92"/>
      <c r="AO1450" s="92"/>
      <c r="AP1450" s="92"/>
      <c r="AQ1450" s="92"/>
      <c r="AR1450" s="92"/>
      <c r="AS1450" s="92"/>
      <c r="AT1450" s="92"/>
      <c r="AU1450" s="92"/>
      <c r="AV1450" s="92"/>
      <c r="AW1450" s="92"/>
      <c r="AX1450" s="92"/>
      <c r="AY1450" s="92"/>
      <c r="AZ1450" s="92"/>
      <c r="BA1450" s="92"/>
      <c r="BB1450" s="92"/>
      <c r="BC1450" s="92"/>
      <c r="BD1450" s="92"/>
      <c r="BE1450" s="92"/>
      <c r="BF1450" s="92"/>
      <c r="BG1450" s="92"/>
      <c r="BH1450" s="92"/>
      <c r="BI1450" s="92"/>
      <c r="BJ1450" s="92"/>
      <c r="BK1450" s="92"/>
      <c r="BL1450" s="92"/>
    </row>
    <row r="1451" spans="1:64" x14ac:dyDescent="0.2">
      <c r="A1451" s="29"/>
      <c r="AA1451" s="92"/>
      <c r="AB1451" s="92"/>
      <c r="AC1451" s="92"/>
      <c r="AD1451" s="92"/>
      <c r="AE1451" s="92"/>
      <c r="AG1451" s="116"/>
      <c r="AN1451" s="92"/>
      <c r="AO1451" s="92"/>
      <c r="AP1451" s="92"/>
      <c r="AQ1451" s="92"/>
      <c r="AR1451" s="92"/>
      <c r="AS1451" s="92"/>
      <c r="AT1451" s="92"/>
      <c r="AU1451" s="92"/>
      <c r="AV1451" s="92"/>
    </row>
    <row r="1452" spans="1:64" x14ac:dyDescent="0.2">
      <c r="A1452" s="29"/>
      <c r="AA1452" s="92"/>
      <c r="AB1452" s="92"/>
      <c r="AC1452" s="92"/>
      <c r="AD1452" s="92"/>
      <c r="AE1452" s="92"/>
      <c r="AG1452" s="116"/>
      <c r="AN1452" s="92"/>
      <c r="AO1452" s="92"/>
      <c r="AP1452" s="92"/>
      <c r="AQ1452" s="92"/>
      <c r="AR1452" s="92"/>
      <c r="AS1452" s="92"/>
      <c r="AT1452" s="92"/>
      <c r="AU1452" s="92"/>
    </row>
    <row r="1453" spans="1:64" x14ac:dyDescent="0.2">
      <c r="A1453" s="29"/>
      <c r="AA1453" s="92"/>
      <c r="AB1453" s="92"/>
      <c r="AC1453" s="92"/>
      <c r="AD1453" s="92"/>
      <c r="AE1453" s="92"/>
      <c r="AG1453" s="116"/>
      <c r="AN1453" s="92"/>
      <c r="AO1453" s="92"/>
      <c r="AP1453" s="92"/>
      <c r="AQ1453" s="92"/>
      <c r="AR1453" s="92"/>
      <c r="AS1453" s="92"/>
      <c r="AT1453" s="92"/>
      <c r="AU1453" s="92"/>
      <c r="AV1453" s="92"/>
      <c r="AX1453" s="92"/>
    </row>
    <row r="1454" spans="1:64" x14ac:dyDescent="0.2">
      <c r="A1454" s="29"/>
      <c r="AA1454" s="92"/>
      <c r="AB1454" s="92"/>
      <c r="AC1454" s="92"/>
      <c r="AD1454" s="92"/>
      <c r="AE1454" s="92"/>
      <c r="AG1454" s="116"/>
      <c r="AN1454" s="92"/>
      <c r="AO1454" s="92"/>
      <c r="AP1454" s="92"/>
      <c r="AQ1454" s="92"/>
      <c r="AR1454" s="92"/>
      <c r="AS1454" s="92"/>
      <c r="AT1454" s="92"/>
      <c r="AU1454" s="92"/>
      <c r="AV1454" s="92"/>
      <c r="AX1454" s="92"/>
      <c r="AY1454" s="92"/>
      <c r="AZ1454" s="92"/>
      <c r="BA1454" s="92"/>
      <c r="BB1454" s="92"/>
      <c r="BC1454" s="92"/>
      <c r="BD1454" s="92"/>
      <c r="BE1454" s="92"/>
      <c r="BF1454" s="92"/>
      <c r="BG1454" s="92"/>
      <c r="BH1454" s="92"/>
      <c r="BI1454" s="92"/>
      <c r="BJ1454" s="92"/>
      <c r="BK1454" s="92"/>
      <c r="BL1454" s="92"/>
    </row>
    <row r="1455" spans="1:64" x14ac:dyDescent="0.2">
      <c r="A1455" s="29"/>
      <c r="AA1455" s="92"/>
      <c r="AB1455" s="92"/>
      <c r="AC1455" s="92"/>
      <c r="AD1455" s="92"/>
      <c r="AE1455" s="92"/>
      <c r="AG1455" s="116"/>
      <c r="AN1455" s="92"/>
      <c r="AO1455" s="92"/>
      <c r="AP1455" s="92"/>
      <c r="AQ1455" s="92"/>
      <c r="AR1455" s="92"/>
      <c r="AS1455" s="92"/>
      <c r="AT1455" s="92"/>
      <c r="AU1455" s="92"/>
      <c r="AV1455" s="92"/>
      <c r="AW1455" s="92"/>
      <c r="AX1455" s="92"/>
      <c r="AY1455" s="92"/>
      <c r="AZ1455" s="92"/>
      <c r="BA1455" s="92"/>
      <c r="BB1455" s="92"/>
      <c r="BC1455" s="92"/>
      <c r="BD1455" s="92"/>
      <c r="BE1455" s="92"/>
      <c r="BF1455" s="92"/>
      <c r="BG1455" s="92"/>
      <c r="BH1455" s="92"/>
      <c r="BI1455" s="92"/>
      <c r="BJ1455" s="92"/>
      <c r="BK1455" s="92"/>
      <c r="BL1455" s="92"/>
    </row>
    <row r="1456" spans="1:64" x14ac:dyDescent="0.2">
      <c r="AA1456" s="92"/>
      <c r="AB1456" s="92"/>
      <c r="AC1456" s="92"/>
      <c r="AD1456" s="92"/>
      <c r="AE1456" s="92"/>
      <c r="AG1456" s="116"/>
      <c r="AN1456" s="92"/>
      <c r="AO1456" s="92"/>
      <c r="AP1456" s="92"/>
      <c r="AQ1456" s="92"/>
      <c r="AR1456" s="92"/>
      <c r="AS1456" s="92"/>
      <c r="AT1456" s="92"/>
      <c r="AU1456" s="92"/>
      <c r="AV1456" s="92"/>
      <c r="AW1456" s="92"/>
      <c r="AX1456" s="92"/>
      <c r="AY1456" s="92"/>
      <c r="AZ1456" s="92"/>
      <c r="BA1456" s="92"/>
      <c r="BB1456" s="92"/>
      <c r="BC1456" s="92"/>
      <c r="BD1456" s="92"/>
      <c r="BE1456" s="92"/>
      <c r="BF1456" s="92"/>
      <c r="BG1456" s="92"/>
      <c r="BH1456" s="92"/>
      <c r="BI1456" s="92"/>
      <c r="BJ1456" s="92"/>
      <c r="BK1456" s="92"/>
      <c r="BL1456" s="92"/>
    </row>
    <row r="1457" spans="27:64" x14ac:dyDescent="0.2">
      <c r="AA1457" s="92"/>
      <c r="AB1457" s="92"/>
      <c r="AC1457" s="92"/>
      <c r="AD1457" s="92"/>
      <c r="AE1457" s="92"/>
      <c r="AG1457" s="116"/>
      <c r="AN1457" s="92"/>
      <c r="AO1457" s="92"/>
      <c r="AP1457" s="92"/>
      <c r="AQ1457" s="92"/>
      <c r="AR1457" s="92"/>
      <c r="AS1457" s="92"/>
      <c r="AT1457" s="92"/>
      <c r="AU1457" s="92"/>
    </row>
    <row r="1458" spans="27:64" x14ac:dyDescent="0.2">
      <c r="AA1458" s="92"/>
      <c r="AB1458" s="92"/>
      <c r="AC1458" s="92"/>
      <c r="AD1458" s="92"/>
      <c r="AE1458" s="92"/>
      <c r="AG1458" s="116"/>
      <c r="AN1458" s="92"/>
      <c r="AO1458" s="92"/>
      <c r="AP1458" s="92"/>
      <c r="AQ1458" s="92"/>
      <c r="AR1458" s="92"/>
      <c r="AS1458" s="92"/>
      <c r="AT1458" s="92"/>
      <c r="AU1458" s="92"/>
    </row>
    <row r="1459" spans="27:64" x14ac:dyDescent="0.2">
      <c r="AA1459" s="92"/>
      <c r="AB1459" s="92"/>
      <c r="AC1459" s="92"/>
      <c r="AD1459" s="92"/>
      <c r="AE1459" s="92"/>
      <c r="AG1459" s="116"/>
      <c r="AN1459" s="92"/>
      <c r="AO1459" s="92"/>
      <c r="AP1459" s="92"/>
      <c r="AQ1459" s="92"/>
      <c r="AR1459" s="92"/>
      <c r="AS1459" s="92"/>
      <c r="AT1459" s="92"/>
      <c r="AU1459" s="92"/>
      <c r="AV1459" s="92"/>
      <c r="AX1459" s="92"/>
      <c r="AY1459" s="92"/>
      <c r="AZ1459" s="92"/>
      <c r="BA1459" s="92"/>
      <c r="BB1459" s="92"/>
      <c r="BC1459" s="92"/>
      <c r="BD1459" s="92"/>
      <c r="BE1459" s="92"/>
      <c r="BF1459" s="92"/>
      <c r="BG1459" s="92"/>
      <c r="BH1459" s="92"/>
      <c r="BI1459" s="92"/>
      <c r="BJ1459" s="92"/>
      <c r="BK1459" s="92"/>
      <c r="BL1459" s="92"/>
    </row>
    <row r="1460" spans="27:64" x14ac:dyDescent="0.2">
      <c r="AA1460" s="92"/>
      <c r="AB1460" s="92"/>
      <c r="AC1460" s="92"/>
      <c r="AD1460" s="92"/>
      <c r="AE1460" s="92"/>
      <c r="AG1460" s="116"/>
      <c r="AN1460" s="92"/>
      <c r="AO1460" s="92"/>
      <c r="AP1460" s="92"/>
      <c r="AQ1460" s="92"/>
      <c r="AR1460" s="92"/>
      <c r="AS1460" s="92"/>
      <c r="AT1460" s="92"/>
      <c r="AU1460" s="92"/>
      <c r="AV1460" s="92"/>
      <c r="AW1460" s="92"/>
      <c r="AX1460" s="92"/>
      <c r="AY1460" s="92"/>
      <c r="AZ1460" s="92"/>
      <c r="BA1460" s="92"/>
      <c r="BB1460" s="92"/>
      <c r="BC1460" s="92"/>
      <c r="BD1460" s="92"/>
      <c r="BE1460" s="92"/>
      <c r="BF1460" s="92"/>
      <c r="BG1460" s="92"/>
      <c r="BH1460" s="92"/>
      <c r="BI1460" s="92"/>
      <c r="BJ1460" s="92"/>
      <c r="BK1460" s="92"/>
      <c r="BL1460" s="92"/>
    </row>
    <row r="1461" spans="27:64" x14ac:dyDescent="0.2">
      <c r="AA1461" s="92"/>
      <c r="AB1461" s="92"/>
      <c r="AC1461" s="92"/>
      <c r="AD1461" s="92"/>
      <c r="AE1461" s="92"/>
      <c r="AG1461" s="116"/>
      <c r="AN1461" s="92"/>
      <c r="AO1461" s="92"/>
      <c r="AP1461" s="92"/>
      <c r="AQ1461" s="92"/>
      <c r="AR1461" s="92"/>
      <c r="AS1461" s="92"/>
      <c r="AT1461" s="92"/>
      <c r="AU1461" s="92"/>
      <c r="AV1461" s="92"/>
      <c r="AW1461" s="92"/>
      <c r="AX1461" s="92"/>
      <c r="AY1461" s="92"/>
      <c r="AZ1461" s="92"/>
      <c r="BA1461" s="92"/>
      <c r="BB1461" s="92"/>
      <c r="BC1461" s="92"/>
      <c r="BD1461" s="92"/>
      <c r="BE1461" s="92"/>
      <c r="BF1461" s="92"/>
      <c r="BG1461" s="92"/>
      <c r="BH1461" s="92"/>
      <c r="BI1461" s="92"/>
      <c r="BJ1461" s="92"/>
      <c r="BK1461" s="92"/>
      <c r="BL1461" s="92"/>
    </row>
    <row r="1462" spans="27:64" x14ac:dyDescent="0.2">
      <c r="AA1462" s="92"/>
      <c r="AB1462" s="92"/>
      <c r="AC1462" s="92"/>
      <c r="AD1462" s="92"/>
      <c r="AE1462" s="92"/>
      <c r="AG1462" s="116"/>
      <c r="AN1462" s="92"/>
      <c r="AO1462" s="92"/>
      <c r="AP1462" s="92"/>
      <c r="AQ1462" s="92"/>
      <c r="AR1462" s="92"/>
      <c r="AS1462" s="92"/>
      <c r="AT1462" s="92"/>
      <c r="AU1462" s="92"/>
    </row>
    <row r="1463" spans="27:64" x14ac:dyDescent="0.2">
      <c r="AA1463" s="92"/>
      <c r="AB1463" s="92"/>
      <c r="AC1463" s="92"/>
      <c r="AD1463" s="92"/>
      <c r="AE1463" s="92"/>
      <c r="AG1463" s="116"/>
      <c r="AN1463" s="92"/>
      <c r="AO1463" s="92"/>
      <c r="AP1463" s="92"/>
      <c r="AQ1463" s="92"/>
      <c r="AR1463" s="92"/>
      <c r="AS1463" s="92"/>
      <c r="AT1463" s="92"/>
      <c r="AU1463" s="92"/>
      <c r="AV1463" s="92"/>
      <c r="AW1463" s="92"/>
      <c r="AX1463" s="92"/>
      <c r="AY1463" s="92"/>
      <c r="AZ1463" s="92"/>
      <c r="BA1463" s="92"/>
      <c r="BB1463" s="92"/>
      <c r="BC1463" s="92"/>
      <c r="BD1463" s="92"/>
      <c r="BE1463" s="92"/>
      <c r="BF1463" s="92"/>
      <c r="BG1463" s="92"/>
      <c r="BH1463" s="92"/>
      <c r="BI1463" s="92"/>
      <c r="BJ1463" s="92"/>
      <c r="BK1463" s="92"/>
      <c r="BL1463" s="92"/>
    </row>
    <row r="1464" spans="27:64" x14ac:dyDescent="0.2">
      <c r="AA1464" s="92"/>
      <c r="AB1464" s="92"/>
      <c r="AC1464" s="92"/>
      <c r="AD1464" s="92"/>
      <c r="AE1464" s="92"/>
      <c r="AG1464" s="116"/>
      <c r="AN1464" s="92"/>
      <c r="AO1464" s="92"/>
      <c r="AP1464" s="92"/>
      <c r="AQ1464" s="92"/>
      <c r="AR1464" s="92"/>
      <c r="AS1464" s="92"/>
      <c r="AT1464" s="92"/>
      <c r="AU1464" s="92"/>
      <c r="AV1464" s="92"/>
    </row>
    <row r="1465" spans="27:64" x14ac:dyDescent="0.2">
      <c r="AA1465" s="92"/>
      <c r="AB1465" s="92"/>
      <c r="AC1465" s="92"/>
      <c r="AD1465" s="92"/>
      <c r="AE1465" s="92"/>
      <c r="AG1465" s="116"/>
      <c r="AN1465" s="92"/>
      <c r="AO1465" s="92"/>
      <c r="AP1465" s="92"/>
      <c r="AQ1465" s="92"/>
      <c r="AR1465" s="92"/>
      <c r="AS1465" s="92"/>
      <c r="AT1465" s="92"/>
      <c r="AU1465" s="92"/>
      <c r="AV1465" s="92"/>
    </row>
    <row r="1466" spans="27:64" x14ac:dyDescent="0.2">
      <c r="AA1466" s="92"/>
      <c r="AB1466" s="92"/>
      <c r="AC1466" s="92"/>
      <c r="AD1466" s="92"/>
      <c r="AE1466" s="92"/>
      <c r="AG1466" s="116"/>
      <c r="AN1466" s="92"/>
      <c r="AO1466" s="92"/>
      <c r="AP1466" s="92"/>
      <c r="AQ1466" s="92"/>
      <c r="AR1466" s="92"/>
      <c r="AS1466" s="92"/>
      <c r="AT1466" s="92"/>
      <c r="AU1466" s="92"/>
      <c r="AV1466" s="92"/>
    </row>
    <row r="1467" spans="27:64" x14ac:dyDescent="0.2">
      <c r="AA1467" s="92"/>
      <c r="AB1467" s="92"/>
      <c r="AC1467" s="92"/>
      <c r="AD1467" s="92"/>
      <c r="AE1467" s="92"/>
      <c r="AG1467" s="116"/>
      <c r="AN1467" s="92"/>
      <c r="AO1467" s="92"/>
      <c r="AP1467" s="92"/>
      <c r="AQ1467" s="92"/>
      <c r="AR1467" s="92"/>
      <c r="AS1467" s="92"/>
      <c r="AT1467" s="92"/>
      <c r="AU1467" s="92"/>
      <c r="AV1467" s="92"/>
      <c r="AW1467" s="92"/>
      <c r="AX1467" s="92"/>
      <c r="AY1467" s="92"/>
      <c r="AZ1467" s="92"/>
      <c r="BA1467" s="92"/>
      <c r="BB1467" s="92"/>
      <c r="BC1467" s="92"/>
      <c r="BD1467" s="92"/>
      <c r="BE1467" s="92"/>
      <c r="BF1467" s="92"/>
      <c r="BG1467" s="92"/>
      <c r="BH1467" s="92"/>
      <c r="BI1467" s="92"/>
      <c r="BJ1467" s="92"/>
      <c r="BK1467" s="92"/>
      <c r="BL1467" s="92"/>
    </row>
    <row r="1468" spans="27:64" x14ac:dyDescent="0.2">
      <c r="AA1468" s="92"/>
      <c r="AB1468" s="92"/>
      <c r="AC1468" s="92"/>
      <c r="AD1468" s="92"/>
      <c r="AE1468" s="92"/>
      <c r="AG1468" s="116"/>
      <c r="AN1468" s="92"/>
      <c r="AO1468" s="92"/>
      <c r="AP1468" s="92"/>
      <c r="AQ1468" s="92"/>
      <c r="AR1468" s="92"/>
      <c r="AS1468" s="92"/>
      <c r="AT1468" s="92"/>
      <c r="AU1468" s="92"/>
      <c r="AV1468" s="92"/>
      <c r="AW1468" s="92"/>
      <c r="AX1468" s="92"/>
      <c r="AY1468" s="92"/>
      <c r="AZ1468" s="92"/>
      <c r="BA1468" s="92"/>
      <c r="BB1468" s="92"/>
      <c r="BC1468" s="92"/>
      <c r="BD1468" s="92"/>
      <c r="BE1468" s="92"/>
      <c r="BF1468" s="92"/>
      <c r="BG1468" s="92"/>
      <c r="BH1468" s="92"/>
      <c r="BI1468" s="92"/>
      <c r="BJ1468" s="92"/>
      <c r="BK1468" s="92"/>
      <c r="BL1468" s="92"/>
    </row>
    <row r="1469" spans="27:64" x14ac:dyDescent="0.2">
      <c r="AA1469" s="92"/>
      <c r="AB1469" s="92"/>
      <c r="AC1469" s="92"/>
      <c r="AD1469" s="92"/>
      <c r="AE1469" s="92"/>
      <c r="AG1469" s="116"/>
      <c r="AN1469" s="92"/>
      <c r="AO1469" s="92"/>
      <c r="AP1469" s="92"/>
      <c r="AQ1469" s="92"/>
      <c r="AR1469" s="92"/>
      <c r="AS1469" s="92"/>
      <c r="AT1469" s="92"/>
      <c r="AU1469" s="92"/>
    </row>
    <row r="1470" spans="27:64" x14ac:dyDescent="0.2">
      <c r="AA1470" s="92"/>
      <c r="AB1470" s="92"/>
      <c r="AC1470" s="92"/>
      <c r="AD1470" s="92"/>
      <c r="AE1470" s="92"/>
      <c r="AG1470" s="116"/>
      <c r="AN1470" s="92"/>
      <c r="AO1470" s="92"/>
      <c r="AP1470" s="92"/>
      <c r="AQ1470" s="92"/>
      <c r="AR1470" s="92"/>
      <c r="AS1470" s="92"/>
      <c r="AT1470" s="92"/>
      <c r="AU1470" s="92"/>
      <c r="AV1470" s="92"/>
      <c r="AW1470" s="92"/>
      <c r="AX1470" s="92"/>
      <c r="AY1470" s="92"/>
      <c r="AZ1470" s="92"/>
      <c r="BA1470" s="92"/>
      <c r="BB1470" s="92"/>
      <c r="BC1470" s="92"/>
      <c r="BD1470" s="92"/>
      <c r="BE1470" s="92"/>
      <c r="BF1470" s="92"/>
      <c r="BG1470" s="92"/>
      <c r="BH1470" s="92"/>
      <c r="BI1470" s="92"/>
      <c r="BJ1470" s="92"/>
      <c r="BK1470" s="92"/>
      <c r="BL1470" s="92"/>
    </row>
    <row r="1471" spans="27:64" x14ac:dyDescent="0.2">
      <c r="AA1471" s="92"/>
      <c r="AB1471" s="92"/>
      <c r="AC1471" s="92"/>
      <c r="AD1471" s="92"/>
      <c r="AE1471" s="92"/>
      <c r="AG1471" s="116"/>
      <c r="AN1471" s="92"/>
      <c r="AO1471" s="92"/>
      <c r="AP1471" s="92"/>
      <c r="AQ1471" s="92"/>
      <c r="AR1471" s="92"/>
      <c r="AS1471" s="92"/>
      <c r="AT1471" s="92"/>
      <c r="AU1471" s="92"/>
      <c r="AV1471" s="92"/>
    </row>
    <row r="1472" spans="27:64" x14ac:dyDescent="0.2">
      <c r="AA1472" s="92"/>
      <c r="AB1472" s="92"/>
      <c r="AC1472" s="92"/>
      <c r="AD1472" s="92"/>
      <c r="AE1472" s="92"/>
      <c r="AG1472" s="116"/>
      <c r="AN1472" s="92"/>
      <c r="AO1472" s="92"/>
      <c r="AP1472" s="92"/>
      <c r="AQ1472" s="92"/>
      <c r="AR1472" s="92"/>
      <c r="AS1472" s="92"/>
      <c r="AT1472" s="92"/>
      <c r="AU1472" s="92"/>
      <c r="AV1472" s="92"/>
    </row>
    <row r="1473" spans="27:64" x14ac:dyDescent="0.2">
      <c r="AA1473" s="92"/>
      <c r="AB1473" s="92"/>
      <c r="AC1473" s="92"/>
      <c r="AD1473" s="92"/>
      <c r="AE1473" s="92"/>
      <c r="AG1473" s="116"/>
      <c r="AN1473" s="92"/>
      <c r="AO1473" s="92"/>
      <c r="AP1473" s="92"/>
      <c r="AQ1473" s="92"/>
      <c r="AR1473" s="92"/>
      <c r="AS1473" s="92"/>
      <c r="AT1473" s="92"/>
      <c r="AU1473" s="92"/>
    </row>
    <row r="1474" spans="27:64" x14ac:dyDescent="0.2">
      <c r="AA1474" s="92"/>
      <c r="AB1474" s="92"/>
      <c r="AC1474" s="92"/>
      <c r="AD1474" s="92"/>
      <c r="AE1474" s="92"/>
      <c r="AG1474" s="116"/>
      <c r="AN1474" s="92"/>
      <c r="AO1474" s="92"/>
      <c r="AP1474" s="92"/>
      <c r="AQ1474" s="92"/>
      <c r="AR1474" s="92"/>
      <c r="AS1474" s="92"/>
      <c r="AT1474" s="92"/>
      <c r="AU1474" s="92"/>
      <c r="AV1474" s="92"/>
      <c r="AX1474" s="92"/>
      <c r="AY1474" s="92"/>
      <c r="AZ1474" s="92"/>
      <c r="BA1474" s="92"/>
      <c r="BB1474" s="92"/>
      <c r="BC1474" s="92"/>
      <c r="BD1474" s="92"/>
      <c r="BE1474" s="92"/>
      <c r="BF1474" s="92"/>
      <c r="BG1474" s="92"/>
      <c r="BH1474" s="92"/>
      <c r="BI1474" s="92"/>
      <c r="BJ1474" s="92"/>
      <c r="BK1474" s="92"/>
      <c r="BL1474" s="92"/>
    </row>
    <row r="1475" spans="27:64" x14ac:dyDescent="0.2">
      <c r="AA1475" s="92"/>
      <c r="AB1475" s="92"/>
      <c r="AC1475" s="92"/>
      <c r="AD1475" s="92"/>
      <c r="AE1475" s="92"/>
      <c r="AG1475" s="116"/>
      <c r="AN1475" s="92"/>
      <c r="AO1475" s="92"/>
      <c r="AP1475" s="92"/>
      <c r="AQ1475" s="92"/>
      <c r="AR1475" s="92"/>
      <c r="AS1475" s="92"/>
      <c r="AT1475" s="92"/>
      <c r="AU1475" s="92"/>
      <c r="AV1475" s="92"/>
      <c r="AX1475" s="92"/>
    </row>
    <row r="1476" spans="27:64" x14ac:dyDescent="0.2">
      <c r="AA1476" s="92"/>
      <c r="AB1476" s="92"/>
      <c r="AC1476" s="92"/>
      <c r="AD1476" s="92"/>
      <c r="AE1476" s="92"/>
      <c r="AG1476" s="116"/>
      <c r="AN1476" s="92"/>
      <c r="AO1476" s="92"/>
      <c r="AP1476" s="92"/>
      <c r="AQ1476" s="92"/>
      <c r="AR1476" s="92"/>
      <c r="AS1476" s="92"/>
      <c r="AT1476" s="92"/>
      <c r="AU1476" s="92"/>
      <c r="AV1476" s="92"/>
      <c r="AX1476" s="92"/>
    </row>
    <row r="1477" spans="27:64" x14ac:dyDescent="0.2">
      <c r="AA1477" s="92"/>
      <c r="AB1477" s="92"/>
      <c r="AC1477" s="92"/>
      <c r="AD1477" s="92"/>
      <c r="AE1477" s="92"/>
      <c r="AG1477" s="116"/>
      <c r="AN1477" s="92"/>
      <c r="AO1477" s="92"/>
      <c r="AP1477" s="92"/>
      <c r="AQ1477" s="92"/>
      <c r="AR1477" s="92"/>
      <c r="AS1477" s="92"/>
      <c r="AT1477" s="92"/>
      <c r="AU1477" s="92"/>
      <c r="AV1477" s="92"/>
      <c r="AW1477" s="92"/>
      <c r="AX1477" s="92"/>
      <c r="AY1477" s="92"/>
      <c r="AZ1477" s="92"/>
      <c r="BA1477" s="92"/>
      <c r="BB1477" s="92"/>
      <c r="BC1477" s="92"/>
      <c r="BD1477" s="92"/>
      <c r="BE1477" s="92"/>
      <c r="BF1477" s="92"/>
      <c r="BG1477" s="92"/>
      <c r="BH1477" s="92"/>
      <c r="BI1477" s="92"/>
      <c r="BJ1477" s="92"/>
      <c r="BK1477" s="92"/>
      <c r="BL1477" s="92"/>
    </row>
    <row r="1478" spans="27:64" x14ac:dyDescent="0.2">
      <c r="AA1478" s="92"/>
      <c r="AB1478" s="92"/>
      <c r="AC1478" s="92"/>
      <c r="AD1478" s="92"/>
      <c r="AE1478" s="92"/>
      <c r="AG1478" s="116"/>
      <c r="AN1478" s="92"/>
      <c r="AO1478" s="92"/>
      <c r="AP1478" s="92"/>
      <c r="AQ1478" s="92"/>
      <c r="AR1478" s="92"/>
      <c r="AS1478" s="92"/>
      <c r="AT1478" s="92"/>
      <c r="AU1478" s="92"/>
      <c r="AV1478" s="92"/>
      <c r="AW1478" s="92"/>
      <c r="AX1478" s="92"/>
      <c r="AY1478" s="92"/>
      <c r="AZ1478" s="92"/>
      <c r="BA1478" s="92"/>
      <c r="BB1478" s="92"/>
      <c r="BC1478" s="92"/>
      <c r="BD1478" s="92"/>
      <c r="BE1478" s="92"/>
      <c r="BF1478" s="92"/>
      <c r="BG1478" s="92"/>
      <c r="BH1478" s="92"/>
      <c r="BI1478" s="92"/>
      <c r="BJ1478" s="92"/>
      <c r="BK1478" s="92"/>
      <c r="BL1478" s="92"/>
    </row>
    <row r="1479" spans="27:64" x14ac:dyDescent="0.2">
      <c r="AA1479" s="92"/>
      <c r="AB1479" s="92"/>
      <c r="AC1479" s="92"/>
      <c r="AD1479" s="92"/>
      <c r="AE1479" s="92"/>
      <c r="AG1479" s="116"/>
      <c r="AN1479" s="92"/>
      <c r="AO1479" s="92"/>
      <c r="AP1479" s="92"/>
      <c r="AQ1479" s="92"/>
      <c r="AR1479" s="92"/>
      <c r="AS1479" s="92"/>
      <c r="AT1479" s="92"/>
      <c r="AU1479" s="92"/>
      <c r="AV1479" s="92"/>
      <c r="AW1479" s="92"/>
      <c r="AX1479" s="92"/>
      <c r="AY1479" s="92"/>
      <c r="AZ1479" s="92"/>
      <c r="BA1479" s="92"/>
      <c r="BB1479" s="92"/>
      <c r="BC1479" s="92"/>
      <c r="BD1479" s="92"/>
      <c r="BE1479" s="92"/>
      <c r="BF1479" s="92"/>
      <c r="BG1479" s="92"/>
      <c r="BH1479" s="92"/>
      <c r="BI1479" s="92"/>
      <c r="BJ1479" s="92"/>
      <c r="BK1479" s="92"/>
      <c r="BL1479" s="92"/>
    </row>
    <row r="1480" spans="27:64" x14ac:dyDescent="0.2">
      <c r="AA1480" s="92"/>
      <c r="AB1480" s="92"/>
      <c r="AC1480" s="92"/>
      <c r="AD1480" s="92"/>
      <c r="AE1480" s="92"/>
      <c r="AG1480" s="116"/>
      <c r="AN1480" s="92"/>
      <c r="AO1480" s="92"/>
      <c r="AP1480" s="92"/>
      <c r="AQ1480" s="92"/>
      <c r="AR1480" s="92"/>
      <c r="AS1480" s="92"/>
      <c r="AT1480" s="92"/>
      <c r="AU1480" s="92"/>
      <c r="AV1480" s="92"/>
      <c r="AW1480" s="92"/>
      <c r="AX1480" s="92"/>
      <c r="AY1480" s="92"/>
      <c r="AZ1480" s="92"/>
      <c r="BA1480" s="92"/>
      <c r="BB1480" s="92"/>
      <c r="BC1480" s="92"/>
      <c r="BD1480" s="92"/>
      <c r="BE1480" s="92"/>
      <c r="BF1480" s="92"/>
      <c r="BG1480" s="92"/>
      <c r="BH1480" s="92"/>
      <c r="BI1480" s="92"/>
      <c r="BJ1480" s="92"/>
      <c r="BK1480" s="92"/>
      <c r="BL1480" s="92"/>
    </row>
    <row r="1481" spans="27:64" x14ac:dyDescent="0.2">
      <c r="AA1481" s="92"/>
      <c r="AB1481" s="92"/>
      <c r="AC1481" s="92"/>
      <c r="AD1481" s="92"/>
      <c r="AE1481" s="92"/>
      <c r="AG1481" s="116"/>
      <c r="AN1481" s="92"/>
      <c r="AO1481" s="92"/>
      <c r="AP1481" s="92"/>
      <c r="AQ1481" s="92"/>
      <c r="AR1481" s="92"/>
      <c r="AS1481" s="92"/>
      <c r="AT1481" s="92"/>
      <c r="AU1481" s="92"/>
      <c r="AV1481" s="92"/>
    </row>
    <row r="1482" spans="27:64" x14ac:dyDescent="0.2">
      <c r="AA1482" s="92"/>
      <c r="AB1482" s="92"/>
      <c r="AC1482" s="92"/>
      <c r="AD1482" s="92"/>
      <c r="AE1482" s="92"/>
      <c r="AG1482" s="116"/>
      <c r="AN1482" s="92"/>
      <c r="AO1482" s="92"/>
      <c r="AP1482" s="92"/>
      <c r="AQ1482" s="92"/>
      <c r="AR1482" s="92"/>
      <c r="AS1482" s="92"/>
      <c r="AT1482" s="92"/>
      <c r="AU1482" s="92"/>
    </row>
    <row r="1483" spans="27:64" x14ac:dyDescent="0.2">
      <c r="AA1483" s="92"/>
      <c r="AB1483" s="92"/>
      <c r="AC1483" s="92"/>
      <c r="AD1483" s="92"/>
      <c r="AE1483" s="92"/>
      <c r="AG1483" s="116"/>
      <c r="AN1483" s="92"/>
      <c r="AO1483" s="92"/>
      <c r="AP1483" s="92"/>
      <c r="AQ1483" s="92"/>
      <c r="AR1483" s="92"/>
      <c r="AS1483" s="92"/>
      <c r="AT1483" s="92"/>
      <c r="AU1483" s="92"/>
    </row>
    <row r="1484" spans="27:64" x14ac:dyDescent="0.2">
      <c r="AA1484" s="92"/>
      <c r="AB1484" s="92"/>
      <c r="AC1484" s="92"/>
      <c r="AD1484" s="92"/>
      <c r="AE1484" s="92"/>
      <c r="AG1484" s="116"/>
      <c r="AN1484" s="92"/>
      <c r="AO1484" s="92"/>
      <c r="AP1484" s="92"/>
      <c r="AQ1484" s="92"/>
      <c r="AR1484" s="92"/>
      <c r="AS1484" s="92"/>
      <c r="AT1484" s="92"/>
      <c r="AU1484" s="92"/>
      <c r="AV1484" s="92"/>
    </row>
    <row r="1485" spans="27:64" x14ac:dyDescent="0.2">
      <c r="AA1485" s="92"/>
      <c r="AB1485" s="92"/>
      <c r="AC1485" s="92"/>
      <c r="AD1485" s="92"/>
      <c r="AE1485" s="92"/>
      <c r="AG1485" s="116"/>
      <c r="AN1485" s="92"/>
      <c r="AO1485" s="92"/>
      <c r="AP1485" s="92"/>
      <c r="AQ1485" s="92"/>
      <c r="AR1485" s="92"/>
      <c r="AS1485" s="92"/>
      <c r="AT1485" s="92"/>
      <c r="AU1485" s="92"/>
      <c r="AV1485" s="92"/>
      <c r="AW1485" s="92"/>
      <c r="AX1485" s="92"/>
      <c r="AY1485" s="92"/>
      <c r="AZ1485" s="92"/>
      <c r="BA1485" s="92"/>
      <c r="BB1485" s="92"/>
      <c r="BC1485" s="92"/>
      <c r="BD1485" s="92"/>
      <c r="BE1485" s="92"/>
      <c r="BF1485" s="92"/>
      <c r="BG1485" s="92"/>
      <c r="BH1485" s="92"/>
      <c r="BI1485" s="92"/>
      <c r="BJ1485" s="92"/>
      <c r="BK1485" s="92"/>
      <c r="BL1485" s="92"/>
    </row>
    <row r="1486" spans="27:64" x14ac:dyDescent="0.2">
      <c r="AA1486" s="92"/>
      <c r="AB1486" s="92"/>
      <c r="AC1486" s="92"/>
      <c r="AD1486" s="92"/>
      <c r="AE1486" s="92"/>
      <c r="AG1486" s="116"/>
      <c r="AN1486" s="92"/>
      <c r="AO1486" s="92"/>
      <c r="AP1486" s="92"/>
      <c r="AQ1486" s="92"/>
      <c r="AR1486" s="92"/>
      <c r="AS1486" s="92"/>
      <c r="AT1486" s="92"/>
      <c r="AU1486" s="92"/>
      <c r="AV1486" s="92"/>
      <c r="AW1486" s="92"/>
      <c r="AX1486" s="92"/>
      <c r="AY1486" s="92"/>
      <c r="AZ1486" s="92"/>
      <c r="BA1486" s="92"/>
      <c r="BB1486" s="92"/>
      <c r="BC1486" s="92"/>
      <c r="BD1486" s="92"/>
      <c r="BE1486" s="92"/>
      <c r="BF1486" s="92"/>
      <c r="BG1486" s="92"/>
      <c r="BH1486" s="92"/>
      <c r="BI1486" s="92"/>
      <c r="BJ1486" s="92"/>
      <c r="BK1486" s="92"/>
      <c r="BL1486" s="92"/>
    </row>
    <row r="1487" spans="27:64" x14ac:dyDescent="0.2">
      <c r="AA1487" s="92"/>
      <c r="AB1487" s="92"/>
      <c r="AC1487" s="92"/>
      <c r="AD1487" s="92"/>
      <c r="AE1487" s="92"/>
      <c r="AG1487" s="116"/>
      <c r="AN1487" s="92"/>
      <c r="AO1487" s="92"/>
      <c r="AP1487" s="92"/>
      <c r="AQ1487" s="92"/>
      <c r="AR1487" s="92"/>
      <c r="AS1487" s="92"/>
      <c r="AT1487" s="92"/>
      <c r="AU1487" s="92"/>
    </row>
    <row r="1488" spans="27:64" x14ac:dyDescent="0.2">
      <c r="AA1488" s="92"/>
      <c r="AB1488" s="92"/>
      <c r="AC1488" s="92"/>
      <c r="AD1488" s="92"/>
      <c r="AE1488" s="92"/>
      <c r="AG1488" s="116"/>
      <c r="AN1488" s="92"/>
      <c r="AO1488" s="92"/>
      <c r="AP1488" s="92"/>
      <c r="AQ1488" s="92"/>
      <c r="AR1488" s="92"/>
      <c r="AS1488" s="92"/>
      <c r="AT1488" s="92"/>
      <c r="AU1488" s="92"/>
      <c r="AV1488" s="92"/>
      <c r="AX1488" s="92"/>
    </row>
    <row r="1489" spans="27:64" x14ac:dyDescent="0.2">
      <c r="AA1489" s="92"/>
      <c r="AB1489" s="92"/>
      <c r="AC1489" s="92"/>
      <c r="AD1489" s="92"/>
      <c r="AE1489" s="92"/>
      <c r="AG1489" s="116"/>
      <c r="AN1489" s="92"/>
      <c r="AO1489" s="92"/>
      <c r="AP1489" s="92"/>
      <c r="AQ1489" s="92"/>
      <c r="AR1489" s="92"/>
      <c r="AS1489" s="92"/>
      <c r="AT1489" s="92"/>
      <c r="AU1489" s="92"/>
      <c r="AV1489" s="92"/>
    </row>
    <row r="1490" spans="27:64" x14ac:dyDescent="0.2">
      <c r="AA1490" s="92"/>
      <c r="AB1490" s="92"/>
      <c r="AC1490" s="92"/>
      <c r="AD1490" s="92"/>
      <c r="AE1490" s="92"/>
      <c r="AG1490" s="116"/>
      <c r="AN1490" s="92"/>
      <c r="AO1490" s="92"/>
      <c r="AP1490" s="92"/>
      <c r="AQ1490" s="92"/>
      <c r="AR1490" s="92"/>
      <c r="AS1490" s="92"/>
      <c r="AT1490" s="92"/>
      <c r="AU1490" s="92"/>
    </row>
    <row r="1491" spans="27:64" x14ac:dyDescent="0.2">
      <c r="AA1491" s="92"/>
      <c r="AB1491" s="92"/>
      <c r="AC1491" s="92"/>
      <c r="AD1491" s="92"/>
      <c r="AE1491" s="92"/>
      <c r="AG1491" s="116"/>
      <c r="AN1491" s="92"/>
      <c r="AO1491" s="92"/>
      <c r="AP1491" s="92"/>
      <c r="AQ1491" s="92"/>
      <c r="AR1491" s="92"/>
      <c r="AS1491" s="92"/>
      <c r="AT1491" s="92"/>
      <c r="AU1491" s="92"/>
    </row>
    <row r="1492" spans="27:64" x14ac:dyDescent="0.2">
      <c r="AA1492" s="92"/>
      <c r="AB1492" s="92"/>
      <c r="AC1492" s="92"/>
      <c r="AD1492" s="92"/>
      <c r="AE1492" s="92"/>
      <c r="AG1492" s="116"/>
      <c r="AN1492" s="92"/>
      <c r="AO1492" s="92"/>
      <c r="AP1492" s="92"/>
      <c r="AQ1492" s="92"/>
      <c r="AR1492" s="92"/>
      <c r="AS1492" s="92"/>
      <c r="AT1492" s="92"/>
      <c r="AU1492" s="92"/>
    </row>
    <row r="1493" spans="27:64" x14ac:dyDescent="0.2">
      <c r="AA1493" s="92"/>
      <c r="AB1493" s="92"/>
      <c r="AC1493" s="92"/>
      <c r="AD1493" s="92"/>
      <c r="AE1493" s="92"/>
      <c r="AG1493" s="116"/>
      <c r="AN1493" s="92"/>
      <c r="AO1493" s="92"/>
      <c r="AP1493" s="92"/>
      <c r="AQ1493" s="92"/>
      <c r="AR1493" s="92"/>
      <c r="AS1493" s="92"/>
      <c r="AT1493" s="92"/>
      <c r="AU1493" s="92"/>
    </row>
    <row r="1494" spans="27:64" x14ac:dyDescent="0.2">
      <c r="AA1494" s="92"/>
      <c r="AB1494" s="92"/>
      <c r="AC1494" s="92"/>
      <c r="AD1494" s="92"/>
      <c r="AE1494" s="92"/>
      <c r="AG1494" s="116"/>
      <c r="AN1494" s="92"/>
      <c r="AO1494" s="92"/>
      <c r="AP1494" s="92"/>
      <c r="AQ1494" s="92"/>
      <c r="AR1494" s="92"/>
      <c r="AS1494" s="92"/>
      <c r="AT1494" s="92"/>
      <c r="AU1494" s="92"/>
      <c r="AV1494" s="92"/>
      <c r="AW1494" s="92"/>
      <c r="AX1494" s="92"/>
      <c r="AY1494" s="92"/>
      <c r="AZ1494" s="92"/>
      <c r="BA1494" s="92"/>
      <c r="BB1494" s="92"/>
      <c r="BC1494" s="92"/>
      <c r="BD1494" s="92"/>
      <c r="BE1494" s="92"/>
      <c r="BF1494" s="92"/>
      <c r="BG1494" s="92"/>
      <c r="BH1494" s="92"/>
      <c r="BI1494" s="92"/>
      <c r="BJ1494" s="92"/>
      <c r="BK1494" s="92"/>
      <c r="BL1494" s="92"/>
    </row>
    <row r="1495" spans="27:64" x14ac:dyDescent="0.2">
      <c r="AA1495" s="92"/>
      <c r="AB1495" s="92"/>
      <c r="AC1495" s="92"/>
      <c r="AD1495" s="92"/>
      <c r="AE1495" s="92"/>
      <c r="AG1495" s="116"/>
      <c r="AN1495" s="92"/>
      <c r="AO1495" s="92"/>
      <c r="AP1495" s="92"/>
      <c r="AQ1495" s="92"/>
      <c r="AR1495" s="92"/>
      <c r="AS1495" s="92"/>
      <c r="AT1495" s="92"/>
      <c r="AU1495" s="92"/>
    </row>
    <row r="1496" spans="27:64" x14ac:dyDescent="0.2">
      <c r="AA1496" s="92"/>
      <c r="AB1496" s="92"/>
      <c r="AC1496" s="92"/>
      <c r="AD1496" s="92"/>
      <c r="AE1496" s="92"/>
      <c r="AG1496" s="116"/>
      <c r="AN1496" s="92"/>
      <c r="AO1496" s="92"/>
      <c r="AP1496" s="92"/>
      <c r="AQ1496" s="92"/>
      <c r="AR1496" s="92"/>
      <c r="AS1496" s="92"/>
      <c r="AT1496" s="92"/>
      <c r="AU1496" s="92"/>
      <c r="AV1496" s="92"/>
      <c r="AW1496" s="92"/>
      <c r="AX1496" s="92"/>
      <c r="AY1496" s="92"/>
      <c r="AZ1496" s="92"/>
      <c r="BA1496" s="92"/>
      <c r="BB1496" s="92"/>
      <c r="BC1496" s="92"/>
      <c r="BD1496" s="92"/>
      <c r="BE1496" s="92"/>
      <c r="BF1496" s="92"/>
      <c r="BG1496" s="92"/>
      <c r="BH1496" s="92"/>
      <c r="BI1496" s="92"/>
      <c r="BJ1496" s="92"/>
      <c r="BK1496" s="92"/>
      <c r="BL1496" s="92"/>
    </row>
    <row r="1497" spans="27:64" x14ac:dyDescent="0.2">
      <c r="AA1497" s="92"/>
      <c r="AB1497" s="92"/>
      <c r="AC1497" s="92"/>
      <c r="AD1497" s="92"/>
      <c r="AE1497" s="92"/>
      <c r="AG1497" s="116"/>
      <c r="AN1497" s="92"/>
      <c r="AO1497" s="92"/>
      <c r="AP1497" s="92"/>
      <c r="AQ1497" s="92"/>
      <c r="AR1497" s="92"/>
      <c r="AS1497" s="92"/>
      <c r="AT1497" s="92"/>
      <c r="AU1497" s="92"/>
      <c r="AV1497" s="92"/>
      <c r="AX1497" s="92"/>
    </row>
    <row r="1498" spans="27:64" x14ac:dyDescent="0.2">
      <c r="AA1498" s="92"/>
      <c r="AB1498" s="92"/>
      <c r="AC1498" s="92"/>
      <c r="AD1498" s="92"/>
      <c r="AE1498" s="92"/>
      <c r="AG1498" s="116"/>
      <c r="AN1498" s="92"/>
      <c r="AO1498" s="92"/>
      <c r="AP1498" s="92"/>
      <c r="AQ1498" s="92"/>
      <c r="AR1498" s="92"/>
      <c r="AS1498" s="92"/>
      <c r="AT1498" s="92"/>
      <c r="AU1498" s="92"/>
      <c r="AV1498" s="92"/>
    </row>
    <row r="1499" spans="27:64" x14ac:dyDescent="0.2">
      <c r="AA1499" s="92"/>
      <c r="AB1499" s="92"/>
      <c r="AC1499" s="92"/>
      <c r="AD1499" s="92"/>
      <c r="AE1499" s="92"/>
      <c r="AG1499" s="116"/>
      <c r="AN1499" s="92"/>
      <c r="AO1499" s="92"/>
      <c r="AP1499" s="92"/>
      <c r="AQ1499" s="92"/>
      <c r="AR1499" s="92"/>
      <c r="AS1499" s="92"/>
      <c r="AT1499" s="92"/>
      <c r="AU1499" s="92"/>
      <c r="AV1499" s="92"/>
    </row>
    <row r="1500" spans="27:64" x14ac:dyDescent="0.2">
      <c r="AA1500" s="92"/>
      <c r="AB1500" s="92"/>
      <c r="AC1500" s="92"/>
      <c r="AD1500" s="92"/>
      <c r="AE1500" s="92"/>
      <c r="AG1500" s="116"/>
      <c r="AN1500" s="92"/>
      <c r="AO1500" s="92"/>
      <c r="AP1500" s="92"/>
      <c r="AQ1500" s="92"/>
      <c r="AR1500" s="92"/>
      <c r="AS1500" s="92"/>
      <c r="AT1500" s="92"/>
      <c r="AU1500" s="92"/>
      <c r="AV1500" s="92"/>
      <c r="AX1500" s="92"/>
    </row>
    <row r="1501" spans="27:64" x14ac:dyDescent="0.2">
      <c r="AA1501" s="92"/>
      <c r="AB1501" s="92"/>
      <c r="AC1501" s="92"/>
      <c r="AD1501" s="92"/>
      <c r="AE1501" s="92"/>
      <c r="AG1501" s="116"/>
      <c r="AN1501" s="92"/>
      <c r="AO1501" s="92"/>
      <c r="AP1501" s="92"/>
      <c r="AQ1501" s="92"/>
      <c r="AR1501" s="92"/>
      <c r="AS1501" s="92"/>
      <c r="AT1501" s="92"/>
      <c r="AU1501" s="92"/>
      <c r="AV1501" s="92"/>
      <c r="AW1501" s="92"/>
      <c r="AX1501" s="92"/>
      <c r="AY1501" s="92"/>
      <c r="AZ1501" s="92"/>
      <c r="BA1501" s="92"/>
      <c r="BB1501" s="92"/>
      <c r="BC1501" s="92"/>
      <c r="BD1501" s="92"/>
      <c r="BE1501" s="92"/>
      <c r="BF1501" s="92"/>
      <c r="BG1501" s="92"/>
      <c r="BH1501" s="92"/>
      <c r="BI1501" s="92"/>
      <c r="BJ1501" s="92"/>
      <c r="BK1501" s="92"/>
      <c r="BL1501" s="92"/>
    </row>
    <row r="1502" spans="27:64" x14ac:dyDescent="0.2">
      <c r="AA1502" s="92"/>
      <c r="AB1502" s="92"/>
      <c r="AC1502" s="92"/>
      <c r="AD1502" s="92"/>
      <c r="AE1502" s="92"/>
      <c r="AG1502" s="116"/>
      <c r="AN1502" s="92"/>
      <c r="AO1502" s="92"/>
      <c r="AP1502" s="92"/>
      <c r="AQ1502" s="92"/>
      <c r="AR1502" s="92"/>
      <c r="AS1502" s="92"/>
      <c r="AT1502" s="92"/>
      <c r="AU1502" s="92"/>
      <c r="AV1502" s="92"/>
    </row>
    <row r="1503" spans="27:64" x14ac:dyDescent="0.2">
      <c r="AA1503" s="92"/>
      <c r="AB1503" s="92"/>
      <c r="AC1503" s="92"/>
      <c r="AD1503" s="92"/>
      <c r="AE1503" s="92"/>
      <c r="AG1503" s="116"/>
      <c r="AN1503" s="92"/>
      <c r="AO1503" s="92"/>
      <c r="AP1503" s="92"/>
      <c r="AQ1503" s="92"/>
      <c r="AR1503" s="92"/>
      <c r="AS1503" s="92"/>
      <c r="AT1503" s="92"/>
      <c r="AU1503" s="92"/>
      <c r="AV1503" s="92"/>
      <c r="AX1503" s="92"/>
    </row>
    <row r="1504" spans="27:64" x14ac:dyDescent="0.2">
      <c r="AA1504" s="92"/>
      <c r="AB1504" s="92"/>
      <c r="AC1504" s="92"/>
      <c r="AD1504" s="92"/>
      <c r="AE1504" s="92"/>
      <c r="AG1504" s="116"/>
      <c r="AN1504" s="92"/>
      <c r="AO1504" s="92"/>
      <c r="AP1504" s="92"/>
      <c r="AQ1504" s="92"/>
      <c r="AR1504" s="92"/>
      <c r="AS1504" s="92"/>
      <c r="AT1504" s="92"/>
      <c r="AU1504" s="92"/>
      <c r="AV1504" s="92"/>
      <c r="AW1504" s="92"/>
      <c r="AX1504" s="92"/>
      <c r="AY1504" s="92"/>
      <c r="AZ1504" s="92"/>
      <c r="BA1504" s="92"/>
      <c r="BB1504" s="92"/>
      <c r="BC1504" s="92"/>
      <c r="BD1504" s="92"/>
      <c r="BE1504" s="92"/>
      <c r="BF1504" s="92"/>
      <c r="BG1504" s="92"/>
      <c r="BH1504" s="92"/>
      <c r="BI1504" s="92"/>
      <c r="BJ1504" s="92"/>
      <c r="BK1504" s="92"/>
      <c r="BL1504" s="92"/>
    </row>
    <row r="1505" spans="27:64" x14ac:dyDescent="0.2">
      <c r="AA1505" s="92"/>
      <c r="AB1505" s="92"/>
      <c r="AC1505" s="92"/>
      <c r="AD1505" s="92"/>
      <c r="AE1505" s="92"/>
      <c r="AG1505" s="116"/>
      <c r="AN1505" s="92"/>
      <c r="AO1505" s="92"/>
      <c r="AP1505" s="92"/>
      <c r="AQ1505" s="92"/>
      <c r="AR1505" s="92"/>
      <c r="AS1505" s="92"/>
      <c r="AT1505" s="92"/>
      <c r="AU1505" s="92"/>
      <c r="AV1505" s="92"/>
    </row>
    <row r="1506" spans="27:64" x14ac:dyDescent="0.2">
      <c r="AA1506" s="92"/>
      <c r="AB1506" s="92"/>
      <c r="AC1506" s="92"/>
      <c r="AD1506" s="92"/>
      <c r="AE1506" s="92"/>
      <c r="AG1506" s="116"/>
      <c r="AN1506" s="92"/>
      <c r="AO1506" s="92"/>
      <c r="AP1506" s="92"/>
      <c r="AQ1506" s="92"/>
      <c r="AR1506" s="92"/>
      <c r="AS1506" s="92"/>
      <c r="AT1506" s="92"/>
      <c r="AU1506" s="92"/>
      <c r="AV1506" s="92"/>
    </row>
    <row r="1507" spans="27:64" x14ac:dyDescent="0.2">
      <c r="AA1507" s="92"/>
      <c r="AB1507" s="92"/>
      <c r="AC1507" s="92"/>
      <c r="AD1507" s="92"/>
      <c r="AE1507" s="92"/>
      <c r="AG1507" s="116"/>
      <c r="AN1507" s="92"/>
      <c r="AO1507" s="92"/>
      <c r="AP1507" s="92"/>
      <c r="AQ1507" s="92"/>
      <c r="AR1507" s="92"/>
      <c r="AS1507" s="92"/>
      <c r="AT1507" s="92"/>
      <c r="AU1507" s="92"/>
      <c r="AV1507" s="92"/>
      <c r="AX1507" s="92"/>
      <c r="AY1507" s="92"/>
      <c r="AZ1507" s="92"/>
      <c r="BA1507" s="92"/>
      <c r="BB1507" s="92"/>
      <c r="BC1507" s="92"/>
      <c r="BD1507" s="92"/>
      <c r="BE1507" s="92"/>
      <c r="BF1507" s="92"/>
      <c r="BG1507" s="92"/>
      <c r="BH1507" s="92"/>
      <c r="BI1507" s="92"/>
      <c r="BJ1507" s="92"/>
      <c r="BK1507" s="92"/>
      <c r="BL1507" s="92"/>
    </row>
    <row r="1508" spans="27:64" x14ac:dyDescent="0.2">
      <c r="AA1508" s="92"/>
      <c r="AB1508" s="92"/>
      <c r="AC1508" s="92"/>
      <c r="AD1508" s="92"/>
      <c r="AE1508" s="92"/>
      <c r="AG1508" s="116"/>
      <c r="AN1508" s="92"/>
      <c r="AO1508" s="92"/>
      <c r="AP1508" s="92"/>
      <c r="AQ1508" s="92"/>
      <c r="AR1508" s="92"/>
      <c r="AS1508" s="92"/>
      <c r="AT1508" s="92"/>
      <c r="AU1508" s="92"/>
      <c r="AV1508" s="92"/>
    </row>
    <row r="1509" spans="27:64" x14ac:dyDescent="0.2">
      <c r="AA1509" s="92"/>
      <c r="AB1509" s="92"/>
      <c r="AC1509" s="92"/>
      <c r="AD1509" s="92"/>
      <c r="AE1509" s="92"/>
      <c r="AG1509" s="116"/>
      <c r="AN1509" s="92"/>
      <c r="AO1509" s="92"/>
      <c r="AP1509" s="92"/>
      <c r="AQ1509" s="92"/>
      <c r="AR1509" s="92"/>
      <c r="AS1509" s="92"/>
      <c r="AT1509" s="92"/>
      <c r="AU1509" s="92"/>
      <c r="AV1509" s="92"/>
      <c r="AX1509" s="92"/>
      <c r="AY1509" s="92"/>
      <c r="AZ1509" s="92"/>
      <c r="BA1509" s="92"/>
      <c r="BB1509" s="92"/>
      <c r="BC1509" s="92"/>
      <c r="BD1509" s="92"/>
      <c r="BE1509" s="92"/>
      <c r="BF1509" s="92"/>
      <c r="BG1509" s="92"/>
      <c r="BH1509" s="92"/>
      <c r="BI1509" s="92"/>
      <c r="BJ1509" s="92"/>
      <c r="BK1509" s="92"/>
      <c r="BL1509" s="92"/>
    </row>
    <row r="1510" spans="27:64" x14ac:dyDescent="0.2">
      <c r="AA1510" s="92"/>
      <c r="AB1510" s="92"/>
      <c r="AC1510" s="92"/>
      <c r="AD1510" s="92"/>
      <c r="AE1510" s="92"/>
      <c r="AG1510" s="116"/>
      <c r="AN1510" s="92"/>
      <c r="AO1510" s="92"/>
      <c r="AP1510" s="92"/>
      <c r="AQ1510" s="92"/>
      <c r="AR1510" s="92"/>
      <c r="AS1510" s="92"/>
      <c r="AT1510" s="92"/>
      <c r="AU1510" s="92"/>
    </row>
    <row r="1511" spans="27:64" x14ac:dyDescent="0.2">
      <c r="AA1511" s="92"/>
      <c r="AB1511" s="92"/>
      <c r="AC1511" s="92"/>
      <c r="AD1511" s="92"/>
      <c r="AE1511" s="92"/>
      <c r="AG1511" s="116"/>
      <c r="AN1511" s="92"/>
      <c r="AO1511" s="92"/>
      <c r="AP1511" s="92"/>
      <c r="AQ1511" s="92"/>
      <c r="AR1511" s="92"/>
      <c r="AS1511" s="92"/>
      <c r="AT1511" s="92"/>
      <c r="AU1511" s="92"/>
      <c r="AV1511" s="92"/>
      <c r="AX1511" s="92"/>
    </row>
    <row r="1512" spans="27:64" x14ac:dyDescent="0.2">
      <c r="AA1512" s="92"/>
      <c r="AB1512" s="92"/>
      <c r="AC1512" s="92"/>
      <c r="AD1512" s="92"/>
      <c r="AE1512" s="92"/>
      <c r="AG1512" s="116"/>
      <c r="AN1512" s="92"/>
      <c r="AO1512" s="92"/>
      <c r="AP1512" s="92"/>
      <c r="AQ1512" s="92"/>
      <c r="AR1512" s="92"/>
      <c r="AS1512" s="92"/>
      <c r="AT1512" s="92"/>
      <c r="AU1512" s="92"/>
    </row>
    <row r="1513" spans="27:64" x14ac:dyDescent="0.2">
      <c r="AA1513" s="92"/>
      <c r="AB1513" s="92"/>
      <c r="AC1513" s="92"/>
      <c r="AD1513" s="92"/>
      <c r="AE1513" s="92"/>
      <c r="AG1513" s="116"/>
      <c r="AN1513" s="92"/>
      <c r="AO1513" s="92"/>
      <c r="AP1513" s="92"/>
      <c r="AQ1513" s="92"/>
      <c r="AR1513" s="92"/>
      <c r="AS1513" s="92"/>
      <c r="AT1513" s="92"/>
      <c r="AU1513" s="92"/>
      <c r="AV1513" s="92"/>
    </row>
    <row r="1514" spans="27:64" x14ac:dyDescent="0.2">
      <c r="AA1514" s="92"/>
      <c r="AB1514" s="92"/>
      <c r="AC1514" s="92"/>
      <c r="AD1514" s="92"/>
      <c r="AE1514" s="92"/>
      <c r="AG1514" s="116"/>
      <c r="AN1514" s="92"/>
      <c r="AO1514" s="92"/>
      <c r="AP1514" s="92"/>
      <c r="AQ1514" s="92"/>
      <c r="AR1514" s="92"/>
      <c r="AS1514" s="92"/>
      <c r="AT1514" s="92"/>
      <c r="AU1514" s="92"/>
      <c r="AV1514" s="92"/>
      <c r="AW1514" s="92"/>
      <c r="AX1514" s="92"/>
      <c r="AY1514" s="92"/>
      <c r="AZ1514" s="92"/>
      <c r="BA1514" s="92"/>
      <c r="BB1514" s="92"/>
      <c r="BC1514" s="92"/>
      <c r="BD1514" s="92"/>
      <c r="BE1514" s="92"/>
      <c r="BF1514" s="92"/>
      <c r="BG1514" s="92"/>
      <c r="BH1514" s="92"/>
      <c r="BI1514" s="92"/>
      <c r="BJ1514" s="92"/>
      <c r="BK1514" s="92"/>
      <c r="BL1514" s="92"/>
    </row>
    <row r="1515" spans="27:64" x14ac:dyDescent="0.2">
      <c r="AA1515" s="92"/>
      <c r="AB1515" s="92"/>
      <c r="AC1515" s="92"/>
      <c r="AD1515" s="92"/>
      <c r="AE1515" s="92"/>
      <c r="AG1515" s="116"/>
      <c r="AN1515" s="92"/>
      <c r="AO1515" s="92"/>
      <c r="AP1515" s="92"/>
      <c r="AQ1515" s="92"/>
      <c r="AR1515" s="92"/>
      <c r="AS1515" s="92"/>
      <c r="AT1515" s="92"/>
      <c r="AU1515" s="92"/>
    </row>
    <row r="1516" spans="27:64" x14ac:dyDescent="0.2">
      <c r="AA1516" s="92"/>
      <c r="AB1516" s="92"/>
      <c r="AC1516" s="92"/>
      <c r="AD1516" s="92"/>
      <c r="AE1516" s="92"/>
      <c r="AG1516" s="116"/>
      <c r="AN1516" s="92"/>
      <c r="AO1516" s="92"/>
      <c r="AP1516" s="92"/>
      <c r="AQ1516" s="92"/>
      <c r="AR1516" s="92"/>
      <c r="AS1516" s="92"/>
      <c r="AT1516" s="92"/>
      <c r="AU1516" s="92"/>
      <c r="AV1516" s="92"/>
      <c r="AX1516" s="92"/>
    </row>
    <row r="1517" spans="27:64" x14ac:dyDescent="0.2">
      <c r="AA1517" s="92"/>
      <c r="AB1517" s="92"/>
      <c r="AC1517" s="92"/>
      <c r="AD1517" s="92"/>
      <c r="AE1517" s="92"/>
      <c r="AG1517" s="116"/>
      <c r="AN1517" s="92"/>
      <c r="AO1517" s="92"/>
      <c r="AP1517" s="92"/>
      <c r="AQ1517" s="92"/>
      <c r="AR1517" s="92"/>
      <c r="AS1517" s="92"/>
      <c r="AT1517" s="92"/>
      <c r="AU1517" s="92"/>
      <c r="AV1517" s="92"/>
      <c r="AW1517" s="92"/>
      <c r="AX1517" s="92"/>
      <c r="AY1517" s="92"/>
      <c r="AZ1517" s="92"/>
      <c r="BA1517" s="92"/>
      <c r="BB1517" s="92"/>
      <c r="BC1517" s="92"/>
      <c r="BD1517" s="92"/>
      <c r="BE1517" s="92"/>
      <c r="BF1517" s="92"/>
      <c r="BG1517" s="92"/>
      <c r="BH1517" s="92"/>
      <c r="BI1517" s="92"/>
      <c r="BJ1517" s="92"/>
      <c r="BK1517" s="92"/>
      <c r="BL1517" s="92"/>
    </row>
    <row r="1518" spans="27:64" x14ac:dyDescent="0.2">
      <c r="AA1518" s="92"/>
      <c r="AB1518" s="92"/>
      <c r="AC1518" s="92"/>
      <c r="AD1518" s="92"/>
      <c r="AE1518" s="92"/>
      <c r="AG1518" s="116"/>
      <c r="AN1518" s="92"/>
      <c r="AO1518" s="92"/>
      <c r="AP1518" s="92"/>
      <c r="AQ1518" s="92"/>
      <c r="AR1518" s="92"/>
      <c r="AS1518" s="92"/>
      <c r="AT1518" s="92"/>
      <c r="AU1518" s="92"/>
      <c r="AV1518" s="92"/>
      <c r="AW1518" s="92"/>
      <c r="AX1518" s="92"/>
      <c r="AY1518" s="92"/>
      <c r="AZ1518" s="92"/>
      <c r="BA1518" s="92"/>
      <c r="BB1518" s="92"/>
      <c r="BC1518" s="92"/>
      <c r="BD1518" s="92"/>
      <c r="BE1518" s="92"/>
      <c r="BF1518" s="92"/>
      <c r="BG1518" s="92"/>
      <c r="BH1518" s="92"/>
      <c r="BI1518" s="92"/>
      <c r="BJ1518" s="92"/>
      <c r="BK1518" s="92"/>
      <c r="BL1518" s="92"/>
    </row>
    <row r="1519" spans="27:64" x14ac:dyDescent="0.2">
      <c r="AA1519" s="92"/>
      <c r="AB1519" s="92"/>
      <c r="AC1519" s="92"/>
      <c r="AD1519" s="92"/>
      <c r="AE1519" s="92"/>
      <c r="AG1519" s="116"/>
      <c r="AN1519" s="92"/>
      <c r="AO1519" s="92"/>
      <c r="AP1519" s="92"/>
      <c r="AQ1519" s="92"/>
      <c r="AR1519" s="92"/>
      <c r="AS1519" s="92"/>
      <c r="AT1519" s="92"/>
      <c r="AU1519" s="92"/>
      <c r="AV1519" s="92"/>
      <c r="AW1519" s="92"/>
      <c r="AX1519" s="92"/>
      <c r="AY1519" s="92"/>
      <c r="AZ1519" s="92"/>
      <c r="BA1519" s="92"/>
      <c r="BB1519" s="92"/>
      <c r="BC1519" s="92"/>
      <c r="BD1519" s="92"/>
      <c r="BE1519" s="92"/>
      <c r="BF1519" s="92"/>
      <c r="BG1519" s="92"/>
      <c r="BH1519" s="92"/>
      <c r="BI1519" s="92"/>
      <c r="BJ1519" s="92"/>
      <c r="BK1519" s="92"/>
      <c r="BL1519" s="92"/>
    </row>
    <row r="1520" spans="27:64" x14ac:dyDescent="0.2">
      <c r="AA1520" s="92"/>
      <c r="AB1520" s="92"/>
      <c r="AC1520" s="92"/>
      <c r="AD1520" s="92"/>
      <c r="AE1520" s="92"/>
      <c r="AG1520" s="116"/>
      <c r="AN1520" s="92"/>
      <c r="AO1520" s="92"/>
      <c r="AP1520" s="92"/>
      <c r="AQ1520" s="92"/>
      <c r="AR1520" s="92"/>
      <c r="AS1520" s="92"/>
      <c r="AT1520" s="92"/>
      <c r="AU1520" s="92"/>
      <c r="AV1520" s="92"/>
    </row>
    <row r="1521" spans="27:64" x14ac:dyDescent="0.2">
      <c r="AA1521" s="92"/>
      <c r="AB1521" s="92"/>
      <c r="AC1521" s="92"/>
      <c r="AD1521" s="92"/>
      <c r="AE1521" s="92"/>
      <c r="AG1521" s="116"/>
      <c r="AN1521" s="92"/>
      <c r="AO1521" s="92"/>
      <c r="AP1521" s="92"/>
      <c r="AQ1521" s="92"/>
      <c r="AR1521" s="92"/>
      <c r="AS1521" s="92"/>
      <c r="AT1521" s="92"/>
      <c r="AU1521" s="92"/>
      <c r="AV1521" s="92"/>
    </row>
    <row r="1522" spans="27:64" x14ac:dyDescent="0.2">
      <c r="AA1522" s="92"/>
      <c r="AB1522" s="92"/>
      <c r="AC1522" s="92"/>
      <c r="AD1522" s="92"/>
      <c r="AE1522" s="92"/>
      <c r="AG1522" s="116"/>
      <c r="AN1522" s="92"/>
      <c r="AO1522" s="92"/>
      <c r="AP1522" s="92"/>
      <c r="AQ1522" s="92"/>
      <c r="AR1522" s="92"/>
      <c r="AS1522" s="92"/>
      <c r="AT1522" s="92"/>
      <c r="AU1522" s="92"/>
      <c r="AV1522" s="92"/>
      <c r="AX1522" s="92"/>
      <c r="AY1522" s="92"/>
      <c r="AZ1522" s="92"/>
      <c r="BA1522" s="92"/>
      <c r="BB1522" s="92"/>
      <c r="BC1522" s="92"/>
      <c r="BD1522" s="92"/>
      <c r="BE1522" s="92"/>
      <c r="BF1522" s="92"/>
      <c r="BG1522" s="92"/>
      <c r="BH1522" s="92"/>
      <c r="BI1522" s="92"/>
      <c r="BJ1522" s="92"/>
      <c r="BK1522" s="92"/>
      <c r="BL1522" s="92"/>
    </row>
    <row r="1523" spans="27:64" x14ac:dyDescent="0.2">
      <c r="AA1523" s="92"/>
      <c r="AB1523" s="92"/>
      <c r="AC1523" s="92"/>
      <c r="AD1523" s="92"/>
      <c r="AE1523" s="92"/>
      <c r="AG1523" s="116"/>
      <c r="AN1523" s="92"/>
      <c r="AO1523" s="92"/>
      <c r="AP1523" s="92"/>
      <c r="AQ1523" s="92"/>
      <c r="AR1523" s="92"/>
      <c r="AS1523" s="92"/>
      <c r="AT1523" s="92"/>
      <c r="AU1523" s="92"/>
      <c r="AV1523" s="92"/>
    </row>
    <row r="1524" spans="27:64" x14ac:dyDescent="0.2">
      <c r="AA1524" s="92"/>
      <c r="AB1524" s="92"/>
      <c r="AC1524" s="92"/>
      <c r="AD1524" s="92"/>
      <c r="AE1524" s="92"/>
      <c r="AG1524" s="116"/>
      <c r="AN1524" s="92"/>
      <c r="AO1524" s="92"/>
      <c r="AP1524" s="92"/>
      <c r="AQ1524" s="92"/>
      <c r="AR1524" s="92"/>
      <c r="AS1524" s="92"/>
      <c r="AT1524" s="92"/>
      <c r="AU1524" s="92"/>
      <c r="AV1524" s="92"/>
      <c r="AX1524" s="92"/>
      <c r="AY1524" s="92"/>
      <c r="AZ1524" s="92"/>
      <c r="BA1524" s="92"/>
      <c r="BB1524" s="92"/>
      <c r="BC1524" s="92"/>
      <c r="BD1524" s="92"/>
      <c r="BE1524" s="92"/>
      <c r="BF1524" s="92"/>
      <c r="BG1524" s="92"/>
      <c r="BH1524" s="92"/>
      <c r="BI1524" s="92"/>
      <c r="BJ1524" s="92"/>
      <c r="BK1524" s="92"/>
      <c r="BL1524" s="92"/>
    </row>
    <row r="1525" spans="27:64" x14ac:dyDescent="0.2">
      <c r="AA1525" s="92"/>
      <c r="AB1525" s="92"/>
      <c r="AC1525" s="92"/>
      <c r="AD1525" s="92"/>
      <c r="AE1525" s="92"/>
      <c r="AG1525" s="116"/>
      <c r="AN1525" s="92"/>
      <c r="AO1525" s="92"/>
      <c r="AP1525" s="92"/>
      <c r="AQ1525" s="92"/>
      <c r="AR1525" s="92"/>
      <c r="AS1525" s="92"/>
      <c r="AT1525" s="92"/>
      <c r="AU1525" s="92"/>
      <c r="AV1525" s="92"/>
    </row>
    <row r="1526" spans="27:64" x14ac:dyDescent="0.2">
      <c r="AA1526" s="92"/>
      <c r="AB1526" s="92"/>
      <c r="AC1526" s="92"/>
      <c r="AD1526" s="92"/>
      <c r="AE1526" s="92"/>
      <c r="AG1526" s="116"/>
      <c r="AN1526" s="92"/>
      <c r="AO1526" s="92"/>
      <c r="AP1526" s="92"/>
      <c r="AQ1526" s="92"/>
      <c r="AR1526" s="92"/>
      <c r="AS1526" s="92"/>
      <c r="AT1526" s="92"/>
      <c r="AU1526" s="92"/>
      <c r="AV1526" s="92"/>
    </row>
    <row r="1527" spans="27:64" x14ac:dyDescent="0.2">
      <c r="AA1527" s="92"/>
      <c r="AB1527" s="92"/>
      <c r="AC1527" s="92"/>
      <c r="AD1527" s="92"/>
      <c r="AE1527" s="92"/>
      <c r="AG1527" s="116"/>
      <c r="AN1527" s="92"/>
      <c r="AO1527" s="92"/>
      <c r="AP1527" s="92"/>
      <c r="AQ1527" s="92"/>
      <c r="AR1527" s="92"/>
      <c r="AS1527" s="92"/>
      <c r="AT1527" s="92"/>
      <c r="AU1527" s="92"/>
      <c r="AV1527" s="92"/>
      <c r="AX1527" s="92"/>
    </row>
    <row r="1528" spans="27:64" x14ac:dyDescent="0.2">
      <c r="AA1528" s="92"/>
      <c r="AB1528" s="92"/>
      <c r="AC1528" s="92"/>
      <c r="AD1528" s="92"/>
      <c r="AE1528" s="92"/>
      <c r="AG1528" s="116"/>
      <c r="AN1528" s="92"/>
      <c r="AO1528" s="92"/>
      <c r="AP1528" s="92"/>
      <c r="AQ1528" s="92"/>
      <c r="AR1528" s="92"/>
      <c r="AS1528" s="92"/>
      <c r="AT1528" s="92"/>
      <c r="AU1528" s="92"/>
      <c r="AV1528" s="92"/>
    </row>
    <row r="1529" spans="27:64" x14ac:dyDescent="0.2">
      <c r="AA1529" s="92"/>
      <c r="AB1529" s="92"/>
      <c r="AC1529" s="92"/>
      <c r="AD1529" s="92"/>
      <c r="AE1529" s="92"/>
      <c r="AG1529" s="116"/>
      <c r="AN1529" s="92"/>
      <c r="AO1529" s="92"/>
      <c r="AP1529" s="92"/>
      <c r="AQ1529" s="92"/>
      <c r="AR1529" s="92"/>
      <c r="AS1529" s="92"/>
      <c r="AT1529" s="92"/>
      <c r="AU1529" s="92"/>
      <c r="AV1529" s="92"/>
      <c r="AX1529" s="92"/>
    </row>
    <row r="1530" spans="27:64" x14ac:dyDescent="0.2">
      <c r="AA1530" s="92"/>
      <c r="AB1530" s="92"/>
      <c r="AC1530" s="92"/>
      <c r="AD1530" s="92"/>
      <c r="AE1530" s="92"/>
      <c r="AG1530" s="116"/>
      <c r="AN1530" s="92"/>
      <c r="AO1530" s="92"/>
      <c r="AP1530" s="92"/>
      <c r="AQ1530" s="92"/>
      <c r="AR1530" s="92"/>
      <c r="AS1530" s="92"/>
      <c r="AT1530" s="92"/>
      <c r="AU1530" s="92"/>
      <c r="AV1530" s="92"/>
    </row>
    <row r="1531" spans="27:64" x14ac:dyDescent="0.2">
      <c r="AA1531" s="92"/>
      <c r="AB1531" s="92"/>
      <c r="AC1531" s="92"/>
      <c r="AD1531" s="92"/>
      <c r="AE1531" s="92"/>
      <c r="AG1531" s="116"/>
      <c r="AN1531" s="92"/>
      <c r="AO1531" s="92"/>
      <c r="AP1531" s="92"/>
      <c r="AQ1531" s="92"/>
      <c r="AR1531" s="92"/>
      <c r="AS1531" s="92"/>
      <c r="AT1531" s="92"/>
      <c r="AU1531" s="92"/>
      <c r="AV1531" s="92"/>
    </row>
    <row r="1532" spans="27:64" x14ac:dyDescent="0.2">
      <c r="AA1532" s="92"/>
      <c r="AB1532" s="92"/>
      <c r="AC1532" s="92"/>
      <c r="AD1532" s="92"/>
      <c r="AE1532" s="92"/>
      <c r="AG1532" s="116"/>
      <c r="AN1532" s="92"/>
      <c r="AO1532" s="92"/>
      <c r="AP1532" s="92"/>
      <c r="AQ1532" s="92"/>
      <c r="AR1532" s="92"/>
      <c r="AS1532" s="92"/>
      <c r="AT1532" s="92"/>
      <c r="AU1532" s="92"/>
      <c r="AV1532" s="92"/>
    </row>
    <row r="1533" spans="27:64" x14ac:dyDescent="0.2">
      <c r="AA1533" s="92"/>
      <c r="AB1533" s="92"/>
      <c r="AC1533" s="92"/>
      <c r="AD1533" s="92"/>
      <c r="AE1533" s="92"/>
      <c r="AG1533" s="116"/>
      <c r="AN1533" s="92"/>
      <c r="AO1533" s="92"/>
      <c r="AP1533" s="92"/>
      <c r="AQ1533" s="92"/>
      <c r="AR1533" s="92"/>
      <c r="AS1533" s="92"/>
      <c r="AT1533" s="92"/>
      <c r="AU1533" s="92"/>
    </row>
    <row r="1534" spans="27:64" x14ac:dyDescent="0.2">
      <c r="AA1534" s="92"/>
      <c r="AB1534" s="92"/>
      <c r="AC1534" s="92"/>
      <c r="AD1534" s="92"/>
      <c r="AE1534" s="92"/>
      <c r="AG1534" s="116"/>
      <c r="AN1534" s="92"/>
      <c r="AO1534" s="92"/>
      <c r="AP1534" s="92"/>
      <c r="AQ1534" s="92"/>
      <c r="AR1534" s="92"/>
      <c r="AS1534" s="92"/>
      <c r="AT1534" s="92"/>
      <c r="AU1534" s="92"/>
      <c r="AV1534" s="92"/>
    </row>
    <row r="1535" spans="27:64" x14ac:dyDescent="0.2">
      <c r="AA1535" s="92"/>
      <c r="AB1535" s="92"/>
      <c r="AC1535" s="92"/>
      <c r="AD1535" s="92"/>
      <c r="AE1535" s="92"/>
      <c r="AG1535" s="116"/>
      <c r="AN1535" s="92"/>
      <c r="AO1535" s="92"/>
      <c r="AP1535" s="92"/>
      <c r="AQ1535" s="92"/>
      <c r="AR1535" s="92"/>
      <c r="AS1535" s="92"/>
      <c r="AT1535" s="92"/>
      <c r="AU1535" s="92"/>
      <c r="AV1535" s="92"/>
      <c r="AW1535" s="92"/>
      <c r="AX1535" s="92"/>
      <c r="AY1535" s="92"/>
      <c r="AZ1535" s="92"/>
      <c r="BA1535" s="92"/>
      <c r="BB1535" s="92"/>
      <c r="BC1535" s="92"/>
      <c r="BD1535" s="92"/>
      <c r="BE1535" s="92"/>
      <c r="BF1535" s="92"/>
      <c r="BG1535" s="92"/>
      <c r="BH1535" s="92"/>
      <c r="BI1535" s="92"/>
      <c r="BJ1535" s="92"/>
      <c r="BK1535" s="92"/>
      <c r="BL1535" s="92"/>
    </row>
    <row r="1536" spans="27:64" x14ac:dyDescent="0.2">
      <c r="AA1536" s="92"/>
      <c r="AB1536" s="92"/>
      <c r="AC1536" s="92"/>
      <c r="AD1536" s="92"/>
      <c r="AE1536" s="92"/>
      <c r="AG1536" s="116"/>
      <c r="AN1536" s="92"/>
      <c r="AO1536" s="92"/>
      <c r="AP1536" s="92"/>
      <c r="AQ1536" s="92"/>
      <c r="AR1536" s="92"/>
      <c r="AS1536" s="92"/>
      <c r="AT1536" s="92"/>
      <c r="AU1536" s="92"/>
    </row>
    <row r="1537" spans="27:64" x14ac:dyDescent="0.2">
      <c r="AA1537" s="92"/>
      <c r="AB1537" s="92"/>
      <c r="AC1537" s="92"/>
      <c r="AD1537" s="92"/>
      <c r="AE1537" s="92"/>
      <c r="AG1537" s="116"/>
      <c r="AN1537" s="92"/>
      <c r="AO1537" s="92"/>
      <c r="AP1537" s="92"/>
      <c r="AQ1537" s="92"/>
      <c r="AR1537" s="92"/>
      <c r="AS1537" s="92"/>
      <c r="AT1537" s="92"/>
      <c r="AU1537" s="92"/>
    </row>
    <row r="1538" spans="27:64" x14ac:dyDescent="0.2">
      <c r="AA1538" s="92"/>
      <c r="AB1538" s="92"/>
      <c r="AC1538" s="92"/>
      <c r="AD1538" s="92"/>
      <c r="AE1538" s="92"/>
      <c r="AG1538" s="116"/>
      <c r="AN1538" s="92"/>
      <c r="AO1538" s="92"/>
      <c r="AP1538" s="92"/>
      <c r="AQ1538" s="92"/>
      <c r="AR1538" s="92"/>
      <c r="AS1538" s="92"/>
      <c r="AT1538" s="92"/>
      <c r="AU1538" s="92"/>
    </row>
    <row r="1539" spans="27:64" x14ac:dyDescent="0.2">
      <c r="AA1539" s="92"/>
      <c r="AB1539" s="92"/>
      <c r="AC1539" s="92"/>
      <c r="AD1539" s="92"/>
      <c r="AE1539" s="92"/>
      <c r="AG1539" s="116"/>
      <c r="AN1539" s="92"/>
      <c r="AO1539" s="92"/>
      <c r="AP1539" s="92"/>
      <c r="AQ1539" s="92"/>
      <c r="AR1539" s="92"/>
      <c r="AS1539" s="92"/>
      <c r="AT1539" s="92"/>
      <c r="AU1539" s="92"/>
      <c r="AV1539" s="92"/>
    </row>
    <row r="1540" spans="27:64" x14ac:dyDescent="0.2">
      <c r="AA1540" s="92"/>
      <c r="AB1540" s="92"/>
      <c r="AC1540" s="92"/>
      <c r="AD1540" s="92"/>
      <c r="AE1540" s="92"/>
      <c r="AG1540" s="116"/>
      <c r="AN1540" s="92"/>
      <c r="AO1540" s="92"/>
      <c r="AP1540" s="92"/>
      <c r="AQ1540" s="92"/>
      <c r="AR1540" s="92"/>
      <c r="AS1540" s="92"/>
      <c r="AT1540" s="92"/>
      <c r="AU1540" s="92"/>
      <c r="AV1540" s="92"/>
    </row>
    <row r="1541" spans="27:64" x14ac:dyDescent="0.2">
      <c r="AA1541" s="92"/>
      <c r="AB1541" s="92"/>
      <c r="AC1541" s="92"/>
      <c r="AD1541" s="92"/>
      <c r="AE1541" s="92"/>
      <c r="AG1541" s="116"/>
      <c r="AN1541" s="92"/>
      <c r="AO1541" s="92"/>
      <c r="AP1541" s="92"/>
      <c r="AQ1541" s="92"/>
      <c r="AR1541" s="92"/>
      <c r="AS1541" s="92"/>
      <c r="AT1541" s="92"/>
      <c r="AU1541" s="92"/>
      <c r="AV1541" s="92"/>
    </row>
    <row r="1542" spans="27:64" x14ac:dyDescent="0.2">
      <c r="AA1542" s="92"/>
      <c r="AB1542" s="92"/>
      <c r="AC1542" s="92"/>
      <c r="AD1542" s="92"/>
      <c r="AE1542" s="92"/>
      <c r="AG1542" s="116"/>
      <c r="AN1542" s="92"/>
      <c r="AO1542" s="92"/>
      <c r="AP1542" s="92"/>
      <c r="AQ1542" s="92"/>
      <c r="AR1542" s="92"/>
      <c r="AS1542" s="92"/>
      <c r="AT1542" s="92"/>
      <c r="AU1542" s="92"/>
    </row>
    <row r="1543" spans="27:64" x14ac:dyDescent="0.2">
      <c r="AA1543" s="92"/>
      <c r="AB1543" s="92"/>
      <c r="AC1543" s="92"/>
      <c r="AD1543" s="92"/>
      <c r="AE1543" s="92"/>
      <c r="AG1543" s="116"/>
      <c r="AN1543" s="92"/>
      <c r="AO1543" s="92"/>
      <c r="AP1543" s="92"/>
      <c r="AQ1543" s="92"/>
      <c r="AR1543" s="92"/>
      <c r="AS1543" s="92"/>
      <c r="AT1543" s="92"/>
      <c r="AU1543" s="92"/>
      <c r="AV1543" s="92"/>
      <c r="AW1543" s="92"/>
      <c r="AX1543" s="92"/>
      <c r="AY1543" s="92"/>
      <c r="AZ1543" s="92"/>
      <c r="BA1543" s="92"/>
      <c r="BB1543" s="92"/>
      <c r="BC1543" s="92"/>
      <c r="BD1543" s="92"/>
      <c r="BE1543" s="92"/>
      <c r="BF1543" s="92"/>
      <c r="BG1543" s="92"/>
      <c r="BH1543" s="92"/>
      <c r="BI1543" s="92"/>
      <c r="BJ1543" s="92"/>
      <c r="BK1543" s="92"/>
      <c r="BL1543" s="92"/>
    </row>
    <row r="1544" spans="27:64" x14ac:dyDescent="0.2">
      <c r="AA1544" s="92"/>
      <c r="AB1544" s="92"/>
      <c r="AC1544" s="92"/>
      <c r="AD1544" s="92"/>
      <c r="AE1544" s="92"/>
      <c r="AG1544" s="116"/>
      <c r="AN1544" s="92"/>
      <c r="AO1544" s="92"/>
      <c r="AP1544" s="92"/>
      <c r="AQ1544" s="92"/>
      <c r="AR1544" s="92"/>
      <c r="AS1544" s="92"/>
      <c r="AT1544" s="92"/>
      <c r="AU1544" s="92"/>
      <c r="AV1544" s="92"/>
      <c r="AX1544" s="92"/>
      <c r="AY1544" s="92"/>
      <c r="AZ1544" s="92"/>
      <c r="BA1544" s="92"/>
      <c r="BB1544" s="92"/>
      <c r="BC1544" s="92"/>
      <c r="BD1544" s="92"/>
      <c r="BE1544" s="92"/>
      <c r="BF1544" s="92"/>
      <c r="BG1544" s="92"/>
      <c r="BH1544" s="92"/>
      <c r="BI1544" s="92"/>
      <c r="BJ1544" s="92"/>
      <c r="BK1544" s="92"/>
      <c r="BL1544" s="92"/>
    </row>
    <row r="1545" spans="27:64" x14ac:dyDescent="0.2">
      <c r="AA1545" s="92"/>
      <c r="AB1545" s="92"/>
      <c r="AC1545" s="92"/>
      <c r="AD1545" s="92"/>
      <c r="AE1545" s="92"/>
      <c r="AG1545" s="116"/>
      <c r="AN1545" s="92"/>
      <c r="AO1545" s="92"/>
      <c r="AP1545" s="92"/>
      <c r="AQ1545" s="92"/>
      <c r="AR1545" s="92"/>
      <c r="AS1545" s="92"/>
      <c r="AT1545" s="92"/>
      <c r="AU1545" s="92"/>
    </row>
    <row r="1546" spans="27:64" x14ac:dyDescent="0.2">
      <c r="AA1546" s="92"/>
      <c r="AB1546" s="92"/>
      <c r="AC1546" s="92"/>
      <c r="AD1546" s="92"/>
      <c r="AE1546" s="92"/>
      <c r="AG1546" s="116"/>
      <c r="AN1546" s="92"/>
      <c r="AO1546" s="92"/>
      <c r="AP1546" s="92"/>
      <c r="AQ1546" s="92"/>
      <c r="AR1546" s="92"/>
      <c r="AS1546" s="92"/>
      <c r="AT1546" s="92"/>
      <c r="AU1546" s="92"/>
      <c r="AV1546" s="92"/>
    </row>
    <row r="1547" spans="27:64" x14ac:dyDescent="0.2">
      <c r="AA1547" s="92"/>
      <c r="AB1547" s="92"/>
      <c r="AC1547" s="92"/>
      <c r="AD1547" s="92"/>
      <c r="AE1547" s="92"/>
      <c r="AG1547" s="116"/>
      <c r="AN1547" s="92"/>
      <c r="AO1547" s="92"/>
      <c r="AP1547" s="92"/>
      <c r="AQ1547" s="92"/>
      <c r="AR1547" s="92"/>
      <c r="AS1547" s="92"/>
      <c r="AT1547" s="92"/>
      <c r="AU1547" s="92"/>
    </row>
    <row r="1548" spans="27:64" x14ac:dyDescent="0.2">
      <c r="AA1548" s="92"/>
      <c r="AB1548" s="92"/>
      <c r="AC1548" s="92"/>
      <c r="AD1548" s="92"/>
      <c r="AE1548" s="92"/>
      <c r="AG1548" s="116"/>
      <c r="AN1548" s="92"/>
      <c r="AO1548" s="92"/>
      <c r="AP1548" s="92"/>
      <c r="AQ1548" s="92"/>
      <c r="AR1548" s="92"/>
      <c r="AS1548" s="92"/>
      <c r="AT1548" s="92"/>
      <c r="AU1548" s="92"/>
      <c r="AV1548" s="92"/>
      <c r="AW1548" s="92"/>
      <c r="AX1548" s="92"/>
      <c r="AY1548" s="92"/>
      <c r="AZ1548" s="92"/>
      <c r="BA1548" s="92"/>
      <c r="BB1548" s="92"/>
      <c r="BC1548" s="92"/>
      <c r="BD1548" s="92"/>
      <c r="BE1548" s="92"/>
      <c r="BF1548" s="92"/>
      <c r="BG1548" s="92"/>
      <c r="BH1548" s="92"/>
      <c r="BI1548" s="92"/>
      <c r="BJ1548" s="92"/>
      <c r="BK1548" s="92"/>
      <c r="BL1548" s="92"/>
    </row>
    <row r="1549" spans="27:64" x14ac:dyDescent="0.2">
      <c r="AA1549" s="92"/>
      <c r="AB1549" s="92"/>
      <c r="AC1549" s="92"/>
      <c r="AD1549" s="92"/>
      <c r="AE1549" s="92"/>
      <c r="AG1549" s="116"/>
      <c r="AN1549" s="92"/>
      <c r="AO1549" s="92"/>
      <c r="AP1549" s="92"/>
      <c r="AQ1549" s="92"/>
      <c r="AR1549" s="92"/>
      <c r="AS1549" s="92"/>
      <c r="AT1549" s="92"/>
      <c r="AU1549" s="92"/>
    </row>
    <row r="1550" spans="27:64" x14ac:dyDescent="0.2">
      <c r="AA1550" s="92"/>
      <c r="AB1550" s="92"/>
      <c r="AC1550" s="92"/>
      <c r="AD1550" s="92"/>
      <c r="AE1550" s="92"/>
      <c r="AG1550" s="116"/>
      <c r="AN1550" s="92"/>
      <c r="AO1550" s="92"/>
      <c r="AP1550" s="92"/>
      <c r="AQ1550" s="92"/>
      <c r="AR1550" s="92"/>
      <c r="AS1550" s="92"/>
      <c r="AT1550" s="92"/>
      <c r="AU1550" s="92"/>
      <c r="AV1550" s="92"/>
      <c r="AX1550" s="92"/>
    </row>
    <row r="1551" spans="27:64" x14ac:dyDescent="0.2">
      <c r="AA1551" s="92"/>
      <c r="AB1551" s="92"/>
      <c r="AC1551" s="92"/>
      <c r="AD1551" s="92"/>
      <c r="AE1551" s="92"/>
      <c r="AG1551" s="116"/>
      <c r="AN1551" s="92"/>
      <c r="AO1551" s="92"/>
      <c r="AP1551" s="92"/>
      <c r="AQ1551" s="92"/>
      <c r="AR1551" s="92"/>
      <c r="AS1551" s="92"/>
      <c r="AT1551" s="92"/>
      <c r="AU1551" s="92"/>
      <c r="AV1551" s="92"/>
      <c r="AX1551" s="92"/>
    </row>
    <row r="1552" spans="27:64" x14ac:dyDescent="0.2">
      <c r="AA1552" s="92"/>
      <c r="AB1552" s="92"/>
      <c r="AC1552" s="92"/>
      <c r="AD1552" s="92"/>
      <c r="AE1552" s="92"/>
      <c r="AG1552" s="116"/>
      <c r="AN1552" s="92"/>
      <c r="AO1552" s="92"/>
      <c r="AP1552" s="92"/>
      <c r="AQ1552" s="92"/>
      <c r="AR1552" s="92"/>
      <c r="AS1552" s="92"/>
      <c r="AT1552" s="92"/>
      <c r="AU1552" s="92"/>
      <c r="AV1552" s="92"/>
      <c r="AX1552" s="92"/>
    </row>
    <row r="1553" spans="27:64" x14ac:dyDescent="0.2">
      <c r="AA1553" s="92"/>
      <c r="AB1553" s="92"/>
      <c r="AC1553" s="92"/>
      <c r="AD1553" s="92"/>
      <c r="AE1553" s="92"/>
      <c r="AG1553" s="116"/>
      <c r="AN1553" s="92"/>
      <c r="AO1553" s="92"/>
      <c r="AP1553" s="92"/>
      <c r="AQ1553" s="92"/>
      <c r="AR1553" s="92"/>
      <c r="AS1553" s="92"/>
      <c r="AT1553" s="92"/>
      <c r="AU1553" s="92"/>
      <c r="AV1553" s="92"/>
    </row>
    <row r="1554" spans="27:64" x14ac:dyDescent="0.2">
      <c r="AA1554" s="92"/>
      <c r="AB1554" s="92"/>
      <c r="AC1554" s="92"/>
      <c r="AD1554" s="92"/>
      <c r="AE1554" s="92"/>
      <c r="AG1554" s="116"/>
      <c r="AN1554" s="92"/>
      <c r="AO1554" s="92"/>
      <c r="AP1554" s="92"/>
      <c r="AQ1554" s="92"/>
      <c r="AR1554" s="92"/>
      <c r="AS1554" s="92"/>
      <c r="AT1554" s="92"/>
      <c r="AU1554" s="92"/>
    </row>
    <row r="1555" spans="27:64" x14ac:dyDescent="0.2">
      <c r="AA1555" s="92"/>
      <c r="AB1555" s="92"/>
      <c r="AC1555" s="92"/>
      <c r="AD1555" s="92"/>
      <c r="AE1555" s="92"/>
      <c r="AG1555" s="116"/>
      <c r="AN1555" s="92"/>
      <c r="AO1555" s="92"/>
      <c r="AP1555" s="92"/>
      <c r="AQ1555" s="92"/>
      <c r="AR1555" s="92"/>
      <c r="AS1555" s="92"/>
      <c r="AT1555" s="92"/>
      <c r="AU1555" s="92"/>
      <c r="AV1555" s="92"/>
    </row>
    <row r="1556" spans="27:64" x14ac:dyDescent="0.2">
      <c r="AA1556" s="92"/>
      <c r="AB1556" s="92"/>
      <c r="AC1556" s="92"/>
      <c r="AD1556" s="92"/>
      <c r="AE1556" s="92"/>
      <c r="AG1556" s="116"/>
      <c r="AN1556" s="92"/>
      <c r="AO1556" s="92"/>
      <c r="AP1556" s="92"/>
      <c r="AQ1556" s="92"/>
      <c r="AR1556" s="92"/>
      <c r="AS1556" s="92"/>
      <c r="AT1556" s="92"/>
      <c r="AU1556" s="92"/>
      <c r="AV1556" s="92"/>
    </row>
    <row r="1557" spans="27:64" x14ac:dyDescent="0.2">
      <c r="AA1557" s="92"/>
      <c r="AB1557" s="92"/>
      <c r="AC1557" s="92"/>
      <c r="AD1557" s="92"/>
      <c r="AE1557" s="92"/>
      <c r="AG1557" s="116"/>
      <c r="AN1557" s="92"/>
      <c r="AO1557" s="92"/>
      <c r="AP1557" s="92"/>
      <c r="AQ1557" s="92"/>
      <c r="AR1557" s="92"/>
      <c r="AS1557" s="92"/>
      <c r="AT1557" s="92"/>
      <c r="AU1557" s="92"/>
      <c r="AV1557" s="92"/>
      <c r="AW1557" s="92"/>
      <c r="AX1557" s="92"/>
      <c r="AY1557" s="92"/>
      <c r="AZ1557" s="92"/>
      <c r="BA1557" s="92"/>
      <c r="BB1557" s="92"/>
      <c r="BC1557" s="92"/>
      <c r="BD1557" s="92"/>
      <c r="BE1557" s="92"/>
      <c r="BF1557" s="92"/>
      <c r="BG1557" s="92"/>
      <c r="BH1557" s="92"/>
      <c r="BI1557" s="92"/>
      <c r="BJ1557" s="92"/>
      <c r="BK1557" s="92"/>
      <c r="BL1557" s="92"/>
    </row>
    <row r="1558" spans="27:64" x14ac:dyDescent="0.2">
      <c r="AA1558" s="92"/>
      <c r="AB1558" s="92"/>
      <c r="AC1558" s="92"/>
      <c r="AD1558" s="92"/>
      <c r="AE1558" s="92"/>
      <c r="AG1558" s="116"/>
      <c r="AN1558" s="92"/>
      <c r="AO1558" s="92"/>
      <c r="AP1558" s="92"/>
      <c r="AQ1558" s="92"/>
      <c r="AR1558" s="92"/>
      <c r="AS1558" s="92"/>
      <c r="AT1558" s="92"/>
      <c r="AU1558" s="92"/>
    </row>
    <row r="1559" spans="27:64" x14ac:dyDescent="0.2">
      <c r="AA1559" s="92"/>
      <c r="AB1559" s="92"/>
      <c r="AC1559" s="92"/>
      <c r="AD1559" s="92"/>
      <c r="AE1559" s="92"/>
      <c r="AG1559" s="116"/>
      <c r="AN1559" s="92"/>
      <c r="AO1559" s="92"/>
      <c r="AP1559" s="92"/>
      <c r="AQ1559" s="92"/>
      <c r="AR1559" s="92"/>
      <c r="AS1559" s="92"/>
      <c r="AT1559" s="92"/>
      <c r="AU1559" s="92"/>
    </row>
    <row r="1560" spans="27:64" x14ac:dyDescent="0.2">
      <c r="AA1560" s="92"/>
      <c r="AB1560" s="92"/>
      <c r="AC1560" s="92"/>
      <c r="AD1560" s="92"/>
      <c r="AE1560" s="92"/>
      <c r="AG1560" s="116"/>
      <c r="AN1560" s="92"/>
      <c r="AO1560" s="92"/>
      <c r="AP1560" s="92"/>
      <c r="AQ1560" s="92"/>
      <c r="AR1560" s="92"/>
      <c r="AS1560" s="92"/>
      <c r="AT1560" s="92"/>
      <c r="AU1560" s="92"/>
      <c r="AV1560" s="92"/>
      <c r="AW1560" s="92"/>
      <c r="AX1560" s="92"/>
      <c r="AY1560" s="92"/>
      <c r="AZ1560" s="92"/>
      <c r="BA1560" s="92"/>
      <c r="BB1560" s="92"/>
      <c r="BC1560" s="92"/>
      <c r="BD1560" s="92"/>
      <c r="BE1560" s="92"/>
      <c r="BF1560" s="92"/>
      <c r="BG1560" s="92"/>
      <c r="BH1560" s="92"/>
      <c r="BI1560" s="92"/>
      <c r="BJ1560" s="92"/>
      <c r="BK1560" s="92"/>
      <c r="BL1560" s="92"/>
    </row>
    <row r="1561" spans="27:64" x14ac:dyDescent="0.2">
      <c r="AA1561" s="92"/>
      <c r="AB1561" s="92"/>
      <c r="AC1561" s="92"/>
      <c r="AD1561" s="92"/>
      <c r="AE1561" s="92"/>
      <c r="AG1561" s="116"/>
      <c r="AN1561" s="92"/>
      <c r="AO1561" s="92"/>
      <c r="AP1561" s="92"/>
      <c r="AQ1561" s="92"/>
      <c r="AR1561" s="92"/>
      <c r="AS1561" s="92"/>
      <c r="AT1561" s="92"/>
      <c r="AU1561" s="92"/>
      <c r="AV1561" s="92"/>
      <c r="AX1561" s="92"/>
      <c r="AY1561" s="92"/>
      <c r="AZ1561" s="92"/>
      <c r="BA1561" s="92"/>
      <c r="BB1561" s="92"/>
      <c r="BC1561" s="92"/>
      <c r="BD1561" s="92"/>
      <c r="BE1561" s="92"/>
      <c r="BF1561" s="92"/>
      <c r="BG1561" s="92"/>
      <c r="BH1561" s="92"/>
      <c r="BI1561" s="92"/>
      <c r="BJ1561" s="92"/>
      <c r="BK1561" s="92"/>
      <c r="BL1561" s="92"/>
    </row>
    <row r="1562" spans="27:64" x14ac:dyDescent="0.2">
      <c r="AA1562" s="92"/>
      <c r="AB1562" s="92"/>
      <c r="AC1562" s="92"/>
      <c r="AD1562" s="92"/>
      <c r="AE1562" s="92"/>
      <c r="AG1562" s="116"/>
      <c r="AN1562" s="92"/>
      <c r="AO1562" s="92"/>
      <c r="AP1562" s="92"/>
      <c r="AQ1562" s="92"/>
      <c r="AR1562" s="92"/>
      <c r="AS1562" s="92"/>
      <c r="AT1562" s="92"/>
      <c r="AU1562" s="92"/>
      <c r="AV1562" s="92"/>
      <c r="AX1562" s="92"/>
    </row>
    <row r="1563" spans="27:64" x14ac:dyDescent="0.2">
      <c r="AA1563" s="92"/>
      <c r="AB1563" s="92"/>
      <c r="AC1563" s="92"/>
      <c r="AD1563" s="92"/>
      <c r="AE1563" s="92"/>
      <c r="AG1563" s="116"/>
      <c r="AN1563" s="92"/>
      <c r="AO1563" s="92"/>
      <c r="AP1563" s="92"/>
      <c r="AQ1563" s="92"/>
      <c r="AR1563" s="92"/>
      <c r="AS1563" s="92"/>
      <c r="AT1563" s="92"/>
      <c r="AU1563" s="92"/>
    </row>
    <row r="1564" spans="27:64" x14ac:dyDescent="0.2">
      <c r="AA1564" s="92"/>
      <c r="AB1564" s="92"/>
      <c r="AC1564" s="92"/>
      <c r="AD1564" s="92"/>
      <c r="AE1564" s="92"/>
      <c r="AG1564" s="116"/>
      <c r="AN1564" s="92"/>
      <c r="AO1564" s="92"/>
      <c r="AP1564" s="92"/>
      <c r="AQ1564" s="92"/>
      <c r="AR1564" s="92"/>
      <c r="AS1564" s="92"/>
      <c r="AT1564" s="92"/>
      <c r="AU1564" s="92"/>
      <c r="AV1564" s="92"/>
    </row>
    <row r="1565" spans="27:64" x14ac:dyDescent="0.2">
      <c r="AA1565" s="92"/>
      <c r="AB1565" s="92"/>
      <c r="AC1565" s="92"/>
      <c r="AD1565" s="92"/>
      <c r="AE1565" s="92"/>
      <c r="AG1565" s="116"/>
      <c r="AN1565" s="92"/>
      <c r="AO1565" s="92"/>
      <c r="AP1565" s="92"/>
      <c r="AQ1565" s="92"/>
      <c r="AR1565" s="92"/>
      <c r="AS1565" s="92"/>
      <c r="AT1565" s="92"/>
      <c r="AU1565" s="92"/>
      <c r="AV1565" s="92"/>
    </row>
    <row r="1566" spans="27:64" x14ac:dyDescent="0.2">
      <c r="AA1566" s="92"/>
      <c r="AB1566" s="92"/>
      <c r="AC1566" s="92"/>
      <c r="AD1566" s="92"/>
      <c r="AE1566" s="92"/>
      <c r="AG1566" s="116"/>
      <c r="AN1566" s="92"/>
      <c r="AO1566" s="92"/>
      <c r="AP1566" s="92"/>
      <c r="AQ1566" s="92"/>
      <c r="AR1566" s="92"/>
      <c r="AS1566" s="92"/>
      <c r="AT1566" s="92"/>
      <c r="AU1566" s="92"/>
      <c r="AV1566" s="92"/>
      <c r="AX1566" s="92"/>
    </row>
    <row r="1567" spans="27:64" x14ac:dyDescent="0.2">
      <c r="AA1567" s="92"/>
      <c r="AB1567" s="92"/>
      <c r="AC1567" s="92"/>
      <c r="AD1567" s="92"/>
      <c r="AE1567" s="92"/>
      <c r="AG1567" s="116"/>
      <c r="AN1567" s="92"/>
      <c r="AO1567" s="92"/>
      <c r="AP1567" s="92"/>
      <c r="AQ1567" s="92"/>
      <c r="AR1567" s="92"/>
      <c r="AS1567" s="92"/>
      <c r="AT1567" s="92"/>
      <c r="AU1567" s="92"/>
      <c r="AV1567" s="92"/>
      <c r="AX1567" s="92"/>
      <c r="AY1567" s="92"/>
      <c r="AZ1567" s="92"/>
      <c r="BA1567" s="92"/>
      <c r="BB1567" s="92"/>
      <c r="BC1567" s="92"/>
      <c r="BD1567" s="92"/>
      <c r="BE1567" s="92"/>
      <c r="BF1567" s="92"/>
      <c r="BG1567" s="92"/>
      <c r="BH1567" s="92"/>
      <c r="BI1567" s="92"/>
      <c r="BJ1567" s="92"/>
      <c r="BK1567" s="92"/>
      <c r="BL1567" s="92"/>
    </row>
    <row r="1568" spans="27:64" x14ac:dyDescent="0.2">
      <c r="AA1568" s="92"/>
      <c r="AB1568" s="92"/>
      <c r="AC1568" s="92"/>
      <c r="AD1568" s="92"/>
      <c r="AE1568" s="92"/>
      <c r="AG1568" s="116"/>
      <c r="AN1568" s="92"/>
      <c r="AO1568" s="92"/>
      <c r="AP1568" s="92"/>
      <c r="AQ1568" s="92"/>
      <c r="AR1568" s="92"/>
      <c r="AS1568" s="92"/>
      <c r="AT1568" s="92"/>
      <c r="AU1568" s="92"/>
      <c r="AV1568" s="92"/>
    </row>
    <row r="1569" spans="27:64" x14ac:dyDescent="0.2">
      <c r="AA1569" s="92"/>
      <c r="AB1569" s="92"/>
      <c r="AC1569" s="92"/>
      <c r="AD1569" s="92"/>
      <c r="AE1569" s="92"/>
      <c r="AG1569" s="116"/>
      <c r="AN1569" s="92"/>
      <c r="AO1569" s="92"/>
      <c r="AP1569" s="92"/>
      <c r="AQ1569" s="92"/>
      <c r="AR1569" s="92"/>
      <c r="AS1569" s="92"/>
      <c r="AT1569" s="92"/>
      <c r="AU1569" s="92"/>
      <c r="AV1569" s="92"/>
    </row>
    <row r="1570" spans="27:64" x14ac:dyDescent="0.2">
      <c r="AA1570" s="92"/>
      <c r="AB1570" s="92"/>
      <c r="AC1570" s="92"/>
      <c r="AD1570" s="92"/>
      <c r="AE1570" s="92"/>
      <c r="AG1570" s="116"/>
      <c r="AN1570" s="92"/>
      <c r="AO1570" s="92"/>
      <c r="AP1570" s="92"/>
      <c r="AQ1570" s="92"/>
      <c r="AR1570" s="92"/>
      <c r="AS1570" s="92"/>
      <c r="AT1570" s="92"/>
      <c r="AU1570" s="92"/>
      <c r="AV1570" s="92"/>
    </row>
    <row r="1571" spans="27:64" x14ac:dyDescent="0.2">
      <c r="AA1571" s="92"/>
      <c r="AB1571" s="92"/>
      <c r="AC1571" s="92"/>
      <c r="AD1571" s="92"/>
      <c r="AE1571" s="92"/>
      <c r="AG1571" s="116"/>
      <c r="AN1571" s="92"/>
      <c r="AO1571" s="92"/>
      <c r="AP1571" s="92"/>
      <c r="AQ1571" s="92"/>
      <c r="AR1571" s="92"/>
      <c r="AS1571" s="92"/>
      <c r="AT1571" s="92"/>
      <c r="AU1571" s="92"/>
      <c r="AV1571" s="92"/>
      <c r="AX1571" s="92"/>
    </row>
    <row r="1572" spans="27:64" x14ac:dyDescent="0.2">
      <c r="AA1572" s="92"/>
      <c r="AB1572" s="92"/>
      <c r="AC1572" s="92"/>
      <c r="AD1572" s="92"/>
      <c r="AE1572" s="92"/>
      <c r="AG1572" s="116"/>
      <c r="AN1572" s="92"/>
      <c r="AO1572" s="92"/>
      <c r="AP1572" s="92"/>
      <c r="AQ1572" s="92"/>
      <c r="AR1572" s="92"/>
      <c r="AS1572" s="92"/>
      <c r="AT1572" s="92"/>
      <c r="AU1572" s="92"/>
      <c r="AV1572" s="92"/>
      <c r="AX1572" s="92"/>
      <c r="AY1572" s="92"/>
      <c r="AZ1572" s="92"/>
      <c r="BA1572" s="92"/>
      <c r="BB1572" s="92"/>
      <c r="BC1572" s="92"/>
      <c r="BD1572" s="92"/>
      <c r="BE1572" s="92"/>
      <c r="BF1572" s="92"/>
      <c r="BG1572" s="92"/>
      <c r="BH1572" s="92"/>
      <c r="BI1572" s="92"/>
      <c r="BJ1572" s="92"/>
      <c r="BK1572" s="92"/>
      <c r="BL1572" s="92"/>
    </row>
    <row r="1573" spans="27:64" x14ac:dyDescent="0.2">
      <c r="AA1573" s="92"/>
      <c r="AB1573" s="92"/>
      <c r="AC1573" s="92"/>
      <c r="AD1573" s="92"/>
      <c r="AE1573" s="92"/>
      <c r="AG1573" s="116"/>
      <c r="AN1573" s="92"/>
      <c r="AO1573" s="92"/>
      <c r="AP1573" s="92"/>
      <c r="AQ1573" s="92"/>
      <c r="AR1573" s="92"/>
      <c r="AS1573" s="92"/>
      <c r="AT1573" s="92"/>
      <c r="AU1573" s="92"/>
    </row>
    <row r="1574" spans="27:64" x14ac:dyDescent="0.2">
      <c r="AA1574" s="92"/>
      <c r="AB1574" s="92"/>
      <c r="AC1574" s="92"/>
      <c r="AD1574" s="92"/>
      <c r="AE1574" s="92"/>
      <c r="AG1574" s="116"/>
      <c r="AN1574" s="92"/>
      <c r="AO1574" s="92"/>
      <c r="AP1574" s="92"/>
      <c r="AQ1574" s="92"/>
      <c r="AR1574" s="92"/>
      <c r="AS1574" s="92"/>
      <c r="AT1574" s="92"/>
      <c r="AU1574" s="92"/>
      <c r="AV1574" s="92"/>
    </row>
    <row r="1575" spans="27:64" x14ac:dyDescent="0.2">
      <c r="AA1575" s="92"/>
      <c r="AB1575" s="92"/>
      <c r="AC1575" s="92"/>
      <c r="AD1575" s="92"/>
      <c r="AE1575" s="92"/>
      <c r="AG1575" s="116"/>
      <c r="AN1575" s="92"/>
      <c r="AO1575" s="92"/>
      <c r="AP1575" s="92"/>
      <c r="AQ1575" s="92"/>
      <c r="AR1575" s="92"/>
      <c r="AS1575" s="92"/>
      <c r="AT1575" s="92"/>
      <c r="AU1575" s="92"/>
      <c r="AV1575" s="92"/>
    </row>
    <row r="1576" spans="27:64" x14ac:dyDescent="0.2">
      <c r="AA1576" s="92"/>
      <c r="AB1576" s="92"/>
      <c r="AC1576" s="92"/>
      <c r="AD1576" s="92"/>
      <c r="AE1576" s="92"/>
      <c r="AG1576" s="116"/>
      <c r="AN1576" s="92"/>
      <c r="AO1576" s="92"/>
      <c r="AP1576" s="92"/>
      <c r="AQ1576" s="92"/>
      <c r="AR1576" s="92"/>
      <c r="AS1576" s="92"/>
      <c r="AT1576" s="92"/>
      <c r="AU1576" s="92"/>
      <c r="AV1576" s="92"/>
      <c r="AX1576" s="92"/>
    </row>
    <row r="1577" spans="27:64" x14ac:dyDescent="0.2">
      <c r="AA1577" s="92"/>
      <c r="AB1577" s="92"/>
      <c r="AC1577" s="92"/>
      <c r="AD1577" s="92"/>
      <c r="AE1577" s="92"/>
      <c r="AG1577" s="116"/>
      <c r="AN1577" s="92"/>
      <c r="AO1577" s="92"/>
      <c r="AP1577" s="92"/>
      <c r="AQ1577" s="92"/>
      <c r="AR1577" s="92"/>
      <c r="AS1577" s="92"/>
      <c r="AT1577" s="92"/>
      <c r="AU1577" s="92"/>
      <c r="AV1577" s="92"/>
    </row>
    <row r="1578" spans="27:64" x14ac:dyDescent="0.2">
      <c r="AA1578" s="92"/>
      <c r="AB1578" s="92"/>
      <c r="AC1578" s="92"/>
      <c r="AD1578" s="92"/>
      <c r="AE1578" s="92"/>
      <c r="AG1578" s="116"/>
      <c r="AN1578" s="92"/>
      <c r="AO1578" s="92"/>
      <c r="AP1578" s="92"/>
      <c r="AQ1578" s="92"/>
      <c r="AR1578" s="92"/>
      <c r="AS1578" s="92"/>
      <c r="AT1578" s="92"/>
      <c r="AU1578" s="92"/>
    </row>
    <row r="1579" spans="27:64" x14ac:dyDescent="0.2">
      <c r="AA1579" s="92"/>
      <c r="AB1579" s="92"/>
      <c r="AC1579" s="92"/>
      <c r="AD1579" s="92"/>
      <c r="AE1579" s="92"/>
      <c r="AG1579" s="116"/>
      <c r="AN1579" s="92"/>
      <c r="AO1579" s="92"/>
      <c r="AP1579" s="92"/>
      <c r="AQ1579" s="92"/>
      <c r="AR1579" s="92"/>
      <c r="AS1579" s="92"/>
      <c r="AT1579" s="92"/>
      <c r="AU1579" s="92"/>
    </row>
    <row r="1580" spans="27:64" x14ac:dyDescent="0.2">
      <c r="AA1580" s="92"/>
      <c r="AB1580" s="92"/>
      <c r="AC1580" s="92"/>
      <c r="AD1580" s="92"/>
      <c r="AE1580" s="92"/>
      <c r="AG1580" s="116"/>
      <c r="AN1580" s="92"/>
      <c r="AO1580" s="92"/>
      <c r="AP1580" s="92"/>
      <c r="AQ1580" s="92"/>
      <c r="AR1580" s="92"/>
      <c r="AS1580" s="92"/>
      <c r="AT1580" s="92"/>
      <c r="AU1580" s="92"/>
      <c r="AV1580" s="92"/>
      <c r="AW1580" s="92"/>
      <c r="AX1580" s="92"/>
      <c r="AY1580" s="92"/>
      <c r="AZ1580" s="92"/>
      <c r="BA1580" s="92"/>
      <c r="BB1580" s="92"/>
      <c r="BC1580" s="92"/>
      <c r="BD1580" s="92"/>
      <c r="BE1580" s="92"/>
      <c r="BF1580" s="92"/>
      <c r="BG1580" s="92"/>
      <c r="BH1580" s="92"/>
      <c r="BI1580" s="92"/>
      <c r="BJ1580" s="92"/>
      <c r="BK1580" s="92"/>
      <c r="BL1580" s="92"/>
    </row>
    <row r="1581" spans="27:64" x14ac:dyDescent="0.2">
      <c r="AA1581" s="92"/>
      <c r="AB1581" s="92"/>
      <c r="AC1581" s="92"/>
      <c r="AD1581" s="92"/>
      <c r="AE1581" s="92"/>
      <c r="AG1581" s="116"/>
      <c r="AN1581" s="92"/>
      <c r="AO1581" s="92"/>
      <c r="AP1581" s="92"/>
      <c r="AQ1581" s="92"/>
      <c r="AR1581" s="92"/>
      <c r="AS1581" s="92"/>
      <c r="AT1581" s="92"/>
      <c r="AU1581" s="92"/>
    </row>
    <row r="1582" spans="27:64" x14ac:dyDescent="0.2">
      <c r="AA1582" s="92"/>
      <c r="AB1582" s="92"/>
      <c r="AC1582" s="92"/>
      <c r="AD1582" s="92"/>
      <c r="AE1582" s="92"/>
      <c r="AG1582" s="116"/>
      <c r="AN1582" s="92"/>
      <c r="AO1582" s="92"/>
      <c r="AP1582" s="92"/>
      <c r="AQ1582" s="92"/>
      <c r="AR1582" s="92"/>
      <c r="AS1582" s="92"/>
      <c r="AT1582" s="92"/>
      <c r="AU1582" s="92"/>
      <c r="AV1582" s="92"/>
      <c r="AW1582" s="92"/>
      <c r="AX1582" s="92"/>
      <c r="AY1582" s="92"/>
      <c r="AZ1582" s="92"/>
      <c r="BA1582" s="92"/>
      <c r="BB1582" s="92"/>
      <c r="BC1582" s="92"/>
      <c r="BD1582" s="92"/>
      <c r="BE1582" s="92"/>
      <c r="BF1582" s="92"/>
      <c r="BG1582" s="92"/>
      <c r="BH1582" s="92"/>
      <c r="BI1582" s="92"/>
      <c r="BJ1582" s="92"/>
      <c r="BK1582" s="92"/>
      <c r="BL1582" s="92"/>
    </row>
    <row r="1583" spans="27:64" x14ac:dyDescent="0.2">
      <c r="AA1583" s="92"/>
      <c r="AB1583" s="92"/>
      <c r="AC1583" s="92"/>
      <c r="AD1583" s="92"/>
      <c r="AE1583" s="92"/>
      <c r="AG1583" s="116"/>
      <c r="AN1583" s="92"/>
      <c r="AO1583" s="92"/>
      <c r="AP1583" s="92"/>
      <c r="AQ1583" s="92"/>
      <c r="AR1583" s="92"/>
      <c r="AS1583" s="92"/>
      <c r="AT1583" s="92"/>
      <c r="AU1583" s="92"/>
      <c r="AV1583" s="92"/>
      <c r="AX1583" s="92"/>
      <c r="AY1583" s="92"/>
      <c r="AZ1583" s="92"/>
      <c r="BA1583" s="92"/>
      <c r="BB1583" s="92"/>
      <c r="BC1583" s="92"/>
      <c r="BD1583" s="92"/>
      <c r="BE1583" s="92"/>
      <c r="BF1583" s="92"/>
      <c r="BG1583" s="92"/>
      <c r="BH1583" s="92"/>
      <c r="BI1583" s="92"/>
      <c r="BJ1583" s="92"/>
      <c r="BK1583" s="92"/>
      <c r="BL1583" s="92"/>
    </row>
    <row r="1584" spans="27:64" x14ac:dyDescent="0.2">
      <c r="AA1584" s="92"/>
      <c r="AB1584" s="92"/>
      <c r="AC1584" s="92"/>
      <c r="AD1584" s="92"/>
      <c r="AE1584" s="92"/>
      <c r="AG1584" s="116"/>
      <c r="AN1584" s="92"/>
      <c r="AO1584" s="92"/>
      <c r="AP1584" s="92"/>
      <c r="AQ1584" s="92"/>
      <c r="AR1584" s="92"/>
      <c r="AS1584" s="92"/>
      <c r="AT1584" s="92"/>
      <c r="AU1584" s="92"/>
      <c r="AV1584" s="92"/>
      <c r="AW1584" s="92"/>
      <c r="AX1584" s="92"/>
      <c r="AY1584" s="92"/>
      <c r="AZ1584" s="92"/>
      <c r="BA1584" s="92"/>
      <c r="BB1584" s="92"/>
      <c r="BC1584" s="92"/>
      <c r="BD1584" s="92"/>
      <c r="BE1584" s="92"/>
      <c r="BF1584" s="92"/>
      <c r="BG1584" s="92"/>
      <c r="BH1584" s="92"/>
      <c r="BI1584" s="92"/>
      <c r="BJ1584" s="92"/>
      <c r="BK1584" s="92"/>
      <c r="BL1584" s="92"/>
    </row>
    <row r="1585" spans="27:64" x14ac:dyDescent="0.2">
      <c r="AA1585" s="92"/>
      <c r="AB1585" s="92"/>
      <c r="AC1585" s="92"/>
      <c r="AD1585" s="92"/>
      <c r="AE1585" s="92"/>
      <c r="AG1585" s="116"/>
      <c r="AN1585" s="92"/>
      <c r="AO1585" s="92"/>
      <c r="AP1585" s="92"/>
      <c r="AQ1585" s="92"/>
      <c r="AR1585" s="92"/>
      <c r="AS1585" s="92"/>
      <c r="AT1585" s="92"/>
      <c r="AU1585" s="92"/>
      <c r="AV1585" s="92"/>
      <c r="AX1585" s="92"/>
      <c r="AY1585" s="92"/>
      <c r="AZ1585" s="92"/>
      <c r="BA1585" s="92"/>
      <c r="BB1585" s="92"/>
      <c r="BC1585" s="92"/>
      <c r="BD1585" s="92"/>
      <c r="BE1585" s="92"/>
      <c r="BF1585" s="92"/>
      <c r="BG1585" s="92"/>
      <c r="BH1585" s="92"/>
      <c r="BI1585" s="92"/>
      <c r="BJ1585" s="92"/>
      <c r="BK1585" s="92"/>
      <c r="BL1585" s="92"/>
    </row>
    <row r="1586" spans="27:64" x14ac:dyDescent="0.2">
      <c r="AA1586" s="92"/>
      <c r="AB1586" s="92"/>
      <c r="AC1586" s="92"/>
      <c r="AD1586" s="92"/>
      <c r="AE1586" s="92"/>
      <c r="AG1586" s="116"/>
      <c r="AN1586" s="92"/>
      <c r="AO1586" s="92"/>
      <c r="AP1586" s="92"/>
      <c r="AQ1586" s="92"/>
      <c r="AR1586" s="92"/>
      <c r="AS1586" s="92"/>
      <c r="AT1586" s="92"/>
      <c r="AU1586" s="92"/>
      <c r="AV1586" s="92"/>
      <c r="AW1586" s="92"/>
      <c r="AX1586" s="92"/>
      <c r="AY1586" s="92"/>
      <c r="AZ1586" s="92"/>
      <c r="BA1586" s="92"/>
      <c r="BB1586" s="92"/>
      <c r="BC1586" s="92"/>
      <c r="BD1586" s="92"/>
      <c r="BE1586" s="92"/>
      <c r="BF1586" s="92"/>
      <c r="BG1586" s="92"/>
      <c r="BH1586" s="92"/>
      <c r="BI1586" s="92"/>
      <c r="BJ1586" s="92"/>
      <c r="BK1586" s="92"/>
      <c r="BL1586" s="92"/>
    </row>
    <row r="1587" spans="27:64" x14ac:dyDescent="0.2">
      <c r="AA1587" s="92"/>
      <c r="AB1587" s="92"/>
      <c r="AC1587" s="92"/>
      <c r="AD1587" s="92"/>
      <c r="AE1587" s="92"/>
      <c r="AG1587" s="116"/>
      <c r="AN1587" s="92"/>
      <c r="AO1587" s="92"/>
      <c r="AP1587" s="92"/>
      <c r="AQ1587" s="92"/>
      <c r="AR1587" s="92"/>
      <c r="AS1587" s="92"/>
      <c r="AT1587" s="92"/>
      <c r="AU1587" s="92"/>
      <c r="AV1587" s="92"/>
      <c r="AX1587" s="92"/>
    </row>
    <row r="1588" spans="27:64" x14ac:dyDescent="0.2">
      <c r="AA1588" s="92"/>
      <c r="AB1588" s="92"/>
      <c r="AC1588" s="92"/>
      <c r="AD1588" s="92"/>
      <c r="AE1588" s="92"/>
      <c r="AG1588" s="116"/>
      <c r="AN1588" s="92"/>
      <c r="AO1588" s="92"/>
      <c r="AP1588" s="92"/>
      <c r="AQ1588" s="92"/>
      <c r="AR1588" s="92"/>
      <c r="AS1588" s="92"/>
      <c r="AT1588" s="92"/>
      <c r="AU1588" s="92"/>
      <c r="AV1588" s="92"/>
      <c r="AW1588" s="92"/>
      <c r="AX1588" s="92"/>
      <c r="AY1588" s="92"/>
      <c r="AZ1588" s="92"/>
      <c r="BA1588" s="92"/>
      <c r="BB1588" s="92"/>
      <c r="BC1588" s="92"/>
      <c r="BD1588" s="92"/>
      <c r="BE1588" s="92"/>
      <c r="BF1588" s="92"/>
      <c r="BG1588" s="92"/>
      <c r="BH1588" s="92"/>
      <c r="BI1588" s="92"/>
      <c r="BJ1588" s="92"/>
      <c r="BK1588" s="92"/>
      <c r="BL1588" s="92"/>
    </row>
    <row r="1589" spans="27:64" x14ac:dyDescent="0.2">
      <c r="AA1589" s="92"/>
      <c r="AB1589" s="92"/>
      <c r="AC1589" s="92"/>
      <c r="AD1589" s="92"/>
      <c r="AE1589" s="92"/>
      <c r="AG1589" s="116"/>
      <c r="AN1589" s="92"/>
      <c r="AO1589" s="92"/>
      <c r="AP1589" s="92"/>
      <c r="AQ1589" s="92"/>
      <c r="AR1589" s="92"/>
      <c r="AS1589" s="92"/>
      <c r="AT1589" s="92"/>
      <c r="AU1589" s="92"/>
      <c r="AV1589" s="92"/>
      <c r="AX1589" s="92"/>
    </row>
    <row r="1590" spans="27:64" x14ac:dyDescent="0.2">
      <c r="AA1590" s="92"/>
      <c r="AB1590" s="92"/>
      <c r="AC1590" s="92"/>
      <c r="AD1590" s="92"/>
      <c r="AE1590" s="92"/>
      <c r="AG1590" s="116"/>
      <c r="AN1590" s="92"/>
      <c r="AO1590" s="92"/>
      <c r="AP1590" s="92"/>
      <c r="AQ1590" s="92"/>
      <c r="AR1590" s="92"/>
      <c r="AS1590" s="92"/>
      <c r="AT1590" s="92"/>
      <c r="AU1590" s="92"/>
      <c r="AV1590" s="92"/>
      <c r="AW1590" s="92"/>
      <c r="AX1590" s="92"/>
      <c r="AY1590" s="92"/>
      <c r="AZ1590" s="92"/>
      <c r="BA1590" s="92"/>
      <c r="BB1590" s="92"/>
      <c r="BC1590" s="92"/>
      <c r="BD1590" s="92"/>
      <c r="BE1590" s="92"/>
      <c r="BF1590" s="92"/>
      <c r="BG1590" s="92"/>
      <c r="BH1590" s="92"/>
      <c r="BI1590" s="92"/>
      <c r="BJ1590" s="92"/>
      <c r="BK1590" s="92"/>
      <c r="BL1590" s="92"/>
    </row>
    <row r="1591" spans="27:64" x14ac:dyDescent="0.2">
      <c r="AA1591" s="92"/>
      <c r="AB1591" s="92"/>
      <c r="AC1591" s="92"/>
      <c r="AD1591" s="92"/>
      <c r="AE1591" s="92"/>
      <c r="AG1591" s="116"/>
      <c r="AN1591" s="92"/>
      <c r="AO1591" s="92"/>
      <c r="AP1591" s="92"/>
      <c r="AQ1591" s="92"/>
      <c r="AR1591" s="92"/>
      <c r="AS1591" s="92"/>
      <c r="AT1591" s="92"/>
      <c r="AU1591" s="92"/>
      <c r="AV1591" s="92"/>
      <c r="AW1591" s="92"/>
      <c r="AX1591" s="92"/>
      <c r="AY1591" s="92"/>
      <c r="AZ1591" s="92"/>
      <c r="BA1591" s="92"/>
      <c r="BB1591" s="92"/>
      <c r="BC1591" s="92"/>
      <c r="BD1591" s="92"/>
      <c r="BE1591" s="92"/>
      <c r="BF1591" s="92"/>
      <c r="BG1591" s="92"/>
      <c r="BH1591" s="92"/>
      <c r="BI1591" s="92"/>
      <c r="BJ1591" s="92"/>
      <c r="BK1591" s="92"/>
      <c r="BL1591" s="92"/>
    </row>
    <row r="1592" spans="27:64" x14ac:dyDescent="0.2">
      <c r="AA1592" s="92"/>
      <c r="AB1592" s="92"/>
      <c r="AC1592" s="92"/>
      <c r="AD1592" s="92"/>
      <c r="AE1592" s="92"/>
      <c r="AG1592" s="116"/>
      <c r="AN1592" s="92"/>
      <c r="AO1592" s="92"/>
      <c r="AP1592" s="92"/>
      <c r="AQ1592" s="92"/>
      <c r="AR1592" s="92"/>
      <c r="AS1592" s="92"/>
      <c r="AT1592" s="92"/>
      <c r="AU1592" s="92"/>
      <c r="AV1592" s="92"/>
      <c r="AW1592" s="92"/>
      <c r="AX1592" s="92"/>
      <c r="AY1592" s="92"/>
      <c r="AZ1592" s="92"/>
      <c r="BA1592" s="92"/>
      <c r="BB1592" s="92"/>
      <c r="BC1592" s="92"/>
      <c r="BD1592" s="92"/>
      <c r="BE1592" s="92"/>
      <c r="BF1592" s="92"/>
      <c r="BG1592" s="92"/>
      <c r="BH1592" s="92"/>
      <c r="BI1592" s="92"/>
      <c r="BJ1592" s="92"/>
      <c r="BK1592" s="92"/>
      <c r="BL1592" s="92"/>
    </row>
    <row r="1593" spans="27:64" x14ac:dyDescent="0.2">
      <c r="AA1593" s="92"/>
      <c r="AB1593" s="92"/>
      <c r="AC1593" s="92"/>
      <c r="AD1593" s="92"/>
      <c r="AE1593" s="92"/>
      <c r="AG1593" s="116"/>
      <c r="AN1593" s="92"/>
      <c r="AO1593" s="92"/>
      <c r="AP1593" s="92"/>
      <c r="AQ1593" s="92"/>
      <c r="AR1593" s="92"/>
      <c r="AS1593" s="92"/>
      <c r="AT1593" s="92"/>
      <c r="AU1593" s="92"/>
      <c r="AV1593" s="92"/>
      <c r="AW1593" s="92"/>
      <c r="AX1593" s="92"/>
      <c r="AY1593" s="92"/>
      <c r="AZ1593" s="92"/>
      <c r="BA1593" s="92"/>
      <c r="BB1593" s="92"/>
      <c r="BC1593" s="92"/>
      <c r="BD1593" s="92"/>
      <c r="BE1593" s="92"/>
      <c r="BF1593" s="92"/>
      <c r="BG1593" s="92"/>
      <c r="BH1593" s="92"/>
      <c r="BI1593" s="92"/>
      <c r="BJ1593" s="92"/>
      <c r="BK1593" s="92"/>
      <c r="BL1593" s="92"/>
    </row>
    <row r="1594" spans="27:64" x14ac:dyDescent="0.2">
      <c r="AA1594" s="92"/>
      <c r="AB1594" s="92"/>
      <c r="AC1594" s="92"/>
      <c r="AD1594" s="92"/>
      <c r="AE1594" s="92"/>
      <c r="AG1594" s="116"/>
      <c r="AN1594" s="92"/>
      <c r="AO1594" s="92"/>
      <c r="AP1594" s="92"/>
      <c r="AQ1594" s="92"/>
      <c r="AR1594" s="92"/>
      <c r="AS1594" s="92"/>
      <c r="AT1594" s="92"/>
      <c r="AU1594" s="92"/>
      <c r="AV1594" s="92"/>
      <c r="AX1594" s="92"/>
    </row>
    <row r="1595" spans="27:64" x14ac:dyDescent="0.2">
      <c r="AA1595" s="92"/>
      <c r="AB1595" s="92"/>
      <c r="AC1595" s="92"/>
      <c r="AD1595" s="92"/>
      <c r="AE1595" s="92"/>
      <c r="AG1595" s="116"/>
      <c r="AN1595" s="92"/>
      <c r="AO1595" s="92"/>
      <c r="AP1595" s="92"/>
      <c r="AQ1595" s="92"/>
      <c r="AR1595" s="92"/>
      <c r="AS1595" s="92"/>
      <c r="AT1595" s="92"/>
      <c r="AU1595" s="92"/>
    </row>
    <row r="1596" spans="27:64" x14ac:dyDescent="0.2">
      <c r="AA1596" s="92"/>
      <c r="AB1596" s="92"/>
      <c r="AC1596" s="92"/>
      <c r="AD1596" s="92"/>
      <c r="AE1596" s="92"/>
      <c r="AG1596" s="116"/>
      <c r="AN1596" s="92"/>
      <c r="AO1596" s="92"/>
      <c r="AP1596" s="92"/>
      <c r="AQ1596" s="92"/>
      <c r="AR1596" s="92"/>
      <c r="AS1596" s="92"/>
      <c r="AT1596" s="92"/>
      <c r="AU1596" s="92"/>
    </row>
    <row r="1597" spans="27:64" x14ac:dyDescent="0.2">
      <c r="AA1597" s="92"/>
      <c r="AB1597" s="92"/>
      <c r="AC1597" s="92"/>
      <c r="AD1597" s="92"/>
      <c r="AE1597" s="92"/>
      <c r="AG1597" s="116"/>
      <c r="AN1597" s="92"/>
      <c r="AO1597" s="92"/>
      <c r="AP1597" s="92"/>
      <c r="AQ1597" s="92"/>
      <c r="AR1597" s="92"/>
      <c r="AS1597" s="92"/>
      <c r="AT1597" s="92"/>
      <c r="AU1597" s="92"/>
    </row>
    <row r="1598" spans="27:64" x14ac:dyDescent="0.2">
      <c r="AA1598" s="92"/>
      <c r="AB1598" s="92"/>
      <c r="AC1598" s="92"/>
      <c r="AD1598" s="92"/>
      <c r="AE1598" s="92"/>
      <c r="AG1598" s="116"/>
      <c r="AN1598" s="92"/>
      <c r="AO1598" s="92"/>
      <c r="AP1598" s="92"/>
      <c r="AQ1598" s="92"/>
      <c r="AR1598" s="92"/>
      <c r="AS1598" s="92"/>
      <c r="AT1598" s="92"/>
      <c r="AU1598" s="92"/>
      <c r="AV1598" s="92"/>
    </row>
    <row r="1599" spans="27:64" x14ac:dyDescent="0.2">
      <c r="AA1599" s="92"/>
      <c r="AB1599" s="92"/>
      <c r="AC1599" s="92"/>
      <c r="AD1599" s="92"/>
      <c r="AE1599" s="92"/>
      <c r="AG1599" s="116"/>
      <c r="AN1599" s="92"/>
      <c r="AO1599" s="92"/>
      <c r="AP1599" s="92"/>
      <c r="AQ1599" s="92"/>
      <c r="AR1599" s="92"/>
      <c r="AS1599" s="92"/>
      <c r="AT1599" s="92"/>
      <c r="AU1599" s="92"/>
      <c r="AV1599" s="92"/>
      <c r="AX1599" s="92"/>
    </row>
    <row r="1600" spans="27:64" x14ac:dyDescent="0.2">
      <c r="AA1600" s="92"/>
      <c r="AB1600" s="92"/>
      <c r="AC1600" s="92"/>
      <c r="AD1600" s="92"/>
      <c r="AE1600" s="92"/>
      <c r="AG1600" s="116"/>
      <c r="AN1600" s="92"/>
      <c r="AO1600" s="92"/>
      <c r="AP1600" s="92"/>
      <c r="AQ1600" s="92"/>
      <c r="AR1600" s="92"/>
      <c r="AS1600" s="92"/>
      <c r="AT1600" s="92"/>
      <c r="AU1600" s="92"/>
      <c r="AV1600" s="92"/>
      <c r="AW1600" s="92"/>
      <c r="AX1600" s="92"/>
      <c r="AY1600" s="92"/>
      <c r="AZ1600" s="92"/>
      <c r="BA1600" s="92"/>
      <c r="BB1600" s="92"/>
      <c r="BC1600" s="92"/>
      <c r="BD1600" s="92"/>
      <c r="BE1600" s="92"/>
      <c r="BF1600" s="92"/>
      <c r="BG1600" s="92"/>
      <c r="BH1600" s="92"/>
      <c r="BI1600" s="92"/>
      <c r="BJ1600" s="92"/>
      <c r="BK1600" s="92"/>
      <c r="BL1600" s="92"/>
    </row>
    <row r="1601" spans="27:64" x14ac:dyDescent="0.2">
      <c r="AA1601" s="92"/>
      <c r="AB1601" s="92"/>
      <c r="AC1601" s="92"/>
      <c r="AD1601" s="92"/>
      <c r="AE1601" s="92"/>
      <c r="AG1601" s="116"/>
      <c r="AN1601" s="92"/>
      <c r="AO1601" s="92"/>
      <c r="AP1601" s="92"/>
      <c r="AQ1601" s="92"/>
      <c r="AR1601" s="92"/>
      <c r="AS1601" s="92"/>
      <c r="AT1601" s="92"/>
      <c r="AU1601" s="92"/>
      <c r="AV1601" s="92"/>
    </row>
    <row r="1602" spans="27:64" x14ac:dyDescent="0.2">
      <c r="AA1602" s="92"/>
      <c r="AB1602" s="92"/>
      <c r="AC1602" s="92"/>
      <c r="AD1602" s="92"/>
      <c r="AE1602" s="92"/>
      <c r="AG1602" s="116"/>
      <c r="AN1602" s="92"/>
      <c r="AO1602" s="92"/>
      <c r="AP1602" s="92"/>
      <c r="AQ1602" s="92"/>
      <c r="AR1602" s="92"/>
      <c r="AS1602" s="92"/>
      <c r="AT1602" s="92"/>
      <c r="AU1602" s="92"/>
      <c r="AV1602" s="92"/>
      <c r="AX1602" s="92"/>
    </row>
    <row r="1603" spans="27:64" x14ac:dyDescent="0.2">
      <c r="AA1603" s="92"/>
      <c r="AB1603" s="92"/>
      <c r="AC1603" s="92"/>
      <c r="AD1603" s="92"/>
      <c r="AE1603" s="92"/>
      <c r="AG1603" s="116"/>
      <c r="AN1603" s="92"/>
      <c r="AO1603" s="92"/>
      <c r="AP1603" s="92"/>
      <c r="AQ1603" s="92"/>
      <c r="AR1603" s="92"/>
      <c r="AS1603" s="92"/>
      <c r="AT1603" s="92"/>
      <c r="AU1603" s="92"/>
    </row>
    <row r="1604" spans="27:64" x14ac:dyDescent="0.2">
      <c r="AA1604" s="92"/>
      <c r="AB1604" s="92"/>
      <c r="AC1604" s="92"/>
      <c r="AD1604" s="92"/>
      <c r="AE1604" s="92"/>
      <c r="AG1604" s="116"/>
      <c r="AN1604" s="92"/>
      <c r="AO1604" s="92"/>
      <c r="AP1604" s="92"/>
      <c r="AQ1604" s="92"/>
      <c r="AR1604" s="92"/>
      <c r="AS1604" s="92"/>
      <c r="AT1604" s="92"/>
      <c r="AU1604" s="92"/>
      <c r="AV1604" s="92"/>
      <c r="AX1604" s="92"/>
    </row>
    <row r="1605" spans="27:64" x14ac:dyDescent="0.2">
      <c r="AA1605" s="92"/>
      <c r="AB1605" s="92"/>
      <c r="AC1605" s="92"/>
      <c r="AD1605" s="92"/>
      <c r="AE1605" s="92"/>
      <c r="AG1605" s="116"/>
      <c r="AN1605" s="92"/>
      <c r="AO1605" s="92"/>
      <c r="AP1605" s="92"/>
      <c r="AQ1605" s="92"/>
      <c r="AR1605" s="92"/>
      <c r="AS1605" s="92"/>
      <c r="AT1605" s="92"/>
      <c r="AU1605" s="92"/>
    </row>
    <row r="1606" spans="27:64" x14ac:dyDescent="0.2">
      <c r="AA1606" s="92"/>
      <c r="AB1606" s="92"/>
      <c r="AC1606" s="92"/>
      <c r="AD1606" s="92"/>
      <c r="AE1606" s="92"/>
      <c r="AG1606" s="116"/>
      <c r="AN1606" s="92"/>
      <c r="AO1606" s="92"/>
      <c r="AP1606" s="92"/>
      <c r="AQ1606" s="92"/>
      <c r="AR1606" s="92"/>
      <c r="AS1606" s="92"/>
      <c r="AT1606" s="92"/>
      <c r="AU1606" s="92"/>
      <c r="AV1606" s="92"/>
    </row>
    <row r="1607" spans="27:64" x14ac:dyDescent="0.2">
      <c r="AA1607" s="92"/>
      <c r="AB1607" s="92"/>
      <c r="AC1607" s="92"/>
      <c r="AD1607" s="92"/>
      <c r="AE1607" s="92"/>
      <c r="AG1607" s="116"/>
      <c r="AN1607" s="92"/>
      <c r="AO1607" s="92"/>
      <c r="AP1607" s="92"/>
      <c r="AQ1607" s="92"/>
      <c r="AR1607" s="92"/>
      <c r="AS1607" s="92"/>
      <c r="AT1607" s="92"/>
      <c r="AU1607" s="92"/>
      <c r="AV1607" s="92"/>
      <c r="AW1607" s="92"/>
      <c r="AX1607" s="92"/>
      <c r="AY1607" s="92"/>
      <c r="AZ1607" s="92"/>
      <c r="BA1607" s="92"/>
      <c r="BB1607" s="92"/>
      <c r="BC1607" s="92"/>
      <c r="BD1607" s="92"/>
      <c r="BE1607" s="92"/>
      <c r="BF1607" s="92"/>
      <c r="BG1607" s="92"/>
      <c r="BH1607" s="92"/>
      <c r="BI1607" s="92"/>
      <c r="BJ1607" s="92"/>
      <c r="BK1607" s="92"/>
      <c r="BL1607" s="92"/>
    </row>
    <row r="1608" spans="27:64" x14ac:dyDescent="0.2">
      <c r="AA1608" s="92"/>
      <c r="AB1608" s="92"/>
      <c r="AC1608" s="92"/>
      <c r="AD1608" s="92"/>
      <c r="AE1608" s="92"/>
      <c r="AG1608" s="116"/>
      <c r="AN1608" s="92"/>
      <c r="AO1608" s="92"/>
      <c r="AP1608" s="92"/>
      <c r="AQ1608" s="92"/>
      <c r="AR1608" s="92"/>
      <c r="AS1608" s="92"/>
      <c r="AT1608" s="92"/>
      <c r="AU1608" s="92"/>
    </row>
    <row r="1609" spans="27:64" x14ac:dyDescent="0.2">
      <c r="AA1609" s="92"/>
      <c r="AB1609" s="92"/>
      <c r="AC1609" s="92"/>
      <c r="AD1609" s="92"/>
      <c r="AE1609" s="92"/>
      <c r="AG1609" s="116"/>
      <c r="AN1609" s="92"/>
      <c r="AO1609" s="92"/>
      <c r="AP1609" s="92"/>
      <c r="AQ1609" s="92"/>
      <c r="AR1609" s="92"/>
      <c r="AS1609" s="92"/>
      <c r="AT1609" s="92"/>
      <c r="AU1609" s="92"/>
      <c r="AV1609" s="92"/>
    </row>
    <row r="1610" spans="27:64" x14ac:dyDescent="0.2">
      <c r="AA1610" s="92"/>
      <c r="AB1610" s="92"/>
      <c r="AC1610" s="92"/>
      <c r="AD1610" s="92"/>
      <c r="AE1610" s="92"/>
      <c r="AG1610" s="116"/>
      <c r="AN1610" s="92"/>
      <c r="AO1610" s="92"/>
      <c r="AP1610" s="92"/>
      <c r="AQ1610" s="92"/>
      <c r="AR1610" s="92"/>
      <c r="AS1610" s="92"/>
      <c r="AT1610" s="92"/>
      <c r="AU1610" s="92"/>
    </row>
    <row r="1611" spans="27:64" x14ac:dyDescent="0.2">
      <c r="AA1611" s="92"/>
      <c r="AB1611" s="92"/>
      <c r="AC1611" s="92"/>
      <c r="AD1611" s="92"/>
      <c r="AE1611" s="92"/>
      <c r="AG1611" s="116"/>
      <c r="AN1611" s="92"/>
      <c r="AO1611" s="92"/>
      <c r="AP1611" s="92"/>
      <c r="AQ1611" s="92"/>
      <c r="AR1611" s="92"/>
      <c r="AS1611" s="92"/>
      <c r="AT1611" s="92"/>
      <c r="AU1611" s="92"/>
      <c r="AV1611" s="92"/>
      <c r="AX1611" s="92"/>
    </row>
    <row r="1612" spans="27:64" x14ac:dyDescent="0.2">
      <c r="AA1612" s="92"/>
      <c r="AB1612" s="92"/>
      <c r="AC1612" s="92"/>
      <c r="AD1612" s="92"/>
      <c r="AE1612" s="92"/>
      <c r="AG1612" s="116"/>
      <c r="AN1612" s="92"/>
      <c r="AO1612" s="92"/>
      <c r="AP1612" s="92"/>
      <c r="AQ1612" s="92"/>
      <c r="AR1612" s="92"/>
      <c r="AS1612" s="92"/>
      <c r="AT1612" s="92"/>
      <c r="AU1612" s="92"/>
      <c r="AV1612" s="92"/>
    </row>
    <row r="1613" spans="27:64" x14ac:dyDescent="0.2">
      <c r="AA1613" s="92"/>
      <c r="AB1613" s="92"/>
      <c r="AC1613" s="92"/>
      <c r="AD1613" s="92"/>
      <c r="AE1613" s="92"/>
      <c r="AG1613" s="116"/>
      <c r="AN1613" s="92"/>
      <c r="AO1613" s="92"/>
      <c r="AP1613" s="92"/>
      <c r="AQ1613" s="92"/>
      <c r="AR1613" s="92"/>
      <c r="AS1613" s="92"/>
      <c r="AT1613" s="92"/>
      <c r="AU1613" s="92"/>
    </row>
    <row r="1614" spans="27:64" x14ac:dyDescent="0.2">
      <c r="AA1614" s="92"/>
      <c r="AB1614" s="92"/>
      <c r="AC1614" s="92"/>
      <c r="AD1614" s="92"/>
      <c r="AE1614" s="92"/>
      <c r="AG1614" s="116"/>
      <c r="AN1614" s="92"/>
      <c r="AO1614" s="92"/>
      <c r="AP1614" s="92"/>
      <c r="AQ1614" s="92"/>
      <c r="AR1614" s="92"/>
      <c r="AS1614" s="92"/>
      <c r="AT1614" s="92"/>
      <c r="AU1614" s="92"/>
    </row>
    <row r="1615" spans="27:64" x14ac:dyDescent="0.2">
      <c r="AA1615" s="92"/>
      <c r="AB1615" s="92"/>
      <c r="AC1615" s="92"/>
      <c r="AD1615" s="92"/>
      <c r="AE1615" s="92"/>
      <c r="AG1615" s="116"/>
      <c r="AN1615" s="92"/>
      <c r="AO1615" s="92"/>
      <c r="AP1615" s="92"/>
      <c r="AQ1615" s="92"/>
      <c r="AR1615" s="92"/>
      <c r="AS1615" s="92"/>
      <c r="AT1615" s="92"/>
      <c r="AU1615" s="92"/>
      <c r="AV1615" s="92"/>
      <c r="AX1615" s="92"/>
      <c r="AY1615" s="92"/>
      <c r="AZ1615" s="92"/>
      <c r="BA1615" s="92"/>
      <c r="BB1615" s="92"/>
      <c r="BC1615" s="92"/>
      <c r="BD1615" s="92"/>
      <c r="BE1615" s="92"/>
      <c r="BF1615" s="92"/>
      <c r="BG1615" s="92"/>
      <c r="BH1615" s="92"/>
      <c r="BI1615" s="92"/>
      <c r="BJ1615" s="92"/>
      <c r="BK1615" s="92"/>
      <c r="BL1615" s="92"/>
    </row>
    <row r="1616" spans="27:64" x14ac:dyDescent="0.2">
      <c r="AA1616" s="92"/>
      <c r="AB1616" s="92"/>
      <c r="AC1616" s="92"/>
      <c r="AD1616" s="92"/>
      <c r="AE1616" s="92"/>
      <c r="AG1616" s="116"/>
      <c r="AN1616" s="92"/>
      <c r="AO1616" s="92"/>
      <c r="AP1616" s="92"/>
      <c r="AQ1616" s="92"/>
      <c r="AR1616" s="92"/>
      <c r="AS1616" s="92"/>
      <c r="AT1616" s="92"/>
      <c r="AU1616" s="92"/>
      <c r="AV1616" s="92"/>
    </row>
    <row r="1617" spans="27:64" x14ac:dyDescent="0.2">
      <c r="AA1617" s="92"/>
      <c r="AB1617" s="92"/>
      <c r="AC1617" s="92"/>
      <c r="AD1617" s="92"/>
      <c r="AE1617" s="92"/>
      <c r="AG1617" s="116"/>
      <c r="AN1617" s="92"/>
      <c r="AO1617" s="92"/>
      <c r="AP1617" s="92"/>
      <c r="AQ1617" s="92"/>
      <c r="AR1617" s="92"/>
      <c r="AS1617" s="92"/>
      <c r="AT1617" s="92"/>
      <c r="AU1617" s="92"/>
      <c r="AV1617" s="92"/>
    </row>
    <row r="1618" spans="27:64" x14ac:dyDescent="0.2">
      <c r="AA1618" s="92"/>
      <c r="AB1618" s="92"/>
      <c r="AC1618" s="92"/>
      <c r="AD1618" s="92"/>
      <c r="AE1618" s="92"/>
      <c r="AG1618" s="116"/>
      <c r="AN1618" s="92"/>
      <c r="AO1618" s="92"/>
      <c r="AP1618" s="92"/>
      <c r="AQ1618" s="92"/>
      <c r="AR1618" s="92"/>
      <c r="AS1618" s="92"/>
      <c r="AT1618" s="92"/>
      <c r="AU1618" s="92"/>
      <c r="AV1618" s="92"/>
    </row>
    <row r="1619" spans="27:64" x14ac:dyDescent="0.2">
      <c r="AA1619" s="92"/>
      <c r="AB1619" s="92"/>
      <c r="AC1619" s="92"/>
      <c r="AD1619" s="92"/>
      <c r="AE1619" s="92"/>
      <c r="AG1619" s="116"/>
      <c r="AN1619" s="92"/>
      <c r="AO1619" s="92"/>
      <c r="AP1619" s="92"/>
      <c r="AQ1619" s="92"/>
      <c r="AR1619" s="92"/>
      <c r="AS1619" s="92"/>
      <c r="AT1619" s="92"/>
      <c r="AU1619" s="92"/>
      <c r="AV1619" s="92"/>
      <c r="AX1619" s="92"/>
    </row>
    <row r="1620" spans="27:64" x14ac:dyDescent="0.2">
      <c r="AA1620" s="92"/>
      <c r="AB1620" s="92"/>
      <c r="AC1620" s="92"/>
      <c r="AD1620" s="92"/>
      <c r="AE1620" s="92"/>
      <c r="AG1620" s="116"/>
      <c r="AN1620" s="92"/>
      <c r="AO1620" s="92"/>
      <c r="AP1620" s="92"/>
      <c r="AQ1620" s="92"/>
      <c r="AR1620" s="92"/>
      <c r="AS1620" s="92"/>
      <c r="AT1620" s="92"/>
      <c r="AU1620" s="92"/>
      <c r="AV1620" s="92"/>
    </row>
    <row r="1621" spans="27:64" x14ac:dyDescent="0.2">
      <c r="AA1621" s="92"/>
      <c r="AB1621" s="92"/>
      <c r="AC1621" s="92"/>
      <c r="AD1621" s="92"/>
      <c r="AE1621" s="92"/>
      <c r="AG1621" s="116"/>
      <c r="AN1621" s="92"/>
      <c r="AO1621" s="92"/>
      <c r="AP1621" s="92"/>
      <c r="AQ1621" s="92"/>
      <c r="AR1621" s="92"/>
      <c r="AS1621" s="92"/>
      <c r="AT1621" s="92"/>
      <c r="AU1621" s="92"/>
      <c r="AV1621" s="92"/>
    </row>
    <row r="1622" spans="27:64" x14ac:dyDescent="0.2">
      <c r="AA1622" s="92"/>
      <c r="AB1622" s="92"/>
      <c r="AC1622" s="92"/>
      <c r="AD1622" s="92"/>
      <c r="AE1622" s="92"/>
      <c r="AG1622" s="116"/>
      <c r="AN1622" s="92"/>
      <c r="AO1622" s="92"/>
      <c r="AP1622" s="92"/>
      <c r="AQ1622" s="92"/>
      <c r="AR1622" s="92"/>
      <c r="AS1622" s="92"/>
      <c r="AT1622" s="92"/>
      <c r="AU1622" s="92"/>
      <c r="AV1622" s="92"/>
      <c r="AW1622" s="92"/>
      <c r="AX1622" s="92"/>
      <c r="AY1622" s="92"/>
      <c r="AZ1622" s="92"/>
      <c r="BA1622" s="92"/>
      <c r="BB1622" s="92"/>
      <c r="BC1622" s="92"/>
      <c r="BD1622" s="92"/>
      <c r="BE1622" s="92"/>
      <c r="BF1622" s="92"/>
      <c r="BG1622" s="92"/>
      <c r="BH1622" s="92"/>
      <c r="BI1622" s="92"/>
      <c r="BJ1622" s="92"/>
      <c r="BK1622" s="92"/>
      <c r="BL1622" s="92"/>
    </row>
    <row r="1623" spans="27:64" x14ac:dyDescent="0.2">
      <c r="AA1623" s="92"/>
      <c r="AB1623" s="92"/>
      <c r="AC1623" s="92"/>
      <c r="AD1623" s="92"/>
      <c r="AE1623" s="92"/>
      <c r="AG1623" s="116"/>
      <c r="AN1623" s="92"/>
      <c r="AO1623" s="92"/>
      <c r="AP1623" s="92"/>
      <c r="AQ1623" s="92"/>
      <c r="AR1623" s="92"/>
      <c r="AS1623" s="92"/>
      <c r="AT1623" s="92"/>
      <c r="AU1623" s="92"/>
      <c r="AV1623" s="92"/>
      <c r="AX1623" s="92"/>
      <c r="AY1623" s="92"/>
      <c r="AZ1623" s="92"/>
      <c r="BA1623" s="92"/>
      <c r="BB1623" s="92"/>
      <c r="BC1623" s="92"/>
      <c r="BD1623" s="92"/>
      <c r="BE1623" s="92"/>
      <c r="BF1623" s="92"/>
      <c r="BG1623" s="92"/>
      <c r="BH1623" s="92"/>
      <c r="BI1623" s="92"/>
      <c r="BJ1623" s="92"/>
      <c r="BK1623" s="92"/>
      <c r="BL1623" s="92"/>
    </row>
    <row r="1624" spans="27:64" x14ac:dyDescent="0.2">
      <c r="AA1624" s="92"/>
      <c r="AB1624" s="92"/>
      <c r="AC1624" s="92"/>
      <c r="AD1624" s="92"/>
      <c r="AE1624" s="92"/>
      <c r="AG1624" s="116"/>
      <c r="AN1624" s="92"/>
      <c r="AO1624" s="92"/>
      <c r="AP1624" s="92"/>
      <c r="AQ1624" s="92"/>
      <c r="AR1624" s="92"/>
      <c r="AS1624" s="92"/>
      <c r="AT1624" s="92"/>
      <c r="AU1624" s="92"/>
      <c r="AV1624" s="92"/>
      <c r="AX1624" s="92"/>
    </row>
    <row r="1625" spans="27:64" x14ac:dyDescent="0.2">
      <c r="AA1625" s="92"/>
      <c r="AB1625" s="92"/>
      <c r="AC1625" s="92"/>
      <c r="AD1625" s="92"/>
      <c r="AE1625" s="92"/>
      <c r="AG1625" s="116"/>
      <c r="AN1625" s="92"/>
      <c r="AO1625" s="92"/>
      <c r="AP1625" s="92"/>
      <c r="AQ1625" s="92"/>
      <c r="AR1625" s="92"/>
      <c r="AS1625" s="92"/>
      <c r="AT1625" s="92"/>
      <c r="AU1625" s="92"/>
      <c r="AV1625" s="92"/>
      <c r="AW1625" s="92"/>
      <c r="AX1625" s="92"/>
      <c r="AY1625" s="92"/>
      <c r="AZ1625" s="92"/>
      <c r="BA1625" s="92"/>
      <c r="BB1625" s="92"/>
      <c r="BC1625" s="92"/>
      <c r="BD1625" s="92"/>
      <c r="BE1625" s="92"/>
      <c r="BF1625" s="92"/>
      <c r="BG1625" s="92"/>
      <c r="BH1625" s="92"/>
      <c r="BI1625" s="92"/>
      <c r="BJ1625" s="92"/>
      <c r="BK1625" s="92"/>
      <c r="BL1625" s="92"/>
    </row>
    <row r="1626" spans="27:64" x14ac:dyDescent="0.2">
      <c r="AA1626" s="92"/>
      <c r="AB1626" s="92"/>
      <c r="AC1626" s="92"/>
      <c r="AD1626" s="92"/>
      <c r="AE1626" s="92"/>
      <c r="AG1626" s="116"/>
      <c r="AN1626" s="92"/>
      <c r="AO1626" s="92"/>
      <c r="AP1626" s="92"/>
      <c r="AQ1626" s="92"/>
      <c r="AR1626" s="92"/>
      <c r="AS1626" s="92"/>
      <c r="AT1626" s="92"/>
      <c r="AU1626" s="92"/>
    </row>
    <row r="1627" spans="27:64" x14ac:dyDescent="0.2">
      <c r="AA1627" s="92"/>
      <c r="AB1627" s="92"/>
      <c r="AC1627" s="92"/>
      <c r="AD1627" s="92"/>
      <c r="AE1627" s="92"/>
      <c r="AG1627" s="116"/>
      <c r="AN1627" s="92"/>
      <c r="AO1627" s="92"/>
      <c r="AP1627" s="92"/>
      <c r="AQ1627" s="92"/>
      <c r="AR1627" s="92"/>
      <c r="AS1627" s="92"/>
      <c r="AT1627" s="92"/>
      <c r="AU1627" s="92"/>
    </row>
    <row r="1628" spans="27:64" x14ac:dyDescent="0.2">
      <c r="AA1628" s="92"/>
      <c r="AB1628" s="92"/>
      <c r="AC1628" s="92"/>
      <c r="AD1628" s="92"/>
      <c r="AE1628" s="92"/>
      <c r="AG1628" s="116"/>
      <c r="AN1628" s="92"/>
      <c r="AO1628" s="92"/>
      <c r="AP1628" s="92"/>
      <c r="AQ1628" s="92"/>
      <c r="AR1628" s="92"/>
      <c r="AS1628" s="92"/>
      <c r="AT1628" s="92"/>
      <c r="AU1628" s="92"/>
      <c r="AV1628" s="92"/>
      <c r="AX1628" s="92"/>
      <c r="AY1628" s="92"/>
      <c r="AZ1628" s="92"/>
      <c r="BA1628" s="92"/>
      <c r="BB1628" s="92"/>
      <c r="BC1628" s="92"/>
      <c r="BD1628" s="92"/>
      <c r="BE1628" s="92"/>
      <c r="BF1628" s="92"/>
      <c r="BG1628" s="92"/>
      <c r="BH1628" s="92"/>
      <c r="BI1628" s="92"/>
      <c r="BJ1628" s="92"/>
      <c r="BK1628" s="92"/>
      <c r="BL1628" s="92"/>
    </row>
    <row r="1629" spans="27:64" x14ac:dyDescent="0.2">
      <c r="AA1629" s="92"/>
      <c r="AB1629" s="92"/>
      <c r="AC1629" s="92"/>
      <c r="AD1629" s="92"/>
      <c r="AE1629" s="92"/>
      <c r="AG1629" s="116"/>
      <c r="AN1629" s="92"/>
      <c r="AO1629" s="92"/>
      <c r="AP1629" s="92"/>
      <c r="AQ1629" s="92"/>
      <c r="AR1629" s="92"/>
      <c r="AS1629" s="92"/>
      <c r="AT1629" s="92"/>
      <c r="AU1629" s="92"/>
      <c r="AV1629" s="92"/>
    </row>
    <row r="1630" spans="27:64" x14ac:dyDescent="0.2">
      <c r="AA1630" s="92"/>
      <c r="AB1630" s="92"/>
      <c r="AC1630" s="92"/>
      <c r="AD1630" s="92"/>
      <c r="AE1630" s="92"/>
      <c r="AG1630" s="116"/>
      <c r="AN1630" s="92"/>
      <c r="AO1630" s="92"/>
      <c r="AP1630" s="92"/>
      <c r="AQ1630" s="92"/>
      <c r="AR1630" s="92"/>
      <c r="AS1630" s="92"/>
      <c r="AT1630" s="92"/>
      <c r="AU1630" s="92"/>
      <c r="AV1630" s="92"/>
      <c r="AW1630" s="92"/>
      <c r="AX1630" s="92"/>
      <c r="AY1630" s="92"/>
      <c r="AZ1630" s="92"/>
      <c r="BA1630" s="92"/>
      <c r="BB1630" s="92"/>
      <c r="BC1630" s="92"/>
      <c r="BD1630" s="92"/>
      <c r="BE1630" s="92"/>
      <c r="BF1630" s="92"/>
      <c r="BG1630" s="92"/>
      <c r="BH1630" s="92"/>
      <c r="BI1630" s="92"/>
      <c r="BJ1630" s="92"/>
      <c r="BK1630" s="92"/>
      <c r="BL1630" s="92"/>
    </row>
    <row r="1631" spans="27:64" x14ac:dyDescent="0.2">
      <c r="AA1631" s="92"/>
      <c r="AB1631" s="92"/>
      <c r="AC1631" s="92"/>
      <c r="AD1631" s="92"/>
      <c r="AE1631" s="92"/>
      <c r="AG1631" s="116"/>
      <c r="AN1631" s="92"/>
      <c r="AO1631" s="92"/>
      <c r="AP1631" s="92"/>
      <c r="AQ1631" s="92"/>
      <c r="AR1631" s="92"/>
      <c r="AS1631" s="92"/>
      <c r="AT1631" s="92"/>
      <c r="AU1631" s="92"/>
    </row>
    <row r="1632" spans="27:64" x14ac:dyDescent="0.2">
      <c r="AA1632" s="92"/>
      <c r="AB1632" s="92"/>
      <c r="AC1632" s="92"/>
      <c r="AD1632" s="92"/>
      <c r="AE1632" s="92"/>
      <c r="AG1632" s="116"/>
      <c r="AN1632" s="92"/>
      <c r="AO1632" s="92"/>
      <c r="AP1632" s="92"/>
      <c r="AQ1632" s="92"/>
      <c r="AR1632" s="92"/>
      <c r="AS1632" s="92"/>
      <c r="AT1632" s="92"/>
      <c r="AU1632" s="92"/>
      <c r="AV1632" s="92"/>
      <c r="AW1632" s="92"/>
      <c r="AX1632" s="92"/>
      <c r="AY1632" s="92"/>
      <c r="AZ1632" s="92"/>
      <c r="BA1632" s="92"/>
      <c r="BB1632" s="92"/>
      <c r="BC1632" s="92"/>
      <c r="BD1632" s="92"/>
      <c r="BE1632" s="92"/>
      <c r="BF1632" s="92"/>
      <c r="BG1632" s="92"/>
      <c r="BH1632" s="92"/>
      <c r="BI1632" s="92"/>
      <c r="BJ1632" s="92"/>
      <c r="BK1632" s="92"/>
      <c r="BL1632" s="92"/>
    </row>
    <row r="1633" spans="27:64" x14ac:dyDescent="0.2">
      <c r="AA1633" s="92"/>
      <c r="AB1633" s="92"/>
      <c r="AC1633" s="92"/>
      <c r="AD1633" s="92"/>
      <c r="AE1633" s="92"/>
      <c r="AG1633" s="116"/>
      <c r="AN1633" s="92"/>
      <c r="AO1633" s="92"/>
      <c r="AP1633" s="92"/>
      <c r="AQ1633" s="92"/>
      <c r="AR1633" s="92"/>
      <c r="AS1633" s="92"/>
      <c r="AT1633" s="92"/>
      <c r="AU1633" s="92"/>
    </row>
    <row r="1634" spans="27:64" x14ac:dyDescent="0.2">
      <c r="AA1634" s="92"/>
      <c r="AB1634" s="92"/>
      <c r="AC1634" s="92"/>
      <c r="AD1634" s="92"/>
      <c r="AE1634" s="92"/>
      <c r="AG1634" s="116"/>
      <c r="AN1634" s="92"/>
      <c r="AO1634" s="92"/>
      <c r="AP1634" s="92"/>
      <c r="AQ1634" s="92"/>
      <c r="AR1634" s="92"/>
      <c r="AS1634" s="92"/>
      <c r="AT1634" s="92"/>
      <c r="AU1634" s="92"/>
    </row>
    <row r="1635" spans="27:64" x14ac:dyDescent="0.2">
      <c r="AA1635" s="92"/>
      <c r="AB1635" s="92"/>
      <c r="AC1635" s="92"/>
      <c r="AD1635" s="92"/>
      <c r="AE1635" s="92"/>
      <c r="AG1635" s="116"/>
      <c r="AN1635" s="92"/>
      <c r="AO1635" s="92"/>
      <c r="AP1635" s="92"/>
      <c r="AQ1635" s="92"/>
      <c r="AR1635" s="92"/>
      <c r="AS1635" s="92"/>
      <c r="AT1635" s="92"/>
      <c r="AU1635" s="92"/>
    </row>
    <row r="1636" spans="27:64" x14ac:dyDescent="0.2">
      <c r="AA1636" s="92"/>
      <c r="AB1636" s="92"/>
      <c r="AC1636" s="92"/>
      <c r="AD1636" s="92"/>
      <c r="AE1636" s="92"/>
      <c r="AG1636" s="116"/>
      <c r="AN1636" s="92"/>
      <c r="AO1636" s="92"/>
      <c r="AP1636" s="92"/>
      <c r="AQ1636" s="92"/>
      <c r="AR1636" s="92"/>
      <c r="AS1636" s="92"/>
      <c r="AT1636" s="92"/>
      <c r="AU1636" s="92"/>
    </row>
    <row r="1637" spans="27:64" x14ac:dyDescent="0.2">
      <c r="AA1637" s="92"/>
      <c r="AB1637" s="92"/>
      <c r="AC1637" s="92"/>
      <c r="AD1637" s="92"/>
      <c r="AE1637" s="92"/>
      <c r="AG1637" s="116"/>
      <c r="AN1637" s="92"/>
      <c r="AO1637" s="92"/>
      <c r="AP1637" s="92"/>
      <c r="AQ1637" s="92"/>
      <c r="AR1637" s="92"/>
      <c r="AS1637" s="92"/>
      <c r="AT1637" s="92"/>
      <c r="AU1637" s="92"/>
    </row>
    <row r="1638" spans="27:64" x14ac:dyDescent="0.2">
      <c r="AA1638" s="92"/>
      <c r="AB1638" s="92"/>
      <c r="AC1638" s="92"/>
      <c r="AD1638" s="92"/>
      <c r="AE1638" s="92"/>
      <c r="AG1638" s="116"/>
      <c r="AN1638" s="92"/>
      <c r="AO1638" s="92"/>
      <c r="AP1638" s="92"/>
      <c r="AQ1638" s="92"/>
      <c r="AR1638" s="92"/>
      <c r="AS1638" s="92"/>
      <c r="AT1638" s="92"/>
      <c r="AU1638" s="92"/>
      <c r="AV1638" s="92"/>
      <c r="AX1638" s="92"/>
    </row>
    <row r="1639" spans="27:64" x14ac:dyDescent="0.2">
      <c r="AA1639" s="92"/>
      <c r="AB1639" s="92"/>
      <c r="AC1639" s="92"/>
      <c r="AD1639" s="92"/>
      <c r="AE1639" s="92"/>
      <c r="AG1639" s="116"/>
      <c r="AN1639" s="92"/>
      <c r="AO1639" s="92"/>
      <c r="AP1639" s="92"/>
      <c r="AQ1639" s="92"/>
      <c r="AR1639" s="92"/>
      <c r="AS1639" s="92"/>
      <c r="AT1639" s="92"/>
      <c r="AU1639" s="92"/>
      <c r="AV1639" s="92"/>
      <c r="AX1639" s="92"/>
    </row>
    <row r="1640" spans="27:64" x14ac:dyDescent="0.2">
      <c r="AA1640" s="92"/>
      <c r="AB1640" s="92"/>
      <c r="AC1640" s="92"/>
      <c r="AD1640" s="92"/>
      <c r="AE1640" s="92"/>
      <c r="AG1640" s="116"/>
      <c r="AN1640" s="92"/>
      <c r="AO1640" s="92"/>
      <c r="AP1640" s="92"/>
      <c r="AQ1640" s="92"/>
      <c r="AR1640" s="92"/>
      <c r="AS1640" s="92"/>
      <c r="AT1640" s="92"/>
      <c r="AU1640" s="92"/>
      <c r="AV1640" s="92"/>
      <c r="AW1640" s="92"/>
      <c r="AX1640" s="92"/>
      <c r="AY1640" s="92"/>
      <c r="AZ1640" s="92"/>
      <c r="BA1640" s="92"/>
      <c r="BB1640" s="92"/>
      <c r="BC1640" s="92"/>
      <c r="BD1640" s="92"/>
      <c r="BE1640" s="92"/>
      <c r="BF1640" s="92"/>
      <c r="BG1640" s="92"/>
      <c r="BH1640" s="92"/>
      <c r="BI1640" s="92"/>
      <c r="BJ1640" s="92"/>
      <c r="BK1640" s="92"/>
      <c r="BL1640" s="92"/>
    </row>
    <row r="1641" spans="27:64" x14ac:dyDescent="0.2">
      <c r="AA1641" s="92"/>
      <c r="AB1641" s="92"/>
      <c r="AC1641" s="92"/>
      <c r="AD1641" s="92"/>
      <c r="AE1641" s="92"/>
      <c r="AG1641" s="116"/>
      <c r="AN1641" s="92"/>
      <c r="AO1641" s="92"/>
      <c r="AP1641" s="92"/>
      <c r="AQ1641" s="92"/>
      <c r="AR1641" s="92"/>
      <c r="AS1641" s="92"/>
      <c r="AT1641" s="92"/>
      <c r="AU1641" s="92"/>
    </row>
    <row r="1642" spans="27:64" x14ac:dyDescent="0.2">
      <c r="AA1642" s="92"/>
      <c r="AB1642" s="92"/>
      <c r="AC1642" s="92"/>
      <c r="AD1642" s="92"/>
      <c r="AE1642" s="92"/>
      <c r="AG1642" s="116"/>
      <c r="AN1642" s="92"/>
      <c r="AO1642" s="92"/>
      <c r="AP1642" s="92"/>
      <c r="AQ1642" s="92"/>
      <c r="AR1642" s="92"/>
      <c r="AS1642" s="92"/>
      <c r="AT1642" s="92"/>
      <c r="AU1642" s="92"/>
      <c r="AV1642" s="92"/>
      <c r="AX1642" s="92"/>
      <c r="AY1642" s="92"/>
      <c r="AZ1642" s="92"/>
      <c r="BA1642" s="92"/>
      <c r="BB1642" s="92"/>
      <c r="BC1642" s="92"/>
      <c r="BD1642" s="92"/>
      <c r="BE1642" s="92"/>
      <c r="BF1642" s="92"/>
      <c r="BG1642" s="92"/>
      <c r="BH1642" s="92"/>
      <c r="BI1642" s="92"/>
      <c r="BJ1642" s="92"/>
      <c r="BK1642" s="92"/>
      <c r="BL1642" s="92"/>
    </row>
    <row r="1643" spans="27:64" x14ac:dyDescent="0.2">
      <c r="AA1643" s="92"/>
      <c r="AB1643" s="92"/>
      <c r="AC1643" s="92"/>
      <c r="AD1643" s="92"/>
      <c r="AE1643" s="92"/>
      <c r="AG1643" s="116"/>
      <c r="AN1643" s="92"/>
      <c r="AO1643" s="92"/>
      <c r="AP1643" s="92"/>
      <c r="AQ1643" s="92"/>
      <c r="AR1643" s="92"/>
      <c r="AS1643" s="92"/>
      <c r="AT1643" s="92"/>
      <c r="AU1643" s="92"/>
      <c r="AV1643" s="14"/>
    </row>
    <row r="1644" spans="27:64" x14ac:dyDescent="0.2">
      <c r="AA1644" s="92"/>
      <c r="AB1644" s="92"/>
      <c r="AC1644" s="92"/>
      <c r="AD1644" s="92"/>
      <c r="AE1644" s="92"/>
      <c r="AG1644" s="116"/>
      <c r="AN1644" s="92"/>
      <c r="AO1644" s="92"/>
      <c r="AP1644" s="92"/>
      <c r="AQ1644" s="92"/>
      <c r="AR1644" s="92"/>
      <c r="AS1644" s="92"/>
      <c r="AT1644" s="92"/>
      <c r="AU1644" s="92"/>
      <c r="AV1644" s="92"/>
    </row>
    <row r="1645" spans="27:64" x14ac:dyDescent="0.2">
      <c r="AA1645" s="92"/>
      <c r="AB1645" s="92"/>
      <c r="AC1645" s="92"/>
      <c r="AD1645" s="92"/>
      <c r="AE1645" s="92"/>
      <c r="AG1645" s="116"/>
      <c r="AN1645" s="92"/>
      <c r="AO1645" s="92"/>
      <c r="AP1645" s="92"/>
      <c r="AQ1645" s="92"/>
      <c r="AR1645" s="92"/>
      <c r="AS1645" s="92"/>
      <c r="AT1645" s="92"/>
      <c r="AU1645" s="92"/>
      <c r="AV1645" s="92"/>
      <c r="AX1645" s="92"/>
      <c r="AY1645" s="92"/>
      <c r="AZ1645" s="92"/>
      <c r="BA1645" s="92"/>
      <c r="BB1645" s="92"/>
      <c r="BC1645" s="92"/>
      <c r="BD1645" s="92"/>
      <c r="BE1645" s="92"/>
      <c r="BF1645" s="92"/>
      <c r="BG1645" s="92"/>
      <c r="BH1645" s="92"/>
      <c r="BI1645" s="92"/>
      <c r="BJ1645" s="92"/>
      <c r="BK1645" s="92"/>
      <c r="BL1645" s="92"/>
    </row>
    <row r="1646" spans="27:64" x14ac:dyDescent="0.2">
      <c r="AA1646" s="92"/>
      <c r="AB1646" s="92"/>
      <c r="AC1646" s="92"/>
      <c r="AD1646" s="92"/>
      <c r="AE1646" s="92"/>
      <c r="AG1646" s="116"/>
      <c r="AN1646" s="92"/>
      <c r="AO1646" s="92"/>
      <c r="AP1646" s="92"/>
      <c r="AQ1646" s="92"/>
      <c r="AR1646" s="92"/>
      <c r="AS1646" s="92"/>
      <c r="AT1646" s="92"/>
      <c r="AU1646" s="92"/>
      <c r="AV1646" s="92"/>
    </row>
    <row r="1647" spans="27:64" x14ac:dyDescent="0.2">
      <c r="AA1647" s="92"/>
      <c r="AB1647" s="92"/>
      <c r="AC1647" s="92"/>
      <c r="AD1647" s="92"/>
      <c r="AE1647" s="92"/>
      <c r="AG1647" s="116"/>
      <c r="AN1647" s="92"/>
      <c r="AO1647" s="92"/>
      <c r="AP1647" s="92"/>
      <c r="AQ1647" s="92"/>
      <c r="AR1647" s="92"/>
      <c r="AS1647" s="92"/>
      <c r="AT1647" s="92"/>
      <c r="AU1647" s="92"/>
      <c r="AV1647" s="92"/>
    </row>
    <row r="1648" spans="27:64" x14ac:dyDescent="0.2">
      <c r="AA1648" s="92"/>
      <c r="AB1648" s="92"/>
      <c r="AC1648" s="92"/>
      <c r="AD1648" s="92"/>
      <c r="AE1648" s="92"/>
      <c r="AG1648" s="116"/>
      <c r="AN1648" s="92"/>
      <c r="AO1648" s="92"/>
      <c r="AP1648" s="92"/>
      <c r="AQ1648" s="92"/>
      <c r="AR1648" s="92"/>
      <c r="AS1648" s="92"/>
      <c r="AT1648" s="92"/>
      <c r="AU1648" s="92"/>
    </row>
    <row r="1649" spans="27:64" x14ac:dyDescent="0.2">
      <c r="AA1649" s="92"/>
      <c r="AB1649" s="92"/>
      <c r="AC1649" s="92"/>
      <c r="AD1649" s="92"/>
      <c r="AE1649" s="92"/>
      <c r="AG1649" s="116"/>
      <c r="AN1649" s="92"/>
      <c r="AO1649" s="92"/>
      <c r="AP1649" s="92"/>
      <c r="AQ1649" s="92"/>
      <c r="AR1649" s="92"/>
      <c r="AS1649" s="92"/>
      <c r="AT1649" s="92"/>
      <c r="AU1649" s="92"/>
    </row>
    <row r="1650" spans="27:64" x14ac:dyDescent="0.2">
      <c r="AA1650" s="92"/>
      <c r="AB1650" s="92"/>
      <c r="AC1650" s="92"/>
      <c r="AD1650" s="92"/>
      <c r="AE1650" s="92"/>
      <c r="AG1650" s="116"/>
      <c r="AN1650" s="92"/>
      <c r="AO1650" s="92"/>
      <c r="AP1650" s="92"/>
      <c r="AQ1650" s="92"/>
      <c r="AR1650" s="92"/>
      <c r="AS1650" s="92"/>
      <c r="AT1650" s="92"/>
      <c r="AU1650" s="92"/>
    </row>
    <row r="1651" spans="27:64" x14ac:dyDescent="0.2">
      <c r="AA1651" s="92"/>
      <c r="AB1651" s="92"/>
      <c r="AC1651" s="92"/>
      <c r="AD1651" s="92"/>
      <c r="AE1651" s="92"/>
      <c r="AG1651" s="116"/>
      <c r="AN1651" s="92"/>
      <c r="AO1651" s="92"/>
      <c r="AP1651" s="92"/>
      <c r="AQ1651" s="92"/>
      <c r="AR1651" s="92"/>
      <c r="AS1651" s="92"/>
      <c r="AT1651" s="92"/>
      <c r="AU1651" s="92"/>
    </row>
    <row r="1652" spans="27:64" x14ac:dyDescent="0.2">
      <c r="AA1652" s="92"/>
      <c r="AB1652" s="92"/>
      <c r="AC1652" s="92"/>
      <c r="AD1652" s="92"/>
      <c r="AE1652" s="92"/>
      <c r="AG1652" s="116"/>
      <c r="AN1652" s="92"/>
      <c r="AO1652" s="92"/>
      <c r="AP1652" s="92"/>
      <c r="AQ1652" s="92"/>
      <c r="AR1652" s="92"/>
      <c r="AS1652" s="92"/>
      <c r="AT1652" s="92"/>
      <c r="AU1652" s="92"/>
    </row>
    <row r="1653" spans="27:64" x14ac:dyDescent="0.2">
      <c r="AA1653" s="92"/>
      <c r="AB1653" s="92"/>
      <c r="AC1653" s="92"/>
      <c r="AD1653" s="92"/>
      <c r="AE1653" s="92"/>
      <c r="AG1653" s="116"/>
      <c r="AN1653" s="92"/>
      <c r="AO1653" s="92"/>
      <c r="AP1653" s="92"/>
      <c r="AQ1653" s="92"/>
      <c r="AR1653" s="92"/>
      <c r="AS1653" s="92"/>
      <c r="AT1653" s="92"/>
      <c r="AU1653" s="92"/>
    </row>
    <row r="1654" spans="27:64" x14ac:dyDescent="0.2">
      <c r="AA1654" s="92"/>
      <c r="AB1654" s="92"/>
      <c r="AC1654" s="92"/>
      <c r="AD1654" s="92"/>
      <c r="AE1654" s="92"/>
      <c r="AG1654" s="116"/>
      <c r="AN1654" s="92"/>
      <c r="AO1654" s="92"/>
      <c r="AP1654" s="92"/>
      <c r="AQ1654" s="92"/>
      <c r="AR1654" s="92"/>
      <c r="AS1654" s="92"/>
      <c r="AT1654" s="92"/>
      <c r="AU1654" s="92"/>
    </row>
    <row r="1655" spans="27:64" x14ac:dyDescent="0.2">
      <c r="AA1655" s="92"/>
      <c r="AB1655" s="92"/>
      <c r="AC1655" s="92"/>
      <c r="AD1655" s="92"/>
      <c r="AE1655" s="92"/>
      <c r="AG1655" s="116"/>
      <c r="AN1655" s="92"/>
      <c r="AO1655" s="92"/>
      <c r="AP1655" s="92"/>
      <c r="AQ1655" s="92"/>
      <c r="AR1655" s="92"/>
      <c r="AS1655" s="92"/>
      <c r="AT1655" s="92"/>
      <c r="AU1655" s="92"/>
      <c r="AV1655" s="92"/>
    </row>
    <row r="1656" spans="27:64" x14ac:dyDescent="0.2">
      <c r="AA1656" s="92"/>
      <c r="AB1656" s="92"/>
      <c r="AC1656" s="92"/>
      <c r="AD1656" s="92"/>
      <c r="AE1656" s="92"/>
      <c r="AG1656" s="116"/>
      <c r="AN1656" s="92"/>
      <c r="AO1656" s="92"/>
      <c r="AP1656" s="92"/>
      <c r="AQ1656" s="92"/>
      <c r="AR1656" s="92"/>
      <c r="AS1656" s="92"/>
      <c r="AT1656" s="92"/>
      <c r="AU1656" s="92"/>
      <c r="AV1656" s="92"/>
      <c r="AW1656" s="92"/>
      <c r="AX1656" s="92"/>
      <c r="AY1656" s="92"/>
      <c r="AZ1656" s="92"/>
      <c r="BA1656" s="92"/>
      <c r="BB1656" s="92"/>
      <c r="BC1656" s="92"/>
      <c r="BD1656" s="92"/>
      <c r="BE1656" s="92"/>
      <c r="BF1656" s="92"/>
      <c r="BG1656" s="92"/>
      <c r="BH1656" s="92"/>
      <c r="BI1656" s="92"/>
      <c r="BJ1656" s="92"/>
      <c r="BK1656" s="92"/>
      <c r="BL1656" s="92"/>
    </row>
    <row r="1657" spans="27:64" x14ac:dyDescent="0.2">
      <c r="AA1657" s="92"/>
      <c r="AB1657" s="92"/>
      <c r="AC1657" s="92"/>
      <c r="AD1657" s="92"/>
      <c r="AE1657" s="92"/>
      <c r="AG1657" s="116"/>
      <c r="AN1657" s="92"/>
      <c r="AO1657" s="92"/>
      <c r="AP1657" s="92"/>
      <c r="AQ1657" s="92"/>
      <c r="AR1657" s="92"/>
      <c r="AS1657" s="92"/>
      <c r="AT1657" s="92"/>
      <c r="AU1657" s="92"/>
    </row>
    <row r="1658" spans="27:64" x14ac:dyDescent="0.2">
      <c r="AA1658" s="92"/>
      <c r="AB1658" s="92"/>
      <c r="AC1658" s="92"/>
      <c r="AD1658" s="92"/>
      <c r="AE1658" s="92"/>
      <c r="AG1658" s="116"/>
      <c r="AN1658" s="92"/>
      <c r="AO1658" s="92"/>
      <c r="AP1658" s="92"/>
      <c r="AQ1658" s="92"/>
      <c r="AR1658" s="92"/>
      <c r="AS1658" s="92"/>
      <c r="AT1658" s="92"/>
      <c r="AU1658" s="92"/>
    </row>
    <row r="1659" spans="27:64" x14ac:dyDescent="0.2">
      <c r="AA1659" s="92"/>
      <c r="AB1659" s="92"/>
      <c r="AC1659" s="92"/>
      <c r="AD1659" s="92"/>
      <c r="AE1659" s="92"/>
      <c r="AG1659" s="116"/>
      <c r="AN1659" s="92"/>
      <c r="AO1659" s="92"/>
      <c r="AP1659" s="92"/>
      <c r="AQ1659" s="92"/>
      <c r="AR1659" s="92"/>
      <c r="AS1659" s="92"/>
      <c r="AT1659" s="92"/>
      <c r="AU1659" s="92"/>
    </row>
    <row r="1660" spans="27:64" x14ac:dyDescent="0.2">
      <c r="AA1660" s="92"/>
      <c r="AB1660" s="92"/>
      <c r="AC1660" s="92"/>
      <c r="AD1660" s="92"/>
      <c r="AE1660" s="92"/>
      <c r="AG1660" s="116"/>
      <c r="AN1660" s="92"/>
      <c r="AO1660" s="92"/>
      <c r="AP1660" s="92"/>
      <c r="AQ1660" s="92"/>
      <c r="AR1660" s="92"/>
      <c r="AS1660" s="92"/>
      <c r="AT1660" s="92"/>
      <c r="AU1660" s="92"/>
    </row>
    <row r="1661" spans="27:64" x14ac:dyDescent="0.2">
      <c r="AA1661" s="92"/>
      <c r="AB1661" s="92"/>
      <c r="AC1661" s="92"/>
      <c r="AD1661" s="92"/>
      <c r="AE1661" s="92"/>
      <c r="AG1661" s="116"/>
      <c r="AN1661" s="92"/>
      <c r="AO1661" s="92"/>
      <c r="AP1661" s="92"/>
      <c r="AQ1661" s="92"/>
      <c r="AR1661" s="92"/>
      <c r="AS1661" s="92"/>
      <c r="AT1661" s="92"/>
      <c r="AU1661" s="92"/>
      <c r="AV1661" s="92"/>
      <c r="AW1661" s="92"/>
      <c r="AX1661" s="92"/>
      <c r="AY1661" s="92"/>
      <c r="AZ1661" s="92"/>
      <c r="BA1661" s="92"/>
      <c r="BB1661" s="92"/>
      <c r="BC1661" s="92"/>
      <c r="BD1661" s="92"/>
      <c r="BE1661" s="92"/>
      <c r="BF1661" s="92"/>
      <c r="BG1661" s="92"/>
      <c r="BH1661" s="92"/>
      <c r="BI1661" s="92"/>
      <c r="BJ1661" s="92"/>
      <c r="BK1661" s="92"/>
      <c r="BL1661" s="92"/>
    </row>
    <row r="1662" spans="27:64" x14ac:dyDescent="0.2">
      <c r="AA1662" s="92"/>
      <c r="AB1662" s="92"/>
      <c r="AC1662" s="92"/>
      <c r="AD1662" s="92"/>
      <c r="AE1662" s="92"/>
      <c r="AG1662" s="116"/>
      <c r="AN1662" s="92"/>
      <c r="AO1662" s="92"/>
      <c r="AP1662" s="92"/>
      <c r="AQ1662" s="92"/>
      <c r="AR1662" s="92"/>
      <c r="AS1662" s="92"/>
      <c r="AT1662" s="92"/>
      <c r="AU1662" s="92"/>
    </row>
    <row r="1663" spans="27:64" x14ac:dyDescent="0.2">
      <c r="AA1663" s="92"/>
      <c r="AB1663" s="92"/>
      <c r="AC1663" s="92"/>
      <c r="AD1663" s="92"/>
      <c r="AE1663" s="92"/>
      <c r="AG1663" s="116"/>
      <c r="AN1663" s="92"/>
      <c r="AO1663" s="92"/>
      <c r="AP1663" s="92"/>
      <c r="AQ1663" s="92"/>
      <c r="AR1663" s="92"/>
      <c r="AS1663" s="92"/>
      <c r="AT1663" s="92"/>
      <c r="AU1663" s="92"/>
    </row>
    <row r="1664" spans="27:64" x14ac:dyDescent="0.2">
      <c r="AA1664" s="92"/>
      <c r="AB1664" s="92"/>
      <c r="AC1664" s="92"/>
      <c r="AD1664" s="92"/>
      <c r="AE1664" s="92"/>
      <c r="AG1664" s="116"/>
      <c r="AN1664" s="92"/>
      <c r="AO1664" s="92"/>
      <c r="AP1664" s="92"/>
      <c r="AQ1664" s="92"/>
      <c r="AR1664" s="92"/>
      <c r="AS1664" s="92"/>
      <c r="AT1664" s="92"/>
      <c r="AU1664" s="92"/>
      <c r="AV1664" s="92"/>
      <c r="AX1664" s="92"/>
    </row>
    <row r="1665" spans="27:64" x14ac:dyDescent="0.2">
      <c r="AA1665" s="92"/>
      <c r="AB1665" s="92"/>
      <c r="AC1665" s="92"/>
      <c r="AD1665" s="92"/>
      <c r="AE1665" s="92"/>
      <c r="AG1665" s="116"/>
      <c r="AN1665" s="92"/>
      <c r="AO1665" s="92"/>
      <c r="AP1665" s="92"/>
      <c r="AQ1665" s="92"/>
      <c r="AR1665" s="92"/>
      <c r="AS1665" s="92"/>
      <c r="AT1665" s="92"/>
      <c r="AU1665" s="92"/>
      <c r="AV1665" s="92"/>
      <c r="AX1665" s="92"/>
      <c r="AY1665" s="92"/>
      <c r="AZ1665" s="92"/>
      <c r="BA1665" s="92"/>
      <c r="BB1665" s="92"/>
      <c r="BC1665" s="92"/>
      <c r="BD1665" s="92"/>
      <c r="BE1665" s="92"/>
      <c r="BF1665" s="92"/>
      <c r="BG1665" s="92"/>
      <c r="BH1665" s="92"/>
      <c r="BI1665" s="92"/>
      <c r="BJ1665" s="92"/>
      <c r="BK1665" s="92"/>
      <c r="BL1665" s="92"/>
    </row>
    <row r="1666" spans="27:64" x14ac:dyDescent="0.2">
      <c r="AA1666" s="92"/>
      <c r="AB1666" s="92"/>
      <c r="AC1666" s="92"/>
      <c r="AD1666" s="92"/>
      <c r="AE1666" s="92"/>
      <c r="AG1666" s="116"/>
      <c r="AN1666" s="92"/>
      <c r="AO1666" s="92"/>
      <c r="AP1666" s="92"/>
      <c r="AQ1666" s="92"/>
      <c r="AR1666" s="92"/>
      <c r="AS1666" s="92"/>
      <c r="AT1666" s="92"/>
      <c r="AU1666" s="92"/>
      <c r="AV1666" s="92"/>
      <c r="AW1666" s="92"/>
      <c r="AX1666" s="92"/>
      <c r="AY1666" s="92"/>
      <c r="AZ1666" s="92"/>
      <c r="BA1666" s="92"/>
      <c r="BB1666" s="92"/>
      <c r="BC1666" s="92"/>
      <c r="BD1666" s="92"/>
      <c r="BE1666" s="92"/>
      <c r="BF1666" s="92"/>
      <c r="BG1666" s="92"/>
      <c r="BH1666" s="92"/>
      <c r="BI1666" s="92"/>
      <c r="BJ1666" s="92"/>
      <c r="BK1666" s="92"/>
      <c r="BL1666" s="92"/>
    </row>
    <row r="1667" spans="27:64" x14ac:dyDescent="0.2">
      <c r="AA1667" s="92"/>
      <c r="AB1667" s="92"/>
      <c r="AC1667" s="92"/>
      <c r="AD1667" s="92"/>
      <c r="AE1667" s="92"/>
      <c r="AG1667" s="116"/>
      <c r="AN1667" s="92"/>
      <c r="AO1667" s="92"/>
      <c r="AP1667" s="92"/>
      <c r="AQ1667" s="92"/>
      <c r="AR1667" s="92"/>
      <c r="AS1667" s="92"/>
      <c r="AT1667" s="92"/>
      <c r="AU1667" s="92"/>
      <c r="AV1667" s="92"/>
    </row>
    <row r="1668" spans="27:64" x14ac:dyDescent="0.2">
      <c r="AA1668" s="92"/>
      <c r="AB1668" s="92"/>
      <c r="AC1668" s="92"/>
      <c r="AD1668" s="92"/>
      <c r="AE1668" s="92"/>
      <c r="AG1668" s="116"/>
      <c r="AN1668" s="92"/>
      <c r="AO1668" s="92"/>
      <c r="AP1668" s="92"/>
      <c r="AQ1668" s="92"/>
      <c r="AR1668" s="92"/>
      <c r="AS1668" s="92"/>
      <c r="AT1668" s="92"/>
      <c r="AU1668" s="92"/>
    </row>
    <row r="1669" spans="27:64" x14ac:dyDescent="0.2">
      <c r="AA1669" s="92"/>
      <c r="AB1669" s="92"/>
      <c r="AC1669" s="92"/>
      <c r="AD1669" s="92"/>
      <c r="AE1669" s="92"/>
      <c r="AG1669" s="116"/>
      <c r="AN1669" s="92"/>
      <c r="AO1669" s="92"/>
      <c r="AP1669" s="92"/>
      <c r="AQ1669" s="92"/>
      <c r="AR1669" s="92"/>
      <c r="AS1669" s="92"/>
      <c r="AT1669" s="92"/>
      <c r="AU1669" s="92"/>
      <c r="AV1669" s="92"/>
    </row>
    <row r="1670" spans="27:64" x14ac:dyDescent="0.2">
      <c r="AA1670" s="92"/>
      <c r="AB1670" s="92"/>
      <c r="AC1670" s="92"/>
      <c r="AD1670" s="92"/>
      <c r="AE1670" s="92"/>
      <c r="AG1670" s="116"/>
      <c r="AN1670" s="92"/>
      <c r="AO1670" s="92"/>
      <c r="AP1670" s="92"/>
      <c r="AQ1670" s="92"/>
      <c r="AR1670" s="92"/>
      <c r="AS1670" s="92"/>
      <c r="AT1670" s="92"/>
      <c r="AU1670" s="92"/>
      <c r="AV1670" s="92"/>
    </row>
    <row r="1671" spans="27:64" x14ac:dyDescent="0.2">
      <c r="AA1671" s="92"/>
      <c r="AB1671" s="92"/>
      <c r="AC1671" s="92"/>
      <c r="AD1671" s="92"/>
      <c r="AE1671" s="92"/>
      <c r="AG1671" s="116"/>
      <c r="AN1671" s="92"/>
      <c r="AO1671" s="92"/>
      <c r="AP1671" s="92"/>
      <c r="AQ1671" s="92"/>
      <c r="AR1671" s="92"/>
      <c r="AS1671" s="92"/>
      <c r="AT1671" s="92"/>
      <c r="AU1671" s="92"/>
    </row>
    <row r="1672" spans="27:64" x14ac:dyDescent="0.2">
      <c r="AA1672" s="92"/>
      <c r="AB1672" s="92"/>
      <c r="AC1672" s="92"/>
      <c r="AD1672" s="92"/>
      <c r="AE1672" s="92"/>
      <c r="AG1672" s="116"/>
      <c r="AN1672" s="92"/>
      <c r="AO1672" s="92"/>
      <c r="AP1672" s="92"/>
      <c r="AQ1672" s="92"/>
      <c r="AR1672" s="92"/>
      <c r="AS1672" s="92"/>
      <c r="AT1672" s="92"/>
      <c r="AU1672" s="92"/>
      <c r="AV1672" s="92"/>
      <c r="AX1672" s="92"/>
    </row>
    <row r="1673" spans="27:64" x14ac:dyDescent="0.2">
      <c r="AA1673" s="92"/>
      <c r="AB1673" s="92"/>
      <c r="AC1673" s="92"/>
      <c r="AD1673" s="92"/>
      <c r="AE1673" s="92"/>
      <c r="AG1673" s="116"/>
      <c r="AN1673" s="92"/>
      <c r="AO1673" s="92"/>
      <c r="AP1673" s="92"/>
      <c r="AQ1673" s="92"/>
      <c r="AR1673" s="92"/>
      <c r="AS1673" s="92"/>
      <c r="AT1673" s="92"/>
      <c r="AU1673" s="92"/>
    </row>
    <row r="1674" spans="27:64" x14ac:dyDescent="0.2">
      <c r="AA1674" s="92"/>
      <c r="AB1674" s="92"/>
      <c r="AC1674" s="92"/>
      <c r="AD1674" s="92"/>
      <c r="AE1674" s="92"/>
      <c r="AG1674" s="116"/>
      <c r="AN1674" s="92"/>
      <c r="AO1674" s="92"/>
      <c r="AP1674" s="92"/>
      <c r="AQ1674" s="92"/>
      <c r="AR1674" s="92"/>
      <c r="AS1674" s="92"/>
      <c r="AT1674" s="92"/>
      <c r="AU1674" s="92"/>
    </row>
    <row r="1675" spans="27:64" x14ac:dyDescent="0.2">
      <c r="AA1675" s="92"/>
      <c r="AB1675" s="92"/>
      <c r="AC1675" s="92"/>
      <c r="AD1675" s="92"/>
      <c r="AE1675" s="92"/>
      <c r="AG1675" s="116"/>
      <c r="AN1675" s="92"/>
      <c r="AO1675" s="92"/>
      <c r="AP1675" s="92"/>
      <c r="AQ1675" s="92"/>
      <c r="AR1675" s="92"/>
      <c r="AS1675" s="92"/>
      <c r="AT1675" s="92"/>
      <c r="AU1675" s="92"/>
    </row>
    <row r="1676" spans="27:64" x14ac:dyDescent="0.2">
      <c r="AA1676" s="92"/>
      <c r="AB1676" s="92"/>
      <c r="AC1676" s="92"/>
      <c r="AD1676" s="92"/>
      <c r="AE1676" s="92"/>
      <c r="AG1676" s="116"/>
      <c r="AN1676" s="92"/>
      <c r="AO1676" s="92"/>
      <c r="AP1676" s="92"/>
      <c r="AQ1676" s="92"/>
      <c r="AR1676" s="92"/>
      <c r="AS1676" s="92"/>
      <c r="AT1676" s="92"/>
      <c r="AU1676" s="92"/>
      <c r="AV1676" s="92"/>
      <c r="AX1676" s="92"/>
    </row>
    <row r="1677" spans="27:64" x14ac:dyDescent="0.2">
      <c r="AA1677" s="92"/>
      <c r="AB1677" s="92"/>
      <c r="AC1677" s="92"/>
      <c r="AD1677" s="92"/>
      <c r="AE1677" s="92"/>
      <c r="AG1677" s="116"/>
      <c r="AN1677" s="92"/>
      <c r="AO1677" s="92"/>
      <c r="AP1677" s="92"/>
      <c r="AQ1677" s="92"/>
      <c r="AR1677" s="92"/>
      <c r="AS1677" s="92"/>
      <c r="AT1677" s="92"/>
      <c r="AU1677" s="92"/>
      <c r="AV1677" s="92"/>
    </row>
    <row r="1678" spans="27:64" x14ac:dyDescent="0.2">
      <c r="AA1678" s="92"/>
      <c r="AB1678" s="92"/>
      <c r="AC1678" s="92"/>
      <c r="AD1678" s="92"/>
      <c r="AE1678" s="92"/>
      <c r="AG1678" s="116"/>
      <c r="AN1678" s="92"/>
      <c r="AO1678" s="92"/>
      <c r="AP1678" s="92"/>
      <c r="AQ1678" s="92"/>
      <c r="AR1678" s="92"/>
      <c r="AS1678" s="92"/>
      <c r="AT1678" s="92"/>
      <c r="AU1678" s="92"/>
      <c r="AV1678" s="92"/>
      <c r="AW1678" s="92"/>
      <c r="AX1678" s="92"/>
      <c r="AY1678" s="92"/>
      <c r="AZ1678" s="92"/>
      <c r="BA1678" s="92"/>
      <c r="BB1678" s="92"/>
      <c r="BC1678" s="92"/>
      <c r="BD1678" s="92"/>
      <c r="BE1678" s="92"/>
      <c r="BF1678" s="92"/>
      <c r="BG1678" s="92"/>
      <c r="BH1678" s="92"/>
      <c r="BI1678" s="92"/>
      <c r="BJ1678" s="92"/>
      <c r="BK1678" s="92"/>
      <c r="BL1678" s="92"/>
    </row>
    <row r="1679" spans="27:64" x14ac:dyDescent="0.2">
      <c r="AA1679" s="92"/>
      <c r="AB1679" s="92"/>
      <c r="AC1679" s="92"/>
      <c r="AD1679" s="92"/>
      <c r="AE1679" s="92"/>
      <c r="AG1679" s="116"/>
      <c r="AN1679" s="92"/>
      <c r="AO1679" s="92"/>
      <c r="AP1679" s="92"/>
      <c r="AQ1679" s="92"/>
      <c r="AR1679" s="92"/>
      <c r="AS1679" s="92"/>
      <c r="AT1679" s="92"/>
      <c r="AU1679" s="92"/>
      <c r="AV1679" s="92"/>
      <c r="AW1679" s="92"/>
      <c r="AX1679" s="92"/>
      <c r="AY1679" s="92"/>
      <c r="AZ1679" s="92"/>
      <c r="BA1679" s="92"/>
      <c r="BB1679" s="92"/>
      <c r="BC1679" s="92"/>
      <c r="BD1679" s="92"/>
      <c r="BE1679" s="92"/>
      <c r="BF1679" s="92"/>
      <c r="BG1679" s="92"/>
      <c r="BH1679" s="92"/>
      <c r="BI1679" s="92"/>
      <c r="BJ1679" s="92"/>
      <c r="BK1679" s="92"/>
      <c r="BL1679" s="92"/>
    </row>
    <row r="1680" spans="27:64" x14ac:dyDescent="0.2">
      <c r="AA1680" s="92"/>
      <c r="AB1680" s="92"/>
      <c r="AC1680" s="92"/>
      <c r="AD1680" s="92"/>
      <c r="AE1680" s="92"/>
      <c r="AG1680" s="116"/>
      <c r="AN1680" s="92"/>
      <c r="AO1680" s="92"/>
      <c r="AP1680" s="92"/>
      <c r="AQ1680" s="92"/>
      <c r="AR1680" s="92"/>
      <c r="AS1680" s="92"/>
      <c r="AT1680" s="92"/>
      <c r="AU1680" s="92"/>
      <c r="AV1680" s="92"/>
      <c r="AW1680" s="92"/>
      <c r="AX1680" s="92"/>
      <c r="AY1680" s="92"/>
      <c r="AZ1680" s="92"/>
      <c r="BA1680" s="92"/>
      <c r="BB1680" s="92"/>
      <c r="BC1680" s="92"/>
      <c r="BD1680" s="92"/>
      <c r="BE1680" s="92"/>
      <c r="BF1680" s="92"/>
      <c r="BG1680" s="92"/>
      <c r="BH1680" s="92"/>
      <c r="BI1680" s="92"/>
      <c r="BJ1680" s="92"/>
      <c r="BK1680" s="92"/>
      <c r="BL1680" s="92"/>
    </row>
    <row r="1681" spans="27:64" x14ac:dyDescent="0.2">
      <c r="AA1681" s="92"/>
      <c r="AB1681" s="92"/>
      <c r="AC1681" s="92"/>
      <c r="AD1681" s="92"/>
      <c r="AE1681" s="92"/>
      <c r="AG1681" s="116"/>
      <c r="AN1681" s="92"/>
      <c r="AO1681" s="92"/>
      <c r="AP1681" s="92"/>
      <c r="AQ1681" s="92"/>
      <c r="AR1681" s="92"/>
      <c r="AS1681" s="92"/>
      <c r="AT1681" s="92"/>
      <c r="AU1681" s="92"/>
      <c r="AV1681" s="92"/>
      <c r="AW1681" s="92"/>
      <c r="AX1681" s="92"/>
      <c r="AY1681" s="92"/>
      <c r="AZ1681" s="92"/>
      <c r="BA1681" s="92"/>
      <c r="BB1681" s="92"/>
      <c r="BC1681" s="92"/>
      <c r="BD1681" s="92"/>
      <c r="BE1681" s="92"/>
      <c r="BF1681" s="92"/>
      <c r="BG1681" s="92"/>
      <c r="BH1681" s="92"/>
      <c r="BI1681" s="92"/>
      <c r="BJ1681" s="92"/>
      <c r="BK1681" s="92"/>
      <c r="BL1681" s="92"/>
    </row>
    <row r="1682" spans="27:64" x14ac:dyDescent="0.2">
      <c r="AA1682" s="92"/>
      <c r="AB1682" s="92"/>
      <c r="AC1682" s="92"/>
      <c r="AD1682" s="92"/>
      <c r="AE1682" s="92"/>
      <c r="AG1682" s="116"/>
      <c r="AN1682" s="92"/>
      <c r="AO1682" s="92"/>
      <c r="AP1682" s="92"/>
      <c r="AQ1682" s="92"/>
      <c r="AR1682" s="92"/>
      <c r="AS1682" s="92"/>
      <c r="AT1682" s="92"/>
      <c r="AU1682" s="92"/>
      <c r="AV1682" s="92"/>
      <c r="AX1682" s="92"/>
    </row>
    <row r="1683" spans="27:64" x14ac:dyDescent="0.2">
      <c r="AA1683" s="92"/>
      <c r="AB1683" s="92"/>
      <c r="AC1683" s="92"/>
      <c r="AD1683" s="92"/>
      <c r="AE1683" s="92"/>
      <c r="AG1683" s="116"/>
      <c r="AN1683" s="92"/>
      <c r="AO1683" s="92"/>
      <c r="AP1683" s="92"/>
      <c r="AQ1683" s="92"/>
      <c r="AR1683" s="92"/>
      <c r="AS1683" s="92"/>
      <c r="AT1683" s="92"/>
      <c r="AU1683" s="92"/>
      <c r="AV1683" s="92"/>
      <c r="AW1683" s="92"/>
      <c r="AX1683" s="92"/>
      <c r="AY1683" s="92"/>
      <c r="AZ1683" s="92"/>
      <c r="BA1683" s="92"/>
      <c r="BB1683" s="92"/>
      <c r="BC1683" s="92"/>
      <c r="BD1683" s="92"/>
      <c r="BE1683" s="92"/>
      <c r="BF1683" s="92"/>
      <c r="BG1683" s="92"/>
      <c r="BH1683" s="92"/>
      <c r="BI1683" s="92"/>
      <c r="BJ1683" s="92"/>
      <c r="BK1683" s="92"/>
      <c r="BL1683" s="92"/>
    </row>
    <row r="1684" spans="27:64" x14ac:dyDescent="0.2">
      <c r="AA1684" s="92"/>
      <c r="AB1684" s="92"/>
      <c r="AC1684" s="92"/>
      <c r="AD1684" s="92"/>
      <c r="AE1684" s="92"/>
      <c r="AG1684" s="116"/>
      <c r="AN1684" s="92"/>
      <c r="AO1684" s="92"/>
      <c r="AP1684" s="92"/>
      <c r="AQ1684" s="92"/>
      <c r="AR1684" s="92"/>
      <c r="AS1684" s="92"/>
      <c r="AT1684" s="92"/>
      <c r="AU1684" s="92"/>
      <c r="AV1684" s="92"/>
      <c r="AW1684" s="92"/>
      <c r="AX1684" s="92"/>
      <c r="AY1684" s="92"/>
      <c r="AZ1684" s="92"/>
      <c r="BA1684" s="92"/>
      <c r="BB1684" s="92"/>
      <c r="BC1684" s="92"/>
      <c r="BD1684" s="92"/>
      <c r="BE1684" s="92"/>
      <c r="BF1684" s="92"/>
      <c r="BG1684" s="92"/>
      <c r="BH1684" s="92"/>
      <c r="BI1684" s="92"/>
      <c r="BJ1684" s="92"/>
      <c r="BK1684" s="92"/>
      <c r="BL1684" s="92"/>
    </row>
    <row r="1685" spans="27:64" x14ac:dyDescent="0.2">
      <c r="AA1685" s="92"/>
      <c r="AB1685" s="92"/>
      <c r="AC1685" s="92"/>
      <c r="AD1685" s="92"/>
      <c r="AE1685" s="92"/>
      <c r="AG1685" s="116"/>
      <c r="AN1685" s="92"/>
      <c r="AO1685" s="92"/>
      <c r="AP1685" s="92"/>
      <c r="AQ1685" s="92"/>
      <c r="AR1685" s="92"/>
      <c r="AS1685" s="92"/>
      <c r="AT1685" s="92"/>
      <c r="AU1685" s="92"/>
      <c r="AV1685" s="92"/>
      <c r="AX1685" s="92"/>
    </row>
    <row r="1686" spans="27:64" x14ac:dyDescent="0.2">
      <c r="AA1686" s="92"/>
      <c r="AB1686" s="92"/>
      <c r="AC1686" s="92"/>
      <c r="AD1686" s="92"/>
      <c r="AE1686" s="92"/>
      <c r="AG1686" s="116"/>
      <c r="AN1686" s="92"/>
      <c r="AO1686" s="92"/>
      <c r="AP1686" s="92"/>
      <c r="AQ1686" s="92"/>
      <c r="AR1686" s="92"/>
      <c r="AS1686" s="92"/>
      <c r="AT1686" s="92"/>
      <c r="AU1686" s="92"/>
      <c r="AV1686" s="92"/>
      <c r="AX1686" s="92"/>
    </row>
    <row r="1687" spans="27:64" x14ac:dyDescent="0.2">
      <c r="AA1687" s="92"/>
      <c r="AB1687" s="92"/>
      <c r="AC1687" s="92"/>
      <c r="AD1687" s="92"/>
      <c r="AE1687" s="92"/>
      <c r="AG1687" s="116"/>
      <c r="AN1687" s="92"/>
      <c r="AO1687" s="92"/>
      <c r="AP1687" s="92"/>
      <c r="AQ1687" s="92"/>
      <c r="AR1687" s="92"/>
      <c r="AS1687" s="92"/>
      <c r="AT1687" s="92"/>
      <c r="AU1687" s="92"/>
      <c r="AV1687" s="92"/>
      <c r="AX1687" s="92"/>
      <c r="AY1687" s="92"/>
      <c r="AZ1687" s="92"/>
      <c r="BA1687" s="92"/>
      <c r="BB1687" s="92"/>
      <c r="BC1687" s="92"/>
      <c r="BD1687" s="92"/>
      <c r="BE1687" s="92"/>
      <c r="BF1687" s="92"/>
      <c r="BG1687" s="92"/>
      <c r="BH1687" s="92"/>
      <c r="BI1687" s="92"/>
      <c r="BJ1687" s="92"/>
      <c r="BK1687" s="92"/>
      <c r="BL1687" s="92"/>
    </row>
    <row r="1688" spans="27:64" x14ac:dyDescent="0.2">
      <c r="AA1688" s="92"/>
      <c r="AB1688" s="92"/>
      <c r="AC1688" s="92"/>
      <c r="AD1688" s="92"/>
      <c r="AE1688" s="92"/>
      <c r="AG1688" s="116"/>
      <c r="AN1688" s="92"/>
      <c r="AO1688" s="92"/>
      <c r="AP1688" s="92"/>
      <c r="AQ1688" s="92"/>
      <c r="AR1688" s="92"/>
      <c r="AS1688" s="92"/>
      <c r="AT1688" s="92"/>
      <c r="AU1688" s="92"/>
      <c r="AV1688" s="92"/>
      <c r="AW1688" s="92"/>
      <c r="AX1688" s="92"/>
      <c r="AY1688" s="92"/>
      <c r="AZ1688" s="92"/>
      <c r="BA1688" s="92"/>
      <c r="BB1688" s="92"/>
      <c r="BC1688" s="92"/>
      <c r="BD1688" s="92"/>
      <c r="BE1688" s="92"/>
      <c r="BF1688" s="92"/>
      <c r="BG1688" s="92"/>
      <c r="BH1688" s="92"/>
      <c r="BI1688" s="92"/>
      <c r="BJ1688" s="92"/>
      <c r="BK1688" s="92"/>
      <c r="BL1688" s="92"/>
    </row>
    <row r="1689" spans="27:64" x14ac:dyDescent="0.2">
      <c r="AA1689" s="92"/>
      <c r="AB1689" s="92"/>
      <c r="AC1689" s="92"/>
      <c r="AD1689" s="92"/>
      <c r="AE1689" s="92"/>
      <c r="AG1689" s="116"/>
      <c r="AN1689" s="92"/>
      <c r="AO1689" s="92"/>
      <c r="AP1689" s="92"/>
      <c r="AQ1689" s="92"/>
      <c r="AR1689" s="92"/>
      <c r="AS1689" s="92"/>
      <c r="AT1689" s="92"/>
      <c r="AU1689" s="92"/>
      <c r="AV1689" s="92"/>
      <c r="AW1689" s="92"/>
      <c r="AX1689" s="92"/>
      <c r="AY1689" s="92"/>
      <c r="AZ1689" s="92"/>
      <c r="BA1689" s="92"/>
      <c r="BB1689" s="92"/>
      <c r="BC1689" s="92"/>
      <c r="BD1689" s="92"/>
      <c r="BE1689" s="92"/>
      <c r="BF1689" s="92"/>
      <c r="BG1689" s="92"/>
      <c r="BH1689" s="92"/>
      <c r="BI1689" s="92"/>
      <c r="BJ1689" s="92"/>
      <c r="BK1689" s="92"/>
      <c r="BL1689" s="92"/>
    </row>
    <row r="1690" spans="27:64" x14ac:dyDescent="0.2">
      <c r="AA1690" s="92"/>
      <c r="AB1690" s="92"/>
      <c r="AC1690" s="92"/>
      <c r="AD1690" s="92"/>
      <c r="AE1690" s="92"/>
      <c r="AG1690" s="116"/>
      <c r="AN1690" s="92"/>
      <c r="AO1690" s="92"/>
      <c r="AP1690" s="92"/>
      <c r="AQ1690" s="92"/>
      <c r="AR1690" s="92"/>
      <c r="AS1690" s="92"/>
      <c r="AT1690" s="92"/>
      <c r="AU1690" s="92"/>
      <c r="AV1690" s="92"/>
    </row>
    <row r="1691" spans="27:64" x14ac:dyDescent="0.2">
      <c r="AA1691" s="92"/>
      <c r="AB1691" s="92"/>
      <c r="AC1691" s="92"/>
      <c r="AD1691" s="92"/>
      <c r="AE1691" s="92"/>
      <c r="AG1691" s="116"/>
      <c r="AN1691" s="92"/>
      <c r="AO1691" s="92"/>
      <c r="AP1691" s="92"/>
      <c r="AQ1691" s="92"/>
      <c r="AR1691" s="92"/>
      <c r="AS1691" s="92"/>
      <c r="AT1691" s="92"/>
      <c r="AU1691" s="92"/>
      <c r="AV1691" s="92"/>
    </row>
    <row r="1692" spans="27:64" x14ac:dyDescent="0.2">
      <c r="AA1692" s="92"/>
      <c r="AB1692" s="92"/>
      <c r="AC1692" s="92"/>
      <c r="AD1692" s="92"/>
      <c r="AE1692" s="92"/>
      <c r="AG1692" s="116"/>
      <c r="AN1692" s="92"/>
      <c r="AO1692" s="92"/>
      <c r="AP1692" s="92"/>
      <c r="AQ1692" s="92"/>
      <c r="AR1692" s="92"/>
      <c r="AS1692" s="92"/>
      <c r="AT1692" s="92"/>
      <c r="AU1692" s="92"/>
      <c r="AV1692" s="92"/>
    </row>
    <row r="1693" spans="27:64" x14ac:dyDescent="0.2">
      <c r="AA1693" s="92"/>
      <c r="AB1693" s="92"/>
      <c r="AC1693" s="92"/>
      <c r="AD1693" s="92"/>
      <c r="AE1693" s="92"/>
      <c r="AG1693" s="116"/>
      <c r="AN1693" s="92"/>
      <c r="AO1693" s="92"/>
      <c r="AP1693" s="92"/>
      <c r="AQ1693" s="92"/>
      <c r="AR1693" s="92"/>
      <c r="AS1693" s="92"/>
      <c r="AT1693" s="92"/>
      <c r="AU1693" s="92"/>
      <c r="AV1693" s="92"/>
      <c r="AX1693" s="92"/>
    </row>
    <row r="1694" spans="27:64" x14ac:dyDescent="0.2">
      <c r="AA1694" s="92"/>
      <c r="AB1694" s="92"/>
      <c r="AC1694" s="92"/>
      <c r="AD1694" s="92"/>
      <c r="AE1694" s="92"/>
      <c r="AG1694" s="116"/>
      <c r="AN1694" s="92"/>
      <c r="AO1694" s="92"/>
      <c r="AP1694" s="92"/>
      <c r="AQ1694" s="92"/>
      <c r="AR1694" s="92"/>
      <c r="AS1694" s="92"/>
      <c r="AT1694" s="92"/>
      <c r="AU1694" s="92"/>
      <c r="AV1694" s="92"/>
      <c r="AW1694" s="92"/>
      <c r="AX1694" s="92"/>
      <c r="AY1694" s="92"/>
      <c r="AZ1694" s="92"/>
      <c r="BA1694" s="92"/>
      <c r="BB1694" s="92"/>
      <c r="BC1694" s="92"/>
      <c r="BD1694" s="92"/>
      <c r="BE1694" s="92"/>
      <c r="BF1694" s="92"/>
      <c r="BG1694" s="92"/>
      <c r="BH1694" s="92"/>
      <c r="BI1694" s="92"/>
      <c r="BJ1694" s="92"/>
      <c r="BK1694" s="92"/>
      <c r="BL1694" s="92"/>
    </row>
    <row r="1695" spans="27:64" x14ac:dyDescent="0.2">
      <c r="AA1695" s="92"/>
      <c r="AB1695" s="92"/>
      <c r="AC1695" s="92"/>
      <c r="AD1695" s="92"/>
      <c r="AE1695" s="92"/>
      <c r="AG1695" s="116"/>
      <c r="AN1695" s="92"/>
      <c r="AO1695" s="92"/>
      <c r="AP1695" s="92"/>
      <c r="AQ1695" s="92"/>
      <c r="AR1695" s="92"/>
      <c r="AS1695" s="92"/>
      <c r="AT1695" s="92"/>
      <c r="AU1695" s="92"/>
      <c r="AV1695" s="92"/>
      <c r="AW1695" s="92"/>
      <c r="AX1695" s="92"/>
      <c r="AY1695" s="92"/>
      <c r="AZ1695" s="92"/>
      <c r="BA1695" s="92"/>
      <c r="BB1695" s="92"/>
      <c r="BC1695" s="92"/>
      <c r="BD1695" s="92"/>
      <c r="BE1695" s="92"/>
      <c r="BF1695" s="92"/>
      <c r="BG1695" s="92"/>
      <c r="BH1695" s="92"/>
      <c r="BI1695" s="92"/>
      <c r="BJ1695" s="92"/>
      <c r="BK1695" s="92"/>
      <c r="BL1695" s="92"/>
    </row>
    <row r="1696" spans="27:64" x14ac:dyDescent="0.2">
      <c r="AA1696" s="92"/>
      <c r="AB1696" s="92"/>
      <c r="AC1696" s="92"/>
      <c r="AD1696" s="92"/>
      <c r="AE1696" s="92"/>
      <c r="AG1696" s="116"/>
      <c r="AN1696" s="92"/>
      <c r="AO1696" s="92"/>
      <c r="AP1696" s="92"/>
      <c r="AQ1696" s="92"/>
      <c r="AR1696" s="92"/>
      <c r="AS1696" s="92"/>
      <c r="AT1696" s="92"/>
      <c r="AU1696" s="92"/>
    </row>
    <row r="1697" spans="27:64" x14ac:dyDescent="0.2">
      <c r="AA1697" s="92"/>
      <c r="AB1697" s="92"/>
      <c r="AC1697" s="92"/>
      <c r="AD1697" s="92"/>
      <c r="AE1697" s="92"/>
      <c r="AG1697" s="116"/>
      <c r="AN1697" s="92"/>
      <c r="AO1697" s="92"/>
      <c r="AP1697" s="92"/>
      <c r="AQ1697" s="92"/>
      <c r="AR1697" s="92"/>
      <c r="AS1697" s="92"/>
      <c r="AT1697" s="92"/>
      <c r="AU1697" s="92"/>
      <c r="AV1697" s="92"/>
      <c r="AX1697" s="92"/>
    </row>
    <row r="1698" spans="27:64" x14ac:dyDescent="0.2">
      <c r="AA1698" s="92"/>
      <c r="AB1698" s="92"/>
      <c r="AC1698" s="92"/>
      <c r="AD1698" s="92"/>
      <c r="AE1698" s="92"/>
      <c r="AG1698" s="116"/>
      <c r="AN1698" s="92"/>
      <c r="AO1698" s="92"/>
      <c r="AP1698" s="92"/>
      <c r="AQ1698" s="92"/>
      <c r="AR1698" s="92"/>
      <c r="AS1698" s="92"/>
      <c r="AT1698" s="92"/>
      <c r="AU1698" s="92"/>
      <c r="AV1698" s="92"/>
    </row>
    <row r="1699" spans="27:64" x14ac:dyDescent="0.2">
      <c r="AA1699" s="92"/>
      <c r="AB1699" s="92"/>
      <c r="AC1699" s="92"/>
      <c r="AD1699" s="92"/>
      <c r="AE1699" s="92"/>
      <c r="AG1699" s="116"/>
      <c r="AN1699" s="92"/>
      <c r="AO1699" s="92"/>
      <c r="AP1699" s="92"/>
      <c r="AQ1699" s="92"/>
      <c r="AR1699" s="92"/>
      <c r="AS1699" s="92"/>
      <c r="AT1699" s="92"/>
      <c r="AU1699" s="92"/>
      <c r="AV1699" s="92"/>
    </row>
    <row r="1700" spans="27:64" x14ac:dyDescent="0.2">
      <c r="AA1700" s="92"/>
      <c r="AB1700" s="92"/>
      <c r="AC1700" s="92"/>
      <c r="AD1700" s="92"/>
      <c r="AE1700" s="92"/>
      <c r="AG1700" s="116"/>
      <c r="AN1700" s="92"/>
      <c r="AO1700" s="92"/>
      <c r="AP1700" s="92"/>
      <c r="AQ1700" s="92"/>
      <c r="AR1700" s="92"/>
      <c r="AS1700" s="92"/>
      <c r="AT1700" s="92"/>
      <c r="AU1700" s="92"/>
    </row>
    <row r="1701" spans="27:64" x14ac:dyDescent="0.2">
      <c r="AA1701" s="92"/>
      <c r="AB1701" s="92"/>
      <c r="AC1701" s="92"/>
      <c r="AD1701" s="92"/>
      <c r="AE1701" s="92"/>
      <c r="AG1701" s="116"/>
      <c r="AN1701" s="92"/>
      <c r="AO1701" s="92"/>
      <c r="AP1701" s="92"/>
      <c r="AQ1701" s="92"/>
      <c r="AR1701" s="92"/>
      <c r="AS1701" s="92"/>
      <c r="AT1701" s="92"/>
      <c r="AU1701" s="92"/>
    </row>
    <row r="1702" spans="27:64" x14ac:dyDescent="0.2">
      <c r="AA1702" s="92"/>
      <c r="AB1702" s="92"/>
      <c r="AC1702" s="92"/>
      <c r="AD1702" s="92"/>
      <c r="AE1702" s="92"/>
      <c r="AG1702" s="116"/>
      <c r="AN1702" s="92"/>
      <c r="AO1702" s="92"/>
      <c r="AP1702" s="92"/>
      <c r="AQ1702" s="92"/>
      <c r="AR1702" s="92"/>
      <c r="AS1702" s="92"/>
      <c r="AT1702" s="92"/>
      <c r="AU1702" s="92"/>
    </row>
    <row r="1703" spans="27:64" x14ac:dyDescent="0.2">
      <c r="AA1703" s="92"/>
      <c r="AB1703" s="92"/>
      <c r="AC1703" s="92"/>
      <c r="AD1703" s="92"/>
      <c r="AE1703" s="92"/>
      <c r="AG1703" s="116"/>
      <c r="AN1703" s="92"/>
      <c r="AO1703" s="92"/>
      <c r="AP1703" s="92"/>
      <c r="AQ1703" s="92"/>
      <c r="AR1703" s="92"/>
      <c r="AS1703" s="92"/>
      <c r="AT1703" s="92"/>
      <c r="AU1703" s="92"/>
    </row>
    <row r="1704" spans="27:64" x14ac:dyDescent="0.2">
      <c r="AA1704" s="92"/>
      <c r="AB1704" s="92"/>
      <c r="AC1704" s="92"/>
      <c r="AD1704" s="92"/>
      <c r="AE1704" s="92"/>
      <c r="AG1704" s="116"/>
      <c r="AN1704" s="92"/>
      <c r="AO1704" s="92"/>
      <c r="AP1704" s="92"/>
      <c r="AQ1704" s="92"/>
      <c r="AR1704" s="92"/>
      <c r="AS1704" s="92"/>
      <c r="AT1704" s="92"/>
      <c r="AU1704" s="92"/>
    </row>
    <row r="1705" spans="27:64" x14ac:dyDescent="0.2">
      <c r="AA1705" s="92"/>
      <c r="AB1705" s="92"/>
      <c r="AC1705" s="92"/>
      <c r="AD1705" s="92"/>
      <c r="AE1705" s="92"/>
      <c r="AG1705" s="116"/>
      <c r="AN1705" s="92"/>
      <c r="AO1705" s="92"/>
      <c r="AP1705" s="92"/>
      <c r="AQ1705" s="92"/>
      <c r="AR1705" s="92"/>
      <c r="AS1705" s="92"/>
      <c r="AT1705" s="92"/>
      <c r="AU1705" s="92"/>
    </row>
    <row r="1706" spans="27:64" x14ac:dyDescent="0.2">
      <c r="AA1706" s="92"/>
      <c r="AB1706" s="92"/>
      <c r="AC1706" s="92"/>
      <c r="AD1706" s="92"/>
      <c r="AE1706" s="92"/>
      <c r="AG1706" s="116"/>
      <c r="AN1706" s="92"/>
      <c r="AO1706" s="92"/>
      <c r="AP1706" s="92"/>
      <c r="AQ1706" s="92"/>
      <c r="AR1706" s="92"/>
      <c r="AS1706" s="92"/>
      <c r="AT1706" s="92"/>
      <c r="AU1706" s="92"/>
    </row>
    <row r="1707" spans="27:64" x14ac:dyDescent="0.2">
      <c r="AA1707" s="92"/>
      <c r="AB1707" s="92"/>
      <c r="AC1707" s="92"/>
      <c r="AD1707" s="92"/>
      <c r="AE1707" s="92"/>
      <c r="AG1707" s="116"/>
      <c r="AN1707" s="92"/>
      <c r="AO1707" s="92"/>
      <c r="AP1707" s="92"/>
      <c r="AQ1707" s="92"/>
      <c r="AR1707" s="92"/>
      <c r="AS1707" s="92"/>
      <c r="AT1707" s="92"/>
      <c r="AU1707" s="92"/>
    </row>
    <row r="1708" spans="27:64" x14ac:dyDescent="0.2">
      <c r="AA1708" s="92"/>
      <c r="AB1708" s="92"/>
      <c r="AC1708" s="92"/>
      <c r="AD1708" s="92"/>
      <c r="AE1708" s="92"/>
      <c r="AG1708" s="116"/>
      <c r="AN1708" s="92"/>
      <c r="AO1708" s="92"/>
      <c r="AP1708" s="92"/>
      <c r="AQ1708" s="92"/>
      <c r="AR1708" s="92"/>
      <c r="AS1708" s="92"/>
      <c r="AT1708" s="92"/>
      <c r="AU1708" s="92"/>
      <c r="AV1708" s="92"/>
    </row>
    <row r="1709" spans="27:64" x14ac:dyDescent="0.2">
      <c r="AA1709" s="92"/>
      <c r="AB1709" s="92"/>
      <c r="AC1709" s="92"/>
      <c r="AD1709" s="92"/>
      <c r="AE1709" s="92"/>
      <c r="AG1709" s="116"/>
      <c r="AN1709" s="92"/>
      <c r="AO1709" s="92"/>
      <c r="AP1709" s="92"/>
      <c r="AQ1709" s="92"/>
      <c r="AR1709" s="92"/>
      <c r="AS1709" s="92"/>
      <c r="AT1709" s="92"/>
      <c r="AU1709" s="92"/>
      <c r="AV1709" s="92"/>
      <c r="AW1709" s="92"/>
      <c r="AX1709" s="92"/>
      <c r="AY1709" s="92"/>
      <c r="AZ1709" s="92"/>
      <c r="BA1709" s="92"/>
      <c r="BB1709" s="92"/>
      <c r="BC1709" s="92"/>
      <c r="BD1709" s="92"/>
      <c r="BE1709" s="92"/>
      <c r="BF1709" s="92"/>
      <c r="BG1709" s="92"/>
      <c r="BH1709" s="92"/>
      <c r="BI1709" s="92"/>
      <c r="BJ1709" s="92"/>
      <c r="BK1709" s="92"/>
      <c r="BL1709" s="92"/>
    </row>
    <row r="1710" spans="27:64" x14ac:dyDescent="0.2">
      <c r="AA1710" s="92"/>
      <c r="AB1710" s="92"/>
      <c r="AC1710" s="92"/>
      <c r="AD1710" s="92"/>
      <c r="AE1710" s="92"/>
      <c r="AG1710" s="116"/>
      <c r="AN1710" s="92"/>
      <c r="AO1710" s="92"/>
      <c r="AP1710" s="92"/>
      <c r="AQ1710" s="92"/>
      <c r="AR1710" s="92"/>
      <c r="AS1710" s="92"/>
      <c r="AT1710" s="92"/>
      <c r="AU1710" s="92"/>
      <c r="AV1710" s="92"/>
    </row>
    <row r="1711" spans="27:64" x14ac:dyDescent="0.2">
      <c r="AA1711" s="92"/>
      <c r="AB1711" s="92"/>
      <c r="AC1711" s="92"/>
      <c r="AD1711" s="92"/>
      <c r="AE1711" s="92"/>
      <c r="AG1711" s="116"/>
      <c r="AN1711" s="92"/>
      <c r="AO1711" s="92"/>
      <c r="AP1711" s="92"/>
      <c r="AQ1711" s="92"/>
      <c r="AR1711" s="92"/>
      <c r="AS1711" s="92"/>
      <c r="AT1711" s="92"/>
      <c r="AU1711" s="92"/>
      <c r="AV1711" s="92"/>
    </row>
    <row r="1712" spans="27:64" x14ac:dyDescent="0.2">
      <c r="AA1712" s="92"/>
      <c r="AB1712" s="92"/>
      <c r="AC1712" s="92"/>
      <c r="AD1712" s="92"/>
      <c r="AE1712" s="92"/>
      <c r="AG1712" s="116"/>
      <c r="AN1712" s="92"/>
      <c r="AO1712" s="92"/>
      <c r="AP1712" s="92"/>
      <c r="AQ1712" s="92"/>
      <c r="AR1712" s="92"/>
      <c r="AS1712" s="92"/>
      <c r="AT1712" s="92"/>
      <c r="AU1712" s="92"/>
      <c r="AV1712" s="92"/>
      <c r="AX1712" s="92"/>
    </row>
    <row r="1713" spans="27:64" x14ac:dyDescent="0.2">
      <c r="AA1713" s="92"/>
      <c r="AB1713" s="92"/>
      <c r="AC1713" s="92"/>
      <c r="AD1713" s="92"/>
      <c r="AE1713" s="92"/>
      <c r="AG1713" s="116"/>
      <c r="AN1713" s="92"/>
      <c r="AO1713" s="92"/>
      <c r="AP1713" s="92"/>
      <c r="AQ1713" s="92"/>
      <c r="AR1713" s="92"/>
      <c r="AS1713" s="92"/>
      <c r="AT1713" s="92"/>
      <c r="AU1713" s="92"/>
      <c r="AV1713" s="92"/>
    </row>
    <row r="1714" spans="27:64" x14ac:dyDescent="0.2">
      <c r="AA1714" s="92"/>
      <c r="AB1714" s="92"/>
      <c r="AC1714" s="92"/>
      <c r="AD1714" s="92"/>
      <c r="AE1714" s="92"/>
      <c r="AG1714" s="116"/>
      <c r="AN1714" s="92"/>
      <c r="AO1714" s="92"/>
      <c r="AP1714" s="92"/>
      <c r="AQ1714" s="92"/>
      <c r="AR1714" s="92"/>
      <c r="AS1714" s="92"/>
      <c r="AT1714" s="92"/>
      <c r="AU1714" s="92"/>
    </row>
    <row r="1715" spans="27:64" x14ac:dyDescent="0.2">
      <c r="AA1715" s="92"/>
      <c r="AB1715" s="92"/>
      <c r="AC1715" s="92"/>
      <c r="AD1715" s="92"/>
      <c r="AE1715" s="92"/>
      <c r="AG1715" s="116"/>
      <c r="AN1715" s="92"/>
      <c r="AO1715" s="92"/>
      <c r="AP1715" s="92"/>
      <c r="AQ1715" s="92"/>
      <c r="AR1715" s="92"/>
      <c r="AS1715" s="92"/>
      <c r="AT1715" s="92"/>
      <c r="AU1715" s="92"/>
      <c r="AV1715" s="92"/>
      <c r="AX1715" s="92"/>
    </row>
    <row r="1716" spans="27:64" x14ac:dyDescent="0.2">
      <c r="AA1716" s="92"/>
      <c r="AB1716" s="92"/>
      <c r="AC1716" s="92"/>
      <c r="AD1716" s="92"/>
      <c r="AE1716" s="92"/>
      <c r="AG1716" s="116"/>
      <c r="AN1716" s="92"/>
      <c r="AO1716" s="92"/>
      <c r="AP1716" s="92"/>
      <c r="AQ1716" s="92"/>
      <c r="AR1716" s="92"/>
      <c r="AS1716" s="92"/>
      <c r="AT1716" s="92"/>
      <c r="AU1716" s="92"/>
      <c r="AV1716" s="92"/>
      <c r="AX1716" s="92"/>
      <c r="AY1716" s="92"/>
      <c r="AZ1716" s="92"/>
      <c r="BA1716" s="92"/>
      <c r="BB1716" s="92"/>
      <c r="BC1716" s="92"/>
      <c r="BD1716" s="92"/>
      <c r="BE1716" s="92"/>
      <c r="BF1716" s="92"/>
      <c r="BG1716" s="92"/>
      <c r="BH1716" s="92"/>
      <c r="BI1716" s="92"/>
      <c r="BJ1716" s="92"/>
      <c r="BK1716" s="92"/>
      <c r="BL1716" s="92"/>
    </row>
    <row r="1717" spans="27:64" x14ac:dyDescent="0.2">
      <c r="AA1717" s="92"/>
      <c r="AB1717" s="92"/>
      <c r="AC1717" s="92"/>
      <c r="AD1717" s="92"/>
      <c r="AE1717" s="92"/>
      <c r="AG1717" s="116"/>
      <c r="AN1717" s="92"/>
      <c r="AO1717" s="92"/>
      <c r="AP1717" s="92"/>
      <c r="AQ1717" s="92"/>
      <c r="AR1717" s="92"/>
      <c r="AS1717" s="92"/>
      <c r="AT1717" s="92"/>
      <c r="AU1717" s="92"/>
      <c r="AV1717" s="92"/>
      <c r="AW1717" s="92"/>
      <c r="AX1717" s="92"/>
      <c r="AY1717" s="92"/>
      <c r="AZ1717" s="92"/>
      <c r="BA1717" s="92"/>
      <c r="BB1717" s="92"/>
      <c r="BC1717" s="92"/>
      <c r="BD1717" s="92"/>
      <c r="BE1717" s="92"/>
      <c r="BF1717" s="92"/>
      <c r="BG1717" s="92"/>
      <c r="BH1717" s="92"/>
      <c r="BI1717" s="92"/>
      <c r="BJ1717" s="92"/>
      <c r="BK1717" s="92"/>
      <c r="BL1717" s="92"/>
    </row>
    <row r="1718" spans="27:64" x14ac:dyDescent="0.2">
      <c r="AA1718" s="92"/>
      <c r="AB1718" s="92"/>
      <c r="AC1718" s="92"/>
      <c r="AD1718" s="92"/>
      <c r="AE1718" s="92"/>
      <c r="AG1718" s="116"/>
      <c r="AN1718" s="92"/>
      <c r="AO1718" s="92"/>
      <c r="AP1718" s="92"/>
      <c r="AQ1718" s="92"/>
      <c r="AR1718" s="92"/>
      <c r="AS1718" s="92"/>
      <c r="AT1718" s="92"/>
      <c r="AU1718" s="92"/>
      <c r="AV1718" s="92"/>
    </row>
    <row r="1719" spans="27:64" x14ac:dyDescent="0.2">
      <c r="AA1719" s="92"/>
      <c r="AB1719" s="92"/>
      <c r="AC1719" s="92"/>
      <c r="AD1719" s="92"/>
      <c r="AE1719" s="92"/>
      <c r="AG1719" s="116"/>
      <c r="AN1719" s="92"/>
      <c r="AO1719" s="92"/>
      <c r="AP1719" s="92"/>
      <c r="AQ1719" s="92"/>
      <c r="AR1719" s="92"/>
      <c r="AS1719" s="92"/>
      <c r="AT1719" s="92"/>
      <c r="AU1719" s="92"/>
    </row>
    <row r="1720" spans="27:64" x14ac:dyDescent="0.2">
      <c r="AA1720" s="92"/>
      <c r="AB1720" s="92"/>
      <c r="AC1720" s="92"/>
      <c r="AD1720" s="92"/>
      <c r="AE1720" s="92"/>
      <c r="AG1720" s="116"/>
      <c r="AN1720" s="92"/>
      <c r="AO1720" s="92"/>
      <c r="AP1720" s="92"/>
      <c r="AQ1720" s="92"/>
      <c r="AR1720" s="92"/>
      <c r="AS1720" s="92"/>
      <c r="AT1720" s="92"/>
      <c r="AU1720" s="92"/>
      <c r="AV1720" s="92"/>
    </row>
    <row r="1721" spans="27:64" x14ac:dyDescent="0.2">
      <c r="AA1721" s="92"/>
      <c r="AB1721" s="92"/>
      <c r="AC1721" s="92"/>
      <c r="AD1721" s="92"/>
      <c r="AE1721" s="92"/>
      <c r="AG1721" s="116"/>
      <c r="AN1721" s="92"/>
      <c r="AO1721" s="92"/>
      <c r="AP1721" s="92"/>
      <c r="AQ1721" s="92"/>
      <c r="AR1721" s="92"/>
      <c r="AS1721" s="92"/>
      <c r="AT1721" s="92"/>
      <c r="AU1721" s="92"/>
      <c r="AV1721" s="92"/>
    </row>
    <row r="1722" spans="27:64" x14ac:dyDescent="0.2">
      <c r="AA1722" s="92"/>
      <c r="AB1722" s="92"/>
      <c r="AC1722" s="92"/>
      <c r="AD1722" s="92"/>
      <c r="AE1722" s="92"/>
      <c r="AG1722" s="116"/>
      <c r="AN1722" s="92"/>
      <c r="AO1722" s="92"/>
      <c r="AP1722" s="92"/>
      <c r="AQ1722" s="92"/>
      <c r="AR1722" s="92"/>
      <c r="AS1722" s="92"/>
      <c r="AT1722" s="92"/>
      <c r="AU1722" s="92"/>
      <c r="AV1722" s="92"/>
    </row>
    <row r="1723" spans="27:64" x14ac:dyDescent="0.2">
      <c r="AA1723" s="92"/>
      <c r="AB1723" s="92"/>
      <c r="AC1723" s="92"/>
      <c r="AD1723" s="92"/>
      <c r="AE1723" s="92"/>
      <c r="AG1723" s="116"/>
      <c r="AN1723" s="92"/>
      <c r="AO1723" s="92"/>
      <c r="AP1723" s="92"/>
      <c r="AQ1723" s="92"/>
      <c r="AR1723" s="92"/>
      <c r="AS1723" s="92"/>
      <c r="AT1723" s="92"/>
      <c r="AU1723" s="92"/>
      <c r="AV1723" s="92"/>
    </row>
    <row r="1724" spans="27:64" x14ac:dyDescent="0.2">
      <c r="AA1724" s="92"/>
      <c r="AB1724" s="92"/>
      <c r="AC1724" s="92"/>
      <c r="AD1724" s="92"/>
      <c r="AE1724" s="92"/>
      <c r="AG1724" s="116"/>
      <c r="AN1724" s="92"/>
      <c r="AO1724" s="92"/>
      <c r="AP1724" s="92"/>
      <c r="AQ1724" s="92"/>
      <c r="AR1724" s="92"/>
      <c r="AS1724" s="92"/>
      <c r="AT1724" s="92"/>
      <c r="AU1724" s="92"/>
      <c r="AV1724" s="92"/>
    </row>
    <row r="1725" spans="27:64" x14ac:dyDescent="0.2">
      <c r="AA1725" s="92"/>
      <c r="AB1725" s="92"/>
      <c r="AC1725" s="92"/>
      <c r="AD1725" s="92"/>
      <c r="AE1725" s="92"/>
      <c r="AG1725" s="116"/>
      <c r="AN1725" s="92"/>
      <c r="AO1725" s="92"/>
      <c r="AP1725" s="92"/>
      <c r="AQ1725" s="92"/>
      <c r="AR1725" s="92"/>
      <c r="AS1725" s="92"/>
      <c r="AT1725" s="92"/>
      <c r="AU1725" s="92"/>
      <c r="AV1725" s="92"/>
      <c r="AX1725" s="92"/>
      <c r="AY1725" s="92"/>
      <c r="AZ1725" s="92"/>
      <c r="BA1725" s="92"/>
      <c r="BB1725" s="92"/>
      <c r="BC1725" s="92"/>
      <c r="BD1725" s="92"/>
      <c r="BE1725" s="92"/>
      <c r="BF1725" s="92"/>
      <c r="BG1725" s="92"/>
      <c r="BH1725" s="92"/>
      <c r="BI1725" s="92"/>
      <c r="BJ1725" s="92"/>
      <c r="BK1725" s="92"/>
      <c r="BL1725" s="92"/>
    </row>
    <row r="1726" spans="27:64" x14ac:dyDescent="0.2">
      <c r="AA1726" s="92"/>
      <c r="AB1726" s="92"/>
      <c r="AC1726" s="92"/>
      <c r="AD1726" s="92"/>
      <c r="AE1726" s="92"/>
      <c r="AG1726" s="116"/>
      <c r="AN1726" s="92"/>
      <c r="AO1726" s="92"/>
      <c r="AP1726" s="92"/>
      <c r="AQ1726" s="92"/>
      <c r="AR1726" s="92"/>
      <c r="AS1726" s="92"/>
      <c r="AT1726" s="92"/>
      <c r="AU1726" s="92"/>
    </row>
    <row r="1727" spans="27:64" x14ac:dyDescent="0.2">
      <c r="AA1727" s="92"/>
      <c r="AB1727" s="92"/>
      <c r="AC1727" s="92"/>
      <c r="AD1727" s="92"/>
      <c r="AE1727" s="92"/>
      <c r="AG1727" s="116"/>
      <c r="AN1727" s="92"/>
      <c r="AO1727" s="92"/>
      <c r="AP1727" s="92"/>
      <c r="AQ1727" s="92"/>
      <c r="AR1727" s="92"/>
      <c r="AS1727" s="92"/>
      <c r="AT1727" s="92"/>
      <c r="AU1727" s="92"/>
      <c r="AV1727" s="92"/>
    </row>
    <row r="1728" spans="27:64" x14ac:dyDescent="0.2">
      <c r="AA1728" s="92"/>
      <c r="AB1728" s="92"/>
      <c r="AC1728" s="92"/>
      <c r="AD1728" s="92"/>
      <c r="AE1728" s="92"/>
      <c r="AG1728" s="116"/>
      <c r="AN1728" s="92"/>
      <c r="AO1728" s="92"/>
      <c r="AP1728" s="92"/>
      <c r="AQ1728" s="92"/>
      <c r="AR1728" s="92"/>
      <c r="AS1728" s="92"/>
      <c r="AT1728" s="92"/>
      <c r="AU1728" s="92"/>
      <c r="AV1728" s="92"/>
    </row>
    <row r="1729" spans="27:64" x14ac:dyDescent="0.2">
      <c r="AA1729" s="92"/>
      <c r="AB1729" s="92"/>
      <c r="AC1729" s="92"/>
      <c r="AD1729" s="92"/>
      <c r="AE1729" s="92"/>
      <c r="AG1729" s="116"/>
      <c r="AN1729" s="92"/>
      <c r="AO1729" s="92"/>
      <c r="AP1729" s="92"/>
      <c r="AQ1729" s="92"/>
      <c r="AR1729" s="92"/>
      <c r="AS1729" s="92"/>
      <c r="AT1729" s="92"/>
      <c r="AU1729" s="92"/>
    </row>
    <row r="1730" spans="27:64" x14ac:dyDescent="0.2">
      <c r="AA1730" s="92"/>
      <c r="AB1730" s="92"/>
      <c r="AC1730" s="92"/>
      <c r="AD1730" s="92"/>
      <c r="AE1730" s="92"/>
      <c r="AG1730" s="116"/>
      <c r="AN1730" s="92"/>
      <c r="AO1730" s="92"/>
      <c r="AP1730" s="92"/>
      <c r="AQ1730" s="92"/>
      <c r="AR1730" s="92"/>
      <c r="AS1730" s="92"/>
      <c r="AT1730" s="92"/>
      <c r="AU1730" s="92"/>
      <c r="AV1730" s="92"/>
      <c r="AX1730" s="92"/>
      <c r="AY1730" s="92"/>
      <c r="AZ1730" s="92"/>
      <c r="BA1730" s="92"/>
      <c r="BB1730" s="92"/>
      <c r="BC1730" s="92"/>
      <c r="BD1730" s="92"/>
      <c r="BE1730" s="92"/>
      <c r="BF1730" s="92"/>
      <c r="BG1730" s="92"/>
      <c r="BH1730" s="92"/>
      <c r="BI1730" s="92"/>
      <c r="BJ1730" s="92"/>
      <c r="BK1730" s="92"/>
      <c r="BL1730" s="92"/>
    </row>
    <row r="1731" spans="27:64" x14ac:dyDescent="0.2">
      <c r="AA1731" s="92"/>
      <c r="AB1731" s="92"/>
      <c r="AC1731" s="92"/>
      <c r="AD1731" s="92"/>
      <c r="AE1731" s="92"/>
      <c r="AG1731" s="116"/>
      <c r="AN1731" s="92"/>
      <c r="AO1731" s="92"/>
      <c r="AP1731" s="92"/>
      <c r="AQ1731" s="92"/>
      <c r="AR1731" s="92"/>
      <c r="AS1731" s="92"/>
      <c r="AT1731" s="92"/>
      <c r="AU1731" s="92"/>
      <c r="AV1731" s="92"/>
    </row>
    <row r="1732" spans="27:64" x14ac:dyDescent="0.2">
      <c r="AA1732" s="92"/>
      <c r="AB1732" s="92"/>
      <c r="AC1732" s="92"/>
      <c r="AD1732" s="92"/>
      <c r="AE1732" s="92"/>
      <c r="AG1732" s="116"/>
      <c r="AN1732" s="92"/>
      <c r="AO1732" s="92"/>
      <c r="AP1732" s="92"/>
      <c r="AQ1732" s="92"/>
      <c r="AR1732" s="92"/>
      <c r="AS1732" s="92"/>
      <c r="AT1732" s="92"/>
      <c r="AU1732" s="92"/>
    </row>
    <row r="1733" spans="27:64" x14ac:dyDescent="0.2">
      <c r="AA1733" s="92"/>
      <c r="AB1733" s="92"/>
      <c r="AC1733" s="92"/>
      <c r="AD1733" s="92"/>
      <c r="AE1733" s="92"/>
      <c r="AG1733" s="116"/>
      <c r="AN1733" s="92"/>
      <c r="AO1733" s="92"/>
      <c r="AP1733" s="92"/>
      <c r="AQ1733" s="92"/>
      <c r="AR1733" s="92"/>
      <c r="AS1733" s="92"/>
      <c r="AT1733" s="92"/>
      <c r="AU1733" s="92"/>
    </row>
    <row r="1734" spans="27:64" x14ac:dyDescent="0.2">
      <c r="AA1734" s="92"/>
      <c r="AB1734" s="92"/>
      <c r="AC1734" s="92"/>
      <c r="AD1734" s="92"/>
      <c r="AE1734" s="92"/>
      <c r="AG1734" s="116"/>
      <c r="AN1734" s="92"/>
      <c r="AO1734" s="92"/>
      <c r="AP1734" s="92"/>
      <c r="AQ1734" s="92"/>
      <c r="AR1734" s="92"/>
      <c r="AS1734" s="92"/>
      <c r="AT1734" s="92"/>
      <c r="AU1734" s="92"/>
    </row>
    <row r="1735" spans="27:64" x14ac:dyDescent="0.2">
      <c r="AA1735" s="92"/>
      <c r="AB1735" s="92"/>
      <c r="AC1735" s="92"/>
      <c r="AD1735" s="92"/>
      <c r="AE1735" s="92"/>
      <c r="AG1735" s="116"/>
      <c r="AN1735" s="92"/>
      <c r="AO1735" s="92"/>
      <c r="AP1735" s="92"/>
      <c r="AQ1735" s="92"/>
      <c r="AR1735" s="92"/>
      <c r="AS1735" s="92"/>
      <c r="AT1735" s="92"/>
      <c r="AU1735" s="92"/>
      <c r="AV1735" s="92"/>
      <c r="AX1735" s="92"/>
      <c r="AY1735" s="92"/>
      <c r="AZ1735" s="92"/>
      <c r="BA1735" s="92"/>
      <c r="BB1735" s="92"/>
      <c r="BC1735" s="92"/>
      <c r="BD1735" s="92"/>
      <c r="BE1735" s="92"/>
      <c r="BF1735" s="92"/>
      <c r="BG1735" s="92"/>
      <c r="BH1735" s="92"/>
      <c r="BI1735" s="92"/>
      <c r="BJ1735" s="92"/>
      <c r="BK1735" s="92"/>
      <c r="BL1735" s="92"/>
    </row>
    <row r="1736" spans="27:64" x14ac:dyDescent="0.2">
      <c r="AA1736" s="92"/>
      <c r="AB1736" s="92"/>
      <c r="AC1736" s="92"/>
      <c r="AD1736" s="92"/>
      <c r="AE1736" s="92"/>
      <c r="AG1736" s="116"/>
      <c r="AN1736" s="92"/>
      <c r="AO1736" s="92"/>
      <c r="AP1736" s="92"/>
      <c r="AQ1736" s="92"/>
      <c r="AR1736" s="92"/>
      <c r="AS1736" s="92"/>
      <c r="AT1736" s="92"/>
      <c r="AU1736" s="92"/>
    </row>
    <row r="1737" spans="27:64" x14ac:dyDescent="0.2">
      <c r="AA1737" s="92"/>
      <c r="AB1737" s="92"/>
      <c r="AC1737" s="92"/>
      <c r="AD1737" s="92"/>
      <c r="AE1737" s="92"/>
      <c r="AG1737" s="116"/>
      <c r="AN1737" s="92"/>
      <c r="AO1737" s="92"/>
      <c r="AP1737" s="92"/>
      <c r="AQ1737" s="92"/>
      <c r="AR1737" s="92"/>
      <c r="AS1737" s="92"/>
      <c r="AT1737" s="92"/>
      <c r="AU1737" s="92"/>
      <c r="AV1737" s="92"/>
      <c r="AX1737" s="92"/>
    </row>
    <row r="1738" spans="27:64" x14ac:dyDescent="0.2">
      <c r="AA1738" s="92"/>
      <c r="AB1738" s="92"/>
      <c r="AC1738" s="92"/>
      <c r="AD1738" s="92"/>
      <c r="AE1738" s="92"/>
      <c r="AG1738" s="116"/>
      <c r="AN1738" s="92"/>
      <c r="AO1738" s="92"/>
      <c r="AP1738" s="92"/>
      <c r="AQ1738" s="92"/>
      <c r="AR1738" s="92"/>
      <c r="AS1738" s="92"/>
      <c r="AT1738" s="92"/>
      <c r="AU1738" s="92"/>
    </row>
    <row r="1739" spans="27:64" x14ac:dyDescent="0.2">
      <c r="AA1739" s="92"/>
      <c r="AB1739" s="92"/>
      <c r="AC1739" s="92"/>
      <c r="AD1739" s="92"/>
      <c r="AE1739" s="92"/>
      <c r="AG1739" s="116"/>
      <c r="AN1739" s="92"/>
      <c r="AO1739" s="92"/>
      <c r="AP1739" s="92"/>
      <c r="AQ1739" s="92"/>
      <c r="AR1739" s="92"/>
      <c r="AS1739" s="92"/>
      <c r="AT1739" s="92"/>
      <c r="AU1739" s="92"/>
    </row>
    <row r="1740" spans="27:64" x14ac:dyDescent="0.2">
      <c r="AA1740" s="92"/>
      <c r="AB1740" s="92"/>
      <c r="AC1740" s="92"/>
      <c r="AD1740" s="92"/>
      <c r="AE1740" s="92"/>
      <c r="AG1740" s="116"/>
      <c r="AN1740" s="92"/>
      <c r="AO1740" s="92"/>
      <c r="AP1740" s="92"/>
      <c r="AQ1740" s="92"/>
      <c r="AR1740" s="92"/>
      <c r="AS1740" s="92"/>
      <c r="AT1740" s="92"/>
      <c r="AU1740" s="92"/>
      <c r="AV1740" s="92"/>
      <c r="AW1740" s="92"/>
      <c r="AX1740" s="92"/>
      <c r="AY1740" s="92"/>
      <c r="AZ1740" s="92"/>
      <c r="BA1740" s="92"/>
      <c r="BB1740" s="92"/>
      <c r="BC1740" s="92"/>
      <c r="BD1740" s="92"/>
      <c r="BE1740" s="92"/>
      <c r="BF1740" s="92"/>
      <c r="BG1740" s="92"/>
      <c r="BH1740" s="92"/>
      <c r="BI1740" s="92"/>
      <c r="BJ1740" s="92"/>
      <c r="BK1740" s="92"/>
      <c r="BL1740" s="92"/>
    </row>
    <row r="1741" spans="27:64" x14ac:dyDescent="0.2">
      <c r="AA1741" s="92"/>
      <c r="AB1741" s="92"/>
      <c r="AC1741" s="92"/>
      <c r="AD1741" s="92"/>
      <c r="AE1741" s="92"/>
      <c r="AG1741" s="116"/>
      <c r="AN1741" s="92"/>
      <c r="AO1741" s="92"/>
      <c r="AP1741" s="92"/>
      <c r="AQ1741" s="92"/>
      <c r="AR1741" s="92"/>
      <c r="AS1741" s="92"/>
      <c r="AT1741" s="92"/>
      <c r="AU1741" s="92"/>
      <c r="AV1741" s="92"/>
      <c r="AW1741" s="92"/>
      <c r="AX1741" s="92"/>
      <c r="AY1741" s="92"/>
      <c r="AZ1741" s="92"/>
      <c r="BA1741" s="92"/>
      <c r="BB1741" s="92"/>
      <c r="BC1741" s="92"/>
      <c r="BD1741" s="92"/>
      <c r="BE1741" s="92"/>
      <c r="BF1741" s="92"/>
      <c r="BG1741" s="92"/>
      <c r="BH1741" s="92"/>
      <c r="BI1741" s="92"/>
      <c r="BJ1741" s="92"/>
      <c r="BK1741" s="92"/>
      <c r="BL1741" s="92"/>
    </row>
    <row r="1742" spans="27:64" x14ac:dyDescent="0.2">
      <c r="AA1742" s="92"/>
      <c r="AB1742" s="92"/>
      <c r="AC1742" s="92"/>
      <c r="AD1742" s="92"/>
      <c r="AE1742" s="92"/>
      <c r="AG1742" s="116"/>
      <c r="AN1742" s="92"/>
      <c r="AO1742" s="92"/>
      <c r="AP1742" s="92"/>
      <c r="AQ1742" s="92"/>
      <c r="AR1742" s="92"/>
      <c r="AS1742" s="92"/>
      <c r="AT1742" s="92"/>
      <c r="AU1742" s="92"/>
    </row>
    <row r="1743" spans="27:64" x14ac:dyDescent="0.2">
      <c r="AA1743" s="92"/>
      <c r="AB1743" s="92"/>
      <c r="AC1743" s="92"/>
      <c r="AD1743" s="92"/>
      <c r="AE1743" s="92"/>
      <c r="AG1743" s="116"/>
      <c r="AN1743" s="92"/>
      <c r="AO1743" s="92"/>
      <c r="AP1743" s="92"/>
      <c r="AQ1743" s="92"/>
      <c r="AR1743" s="92"/>
      <c r="AS1743" s="92"/>
      <c r="AT1743" s="92"/>
      <c r="AU1743" s="92"/>
    </row>
    <row r="1744" spans="27:64" x14ac:dyDescent="0.2">
      <c r="AA1744" s="92"/>
      <c r="AB1744" s="92"/>
      <c r="AC1744" s="92"/>
      <c r="AD1744" s="92"/>
      <c r="AE1744" s="92"/>
      <c r="AG1744" s="116"/>
      <c r="AN1744" s="92"/>
      <c r="AO1744" s="92"/>
      <c r="AP1744" s="92"/>
      <c r="AQ1744" s="92"/>
      <c r="AR1744" s="92"/>
      <c r="AS1744" s="92"/>
      <c r="AT1744" s="92"/>
      <c r="AU1744" s="92"/>
      <c r="AV1744" s="92"/>
    </row>
    <row r="1745" spans="27:64" x14ac:dyDescent="0.2">
      <c r="AA1745" s="92"/>
      <c r="AB1745" s="92"/>
      <c r="AC1745" s="92"/>
      <c r="AD1745" s="92"/>
      <c r="AE1745" s="92"/>
      <c r="AG1745" s="116"/>
      <c r="AN1745" s="92"/>
      <c r="AO1745" s="92"/>
      <c r="AP1745" s="92"/>
      <c r="AQ1745" s="92"/>
      <c r="AR1745" s="92"/>
      <c r="AS1745" s="92"/>
      <c r="AT1745" s="92"/>
      <c r="AU1745" s="92"/>
    </row>
    <row r="1746" spans="27:64" x14ac:dyDescent="0.2">
      <c r="AA1746" s="92"/>
      <c r="AB1746" s="92"/>
      <c r="AC1746" s="92"/>
      <c r="AD1746" s="92"/>
      <c r="AE1746" s="92"/>
      <c r="AG1746" s="116"/>
      <c r="AN1746" s="92"/>
      <c r="AO1746" s="92"/>
      <c r="AP1746" s="92"/>
      <c r="AQ1746" s="92"/>
      <c r="AR1746" s="92"/>
      <c r="AS1746" s="92"/>
      <c r="AT1746" s="92"/>
      <c r="AU1746" s="92"/>
    </row>
    <row r="1747" spans="27:64" x14ac:dyDescent="0.2">
      <c r="AA1747" s="92"/>
      <c r="AB1747" s="92"/>
      <c r="AC1747" s="92"/>
      <c r="AD1747" s="92"/>
      <c r="AE1747" s="92"/>
      <c r="AG1747" s="116"/>
      <c r="AN1747" s="92"/>
      <c r="AO1747" s="92"/>
      <c r="AP1747" s="92"/>
      <c r="AQ1747" s="92"/>
      <c r="AR1747" s="92"/>
      <c r="AS1747" s="92"/>
      <c r="AT1747" s="92"/>
      <c r="AU1747" s="92"/>
    </row>
    <row r="1748" spans="27:64" x14ac:dyDescent="0.2">
      <c r="AA1748" s="92"/>
      <c r="AB1748" s="92"/>
      <c r="AC1748" s="92"/>
      <c r="AD1748" s="92"/>
      <c r="AE1748" s="92"/>
      <c r="AG1748" s="116"/>
      <c r="AN1748" s="92"/>
      <c r="AO1748" s="92"/>
      <c r="AP1748" s="92"/>
      <c r="AQ1748" s="92"/>
      <c r="AR1748" s="92"/>
      <c r="AS1748" s="92"/>
      <c r="AT1748" s="92"/>
      <c r="AU1748" s="92"/>
    </row>
    <row r="1749" spans="27:64" x14ac:dyDescent="0.2">
      <c r="AA1749" s="92"/>
      <c r="AB1749" s="92"/>
      <c r="AC1749" s="92"/>
      <c r="AD1749" s="92"/>
      <c r="AE1749" s="92"/>
      <c r="AG1749" s="116"/>
      <c r="AN1749" s="92"/>
      <c r="AO1749" s="92"/>
      <c r="AP1749" s="92"/>
      <c r="AQ1749" s="92"/>
      <c r="AR1749" s="92"/>
      <c r="AS1749" s="92"/>
      <c r="AT1749" s="92"/>
      <c r="AU1749" s="92"/>
    </row>
    <row r="1750" spans="27:64" x14ac:dyDescent="0.2">
      <c r="AA1750" s="92"/>
      <c r="AB1750" s="92"/>
      <c r="AC1750" s="92"/>
      <c r="AD1750" s="92"/>
      <c r="AE1750" s="92"/>
      <c r="AG1750" s="116"/>
      <c r="AN1750" s="92"/>
      <c r="AO1750" s="92"/>
      <c r="AP1750" s="92"/>
      <c r="AQ1750" s="92"/>
      <c r="AR1750" s="92"/>
      <c r="AS1750" s="92"/>
      <c r="AT1750" s="92"/>
      <c r="AU1750" s="92"/>
      <c r="AV1750" s="92"/>
    </row>
    <row r="1751" spans="27:64" x14ac:dyDescent="0.2">
      <c r="AA1751" s="92"/>
      <c r="AB1751" s="92"/>
      <c r="AC1751" s="92"/>
      <c r="AD1751" s="92"/>
      <c r="AE1751" s="92"/>
      <c r="AG1751" s="116"/>
      <c r="AN1751" s="92"/>
      <c r="AO1751" s="92"/>
      <c r="AP1751" s="92"/>
      <c r="AQ1751" s="92"/>
      <c r="AR1751" s="92"/>
      <c r="AS1751" s="92"/>
      <c r="AT1751" s="92"/>
      <c r="AU1751" s="92"/>
    </row>
    <row r="1752" spans="27:64" x14ac:dyDescent="0.2">
      <c r="AA1752" s="92"/>
      <c r="AB1752" s="92"/>
      <c r="AC1752" s="92"/>
      <c r="AD1752" s="92"/>
      <c r="AE1752" s="92"/>
      <c r="AG1752" s="116"/>
      <c r="AN1752" s="92"/>
      <c r="AO1752" s="92"/>
      <c r="AP1752" s="92"/>
      <c r="AQ1752" s="92"/>
      <c r="AR1752" s="92"/>
      <c r="AS1752" s="92"/>
      <c r="AT1752" s="92"/>
      <c r="AU1752" s="92"/>
    </row>
    <row r="1753" spans="27:64" x14ac:dyDescent="0.2">
      <c r="AA1753" s="92"/>
      <c r="AB1753" s="92"/>
      <c r="AC1753" s="92"/>
      <c r="AD1753" s="92"/>
      <c r="AE1753" s="92"/>
      <c r="AG1753" s="116"/>
      <c r="AN1753" s="92"/>
      <c r="AO1753" s="92"/>
      <c r="AP1753" s="92"/>
      <c r="AQ1753" s="92"/>
      <c r="AR1753" s="92"/>
      <c r="AS1753" s="92"/>
      <c r="AT1753" s="92"/>
      <c r="AU1753" s="92"/>
      <c r="AV1753" s="92"/>
      <c r="AW1753" s="92"/>
      <c r="AX1753" s="92"/>
      <c r="AY1753" s="92"/>
      <c r="AZ1753" s="92"/>
      <c r="BA1753" s="92"/>
      <c r="BB1753" s="92"/>
      <c r="BC1753" s="92"/>
      <c r="BD1753" s="92"/>
      <c r="BE1753" s="92"/>
      <c r="BF1753" s="92"/>
      <c r="BG1753" s="92"/>
      <c r="BH1753" s="92"/>
      <c r="BI1753" s="92"/>
      <c r="BJ1753" s="92"/>
      <c r="BK1753" s="92"/>
      <c r="BL1753" s="92"/>
    </row>
    <row r="1754" spans="27:64" x14ac:dyDescent="0.2">
      <c r="AA1754" s="92"/>
      <c r="AB1754" s="92"/>
      <c r="AC1754" s="92"/>
      <c r="AD1754" s="92"/>
      <c r="AE1754" s="92"/>
      <c r="AG1754" s="116"/>
      <c r="AN1754" s="92"/>
      <c r="AO1754" s="92"/>
      <c r="AP1754" s="92"/>
      <c r="AQ1754" s="92"/>
      <c r="AR1754" s="92"/>
      <c r="AS1754" s="92"/>
      <c r="AT1754" s="92"/>
      <c r="AU1754" s="92"/>
    </row>
    <row r="1755" spans="27:64" x14ac:dyDescent="0.2">
      <c r="AA1755" s="92"/>
      <c r="AB1755" s="92"/>
      <c r="AC1755" s="92"/>
      <c r="AD1755" s="92"/>
      <c r="AE1755" s="92"/>
      <c r="AG1755" s="116"/>
      <c r="AN1755" s="92"/>
      <c r="AO1755" s="92"/>
      <c r="AP1755" s="92"/>
      <c r="AQ1755" s="92"/>
      <c r="AR1755" s="92"/>
      <c r="AS1755" s="92"/>
      <c r="AT1755" s="92"/>
      <c r="AU1755" s="92"/>
    </row>
    <row r="1756" spans="27:64" x14ac:dyDescent="0.2">
      <c r="AA1756" s="92"/>
      <c r="AB1756" s="92"/>
      <c r="AC1756" s="92"/>
      <c r="AD1756" s="92"/>
      <c r="AE1756" s="92"/>
      <c r="AG1756" s="116"/>
      <c r="AN1756" s="92"/>
      <c r="AO1756" s="92"/>
      <c r="AP1756" s="92"/>
      <c r="AQ1756" s="92"/>
      <c r="AR1756" s="92"/>
      <c r="AS1756" s="92"/>
      <c r="AT1756" s="92"/>
      <c r="AU1756" s="92"/>
    </row>
    <row r="1757" spans="27:64" x14ac:dyDescent="0.2">
      <c r="AA1757" s="92"/>
      <c r="AB1757" s="92"/>
      <c r="AC1757" s="92"/>
      <c r="AD1757" s="92"/>
      <c r="AE1757" s="92"/>
      <c r="AG1757" s="116"/>
      <c r="AN1757" s="92"/>
      <c r="AO1757" s="92"/>
      <c r="AP1757" s="92"/>
      <c r="AQ1757" s="92"/>
      <c r="AR1757" s="92"/>
      <c r="AS1757" s="92"/>
      <c r="AT1757" s="92"/>
      <c r="AU1757" s="92"/>
    </row>
    <row r="1758" spans="27:64" x14ac:dyDescent="0.2">
      <c r="AA1758" s="92"/>
      <c r="AB1758" s="92"/>
      <c r="AC1758" s="92"/>
      <c r="AD1758" s="92"/>
      <c r="AE1758" s="92"/>
      <c r="AG1758" s="116"/>
      <c r="AN1758" s="92"/>
      <c r="AO1758" s="92"/>
      <c r="AP1758" s="92"/>
      <c r="AQ1758" s="92"/>
      <c r="AR1758" s="92"/>
      <c r="AS1758" s="92"/>
      <c r="AT1758" s="92"/>
      <c r="AU1758" s="92"/>
    </row>
    <row r="1759" spans="27:64" x14ac:dyDescent="0.2">
      <c r="AA1759" s="92"/>
      <c r="AB1759" s="92"/>
      <c r="AC1759" s="92"/>
      <c r="AD1759" s="92"/>
      <c r="AE1759" s="92"/>
      <c r="AG1759" s="116"/>
      <c r="AN1759" s="92"/>
      <c r="AO1759" s="92"/>
      <c r="AP1759" s="92"/>
      <c r="AQ1759" s="92"/>
      <c r="AR1759" s="92"/>
      <c r="AS1759" s="92"/>
      <c r="AT1759" s="92"/>
      <c r="AU1759" s="92"/>
      <c r="AV1759" s="92"/>
      <c r="AW1759" s="92"/>
      <c r="AX1759" s="92"/>
      <c r="AY1759" s="92"/>
      <c r="AZ1759" s="92"/>
      <c r="BA1759" s="92"/>
      <c r="BB1759" s="92"/>
      <c r="BC1759" s="92"/>
      <c r="BD1759" s="92"/>
      <c r="BE1759" s="92"/>
      <c r="BF1759" s="92"/>
      <c r="BG1759" s="92"/>
      <c r="BH1759" s="92"/>
      <c r="BI1759" s="92"/>
      <c r="BJ1759" s="92"/>
      <c r="BK1759" s="92"/>
      <c r="BL1759" s="92"/>
    </row>
    <row r="1760" spans="27:64" x14ac:dyDescent="0.2">
      <c r="AA1760" s="92"/>
      <c r="AB1760" s="92"/>
      <c r="AC1760" s="92"/>
      <c r="AD1760" s="92"/>
      <c r="AE1760" s="92"/>
      <c r="AG1760" s="116"/>
      <c r="AN1760" s="92"/>
      <c r="AO1760" s="92"/>
      <c r="AP1760" s="92"/>
      <c r="AQ1760" s="92"/>
      <c r="AR1760" s="92"/>
      <c r="AS1760" s="92"/>
      <c r="AT1760" s="92"/>
      <c r="AU1760" s="92"/>
      <c r="AV1760" s="92"/>
      <c r="AW1760" s="92"/>
      <c r="AX1760" s="92"/>
      <c r="AY1760" s="92"/>
      <c r="AZ1760" s="92"/>
      <c r="BA1760" s="92"/>
      <c r="BB1760" s="92"/>
      <c r="BC1760" s="92"/>
      <c r="BD1760" s="92"/>
      <c r="BE1760" s="92"/>
      <c r="BF1760" s="92"/>
      <c r="BG1760" s="92"/>
      <c r="BH1760" s="92"/>
      <c r="BI1760" s="92"/>
      <c r="BJ1760" s="92"/>
      <c r="BK1760" s="92"/>
      <c r="BL1760" s="92"/>
    </row>
    <row r="1761" spans="27:64" x14ac:dyDescent="0.2">
      <c r="AA1761" s="92"/>
      <c r="AB1761" s="92"/>
      <c r="AC1761" s="92"/>
      <c r="AD1761" s="92"/>
      <c r="AE1761" s="92"/>
      <c r="AG1761" s="116"/>
      <c r="AN1761" s="92"/>
      <c r="AO1761" s="92"/>
      <c r="AP1761" s="92"/>
      <c r="AQ1761" s="92"/>
      <c r="AR1761" s="92"/>
      <c r="AS1761" s="92"/>
      <c r="AT1761" s="92"/>
      <c r="AU1761" s="92"/>
      <c r="AV1761" s="92"/>
    </row>
    <row r="1762" spans="27:64" x14ac:dyDescent="0.2">
      <c r="AA1762" s="92"/>
      <c r="AB1762" s="92"/>
      <c r="AC1762" s="92"/>
      <c r="AD1762" s="92"/>
      <c r="AE1762" s="92"/>
      <c r="AG1762" s="116"/>
      <c r="AN1762" s="92"/>
      <c r="AO1762" s="92"/>
      <c r="AP1762" s="92"/>
      <c r="AQ1762" s="92"/>
      <c r="AR1762" s="92"/>
      <c r="AS1762" s="92"/>
      <c r="AT1762" s="92"/>
      <c r="AU1762" s="92"/>
      <c r="AV1762" s="92"/>
    </row>
    <row r="1763" spans="27:64" x14ac:dyDescent="0.2">
      <c r="AA1763" s="92"/>
      <c r="AB1763" s="92"/>
      <c r="AC1763" s="92"/>
      <c r="AD1763" s="92"/>
      <c r="AE1763" s="92"/>
      <c r="AG1763" s="116"/>
      <c r="AN1763" s="92"/>
      <c r="AO1763" s="92"/>
      <c r="AP1763" s="92"/>
      <c r="AQ1763" s="92"/>
      <c r="AR1763" s="92"/>
      <c r="AS1763" s="92"/>
      <c r="AT1763" s="92"/>
      <c r="AU1763" s="92"/>
    </row>
    <row r="1764" spans="27:64" x14ac:dyDescent="0.2">
      <c r="AA1764" s="92"/>
      <c r="AB1764" s="92"/>
      <c r="AC1764" s="92"/>
      <c r="AD1764" s="92"/>
      <c r="AE1764" s="92"/>
      <c r="AG1764" s="116"/>
      <c r="AN1764" s="92"/>
      <c r="AO1764" s="92"/>
      <c r="AP1764" s="92"/>
      <c r="AQ1764" s="92"/>
      <c r="AR1764" s="92"/>
      <c r="AS1764" s="92"/>
      <c r="AT1764" s="92"/>
      <c r="AU1764" s="92"/>
    </row>
    <row r="1765" spans="27:64" x14ac:dyDescent="0.2">
      <c r="AA1765" s="92"/>
      <c r="AB1765" s="92"/>
      <c r="AC1765" s="92"/>
      <c r="AD1765" s="92"/>
      <c r="AE1765" s="92"/>
      <c r="AG1765" s="116"/>
      <c r="AN1765" s="92"/>
      <c r="AO1765" s="92"/>
      <c r="AP1765" s="92"/>
      <c r="AQ1765" s="92"/>
      <c r="AR1765" s="92"/>
      <c r="AS1765" s="92"/>
      <c r="AT1765" s="92"/>
      <c r="AU1765" s="92"/>
      <c r="AV1765" s="92"/>
      <c r="AW1765" s="92"/>
      <c r="AX1765" s="92"/>
      <c r="AY1765" s="92"/>
      <c r="AZ1765" s="92"/>
      <c r="BA1765" s="92"/>
      <c r="BB1765" s="92"/>
      <c r="BC1765" s="92"/>
      <c r="BD1765" s="92"/>
      <c r="BE1765" s="92"/>
      <c r="BF1765" s="92"/>
      <c r="BG1765" s="92"/>
      <c r="BH1765" s="92"/>
      <c r="BI1765" s="92"/>
      <c r="BJ1765" s="92"/>
      <c r="BK1765" s="92"/>
      <c r="BL1765" s="92"/>
    </row>
    <row r="1766" spans="27:64" x14ac:dyDescent="0.2">
      <c r="AA1766" s="92"/>
      <c r="AB1766" s="92"/>
      <c r="AC1766" s="92"/>
      <c r="AD1766" s="92"/>
      <c r="AE1766" s="92"/>
      <c r="AG1766" s="116"/>
      <c r="AN1766" s="92"/>
      <c r="AO1766" s="92"/>
      <c r="AP1766" s="92"/>
      <c r="AQ1766" s="92"/>
      <c r="AR1766" s="92"/>
      <c r="AS1766" s="92"/>
      <c r="AT1766" s="92"/>
      <c r="AU1766" s="92"/>
      <c r="AV1766" s="92"/>
      <c r="AX1766" s="92"/>
      <c r="AY1766" s="92"/>
      <c r="AZ1766" s="92"/>
      <c r="BA1766" s="92"/>
      <c r="BB1766" s="92"/>
      <c r="BC1766" s="92"/>
      <c r="BD1766" s="92"/>
      <c r="BE1766" s="92"/>
      <c r="BF1766" s="92"/>
      <c r="BG1766" s="92"/>
      <c r="BH1766" s="92"/>
      <c r="BI1766" s="92"/>
      <c r="BJ1766" s="92"/>
      <c r="BK1766" s="92"/>
      <c r="BL1766" s="92"/>
    </row>
    <row r="1767" spans="27:64" x14ac:dyDescent="0.2">
      <c r="AA1767" s="92"/>
      <c r="AB1767" s="92"/>
      <c r="AC1767" s="92"/>
      <c r="AD1767" s="92"/>
      <c r="AE1767" s="92"/>
      <c r="AG1767" s="116"/>
      <c r="AN1767" s="92"/>
      <c r="AO1767" s="92"/>
      <c r="AP1767" s="92"/>
      <c r="AQ1767" s="92"/>
      <c r="AR1767" s="92"/>
      <c r="AS1767" s="92"/>
      <c r="AT1767" s="92"/>
      <c r="AU1767" s="92"/>
    </row>
    <row r="1768" spans="27:64" x14ac:dyDescent="0.2">
      <c r="AA1768" s="92"/>
      <c r="AB1768" s="92"/>
      <c r="AC1768" s="92"/>
      <c r="AD1768" s="92"/>
      <c r="AE1768" s="92"/>
      <c r="AG1768" s="116"/>
      <c r="AN1768" s="92"/>
      <c r="AO1768" s="92"/>
      <c r="AP1768" s="92"/>
      <c r="AQ1768" s="92"/>
      <c r="AR1768" s="92"/>
      <c r="AS1768" s="92"/>
      <c r="AT1768" s="92"/>
      <c r="AU1768" s="92"/>
      <c r="AV1768" s="92"/>
    </row>
    <row r="1769" spans="27:64" x14ac:dyDescent="0.2">
      <c r="AA1769" s="92"/>
      <c r="AB1769" s="92"/>
      <c r="AC1769" s="92"/>
      <c r="AD1769" s="92"/>
      <c r="AE1769" s="92"/>
      <c r="AG1769" s="116"/>
      <c r="AN1769" s="92"/>
      <c r="AO1769" s="92"/>
      <c r="AP1769" s="92"/>
      <c r="AQ1769" s="92"/>
      <c r="AR1769" s="92"/>
      <c r="AS1769" s="92"/>
      <c r="AT1769" s="92"/>
      <c r="AU1769" s="92"/>
    </row>
    <row r="1770" spans="27:64" x14ac:dyDescent="0.2">
      <c r="AA1770" s="92"/>
      <c r="AB1770" s="92"/>
      <c r="AC1770" s="92"/>
      <c r="AD1770" s="92"/>
      <c r="AE1770" s="92"/>
      <c r="AG1770" s="116"/>
      <c r="AN1770" s="92"/>
      <c r="AO1770" s="92"/>
      <c r="AP1770" s="92"/>
      <c r="AQ1770" s="92"/>
      <c r="AR1770" s="92"/>
      <c r="AS1770" s="92"/>
      <c r="AT1770" s="92"/>
      <c r="AU1770" s="92"/>
      <c r="AV1770" s="92"/>
    </row>
    <row r="1771" spans="27:64" x14ac:dyDescent="0.2">
      <c r="AA1771" s="92"/>
      <c r="AB1771" s="92"/>
      <c r="AC1771" s="92"/>
      <c r="AD1771" s="92"/>
      <c r="AE1771" s="92"/>
      <c r="AG1771" s="116"/>
      <c r="AN1771" s="92"/>
      <c r="AO1771" s="92"/>
      <c r="AP1771" s="92"/>
      <c r="AQ1771" s="92"/>
      <c r="AR1771" s="92"/>
      <c r="AS1771" s="92"/>
      <c r="AT1771" s="92"/>
      <c r="AU1771" s="92"/>
    </row>
    <row r="1772" spans="27:64" x14ac:dyDescent="0.2">
      <c r="AA1772" s="92"/>
      <c r="AB1772" s="92"/>
      <c r="AC1772" s="92"/>
      <c r="AD1772" s="92"/>
      <c r="AE1772" s="92"/>
      <c r="AG1772" s="116"/>
      <c r="AN1772" s="92"/>
      <c r="AO1772" s="92"/>
      <c r="AP1772" s="92"/>
      <c r="AQ1772" s="92"/>
      <c r="AR1772" s="92"/>
      <c r="AS1772" s="92"/>
      <c r="AT1772" s="92"/>
      <c r="AU1772" s="92"/>
      <c r="AV1772" s="92"/>
    </row>
    <row r="1773" spans="27:64" x14ac:dyDescent="0.2">
      <c r="AA1773" s="92"/>
      <c r="AB1773" s="92"/>
      <c r="AC1773" s="92"/>
      <c r="AD1773" s="92"/>
      <c r="AE1773" s="92"/>
      <c r="AG1773" s="116"/>
      <c r="AN1773" s="92"/>
      <c r="AO1773" s="92"/>
      <c r="AP1773" s="92"/>
      <c r="AQ1773" s="92"/>
      <c r="AR1773" s="92"/>
      <c r="AS1773" s="92"/>
      <c r="AT1773" s="92"/>
      <c r="AU1773" s="92"/>
      <c r="AV1773" s="92"/>
      <c r="AW1773" s="92"/>
      <c r="AX1773" s="92"/>
      <c r="AY1773" s="92"/>
      <c r="AZ1773" s="92"/>
      <c r="BA1773" s="92"/>
      <c r="BB1773" s="92"/>
      <c r="BC1773" s="92"/>
      <c r="BD1773" s="92"/>
      <c r="BE1773" s="92"/>
      <c r="BF1773" s="92"/>
      <c r="BG1773" s="92"/>
      <c r="BH1773" s="92"/>
      <c r="BI1773" s="92"/>
      <c r="BJ1773" s="92"/>
      <c r="BK1773" s="92"/>
      <c r="BL1773" s="92"/>
    </row>
    <row r="1774" spans="27:64" x14ac:dyDescent="0.2">
      <c r="AA1774" s="92"/>
      <c r="AB1774" s="92"/>
      <c r="AC1774" s="92"/>
      <c r="AD1774" s="92"/>
      <c r="AE1774" s="92"/>
      <c r="AG1774" s="116"/>
      <c r="AN1774" s="92"/>
      <c r="AO1774" s="92"/>
      <c r="AP1774" s="92"/>
      <c r="AQ1774" s="92"/>
      <c r="AR1774" s="92"/>
      <c r="AS1774" s="92"/>
      <c r="AT1774" s="92"/>
      <c r="AU1774" s="92"/>
    </row>
    <row r="1775" spans="27:64" x14ac:dyDescent="0.2">
      <c r="AA1775" s="92"/>
      <c r="AB1775" s="92"/>
      <c r="AC1775" s="92"/>
      <c r="AD1775" s="92"/>
      <c r="AE1775" s="92"/>
      <c r="AG1775" s="116"/>
      <c r="AN1775" s="92"/>
      <c r="AO1775" s="92"/>
      <c r="AP1775" s="92"/>
      <c r="AQ1775" s="92"/>
      <c r="AR1775" s="92"/>
      <c r="AS1775" s="92"/>
      <c r="AT1775" s="92"/>
      <c r="AU1775" s="92"/>
    </row>
    <row r="1776" spans="27:64" x14ac:dyDescent="0.2">
      <c r="AA1776" s="92"/>
      <c r="AB1776" s="92"/>
      <c r="AC1776" s="92"/>
      <c r="AD1776" s="92"/>
      <c r="AE1776" s="92"/>
      <c r="AG1776" s="116"/>
      <c r="AN1776" s="92"/>
      <c r="AO1776" s="92"/>
      <c r="AP1776" s="92"/>
      <c r="AQ1776" s="92"/>
      <c r="AR1776" s="92"/>
      <c r="AS1776" s="92"/>
      <c r="AT1776" s="92"/>
      <c r="AU1776" s="92"/>
    </row>
    <row r="1777" spans="27:48" x14ac:dyDescent="0.2">
      <c r="AA1777" s="92"/>
      <c r="AB1777" s="92"/>
      <c r="AC1777" s="92"/>
      <c r="AD1777" s="92"/>
      <c r="AE1777" s="92"/>
      <c r="AG1777" s="116"/>
      <c r="AN1777" s="92"/>
      <c r="AO1777" s="92"/>
      <c r="AP1777" s="92"/>
      <c r="AQ1777" s="92"/>
      <c r="AR1777" s="92"/>
      <c r="AS1777" s="92"/>
      <c r="AT1777" s="92"/>
      <c r="AU1777" s="92"/>
    </row>
    <row r="1778" spans="27:48" x14ac:dyDescent="0.2">
      <c r="AA1778" s="92"/>
      <c r="AB1778" s="92"/>
      <c r="AC1778" s="92"/>
      <c r="AD1778" s="92"/>
      <c r="AE1778" s="92"/>
      <c r="AG1778" s="116"/>
      <c r="AN1778" s="92"/>
      <c r="AO1778" s="92"/>
      <c r="AP1778" s="92"/>
      <c r="AQ1778" s="92"/>
      <c r="AR1778" s="92"/>
      <c r="AS1778" s="92"/>
      <c r="AT1778" s="92"/>
      <c r="AU1778" s="92"/>
    </row>
    <row r="1779" spans="27:48" x14ac:dyDescent="0.2">
      <c r="AA1779" s="92"/>
      <c r="AB1779" s="92"/>
      <c r="AC1779" s="92"/>
      <c r="AD1779" s="92"/>
      <c r="AE1779" s="92"/>
      <c r="AG1779" s="116"/>
      <c r="AN1779" s="92"/>
      <c r="AO1779" s="92"/>
      <c r="AP1779" s="92"/>
      <c r="AQ1779" s="92"/>
      <c r="AR1779" s="92"/>
      <c r="AS1779" s="92"/>
      <c r="AT1779" s="92"/>
      <c r="AU1779" s="92"/>
    </row>
    <row r="1780" spans="27:48" x14ac:dyDescent="0.2">
      <c r="AA1780" s="92"/>
      <c r="AB1780" s="92"/>
      <c r="AC1780" s="92"/>
      <c r="AD1780" s="92"/>
      <c r="AE1780" s="92"/>
      <c r="AG1780" s="116"/>
      <c r="AN1780" s="92"/>
      <c r="AO1780" s="92"/>
      <c r="AP1780" s="92"/>
      <c r="AQ1780" s="92"/>
      <c r="AR1780" s="92"/>
      <c r="AS1780" s="92"/>
      <c r="AT1780" s="92"/>
      <c r="AU1780" s="92"/>
    </row>
    <row r="1781" spans="27:48" x14ac:dyDescent="0.2">
      <c r="AA1781" s="92"/>
      <c r="AB1781" s="92"/>
      <c r="AC1781" s="92"/>
      <c r="AD1781" s="92"/>
      <c r="AE1781" s="92"/>
      <c r="AG1781" s="116"/>
      <c r="AN1781" s="92"/>
      <c r="AO1781" s="92"/>
      <c r="AP1781" s="92"/>
      <c r="AQ1781" s="92"/>
      <c r="AR1781" s="92"/>
      <c r="AS1781" s="92"/>
      <c r="AT1781" s="92"/>
      <c r="AU1781" s="92"/>
    </row>
    <row r="1782" spans="27:48" x14ac:dyDescent="0.2">
      <c r="AA1782" s="92"/>
      <c r="AB1782" s="92"/>
      <c r="AC1782" s="92"/>
      <c r="AD1782" s="92"/>
      <c r="AE1782" s="92"/>
      <c r="AG1782" s="116"/>
      <c r="AN1782" s="92"/>
      <c r="AO1782" s="92"/>
      <c r="AP1782" s="92"/>
      <c r="AQ1782" s="92"/>
      <c r="AR1782" s="92"/>
      <c r="AS1782" s="92"/>
      <c r="AT1782" s="92"/>
      <c r="AU1782" s="92"/>
    </row>
    <row r="1783" spans="27:48" x14ac:dyDescent="0.2">
      <c r="AA1783" s="92"/>
      <c r="AB1783" s="92"/>
      <c r="AC1783" s="92"/>
      <c r="AD1783" s="92"/>
      <c r="AE1783" s="92"/>
      <c r="AG1783" s="116"/>
      <c r="AN1783" s="92"/>
      <c r="AO1783" s="92"/>
      <c r="AP1783" s="92"/>
      <c r="AQ1783" s="92"/>
      <c r="AR1783" s="92"/>
      <c r="AS1783" s="92"/>
      <c r="AT1783" s="92"/>
      <c r="AU1783" s="92"/>
    </row>
    <row r="1784" spans="27:48" x14ac:dyDescent="0.2">
      <c r="AA1784" s="92"/>
      <c r="AB1784" s="92"/>
      <c r="AC1784" s="92"/>
      <c r="AD1784" s="92"/>
      <c r="AE1784" s="92"/>
      <c r="AG1784" s="116"/>
      <c r="AN1784" s="92"/>
      <c r="AO1784" s="92"/>
      <c r="AP1784" s="92"/>
      <c r="AQ1784" s="92"/>
      <c r="AR1784" s="92"/>
      <c r="AS1784" s="92"/>
      <c r="AT1784" s="92"/>
      <c r="AU1784" s="92"/>
      <c r="AV1784" s="92"/>
    </row>
    <row r="1785" spans="27:48" x14ac:dyDescent="0.2">
      <c r="AA1785" s="92"/>
      <c r="AB1785" s="92"/>
      <c r="AC1785" s="92"/>
      <c r="AD1785" s="92"/>
      <c r="AE1785" s="92"/>
      <c r="AG1785" s="116"/>
      <c r="AN1785" s="92"/>
      <c r="AO1785" s="92"/>
      <c r="AP1785" s="92"/>
      <c r="AQ1785" s="92"/>
      <c r="AR1785" s="92"/>
      <c r="AS1785" s="92"/>
      <c r="AT1785" s="92"/>
      <c r="AU1785" s="92"/>
    </row>
    <row r="1786" spans="27:48" x14ac:dyDescent="0.2">
      <c r="AA1786" s="92"/>
      <c r="AB1786" s="92"/>
      <c r="AC1786" s="92"/>
      <c r="AD1786" s="92"/>
      <c r="AE1786" s="92"/>
      <c r="AG1786" s="116"/>
      <c r="AN1786" s="92"/>
      <c r="AO1786" s="92"/>
      <c r="AP1786" s="92"/>
      <c r="AQ1786" s="92"/>
      <c r="AR1786" s="92"/>
      <c r="AS1786" s="92"/>
      <c r="AT1786" s="92"/>
      <c r="AU1786" s="92"/>
    </row>
    <row r="1787" spans="27:48" x14ac:dyDescent="0.2">
      <c r="AA1787" s="92"/>
      <c r="AB1787" s="92"/>
      <c r="AC1787" s="92"/>
      <c r="AD1787" s="92"/>
      <c r="AE1787" s="92"/>
      <c r="AG1787" s="116"/>
      <c r="AN1787" s="92"/>
      <c r="AO1787" s="92"/>
      <c r="AP1787" s="92"/>
      <c r="AQ1787" s="92"/>
      <c r="AR1787" s="92"/>
      <c r="AS1787" s="92"/>
      <c r="AT1787" s="92"/>
      <c r="AU1787" s="92"/>
    </row>
    <row r="1788" spans="27:48" x14ac:dyDescent="0.2">
      <c r="AA1788" s="92"/>
      <c r="AB1788" s="92"/>
      <c r="AC1788" s="92"/>
      <c r="AD1788" s="92"/>
      <c r="AE1788" s="92"/>
      <c r="AG1788" s="116"/>
      <c r="AN1788" s="92"/>
      <c r="AO1788" s="92"/>
      <c r="AP1788" s="92"/>
      <c r="AQ1788" s="92"/>
      <c r="AR1788" s="92"/>
      <c r="AS1788" s="92"/>
      <c r="AT1788" s="92"/>
      <c r="AU1788" s="92"/>
    </row>
    <row r="1789" spans="27:48" x14ac:dyDescent="0.2">
      <c r="AA1789" s="92"/>
      <c r="AB1789" s="92"/>
      <c r="AC1789" s="92"/>
      <c r="AD1789" s="92"/>
      <c r="AE1789" s="92"/>
      <c r="AG1789" s="116"/>
      <c r="AN1789" s="92"/>
      <c r="AO1789" s="92"/>
      <c r="AP1789" s="92"/>
      <c r="AQ1789" s="92"/>
      <c r="AR1789" s="92"/>
      <c r="AS1789" s="92"/>
      <c r="AT1789" s="92"/>
      <c r="AU1789" s="92"/>
      <c r="AV1789" s="92"/>
    </row>
    <row r="1790" spans="27:48" x14ac:dyDescent="0.2">
      <c r="AA1790" s="92"/>
      <c r="AB1790" s="92"/>
      <c r="AC1790" s="92"/>
      <c r="AD1790" s="92"/>
      <c r="AE1790" s="92"/>
      <c r="AG1790" s="116"/>
      <c r="AN1790" s="92"/>
      <c r="AO1790" s="92"/>
      <c r="AP1790" s="92"/>
      <c r="AQ1790" s="92"/>
      <c r="AR1790" s="92"/>
      <c r="AS1790" s="92"/>
      <c r="AT1790" s="92"/>
      <c r="AU1790" s="92"/>
    </row>
    <row r="1791" spans="27:48" x14ac:dyDescent="0.2">
      <c r="AA1791" s="92"/>
      <c r="AB1791" s="92"/>
      <c r="AC1791" s="92"/>
      <c r="AD1791" s="92"/>
      <c r="AE1791" s="92"/>
      <c r="AG1791" s="116"/>
      <c r="AN1791" s="92"/>
      <c r="AO1791" s="92"/>
      <c r="AP1791" s="92"/>
      <c r="AQ1791" s="92"/>
      <c r="AR1791" s="92"/>
      <c r="AS1791" s="92"/>
      <c r="AT1791" s="92"/>
      <c r="AU1791" s="92"/>
    </row>
    <row r="1792" spans="27:48" x14ac:dyDescent="0.2">
      <c r="AA1792" s="92"/>
      <c r="AB1792" s="92"/>
      <c r="AC1792" s="92"/>
      <c r="AD1792" s="92"/>
      <c r="AE1792" s="92"/>
      <c r="AG1792" s="116"/>
      <c r="AN1792" s="92"/>
      <c r="AO1792" s="92"/>
      <c r="AP1792" s="92"/>
      <c r="AQ1792" s="92"/>
      <c r="AR1792" s="92"/>
      <c r="AS1792" s="92"/>
      <c r="AT1792" s="92"/>
      <c r="AU1792" s="92"/>
    </row>
    <row r="1793" spans="27:64" x14ac:dyDescent="0.2">
      <c r="AA1793" s="92"/>
      <c r="AB1793" s="92"/>
      <c r="AC1793" s="92"/>
      <c r="AD1793" s="92"/>
      <c r="AE1793" s="92"/>
      <c r="AG1793" s="116"/>
      <c r="AN1793" s="92"/>
      <c r="AO1793" s="92"/>
      <c r="AP1793" s="92"/>
      <c r="AQ1793" s="92"/>
      <c r="AR1793" s="92"/>
      <c r="AS1793" s="92"/>
      <c r="AT1793" s="92"/>
      <c r="AU1793" s="92"/>
    </row>
    <row r="1794" spans="27:64" x14ac:dyDescent="0.2">
      <c r="AA1794" s="92"/>
      <c r="AB1794" s="92"/>
      <c r="AC1794" s="92"/>
      <c r="AD1794" s="92"/>
      <c r="AE1794" s="92"/>
      <c r="AG1794" s="116"/>
      <c r="AN1794" s="92"/>
      <c r="AO1794" s="92"/>
      <c r="AP1794" s="92"/>
      <c r="AQ1794" s="92"/>
      <c r="AR1794" s="92"/>
      <c r="AS1794" s="92"/>
      <c r="AT1794" s="92"/>
      <c r="AU1794" s="92"/>
    </row>
    <row r="1795" spans="27:64" x14ac:dyDescent="0.2">
      <c r="AA1795" s="92"/>
      <c r="AB1795" s="92"/>
      <c r="AC1795" s="92"/>
      <c r="AD1795" s="92"/>
      <c r="AE1795" s="92"/>
      <c r="AG1795" s="116"/>
      <c r="AN1795" s="92"/>
      <c r="AO1795" s="92"/>
      <c r="AP1795" s="92"/>
      <c r="AQ1795" s="92"/>
      <c r="AR1795" s="92"/>
      <c r="AS1795" s="92"/>
      <c r="AT1795" s="92"/>
      <c r="AU1795" s="92"/>
    </row>
    <row r="1796" spans="27:64" x14ac:dyDescent="0.2">
      <c r="AA1796" s="92"/>
      <c r="AB1796" s="92"/>
      <c r="AC1796" s="92"/>
      <c r="AD1796" s="92"/>
      <c r="AE1796" s="92"/>
      <c r="AG1796" s="116"/>
      <c r="AN1796" s="92"/>
      <c r="AO1796" s="92"/>
      <c r="AP1796" s="92"/>
      <c r="AQ1796" s="92"/>
      <c r="AR1796" s="92"/>
      <c r="AS1796" s="92"/>
      <c r="AT1796" s="92"/>
      <c r="AU1796" s="92"/>
    </row>
    <row r="1797" spans="27:64" x14ac:dyDescent="0.2">
      <c r="AA1797" s="92"/>
      <c r="AB1797" s="92"/>
      <c r="AC1797" s="92"/>
      <c r="AD1797" s="92"/>
      <c r="AE1797" s="92"/>
      <c r="AG1797" s="116"/>
      <c r="AN1797" s="92"/>
      <c r="AO1797" s="92"/>
      <c r="AP1797" s="92"/>
      <c r="AQ1797" s="92"/>
      <c r="AR1797" s="92"/>
      <c r="AS1797" s="92"/>
      <c r="AT1797" s="92"/>
      <c r="AU1797" s="92"/>
    </row>
    <row r="1798" spans="27:64" x14ac:dyDescent="0.2">
      <c r="AA1798" s="92"/>
      <c r="AB1798" s="92"/>
      <c r="AC1798" s="92"/>
      <c r="AD1798" s="92"/>
      <c r="AE1798" s="92"/>
      <c r="AG1798" s="116"/>
      <c r="AN1798" s="92"/>
      <c r="AO1798" s="92"/>
      <c r="AP1798" s="92"/>
      <c r="AQ1798" s="92"/>
      <c r="AR1798" s="92"/>
      <c r="AS1798" s="92"/>
      <c r="AT1798" s="92"/>
      <c r="AU1798" s="92"/>
      <c r="AV1798" s="92"/>
    </row>
    <row r="1799" spans="27:64" x14ac:dyDescent="0.2">
      <c r="AA1799" s="92"/>
      <c r="AB1799" s="92"/>
      <c r="AC1799" s="92"/>
      <c r="AD1799" s="92"/>
      <c r="AE1799" s="92"/>
      <c r="AG1799" s="116"/>
      <c r="AN1799" s="92"/>
      <c r="AO1799" s="92"/>
      <c r="AP1799" s="92"/>
      <c r="AQ1799" s="92"/>
      <c r="AR1799" s="92"/>
      <c r="AS1799" s="92"/>
      <c r="AT1799" s="92"/>
      <c r="AU1799" s="92"/>
    </row>
    <row r="1800" spans="27:64" x14ac:dyDescent="0.2">
      <c r="AA1800" s="92"/>
      <c r="AB1800" s="92"/>
      <c r="AC1800" s="92"/>
      <c r="AD1800" s="92"/>
      <c r="AE1800" s="92"/>
      <c r="AG1800" s="116"/>
      <c r="AN1800" s="92"/>
      <c r="AO1800" s="92"/>
      <c r="AP1800" s="92"/>
      <c r="AQ1800" s="92"/>
      <c r="AR1800" s="92"/>
      <c r="AS1800" s="92"/>
      <c r="AT1800" s="92"/>
      <c r="AU1800" s="92"/>
      <c r="AV1800" s="92"/>
      <c r="AX1800" s="92"/>
    </row>
    <row r="1801" spans="27:64" x14ac:dyDescent="0.2">
      <c r="AA1801" s="92"/>
      <c r="AB1801" s="92"/>
      <c r="AC1801" s="92"/>
      <c r="AD1801" s="92"/>
      <c r="AE1801" s="92"/>
      <c r="AG1801" s="116"/>
      <c r="AN1801" s="92"/>
      <c r="AO1801" s="92"/>
      <c r="AP1801" s="92"/>
      <c r="AQ1801" s="92"/>
      <c r="AR1801" s="92"/>
      <c r="AS1801" s="92"/>
      <c r="AT1801" s="92"/>
      <c r="AU1801" s="92"/>
      <c r="AV1801" s="92"/>
      <c r="AW1801" s="92"/>
      <c r="AX1801" s="92"/>
      <c r="AY1801" s="92"/>
      <c r="AZ1801" s="92"/>
      <c r="BA1801" s="92"/>
      <c r="BB1801" s="92"/>
      <c r="BC1801" s="92"/>
      <c r="BD1801" s="92"/>
      <c r="BE1801" s="92"/>
      <c r="BF1801" s="92"/>
      <c r="BG1801" s="92"/>
      <c r="BH1801" s="92"/>
      <c r="BI1801" s="92"/>
      <c r="BJ1801" s="92"/>
      <c r="BK1801" s="92"/>
      <c r="BL1801" s="92"/>
    </row>
    <row r="1802" spans="27:64" x14ac:dyDescent="0.2">
      <c r="AA1802" s="92"/>
      <c r="AB1802" s="92"/>
      <c r="AC1802" s="92"/>
      <c r="AD1802" s="92"/>
      <c r="AE1802" s="92"/>
      <c r="AG1802" s="116"/>
      <c r="AN1802" s="92"/>
      <c r="AO1802" s="92"/>
      <c r="AP1802" s="92"/>
      <c r="AQ1802" s="92"/>
      <c r="AR1802" s="92"/>
      <c r="AS1802" s="92"/>
      <c r="AT1802" s="92"/>
      <c r="AU1802" s="92"/>
    </row>
    <row r="1803" spans="27:64" x14ac:dyDescent="0.2">
      <c r="AA1803" s="92"/>
      <c r="AB1803" s="92"/>
      <c r="AC1803" s="92"/>
      <c r="AD1803" s="92"/>
      <c r="AE1803" s="92"/>
      <c r="AG1803" s="116"/>
      <c r="AN1803" s="92"/>
      <c r="AO1803" s="92"/>
      <c r="AP1803" s="92"/>
      <c r="AQ1803" s="92"/>
      <c r="AR1803" s="92"/>
      <c r="AS1803" s="92"/>
      <c r="AT1803" s="92"/>
      <c r="AU1803" s="92"/>
    </row>
    <row r="1804" spans="27:64" x14ac:dyDescent="0.2">
      <c r="AA1804" s="92"/>
      <c r="AB1804" s="92"/>
      <c r="AC1804" s="92"/>
      <c r="AD1804" s="92"/>
      <c r="AE1804" s="92"/>
      <c r="AG1804" s="116"/>
      <c r="AN1804" s="92"/>
      <c r="AO1804" s="92"/>
      <c r="AP1804" s="92"/>
      <c r="AQ1804" s="92"/>
      <c r="AR1804" s="92"/>
      <c r="AS1804" s="92"/>
      <c r="AT1804" s="92"/>
      <c r="AU1804" s="92"/>
      <c r="AV1804" s="92"/>
      <c r="AX1804" s="92"/>
    </row>
    <row r="1805" spans="27:64" x14ac:dyDescent="0.2">
      <c r="AA1805" s="92"/>
      <c r="AB1805" s="92"/>
      <c r="AC1805" s="92"/>
      <c r="AD1805" s="92"/>
      <c r="AE1805" s="92"/>
      <c r="AG1805" s="116"/>
      <c r="AN1805" s="92"/>
      <c r="AO1805" s="92"/>
      <c r="AP1805" s="92"/>
      <c r="AQ1805" s="92"/>
      <c r="AR1805" s="92"/>
      <c r="AS1805" s="92"/>
      <c r="AT1805" s="92"/>
      <c r="AU1805" s="92"/>
      <c r="AV1805" s="92"/>
      <c r="AW1805" s="92"/>
      <c r="AX1805" s="92"/>
      <c r="AY1805" s="92"/>
      <c r="AZ1805" s="92"/>
      <c r="BA1805" s="92"/>
      <c r="BB1805" s="92"/>
      <c r="BC1805" s="92"/>
      <c r="BD1805" s="92"/>
      <c r="BE1805" s="92"/>
      <c r="BF1805" s="92"/>
      <c r="BG1805" s="92"/>
      <c r="BH1805" s="92"/>
      <c r="BI1805" s="92"/>
      <c r="BJ1805" s="92"/>
      <c r="BK1805" s="92"/>
      <c r="BL1805" s="92"/>
    </row>
    <row r="1806" spans="27:64" x14ac:dyDescent="0.2">
      <c r="AA1806" s="92"/>
      <c r="AB1806" s="92"/>
      <c r="AC1806" s="92"/>
      <c r="AD1806" s="92"/>
      <c r="AE1806" s="92"/>
      <c r="AG1806" s="116"/>
      <c r="AN1806" s="92"/>
      <c r="AO1806" s="92"/>
      <c r="AP1806" s="92"/>
      <c r="AQ1806" s="92"/>
      <c r="AR1806" s="92"/>
      <c r="AS1806" s="92"/>
      <c r="AT1806" s="92"/>
      <c r="AU1806" s="92"/>
    </row>
    <row r="1807" spans="27:64" x14ac:dyDescent="0.2">
      <c r="AA1807" s="92"/>
      <c r="AB1807" s="92"/>
      <c r="AC1807" s="92"/>
      <c r="AD1807" s="92"/>
      <c r="AE1807" s="92"/>
      <c r="AG1807" s="116"/>
      <c r="AN1807" s="92"/>
      <c r="AO1807" s="92"/>
      <c r="AP1807" s="92"/>
      <c r="AQ1807" s="92"/>
      <c r="AR1807" s="92"/>
      <c r="AS1807" s="92"/>
      <c r="AT1807" s="92"/>
      <c r="AU1807" s="92"/>
    </row>
    <row r="1808" spans="27:64" x14ac:dyDescent="0.2">
      <c r="AA1808" s="92"/>
      <c r="AB1808" s="92"/>
      <c r="AC1808" s="92"/>
      <c r="AD1808" s="92"/>
      <c r="AE1808" s="92"/>
      <c r="AG1808" s="116"/>
      <c r="AN1808" s="92"/>
      <c r="AO1808" s="92"/>
      <c r="AP1808" s="92"/>
      <c r="AQ1808" s="92"/>
      <c r="AR1808" s="92"/>
      <c r="AS1808" s="92"/>
      <c r="AT1808" s="92"/>
      <c r="AU1808" s="92"/>
    </row>
    <row r="1809" spans="27:64" x14ac:dyDescent="0.2">
      <c r="AA1809" s="92"/>
      <c r="AB1809" s="92"/>
      <c r="AC1809" s="92"/>
      <c r="AD1809" s="92"/>
      <c r="AE1809" s="92"/>
      <c r="AG1809" s="116"/>
      <c r="AN1809" s="92"/>
      <c r="AO1809" s="92"/>
      <c r="AP1809" s="92"/>
      <c r="AQ1809" s="92"/>
      <c r="AR1809" s="92"/>
      <c r="AS1809" s="92"/>
      <c r="AT1809" s="92"/>
      <c r="AU1809" s="92"/>
    </row>
    <row r="1810" spans="27:64" x14ac:dyDescent="0.2">
      <c r="AA1810" s="92"/>
      <c r="AB1810" s="92"/>
      <c r="AC1810" s="92"/>
      <c r="AD1810" s="92"/>
      <c r="AE1810" s="92"/>
      <c r="AG1810" s="116"/>
      <c r="AN1810" s="92"/>
      <c r="AO1810" s="92"/>
      <c r="AP1810" s="92"/>
      <c r="AQ1810" s="92"/>
      <c r="AR1810" s="92"/>
      <c r="AS1810" s="92"/>
      <c r="AT1810" s="92"/>
      <c r="AU1810" s="92"/>
      <c r="AV1810" s="92"/>
      <c r="AX1810" s="92"/>
    </row>
    <row r="1811" spans="27:64" x14ac:dyDescent="0.2">
      <c r="AA1811" s="92"/>
      <c r="AB1811" s="92"/>
      <c r="AC1811" s="92"/>
      <c r="AD1811" s="92"/>
      <c r="AE1811" s="92"/>
      <c r="AG1811" s="116"/>
      <c r="AN1811" s="92"/>
      <c r="AO1811" s="92"/>
      <c r="AP1811" s="92"/>
      <c r="AQ1811" s="92"/>
      <c r="AR1811" s="92"/>
      <c r="AS1811" s="92"/>
      <c r="AT1811" s="92"/>
      <c r="AU1811" s="92"/>
    </row>
    <row r="1812" spans="27:64" x14ac:dyDescent="0.2">
      <c r="AA1812" s="92"/>
      <c r="AB1812" s="92"/>
      <c r="AC1812" s="92"/>
      <c r="AD1812" s="92"/>
      <c r="AE1812" s="92"/>
      <c r="AG1812" s="116"/>
      <c r="AN1812" s="92"/>
      <c r="AO1812" s="92"/>
      <c r="AP1812" s="92"/>
      <c r="AQ1812" s="92"/>
      <c r="AR1812" s="92"/>
      <c r="AS1812" s="92"/>
      <c r="AT1812" s="92"/>
      <c r="AU1812" s="92"/>
    </row>
    <row r="1813" spans="27:64" x14ac:dyDescent="0.2">
      <c r="AA1813" s="92"/>
      <c r="AB1813" s="92"/>
      <c r="AC1813" s="92"/>
      <c r="AD1813" s="92"/>
      <c r="AE1813" s="92"/>
      <c r="AG1813" s="116"/>
      <c r="AN1813" s="92"/>
      <c r="AO1813" s="92"/>
      <c r="AP1813" s="92"/>
      <c r="AQ1813" s="92"/>
      <c r="AR1813" s="92"/>
      <c r="AS1813" s="92"/>
      <c r="AT1813" s="92"/>
      <c r="AU1813" s="92"/>
    </row>
    <row r="1814" spans="27:64" x14ac:dyDescent="0.2">
      <c r="AA1814" s="92"/>
      <c r="AB1814" s="92"/>
      <c r="AC1814" s="92"/>
      <c r="AD1814" s="92"/>
      <c r="AE1814" s="92"/>
      <c r="AG1814" s="116"/>
      <c r="AN1814" s="92"/>
      <c r="AO1814" s="92"/>
      <c r="AP1814" s="92"/>
      <c r="AQ1814" s="92"/>
      <c r="AR1814" s="92"/>
      <c r="AS1814" s="92"/>
      <c r="AT1814" s="92"/>
      <c r="AU1814" s="92"/>
    </row>
    <row r="1815" spans="27:64" x14ac:dyDescent="0.2">
      <c r="AA1815" s="92"/>
      <c r="AB1815" s="92"/>
      <c r="AC1815" s="92"/>
      <c r="AD1815" s="92"/>
      <c r="AE1815" s="92"/>
      <c r="AG1815" s="116"/>
      <c r="AN1815" s="92"/>
      <c r="AO1815" s="92"/>
      <c r="AP1815" s="92"/>
      <c r="AQ1815" s="92"/>
      <c r="AR1815" s="92"/>
      <c r="AS1815" s="92"/>
      <c r="AT1815" s="92"/>
      <c r="AU1815" s="92"/>
    </row>
    <row r="1816" spans="27:64" x14ac:dyDescent="0.2">
      <c r="AA1816" s="92"/>
      <c r="AB1816" s="92"/>
      <c r="AC1816" s="92"/>
      <c r="AD1816" s="92"/>
      <c r="AE1816" s="92"/>
      <c r="AG1816" s="116"/>
      <c r="AN1816" s="92"/>
      <c r="AO1816" s="92"/>
      <c r="AP1816" s="92"/>
      <c r="AQ1816" s="92"/>
      <c r="AR1816" s="92"/>
      <c r="AS1816" s="92"/>
      <c r="AT1816" s="92"/>
      <c r="AU1816" s="92"/>
    </row>
    <row r="1817" spans="27:64" x14ac:dyDescent="0.2">
      <c r="AA1817" s="92"/>
      <c r="AB1817" s="92"/>
      <c r="AC1817" s="92"/>
      <c r="AD1817" s="92"/>
      <c r="AE1817" s="92"/>
      <c r="AG1817" s="116"/>
      <c r="AN1817" s="92"/>
      <c r="AO1817" s="92"/>
      <c r="AP1817" s="92"/>
      <c r="AQ1817" s="92"/>
      <c r="AR1817" s="92"/>
      <c r="AS1817" s="92"/>
      <c r="AT1817" s="92"/>
      <c r="AU1817" s="92"/>
      <c r="AV1817" s="92"/>
      <c r="AX1817" s="92"/>
      <c r="AY1817" s="92"/>
      <c r="AZ1817" s="92"/>
      <c r="BA1817" s="92"/>
      <c r="BB1817" s="92"/>
      <c r="BC1817" s="92"/>
      <c r="BD1817" s="92"/>
      <c r="BE1817" s="92"/>
      <c r="BF1817" s="92"/>
      <c r="BG1817" s="92"/>
      <c r="BH1817" s="92"/>
      <c r="BI1817" s="92"/>
      <c r="BJ1817" s="92"/>
      <c r="BK1817" s="92"/>
      <c r="BL1817" s="92"/>
    </row>
    <row r="1818" spans="27:64" x14ac:dyDescent="0.2">
      <c r="AA1818" s="92"/>
      <c r="AB1818" s="92"/>
      <c r="AC1818" s="92"/>
      <c r="AD1818" s="92"/>
      <c r="AE1818" s="92"/>
      <c r="AG1818" s="116"/>
      <c r="AN1818" s="92"/>
      <c r="AO1818" s="92"/>
      <c r="AP1818" s="92"/>
      <c r="AQ1818" s="92"/>
      <c r="AR1818" s="92"/>
      <c r="AS1818" s="92"/>
      <c r="AT1818" s="92"/>
      <c r="AU1818" s="92"/>
      <c r="AV1818" s="92"/>
    </row>
    <row r="1819" spans="27:64" x14ac:dyDescent="0.2">
      <c r="AA1819" s="92"/>
      <c r="AB1819" s="92"/>
      <c r="AC1819" s="92"/>
      <c r="AD1819" s="92"/>
      <c r="AE1819" s="92"/>
      <c r="AG1819" s="116"/>
      <c r="AN1819" s="92"/>
      <c r="AO1819" s="92"/>
      <c r="AP1819" s="92"/>
      <c r="AQ1819" s="92"/>
      <c r="AR1819" s="92"/>
      <c r="AS1819" s="92"/>
      <c r="AT1819" s="92"/>
      <c r="AU1819" s="92"/>
    </row>
    <row r="1820" spans="27:64" x14ac:dyDescent="0.2">
      <c r="AA1820" s="92"/>
      <c r="AB1820" s="92"/>
      <c r="AC1820" s="92"/>
      <c r="AD1820" s="92"/>
      <c r="AE1820" s="92"/>
      <c r="AG1820" s="116"/>
      <c r="AN1820" s="92"/>
      <c r="AO1820" s="92"/>
      <c r="AP1820" s="92"/>
      <c r="AQ1820" s="92"/>
      <c r="AR1820" s="92"/>
      <c r="AS1820" s="92"/>
      <c r="AT1820" s="92"/>
      <c r="AU1820" s="92"/>
      <c r="AV1820" s="92"/>
    </row>
    <row r="1821" spans="27:64" x14ac:dyDescent="0.2">
      <c r="AA1821" s="92"/>
      <c r="AB1821" s="92"/>
      <c r="AC1821" s="92"/>
      <c r="AD1821" s="92"/>
      <c r="AE1821" s="92"/>
      <c r="AG1821" s="116"/>
      <c r="AN1821" s="92"/>
      <c r="AO1821" s="92"/>
      <c r="AP1821" s="92"/>
      <c r="AQ1821" s="92"/>
      <c r="AR1821" s="92"/>
      <c r="AS1821" s="92"/>
      <c r="AT1821" s="92"/>
      <c r="AU1821" s="92"/>
    </row>
    <row r="1822" spans="27:64" x14ac:dyDescent="0.2">
      <c r="AA1822" s="92"/>
      <c r="AB1822" s="92"/>
      <c r="AC1822" s="92"/>
      <c r="AD1822" s="92"/>
      <c r="AE1822" s="92"/>
      <c r="AG1822" s="116"/>
      <c r="AN1822" s="92"/>
      <c r="AO1822" s="92"/>
      <c r="AP1822" s="92"/>
      <c r="AQ1822" s="92"/>
      <c r="AR1822" s="92"/>
      <c r="AS1822" s="92"/>
      <c r="AT1822" s="92"/>
      <c r="AU1822" s="92"/>
    </row>
    <row r="1823" spans="27:64" x14ac:dyDescent="0.2">
      <c r="AA1823" s="92"/>
      <c r="AB1823" s="92"/>
      <c r="AC1823" s="92"/>
      <c r="AD1823" s="92"/>
      <c r="AE1823" s="92"/>
      <c r="AG1823" s="116"/>
      <c r="AN1823" s="92"/>
      <c r="AO1823" s="92"/>
      <c r="AP1823" s="92"/>
      <c r="AQ1823" s="92"/>
      <c r="AR1823" s="92"/>
      <c r="AS1823" s="92"/>
      <c r="AT1823" s="92"/>
      <c r="AU1823" s="92"/>
    </row>
    <row r="1824" spans="27:64" x14ac:dyDescent="0.2">
      <c r="AA1824" s="92"/>
      <c r="AB1824" s="92"/>
      <c r="AC1824" s="92"/>
      <c r="AD1824" s="92"/>
      <c r="AE1824" s="92"/>
      <c r="AG1824" s="116"/>
      <c r="AN1824" s="92"/>
      <c r="AO1824" s="92"/>
      <c r="AP1824" s="92"/>
      <c r="AQ1824" s="92"/>
      <c r="AR1824" s="92"/>
      <c r="AS1824" s="92"/>
      <c r="AT1824" s="92"/>
      <c r="AU1824" s="92"/>
    </row>
    <row r="1825" spans="27:64" x14ac:dyDescent="0.2">
      <c r="AA1825" s="92"/>
      <c r="AB1825" s="92"/>
      <c r="AC1825" s="92"/>
      <c r="AD1825" s="92"/>
      <c r="AE1825" s="92"/>
      <c r="AG1825" s="116"/>
      <c r="AN1825" s="92"/>
      <c r="AO1825" s="92"/>
      <c r="AP1825" s="92"/>
      <c r="AQ1825" s="92"/>
      <c r="AR1825" s="92"/>
      <c r="AS1825" s="92"/>
      <c r="AT1825" s="92"/>
      <c r="AU1825" s="92"/>
    </row>
    <row r="1826" spans="27:64" x14ac:dyDescent="0.2">
      <c r="AA1826" s="92"/>
      <c r="AB1826" s="92"/>
      <c r="AC1826" s="92"/>
      <c r="AD1826" s="92"/>
      <c r="AE1826" s="92"/>
      <c r="AG1826" s="116"/>
      <c r="AN1826" s="92"/>
      <c r="AO1826" s="92"/>
      <c r="AP1826" s="92"/>
      <c r="AQ1826" s="92"/>
      <c r="AR1826" s="92"/>
      <c r="AS1826" s="92"/>
      <c r="AT1826" s="92"/>
      <c r="AU1826" s="92"/>
    </row>
    <row r="1827" spans="27:64" x14ac:dyDescent="0.2">
      <c r="AA1827" s="92"/>
      <c r="AB1827" s="92"/>
      <c r="AC1827" s="92"/>
      <c r="AD1827" s="92"/>
      <c r="AE1827" s="92"/>
      <c r="AG1827" s="116"/>
      <c r="AN1827" s="92"/>
      <c r="AO1827" s="92"/>
      <c r="AP1827" s="92"/>
      <c r="AQ1827" s="92"/>
      <c r="AR1827" s="92"/>
      <c r="AS1827" s="92"/>
      <c r="AT1827" s="92"/>
      <c r="AU1827" s="92"/>
    </row>
    <row r="1828" spans="27:64" x14ac:dyDescent="0.2">
      <c r="AA1828" s="92"/>
      <c r="AB1828" s="92"/>
      <c r="AC1828" s="92"/>
      <c r="AD1828" s="92"/>
      <c r="AE1828" s="92"/>
      <c r="AG1828" s="116"/>
      <c r="AN1828" s="92"/>
      <c r="AO1828" s="92"/>
      <c r="AP1828" s="92"/>
      <c r="AQ1828" s="92"/>
      <c r="AR1828" s="92"/>
      <c r="AS1828" s="92"/>
      <c r="AT1828" s="92"/>
      <c r="AU1828" s="92"/>
    </row>
    <row r="1829" spans="27:64" x14ac:dyDescent="0.2">
      <c r="AA1829" s="92"/>
      <c r="AB1829" s="92"/>
      <c r="AC1829" s="92"/>
      <c r="AD1829" s="92"/>
      <c r="AE1829" s="92"/>
      <c r="AG1829" s="116"/>
      <c r="AN1829" s="92"/>
      <c r="AO1829" s="92"/>
      <c r="AP1829" s="92"/>
      <c r="AQ1829" s="92"/>
      <c r="AR1829" s="92"/>
      <c r="AS1829" s="92"/>
      <c r="AT1829" s="92"/>
      <c r="AU1829" s="92"/>
    </row>
    <row r="1830" spans="27:64" x14ac:dyDescent="0.2">
      <c r="AA1830" s="92"/>
      <c r="AB1830" s="92"/>
      <c r="AC1830" s="92"/>
      <c r="AD1830" s="92"/>
      <c r="AE1830" s="92"/>
      <c r="AG1830" s="116"/>
      <c r="AN1830" s="92"/>
      <c r="AO1830" s="92"/>
      <c r="AP1830" s="92"/>
      <c r="AQ1830" s="92"/>
      <c r="AR1830" s="92"/>
      <c r="AS1830" s="92"/>
      <c r="AT1830" s="92"/>
      <c r="AU1830" s="92"/>
      <c r="AV1830" s="92"/>
      <c r="AW1830" s="92"/>
      <c r="AX1830" s="92"/>
      <c r="AY1830" s="92"/>
      <c r="AZ1830" s="92"/>
      <c r="BA1830" s="92"/>
      <c r="BB1830" s="92"/>
      <c r="BC1830" s="92"/>
      <c r="BD1830" s="92"/>
      <c r="BE1830" s="92"/>
      <c r="BF1830" s="92"/>
      <c r="BG1830" s="92"/>
      <c r="BH1830" s="92"/>
      <c r="BI1830" s="92"/>
      <c r="BJ1830" s="92"/>
      <c r="BK1830" s="92"/>
      <c r="BL1830" s="92"/>
    </row>
    <row r="1831" spans="27:64" x14ac:dyDescent="0.2">
      <c r="AA1831" s="92"/>
      <c r="AB1831" s="92"/>
      <c r="AC1831" s="92"/>
      <c r="AD1831" s="92"/>
      <c r="AE1831" s="92"/>
      <c r="AG1831" s="116"/>
      <c r="AN1831" s="92"/>
      <c r="AO1831" s="92"/>
      <c r="AP1831" s="92"/>
      <c r="AQ1831" s="92"/>
      <c r="AR1831" s="92"/>
      <c r="AS1831" s="92"/>
      <c r="AT1831" s="92"/>
      <c r="AU1831" s="92"/>
    </row>
    <row r="1832" spans="27:64" x14ac:dyDescent="0.2">
      <c r="AA1832" s="92"/>
      <c r="AB1832" s="92"/>
      <c r="AC1832" s="92"/>
      <c r="AD1832" s="92"/>
      <c r="AE1832" s="92"/>
      <c r="AG1832" s="116"/>
      <c r="AN1832" s="92"/>
      <c r="AO1832" s="92"/>
      <c r="AP1832" s="92"/>
      <c r="AQ1832" s="92"/>
      <c r="AR1832" s="92"/>
      <c r="AS1832" s="92"/>
      <c r="AT1832" s="92"/>
      <c r="AU1832" s="92"/>
    </row>
    <row r="1833" spans="27:64" x14ac:dyDescent="0.2">
      <c r="AA1833" s="92"/>
      <c r="AB1833" s="92"/>
      <c r="AC1833" s="92"/>
      <c r="AD1833" s="92"/>
      <c r="AE1833" s="92"/>
      <c r="AG1833" s="116"/>
      <c r="AN1833" s="92"/>
      <c r="AO1833" s="92"/>
      <c r="AP1833" s="92"/>
      <c r="AQ1833" s="92"/>
      <c r="AR1833" s="92"/>
      <c r="AS1833" s="92"/>
      <c r="AT1833" s="92"/>
      <c r="AU1833" s="92"/>
    </row>
    <row r="1834" spans="27:64" x14ac:dyDescent="0.2">
      <c r="AA1834" s="92"/>
      <c r="AB1834" s="92"/>
      <c r="AC1834" s="92"/>
      <c r="AD1834" s="92"/>
      <c r="AE1834" s="92"/>
      <c r="AG1834" s="116"/>
      <c r="AN1834" s="92"/>
      <c r="AO1834" s="92"/>
      <c r="AP1834" s="92"/>
      <c r="AQ1834" s="92"/>
      <c r="AR1834" s="92"/>
      <c r="AS1834" s="92"/>
      <c r="AT1834" s="92"/>
      <c r="AU1834" s="92"/>
    </row>
    <row r="1835" spans="27:64" x14ac:dyDescent="0.2">
      <c r="AA1835" s="92"/>
      <c r="AB1835" s="92"/>
      <c r="AC1835" s="92"/>
      <c r="AD1835" s="92"/>
      <c r="AE1835" s="92"/>
      <c r="AG1835" s="116"/>
      <c r="AN1835" s="92"/>
      <c r="AO1835" s="92"/>
      <c r="AP1835" s="92"/>
      <c r="AQ1835" s="92"/>
      <c r="AR1835" s="92"/>
      <c r="AS1835" s="92"/>
      <c r="AT1835" s="92"/>
      <c r="AU1835" s="92"/>
    </row>
    <row r="1836" spans="27:64" x14ac:dyDescent="0.2">
      <c r="AA1836" s="92"/>
      <c r="AB1836" s="92"/>
      <c r="AC1836" s="92"/>
      <c r="AD1836" s="92"/>
      <c r="AE1836" s="92"/>
      <c r="AG1836" s="116"/>
      <c r="AN1836" s="92"/>
      <c r="AO1836" s="92"/>
      <c r="AP1836" s="92"/>
      <c r="AQ1836" s="92"/>
      <c r="AR1836" s="92"/>
      <c r="AS1836" s="92"/>
      <c r="AT1836" s="92"/>
      <c r="AU1836" s="92"/>
    </row>
    <row r="1837" spans="27:64" x14ac:dyDescent="0.2">
      <c r="AA1837" s="92"/>
      <c r="AB1837" s="92"/>
      <c r="AC1837" s="92"/>
      <c r="AD1837" s="92"/>
      <c r="AE1837" s="92"/>
      <c r="AG1837" s="116"/>
      <c r="AN1837" s="92"/>
      <c r="AO1837" s="92"/>
      <c r="AP1837" s="92"/>
      <c r="AQ1837" s="92"/>
      <c r="AR1837" s="92"/>
      <c r="AS1837" s="92"/>
      <c r="AT1837" s="92"/>
      <c r="AU1837" s="92"/>
    </row>
    <row r="1838" spans="27:64" x14ac:dyDescent="0.2">
      <c r="AA1838" s="92"/>
      <c r="AB1838" s="92"/>
      <c r="AC1838" s="92"/>
      <c r="AD1838" s="92"/>
      <c r="AE1838" s="92"/>
      <c r="AG1838" s="116"/>
      <c r="AN1838" s="92"/>
      <c r="AO1838" s="92"/>
      <c r="AP1838" s="92"/>
      <c r="AQ1838" s="92"/>
      <c r="AR1838" s="92"/>
      <c r="AS1838" s="92"/>
      <c r="AT1838" s="92"/>
      <c r="AU1838" s="92"/>
    </row>
    <row r="1839" spans="27:64" x14ac:dyDescent="0.2">
      <c r="AA1839" s="92"/>
      <c r="AB1839" s="92"/>
      <c r="AC1839" s="92"/>
      <c r="AD1839" s="92"/>
      <c r="AE1839" s="92"/>
      <c r="AG1839" s="116"/>
      <c r="AN1839" s="92"/>
      <c r="AO1839" s="92"/>
      <c r="AP1839" s="92"/>
      <c r="AQ1839" s="92"/>
      <c r="AR1839" s="92"/>
      <c r="AS1839" s="92"/>
      <c r="AT1839" s="92"/>
      <c r="AU1839" s="92"/>
    </row>
    <row r="1840" spans="27:64" x14ac:dyDescent="0.2">
      <c r="AA1840" s="92"/>
      <c r="AB1840" s="92"/>
      <c r="AC1840" s="92"/>
      <c r="AD1840" s="92"/>
      <c r="AE1840" s="92"/>
      <c r="AG1840" s="116"/>
      <c r="AN1840" s="92"/>
      <c r="AO1840" s="92"/>
      <c r="AP1840" s="92"/>
      <c r="AQ1840" s="92"/>
      <c r="AR1840" s="92"/>
      <c r="AS1840" s="92"/>
      <c r="AT1840" s="92"/>
      <c r="AU1840" s="92"/>
    </row>
    <row r="1841" spans="27:64" x14ac:dyDescent="0.2">
      <c r="AA1841" s="92"/>
      <c r="AB1841" s="92"/>
      <c r="AC1841" s="92"/>
      <c r="AD1841" s="92"/>
      <c r="AE1841" s="92"/>
      <c r="AG1841" s="116"/>
      <c r="AN1841" s="92"/>
      <c r="AO1841" s="92"/>
      <c r="AP1841" s="92"/>
      <c r="AQ1841" s="92"/>
      <c r="AR1841" s="92"/>
      <c r="AS1841" s="92"/>
      <c r="AT1841" s="92"/>
      <c r="AU1841" s="92"/>
    </row>
    <row r="1842" spans="27:64" x14ac:dyDescent="0.2">
      <c r="AA1842" s="92"/>
      <c r="AB1842" s="92"/>
      <c r="AC1842" s="92"/>
      <c r="AD1842" s="92"/>
      <c r="AE1842" s="92"/>
      <c r="AG1842" s="116"/>
      <c r="AN1842" s="92"/>
      <c r="AO1842" s="92"/>
      <c r="AP1842" s="92"/>
      <c r="AQ1842" s="92"/>
      <c r="AR1842" s="92"/>
      <c r="AS1842" s="92"/>
      <c r="AT1842" s="92"/>
      <c r="AU1842" s="92"/>
    </row>
    <row r="1843" spans="27:64" x14ac:dyDescent="0.2">
      <c r="AA1843" s="92"/>
      <c r="AB1843" s="92"/>
      <c r="AC1843" s="92"/>
      <c r="AD1843" s="92"/>
      <c r="AE1843" s="92"/>
      <c r="AG1843" s="116"/>
      <c r="AN1843" s="92"/>
      <c r="AO1843" s="92"/>
      <c r="AP1843" s="92"/>
      <c r="AQ1843" s="92"/>
      <c r="AR1843" s="92"/>
      <c r="AS1843" s="92"/>
      <c r="AT1843" s="92"/>
      <c r="AU1843" s="92"/>
    </row>
    <row r="1844" spans="27:64" x14ac:dyDescent="0.2">
      <c r="AA1844" s="92"/>
      <c r="AB1844" s="92"/>
      <c r="AC1844" s="92"/>
      <c r="AD1844" s="92"/>
      <c r="AE1844" s="92"/>
      <c r="AG1844" s="116"/>
      <c r="AN1844" s="92"/>
      <c r="AO1844" s="92"/>
      <c r="AP1844" s="92"/>
      <c r="AQ1844" s="92"/>
      <c r="AR1844" s="92"/>
      <c r="AS1844" s="92"/>
      <c r="AT1844" s="92"/>
      <c r="AU1844" s="92"/>
    </row>
    <row r="1845" spans="27:64" x14ac:dyDescent="0.2">
      <c r="AA1845" s="92"/>
      <c r="AB1845" s="92"/>
      <c r="AC1845" s="92"/>
      <c r="AD1845" s="92"/>
      <c r="AE1845" s="92"/>
      <c r="AG1845" s="116"/>
      <c r="AN1845" s="92"/>
      <c r="AO1845" s="92"/>
      <c r="AP1845" s="92"/>
      <c r="AQ1845" s="92"/>
      <c r="AR1845" s="92"/>
      <c r="AS1845" s="92"/>
      <c r="AT1845" s="92"/>
      <c r="AU1845" s="92"/>
    </row>
    <row r="1846" spans="27:64" x14ac:dyDescent="0.2">
      <c r="AA1846" s="92"/>
      <c r="AB1846" s="92"/>
      <c r="AC1846" s="92"/>
      <c r="AD1846" s="92"/>
      <c r="AE1846" s="92"/>
      <c r="AG1846" s="116"/>
      <c r="AN1846" s="92"/>
      <c r="AO1846" s="92"/>
      <c r="AP1846" s="92"/>
      <c r="AQ1846" s="92"/>
      <c r="AR1846" s="92"/>
      <c r="AS1846" s="92"/>
      <c r="AT1846" s="92"/>
      <c r="AU1846" s="92"/>
    </row>
    <row r="1847" spans="27:64" x14ac:dyDescent="0.2">
      <c r="AA1847" s="92"/>
      <c r="AB1847" s="92"/>
      <c r="AC1847" s="92"/>
      <c r="AD1847" s="92"/>
      <c r="AE1847" s="92"/>
      <c r="AG1847" s="116"/>
      <c r="AN1847" s="92"/>
      <c r="AO1847" s="92"/>
      <c r="AP1847" s="92"/>
      <c r="AQ1847" s="92"/>
      <c r="AR1847" s="92"/>
      <c r="AS1847" s="92"/>
      <c r="AT1847" s="92"/>
      <c r="AU1847" s="92"/>
    </row>
    <row r="1848" spans="27:64" x14ac:dyDescent="0.2">
      <c r="AA1848" s="92"/>
      <c r="AB1848" s="92"/>
      <c r="AC1848" s="92"/>
      <c r="AD1848" s="92"/>
      <c r="AE1848" s="92"/>
      <c r="AG1848" s="116"/>
      <c r="AN1848" s="92"/>
      <c r="AO1848" s="92"/>
      <c r="AP1848" s="92"/>
      <c r="AQ1848" s="92"/>
      <c r="AR1848" s="92"/>
      <c r="AS1848" s="92"/>
      <c r="AT1848" s="92"/>
      <c r="AU1848" s="92"/>
    </row>
    <row r="1849" spans="27:64" x14ac:dyDescent="0.2">
      <c r="AA1849" s="92"/>
      <c r="AB1849" s="92"/>
      <c r="AC1849" s="92"/>
      <c r="AD1849" s="92"/>
      <c r="AE1849" s="92"/>
      <c r="AG1849" s="116"/>
      <c r="AN1849" s="92"/>
      <c r="AO1849" s="92"/>
      <c r="AP1849" s="92"/>
      <c r="AQ1849" s="92"/>
      <c r="AR1849" s="92"/>
      <c r="AS1849" s="92"/>
      <c r="AT1849" s="92"/>
      <c r="AU1849" s="92"/>
      <c r="AV1849" s="92"/>
    </row>
    <row r="1850" spans="27:64" x14ac:dyDescent="0.2">
      <c r="AA1850" s="92"/>
      <c r="AB1850" s="92"/>
      <c r="AC1850" s="92"/>
      <c r="AD1850" s="92"/>
      <c r="AE1850" s="92"/>
      <c r="AG1850" s="116"/>
      <c r="AN1850" s="92"/>
      <c r="AO1850" s="92"/>
      <c r="AP1850" s="92"/>
      <c r="AQ1850" s="92"/>
      <c r="AR1850" s="92"/>
      <c r="AS1850" s="92"/>
      <c r="AT1850" s="92"/>
      <c r="AU1850" s="92"/>
    </row>
    <row r="1851" spans="27:64" x14ac:dyDescent="0.2">
      <c r="AA1851" s="92"/>
      <c r="AB1851" s="92"/>
      <c r="AC1851" s="92"/>
      <c r="AD1851" s="92"/>
      <c r="AE1851" s="92"/>
      <c r="AG1851" s="116"/>
      <c r="AN1851" s="92"/>
      <c r="AO1851" s="92"/>
      <c r="AP1851" s="92"/>
      <c r="AQ1851" s="92"/>
      <c r="AR1851" s="92"/>
      <c r="AS1851" s="92"/>
      <c r="AT1851" s="92"/>
      <c r="AU1851" s="92"/>
      <c r="AV1851" s="92"/>
      <c r="AW1851" s="92"/>
      <c r="AX1851" s="92"/>
      <c r="AY1851" s="92"/>
      <c r="AZ1851" s="92"/>
      <c r="BA1851" s="92"/>
      <c r="BB1851" s="92"/>
      <c r="BC1851" s="92"/>
      <c r="BD1851" s="92"/>
      <c r="BE1851" s="92"/>
      <c r="BF1851" s="92"/>
      <c r="BG1851" s="92"/>
      <c r="BH1851" s="92"/>
      <c r="BI1851" s="92"/>
      <c r="BJ1851" s="92"/>
      <c r="BK1851" s="92"/>
      <c r="BL1851" s="92"/>
    </row>
    <row r="1852" spans="27:64" x14ac:dyDescent="0.2">
      <c r="AA1852" s="92"/>
      <c r="AB1852" s="92"/>
      <c r="AC1852" s="92"/>
      <c r="AD1852" s="92"/>
      <c r="AE1852" s="92"/>
      <c r="AG1852" s="116"/>
      <c r="AN1852" s="92"/>
      <c r="AO1852" s="92"/>
      <c r="AP1852" s="92"/>
      <c r="AQ1852" s="92"/>
      <c r="AR1852" s="92"/>
      <c r="AS1852" s="92"/>
      <c r="AT1852" s="92"/>
      <c r="AU1852" s="92"/>
      <c r="AV1852" s="92"/>
    </row>
    <row r="1853" spans="27:64" x14ac:dyDescent="0.2">
      <c r="AA1853" s="92"/>
      <c r="AB1853" s="92"/>
      <c r="AC1853" s="92"/>
      <c r="AD1853" s="92"/>
      <c r="AE1853" s="92"/>
      <c r="AG1853" s="116"/>
      <c r="AN1853" s="92"/>
      <c r="AO1853" s="92"/>
      <c r="AP1853" s="92"/>
      <c r="AQ1853" s="92"/>
      <c r="AR1853" s="92"/>
      <c r="AS1853" s="92"/>
      <c r="AT1853" s="92"/>
      <c r="AU1853" s="92"/>
    </row>
    <row r="1854" spans="27:64" x14ac:dyDescent="0.2">
      <c r="AA1854" s="92"/>
      <c r="AB1854" s="92"/>
      <c r="AC1854" s="92"/>
      <c r="AD1854" s="92"/>
      <c r="AE1854" s="92"/>
      <c r="AG1854" s="116"/>
      <c r="AN1854" s="92"/>
      <c r="AO1854" s="92"/>
      <c r="AP1854" s="92"/>
      <c r="AQ1854" s="92"/>
      <c r="AR1854" s="92"/>
      <c r="AS1854" s="92"/>
      <c r="AT1854" s="92"/>
      <c r="AU1854" s="92"/>
    </row>
    <row r="1855" spans="27:64" x14ac:dyDescent="0.2">
      <c r="AA1855" s="92"/>
      <c r="AB1855" s="92"/>
      <c r="AC1855" s="92"/>
      <c r="AD1855" s="92"/>
      <c r="AE1855" s="92"/>
      <c r="AG1855" s="116"/>
      <c r="AN1855" s="92"/>
      <c r="AO1855" s="92"/>
      <c r="AP1855" s="92"/>
      <c r="AQ1855" s="92"/>
      <c r="AR1855" s="92"/>
      <c r="AS1855" s="92"/>
      <c r="AT1855" s="92"/>
      <c r="AU1855" s="92"/>
    </row>
    <row r="1856" spans="27:64" x14ac:dyDescent="0.2">
      <c r="AA1856" s="92"/>
      <c r="AB1856" s="92"/>
      <c r="AC1856" s="92"/>
      <c r="AD1856" s="92"/>
      <c r="AE1856" s="92"/>
      <c r="AG1856" s="116"/>
      <c r="AN1856" s="92"/>
      <c r="AO1856" s="92"/>
      <c r="AP1856" s="92"/>
      <c r="AQ1856" s="92"/>
      <c r="AR1856" s="92"/>
      <c r="AS1856" s="92"/>
      <c r="AT1856" s="92"/>
      <c r="AU1856" s="92"/>
    </row>
    <row r="1857" spans="27:47" x14ac:dyDescent="0.2">
      <c r="AA1857" s="92"/>
      <c r="AB1857" s="92"/>
      <c r="AC1857" s="92"/>
      <c r="AD1857" s="92"/>
      <c r="AE1857" s="92"/>
      <c r="AG1857" s="116"/>
      <c r="AN1857" s="92"/>
      <c r="AO1857" s="92"/>
      <c r="AP1857" s="92"/>
      <c r="AQ1857" s="92"/>
      <c r="AR1857" s="92"/>
      <c r="AS1857" s="92"/>
      <c r="AT1857" s="92"/>
      <c r="AU1857" s="92"/>
    </row>
    <row r="1858" spans="27:47" x14ac:dyDescent="0.2">
      <c r="AA1858" s="92"/>
      <c r="AB1858" s="92"/>
      <c r="AC1858" s="92"/>
      <c r="AD1858" s="92"/>
      <c r="AE1858" s="92"/>
      <c r="AG1858" s="116"/>
      <c r="AN1858" s="92"/>
      <c r="AO1858" s="92"/>
      <c r="AP1858" s="92"/>
      <c r="AQ1858" s="92"/>
      <c r="AR1858" s="92"/>
      <c r="AS1858" s="92"/>
      <c r="AT1858" s="92"/>
      <c r="AU1858" s="92"/>
    </row>
    <row r="1859" spans="27:47" x14ac:dyDescent="0.2">
      <c r="AA1859" s="92"/>
      <c r="AB1859" s="92"/>
      <c r="AC1859" s="92"/>
      <c r="AD1859" s="92"/>
      <c r="AE1859" s="92"/>
      <c r="AG1859" s="116"/>
      <c r="AN1859" s="92"/>
      <c r="AO1859" s="92"/>
      <c r="AP1859" s="92"/>
      <c r="AQ1859" s="92"/>
      <c r="AR1859" s="92"/>
      <c r="AS1859" s="92"/>
      <c r="AT1859" s="92"/>
      <c r="AU1859" s="92"/>
    </row>
    <row r="1860" spans="27:47" x14ac:dyDescent="0.2">
      <c r="AA1860" s="92"/>
      <c r="AB1860" s="92"/>
      <c r="AC1860" s="92"/>
      <c r="AD1860" s="92"/>
      <c r="AE1860" s="92"/>
      <c r="AG1860" s="116"/>
      <c r="AN1860" s="92"/>
      <c r="AO1860" s="92"/>
      <c r="AP1860" s="92"/>
      <c r="AQ1860" s="92"/>
      <c r="AR1860" s="92"/>
      <c r="AS1860" s="92"/>
      <c r="AT1860" s="92"/>
      <c r="AU1860" s="92"/>
    </row>
    <row r="1861" spans="27:47" x14ac:dyDescent="0.2">
      <c r="AA1861" s="92"/>
      <c r="AB1861" s="92"/>
      <c r="AC1861" s="92"/>
      <c r="AD1861" s="92"/>
      <c r="AE1861" s="92"/>
      <c r="AG1861" s="116"/>
      <c r="AN1861" s="92"/>
      <c r="AO1861" s="92"/>
      <c r="AP1861" s="92"/>
      <c r="AQ1861" s="92"/>
      <c r="AR1861" s="92"/>
      <c r="AS1861" s="92"/>
      <c r="AT1861" s="92"/>
      <c r="AU1861" s="92"/>
    </row>
    <row r="1862" spans="27:47" x14ac:dyDescent="0.2">
      <c r="AA1862" s="92"/>
      <c r="AB1862" s="92"/>
      <c r="AC1862" s="92"/>
      <c r="AD1862" s="92"/>
      <c r="AE1862" s="92"/>
      <c r="AG1862" s="116"/>
      <c r="AN1862" s="92"/>
      <c r="AO1862" s="92"/>
      <c r="AP1862" s="92"/>
      <c r="AQ1862" s="92"/>
      <c r="AR1862" s="92"/>
      <c r="AS1862" s="92"/>
      <c r="AT1862" s="92"/>
      <c r="AU1862" s="92"/>
    </row>
    <row r="1863" spans="27:47" x14ac:dyDescent="0.2">
      <c r="AA1863" s="92"/>
      <c r="AB1863" s="92"/>
      <c r="AC1863" s="92"/>
      <c r="AD1863" s="92"/>
      <c r="AE1863" s="92"/>
      <c r="AG1863" s="116"/>
      <c r="AN1863" s="92"/>
      <c r="AO1863" s="92"/>
      <c r="AP1863" s="92"/>
      <c r="AQ1863" s="92"/>
      <c r="AR1863" s="92"/>
      <c r="AS1863" s="92"/>
      <c r="AT1863" s="92"/>
      <c r="AU1863" s="92"/>
    </row>
    <row r="1864" spans="27:47" x14ac:dyDescent="0.2">
      <c r="AA1864" s="92"/>
      <c r="AB1864" s="92"/>
      <c r="AC1864" s="92"/>
      <c r="AD1864" s="92"/>
      <c r="AE1864" s="92"/>
      <c r="AG1864" s="116"/>
      <c r="AN1864" s="92"/>
      <c r="AO1864" s="92"/>
      <c r="AP1864" s="92"/>
      <c r="AQ1864" s="92"/>
      <c r="AR1864" s="92"/>
      <c r="AS1864" s="92"/>
      <c r="AT1864" s="92"/>
      <c r="AU1864" s="92"/>
    </row>
    <row r="1865" spans="27:47" x14ac:dyDescent="0.2">
      <c r="AA1865" s="92"/>
      <c r="AB1865" s="92"/>
      <c r="AC1865" s="92"/>
      <c r="AD1865" s="92"/>
      <c r="AE1865" s="92"/>
      <c r="AG1865" s="116"/>
      <c r="AN1865" s="92"/>
      <c r="AO1865" s="92"/>
      <c r="AP1865" s="92"/>
      <c r="AQ1865" s="92"/>
      <c r="AR1865" s="92"/>
      <c r="AS1865" s="92"/>
      <c r="AT1865" s="92"/>
      <c r="AU1865" s="92"/>
    </row>
    <row r="1866" spans="27:47" x14ac:dyDescent="0.2">
      <c r="AA1866" s="92"/>
      <c r="AB1866" s="92"/>
      <c r="AC1866" s="92"/>
      <c r="AD1866" s="92"/>
      <c r="AE1866" s="92"/>
      <c r="AG1866" s="116"/>
      <c r="AN1866" s="92"/>
      <c r="AO1866" s="92"/>
      <c r="AP1866" s="92"/>
      <c r="AQ1866" s="92"/>
      <c r="AR1866" s="92"/>
      <c r="AS1866" s="92"/>
      <c r="AT1866" s="92"/>
      <c r="AU1866" s="92"/>
    </row>
    <row r="1867" spans="27:47" x14ac:dyDescent="0.2">
      <c r="AA1867" s="92"/>
      <c r="AB1867" s="92"/>
      <c r="AC1867" s="92"/>
      <c r="AD1867" s="92"/>
      <c r="AE1867" s="92"/>
      <c r="AG1867" s="116"/>
      <c r="AN1867" s="92"/>
      <c r="AO1867" s="92"/>
      <c r="AP1867" s="92"/>
      <c r="AQ1867" s="92"/>
      <c r="AR1867" s="92"/>
      <c r="AS1867" s="92"/>
      <c r="AT1867" s="92"/>
      <c r="AU1867" s="92"/>
    </row>
    <row r="1868" spans="27:47" x14ac:dyDescent="0.2">
      <c r="AA1868" s="92"/>
      <c r="AB1868" s="92"/>
      <c r="AC1868" s="92"/>
      <c r="AD1868" s="92"/>
      <c r="AE1868" s="92"/>
      <c r="AG1868" s="116"/>
      <c r="AN1868" s="92"/>
      <c r="AO1868" s="92"/>
      <c r="AP1868" s="92"/>
      <c r="AQ1868" s="92"/>
      <c r="AR1868" s="92"/>
      <c r="AS1868" s="92"/>
      <c r="AT1868" s="92"/>
      <c r="AU1868" s="92"/>
    </row>
    <row r="1869" spans="27:47" x14ac:dyDescent="0.2">
      <c r="AA1869" s="92"/>
      <c r="AB1869" s="92"/>
      <c r="AC1869" s="92"/>
      <c r="AD1869" s="92"/>
      <c r="AE1869" s="92"/>
      <c r="AG1869" s="116"/>
      <c r="AN1869" s="92"/>
      <c r="AO1869" s="92"/>
      <c r="AP1869" s="92"/>
      <c r="AQ1869" s="92"/>
      <c r="AR1869" s="92"/>
      <c r="AS1869" s="92"/>
      <c r="AT1869" s="92"/>
      <c r="AU1869" s="92"/>
    </row>
    <row r="1870" spans="27:47" x14ac:dyDescent="0.2">
      <c r="AA1870" s="92"/>
      <c r="AB1870" s="92"/>
      <c r="AC1870" s="92"/>
      <c r="AD1870" s="92"/>
      <c r="AE1870" s="92"/>
      <c r="AG1870" s="116"/>
      <c r="AN1870" s="92"/>
      <c r="AO1870" s="92"/>
      <c r="AP1870" s="92"/>
      <c r="AQ1870" s="92"/>
      <c r="AR1870" s="92"/>
      <c r="AS1870" s="92"/>
      <c r="AT1870" s="92"/>
      <c r="AU1870" s="92"/>
    </row>
    <row r="1871" spans="27:47" x14ac:dyDescent="0.2">
      <c r="AA1871" s="92"/>
      <c r="AB1871" s="92"/>
      <c r="AC1871" s="92"/>
      <c r="AD1871" s="92"/>
      <c r="AE1871" s="92"/>
      <c r="AG1871" s="116"/>
      <c r="AN1871" s="92"/>
      <c r="AO1871" s="92"/>
      <c r="AP1871" s="92"/>
      <c r="AQ1871" s="92"/>
      <c r="AR1871" s="92"/>
      <c r="AS1871" s="92"/>
      <c r="AT1871" s="92"/>
      <c r="AU1871" s="92"/>
    </row>
    <row r="1872" spans="27:47" x14ac:dyDescent="0.2">
      <c r="AA1872" s="92"/>
      <c r="AB1872" s="92"/>
      <c r="AC1872" s="92"/>
      <c r="AD1872" s="92"/>
      <c r="AE1872" s="92"/>
      <c r="AG1872" s="116"/>
      <c r="AN1872" s="92"/>
      <c r="AO1872" s="92"/>
      <c r="AP1872" s="92"/>
      <c r="AQ1872" s="92"/>
      <c r="AR1872" s="92"/>
      <c r="AS1872" s="92"/>
      <c r="AT1872" s="92"/>
      <c r="AU1872" s="92"/>
    </row>
    <row r="1873" spans="27:47" x14ac:dyDescent="0.2">
      <c r="AA1873" s="92"/>
      <c r="AB1873" s="92"/>
      <c r="AC1873" s="92"/>
      <c r="AD1873" s="92"/>
      <c r="AE1873" s="92"/>
      <c r="AG1873" s="116"/>
      <c r="AN1873" s="92"/>
      <c r="AO1873" s="92"/>
      <c r="AP1873" s="92"/>
      <c r="AQ1873" s="92"/>
      <c r="AR1873" s="92"/>
      <c r="AS1873" s="92"/>
      <c r="AT1873" s="92"/>
      <c r="AU1873" s="92"/>
    </row>
    <row r="1874" spans="27:47" x14ac:dyDescent="0.2">
      <c r="AA1874" s="92"/>
      <c r="AB1874" s="92"/>
      <c r="AC1874" s="92"/>
      <c r="AD1874" s="92"/>
      <c r="AE1874" s="92"/>
      <c r="AG1874" s="116"/>
      <c r="AN1874" s="92"/>
      <c r="AO1874" s="92"/>
      <c r="AP1874" s="92"/>
      <c r="AQ1874" s="92"/>
      <c r="AR1874" s="92"/>
      <c r="AS1874" s="92"/>
      <c r="AT1874" s="92"/>
      <c r="AU1874" s="92"/>
    </row>
    <row r="1875" spans="27:47" x14ac:dyDescent="0.2">
      <c r="AA1875" s="92"/>
      <c r="AB1875" s="92"/>
      <c r="AC1875" s="92"/>
      <c r="AD1875" s="92"/>
      <c r="AE1875" s="92"/>
      <c r="AG1875" s="116"/>
      <c r="AN1875" s="92"/>
      <c r="AO1875" s="92"/>
      <c r="AP1875" s="92"/>
      <c r="AQ1875" s="92"/>
      <c r="AR1875" s="92"/>
      <c r="AS1875" s="92"/>
      <c r="AT1875" s="92"/>
      <c r="AU1875" s="92"/>
    </row>
    <row r="1876" spans="27:47" x14ac:dyDescent="0.2">
      <c r="AA1876" s="92"/>
      <c r="AB1876" s="92"/>
      <c r="AC1876" s="92"/>
      <c r="AD1876" s="92"/>
      <c r="AE1876" s="92"/>
      <c r="AG1876" s="116"/>
      <c r="AN1876" s="92"/>
      <c r="AO1876" s="92"/>
      <c r="AP1876" s="92"/>
      <c r="AQ1876" s="92"/>
      <c r="AR1876" s="92"/>
      <c r="AS1876" s="92"/>
      <c r="AT1876" s="92"/>
      <c r="AU1876" s="92"/>
    </row>
    <row r="1877" spans="27:47" x14ac:dyDescent="0.2">
      <c r="AA1877" s="92"/>
      <c r="AB1877" s="92"/>
      <c r="AC1877" s="92"/>
      <c r="AD1877" s="92"/>
      <c r="AE1877" s="92"/>
      <c r="AG1877" s="116"/>
      <c r="AN1877" s="92"/>
      <c r="AO1877" s="92"/>
      <c r="AP1877" s="92"/>
      <c r="AQ1877" s="92"/>
      <c r="AR1877" s="92"/>
      <c r="AS1877" s="92"/>
      <c r="AT1877" s="92"/>
      <c r="AU1877" s="92"/>
    </row>
    <row r="1878" spans="27:47" x14ac:dyDescent="0.2">
      <c r="AA1878" s="92"/>
      <c r="AB1878" s="92"/>
      <c r="AC1878" s="92"/>
      <c r="AD1878" s="92"/>
      <c r="AE1878" s="92"/>
      <c r="AG1878" s="116"/>
      <c r="AN1878" s="92"/>
      <c r="AO1878" s="92"/>
      <c r="AP1878" s="92"/>
      <c r="AQ1878" s="92"/>
      <c r="AR1878" s="92"/>
      <c r="AS1878" s="92"/>
      <c r="AT1878" s="92"/>
      <c r="AU1878" s="92"/>
    </row>
    <row r="1879" spans="27:47" x14ac:dyDescent="0.2">
      <c r="AA1879" s="92"/>
      <c r="AB1879" s="92"/>
      <c r="AC1879" s="92"/>
      <c r="AD1879" s="92"/>
      <c r="AE1879" s="92"/>
      <c r="AG1879" s="116"/>
      <c r="AN1879" s="92"/>
      <c r="AO1879" s="92"/>
      <c r="AP1879" s="92"/>
      <c r="AQ1879" s="92"/>
      <c r="AR1879" s="92"/>
      <c r="AS1879" s="92"/>
      <c r="AT1879" s="92"/>
      <c r="AU1879" s="92"/>
    </row>
    <row r="1880" spans="27:47" x14ac:dyDescent="0.2">
      <c r="AA1880" s="92"/>
      <c r="AB1880" s="92"/>
      <c r="AC1880" s="92"/>
      <c r="AD1880" s="92"/>
      <c r="AE1880" s="92"/>
      <c r="AG1880" s="116"/>
      <c r="AN1880" s="92"/>
      <c r="AO1880" s="92"/>
      <c r="AP1880" s="92"/>
      <c r="AQ1880" s="92"/>
      <c r="AR1880" s="92"/>
      <c r="AS1880" s="92"/>
      <c r="AT1880" s="92"/>
      <c r="AU1880" s="92"/>
    </row>
    <row r="1881" spans="27:47" x14ac:dyDescent="0.2">
      <c r="AA1881" s="92"/>
      <c r="AB1881" s="92"/>
      <c r="AC1881" s="92"/>
      <c r="AD1881" s="92"/>
      <c r="AE1881" s="92"/>
      <c r="AG1881" s="116"/>
      <c r="AN1881" s="92"/>
      <c r="AO1881" s="92"/>
      <c r="AP1881" s="92"/>
      <c r="AQ1881" s="92"/>
      <c r="AR1881" s="92"/>
      <c r="AS1881" s="92"/>
      <c r="AT1881" s="92"/>
      <c r="AU1881" s="92"/>
    </row>
    <row r="1882" spans="27:47" x14ac:dyDescent="0.2">
      <c r="AA1882" s="92"/>
      <c r="AB1882" s="92"/>
      <c r="AC1882" s="92"/>
      <c r="AD1882" s="92"/>
      <c r="AE1882" s="92"/>
      <c r="AG1882" s="116"/>
      <c r="AN1882" s="92"/>
      <c r="AO1882" s="92"/>
      <c r="AP1882" s="92"/>
      <c r="AQ1882" s="92"/>
      <c r="AR1882" s="92"/>
      <c r="AS1882" s="92"/>
      <c r="AT1882" s="92"/>
      <c r="AU1882" s="92"/>
    </row>
    <row r="1883" spans="27:47" x14ac:dyDescent="0.2">
      <c r="AA1883" s="92"/>
      <c r="AB1883" s="92"/>
      <c r="AC1883" s="92"/>
      <c r="AD1883" s="92"/>
      <c r="AE1883" s="92"/>
      <c r="AG1883" s="116"/>
      <c r="AN1883" s="92"/>
      <c r="AO1883" s="92"/>
      <c r="AP1883" s="92"/>
      <c r="AQ1883" s="92"/>
      <c r="AR1883" s="92"/>
      <c r="AS1883" s="92"/>
      <c r="AT1883" s="92"/>
      <c r="AU1883" s="92"/>
    </row>
    <row r="1884" spans="27:47" x14ac:dyDescent="0.2">
      <c r="AA1884" s="92"/>
      <c r="AB1884" s="92"/>
      <c r="AC1884" s="92"/>
      <c r="AD1884" s="92"/>
      <c r="AE1884" s="92"/>
      <c r="AG1884" s="116"/>
      <c r="AN1884" s="92"/>
      <c r="AO1884" s="92"/>
      <c r="AP1884" s="92"/>
      <c r="AQ1884" s="92"/>
      <c r="AR1884" s="92"/>
      <c r="AS1884" s="92"/>
      <c r="AT1884" s="92"/>
      <c r="AU1884" s="92"/>
    </row>
    <row r="1885" spans="27:47" x14ac:dyDescent="0.2">
      <c r="AA1885" s="92"/>
      <c r="AB1885" s="92"/>
      <c r="AC1885" s="92"/>
      <c r="AD1885" s="92"/>
      <c r="AE1885" s="92"/>
      <c r="AG1885" s="116"/>
      <c r="AN1885" s="92"/>
      <c r="AO1885" s="92"/>
      <c r="AP1885" s="92"/>
      <c r="AQ1885" s="92"/>
      <c r="AR1885" s="92"/>
      <c r="AS1885" s="92"/>
      <c r="AT1885" s="92"/>
      <c r="AU1885" s="92"/>
    </row>
    <row r="1886" spans="27:47" x14ac:dyDescent="0.2">
      <c r="AA1886" s="92"/>
      <c r="AB1886" s="92"/>
      <c r="AC1886" s="92"/>
      <c r="AD1886" s="92"/>
      <c r="AE1886" s="92"/>
      <c r="AG1886" s="116"/>
      <c r="AN1886" s="92"/>
      <c r="AO1886" s="92"/>
      <c r="AP1886" s="92"/>
      <c r="AQ1886" s="92"/>
      <c r="AR1886" s="92"/>
      <c r="AS1886" s="92"/>
      <c r="AT1886" s="92"/>
      <c r="AU1886" s="92"/>
    </row>
    <row r="1887" spans="27:47" x14ac:dyDescent="0.2">
      <c r="AA1887" s="92"/>
      <c r="AB1887" s="92"/>
      <c r="AC1887" s="92"/>
      <c r="AD1887" s="92"/>
      <c r="AE1887" s="92"/>
      <c r="AG1887" s="116"/>
      <c r="AN1887" s="92"/>
      <c r="AO1887" s="92"/>
      <c r="AP1887" s="92"/>
      <c r="AQ1887" s="92"/>
      <c r="AR1887" s="92"/>
      <c r="AS1887" s="92"/>
      <c r="AT1887" s="92"/>
      <c r="AU1887" s="92"/>
    </row>
    <row r="1888" spans="27:47" x14ac:dyDescent="0.2">
      <c r="AA1888" s="92"/>
      <c r="AB1888" s="92"/>
      <c r="AC1888" s="92"/>
      <c r="AD1888" s="92"/>
      <c r="AE1888" s="92"/>
      <c r="AG1888" s="116"/>
      <c r="AN1888" s="92"/>
      <c r="AO1888" s="92"/>
      <c r="AP1888" s="92"/>
      <c r="AQ1888" s="92"/>
      <c r="AR1888" s="92"/>
      <c r="AS1888" s="92"/>
      <c r="AT1888" s="92"/>
      <c r="AU1888" s="92"/>
    </row>
    <row r="1889" spans="27:47" x14ac:dyDescent="0.2">
      <c r="AA1889" s="92"/>
      <c r="AB1889" s="92"/>
      <c r="AC1889" s="92"/>
      <c r="AD1889" s="92"/>
      <c r="AE1889" s="92"/>
      <c r="AG1889" s="116"/>
      <c r="AN1889" s="92"/>
      <c r="AO1889" s="92"/>
      <c r="AP1889" s="92"/>
      <c r="AQ1889" s="92"/>
      <c r="AR1889" s="92"/>
      <c r="AS1889" s="92"/>
      <c r="AT1889" s="92"/>
      <c r="AU1889" s="92"/>
    </row>
    <row r="1890" spans="27:47" x14ac:dyDescent="0.2">
      <c r="AA1890" s="92"/>
      <c r="AB1890" s="92"/>
      <c r="AC1890" s="92"/>
      <c r="AD1890" s="92"/>
      <c r="AE1890" s="92"/>
      <c r="AG1890" s="116"/>
      <c r="AN1890" s="92"/>
      <c r="AO1890" s="92"/>
      <c r="AP1890" s="92"/>
      <c r="AQ1890" s="92"/>
      <c r="AR1890" s="92"/>
      <c r="AS1890" s="92"/>
      <c r="AT1890" s="92"/>
      <c r="AU1890" s="92"/>
    </row>
    <row r="1891" spans="27:47" x14ac:dyDescent="0.2">
      <c r="AA1891" s="92"/>
      <c r="AB1891" s="92"/>
      <c r="AC1891" s="92"/>
      <c r="AD1891" s="92"/>
      <c r="AE1891" s="92"/>
      <c r="AG1891" s="116"/>
      <c r="AN1891" s="92"/>
      <c r="AO1891" s="92"/>
      <c r="AP1891" s="92"/>
      <c r="AQ1891" s="92"/>
      <c r="AR1891" s="92"/>
      <c r="AS1891" s="92"/>
      <c r="AT1891" s="92"/>
      <c r="AU1891" s="92"/>
    </row>
    <row r="1892" spans="27:47" x14ac:dyDescent="0.2">
      <c r="AA1892" s="92"/>
      <c r="AB1892" s="92"/>
      <c r="AC1892" s="92"/>
      <c r="AD1892" s="92"/>
      <c r="AE1892" s="92"/>
      <c r="AG1892" s="116"/>
      <c r="AN1892" s="92"/>
      <c r="AO1892" s="92"/>
      <c r="AP1892" s="92"/>
      <c r="AQ1892" s="92"/>
      <c r="AR1892" s="92"/>
      <c r="AS1892" s="92"/>
      <c r="AT1892" s="92"/>
      <c r="AU1892" s="92"/>
    </row>
    <row r="1893" spans="27:47" x14ac:dyDescent="0.2">
      <c r="AA1893" s="92"/>
      <c r="AB1893" s="92"/>
      <c r="AC1893" s="92"/>
      <c r="AD1893" s="92"/>
      <c r="AE1893" s="92"/>
      <c r="AG1893" s="116"/>
      <c r="AN1893" s="92"/>
      <c r="AO1893" s="92"/>
      <c r="AP1893" s="92"/>
      <c r="AQ1893" s="92"/>
      <c r="AR1893" s="92"/>
      <c r="AS1893" s="92"/>
      <c r="AT1893" s="92"/>
      <c r="AU1893" s="92"/>
    </row>
    <row r="1894" spans="27:47" x14ac:dyDescent="0.2">
      <c r="AA1894" s="92"/>
      <c r="AB1894" s="92"/>
      <c r="AC1894" s="92"/>
      <c r="AD1894" s="92"/>
      <c r="AE1894" s="92"/>
      <c r="AG1894" s="116"/>
      <c r="AN1894" s="92"/>
      <c r="AO1894" s="92"/>
      <c r="AP1894" s="92"/>
      <c r="AQ1894" s="92"/>
      <c r="AR1894" s="92"/>
      <c r="AS1894" s="92"/>
      <c r="AT1894" s="92"/>
      <c r="AU1894" s="92"/>
    </row>
    <row r="1895" spans="27:47" x14ac:dyDescent="0.2">
      <c r="AA1895" s="92"/>
      <c r="AB1895" s="92"/>
      <c r="AC1895" s="92"/>
      <c r="AD1895" s="92"/>
      <c r="AE1895" s="92"/>
      <c r="AG1895" s="116"/>
      <c r="AN1895" s="92"/>
      <c r="AO1895" s="92"/>
      <c r="AP1895" s="92"/>
      <c r="AQ1895" s="92"/>
      <c r="AR1895" s="92"/>
      <c r="AS1895" s="92"/>
      <c r="AT1895" s="92"/>
      <c r="AU1895" s="92"/>
    </row>
    <row r="1896" spans="27:47" x14ac:dyDescent="0.2">
      <c r="AA1896" s="92"/>
      <c r="AB1896" s="92"/>
      <c r="AC1896" s="92"/>
      <c r="AD1896" s="92"/>
      <c r="AE1896" s="92"/>
      <c r="AG1896" s="116"/>
      <c r="AN1896" s="92"/>
      <c r="AO1896" s="92"/>
      <c r="AP1896" s="92"/>
      <c r="AQ1896" s="92"/>
      <c r="AR1896" s="92"/>
      <c r="AS1896" s="92"/>
      <c r="AT1896" s="92"/>
      <c r="AU1896" s="92"/>
    </row>
    <row r="1897" spans="27:47" x14ac:dyDescent="0.2">
      <c r="AA1897" s="92"/>
      <c r="AB1897" s="92"/>
      <c r="AC1897" s="92"/>
      <c r="AD1897" s="92"/>
      <c r="AE1897" s="92"/>
      <c r="AG1897" s="116"/>
      <c r="AN1897" s="92"/>
      <c r="AO1897" s="92"/>
      <c r="AP1897" s="92"/>
      <c r="AQ1897" s="92"/>
      <c r="AR1897" s="92"/>
      <c r="AS1897" s="92"/>
      <c r="AT1897" s="92"/>
      <c r="AU1897" s="92"/>
    </row>
    <row r="1898" spans="27:47" x14ac:dyDescent="0.2">
      <c r="AA1898" s="92"/>
      <c r="AB1898" s="92"/>
      <c r="AC1898" s="92"/>
      <c r="AD1898" s="92"/>
      <c r="AE1898" s="92"/>
      <c r="AG1898" s="116"/>
      <c r="AN1898" s="92"/>
      <c r="AO1898" s="92"/>
      <c r="AP1898" s="92"/>
      <c r="AQ1898" s="92"/>
      <c r="AR1898" s="92"/>
      <c r="AS1898" s="92"/>
      <c r="AT1898" s="92"/>
      <c r="AU1898" s="92"/>
    </row>
    <row r="1899" spans="27:47" x14ac:dyDescent="0.2">
      <c r="AA1899" s="92"/>
      <c r="AB1899" s="92"/>
      <c r="AC1899" s="92"/>
      <c r="AD1899" s="92"/>
      <c r="AE1899" s="92"/>
      <c r="AG1899" s="116"/>
      <c r="AN1899" s="92"/>
      <c r="AO1899" s="92"/>
      <c r="AP1899" s="92"/>
      <c r="AQ1899" s="92"/>
      <c r="AR1899" s="92"/>
      <c r="AS1899" s="92"/>
      <c r="AT1899" s="92"/>
      <c r="AU1899" s="92"/>
    </row>
    <row r="1900" spans="27:47" x14ac:dyDescent="0.2">
      <c r="AA1900" s="92"/>
      <c r="AB1900" s="92"/>
      <c r="AC1900" s="92"/>
      <c r="AD1900" s="92"/>
      <c r="AE1900" s="92"/>
      <c r="AG1900" s="116"/>
      <c r="AN1900" s="92"/>
      <c r="AO1900" s="92"/>
      <c r="AP1900" s="92"/>
      <c r="AQ1900" s="92"/>
      <c r="AR1900" s="92"/>
      <c r="AS1900" s="92"/>
      <c r="AT1900" s="92"/>
      <c r="AU1900" s="92"/>
    </row>
    <row r="1901" spans="27:47" x14ac:dyDescent="0.2">
      <c r="AA1901" s="92"/>
      <c r="AB1901" s="92"/>
      <c r="AC1901" s="92"/>
      <c r="AD1901" s="92"/>
      <c r="AE1901" s="92"/>
      <c r="AG1901" s="116"/>
      <c r="AN1901" s="92"/>
      <c r="AO1901" s="92"/>
      <c r="AP1901" s="92"/>
      <c r="AQ1901" s="92"/>
      <c r="AR1901" s="92"/>
      <c r="AS1901" s="92"/>
      <c r="AT1901" s="92"/>
      <c r="AU1901" s="92"/>
    </row>
    <row r="1902" spans="27:47" x14ac:dyDescent="0.2">
      <c r="AA1902" s="92"/>
      <c r="AB1902" s="92"/>
      <c r="AC1902" s="92"/>
      <c r="AD1902" s="92"/>
      <c r="AE1902" s="92"/>
      <c r="AG1902" s="116"/>
      <c r="AN1902" s="92"/>
      <c r="AO1902" s="92"/>
      <c r="AP1902" s="92"/>
      <c r="AQ1902" s="92"/>
      <c r="AR1902" s="92"/>
      <c r="AS1902" s="92"/>
      <c r="AT1902" s="92"/>
      <c r="AU1902" s="92"/>
    </row>
    <row r="1903" spans="27:47" x14ac:dyDescent="0.2">
      <c r="AA1903" s="92"/>
      <c r="AB1903" s="92"/>
      <c r="AC1903" s="92"/>
      <c r="AD1903" s="92"/>
      <c r="AE1903" s="92"/>
      <c r="AG1903" s="116"/>
      <c r="AN1903" s="92"/>
      <c r="AO1903" s="92"/>
      <c r="AP1903" s="92"/>
      <c r="AQ1903" s="92"/>
      <c r="AR1903" s="92"/>
      <c r="AS1903" s="92"/>
      <c r="AT1903" s="92"/>
      <c r="AU1903" s="92"/>
    </row>
    <row r="1904" spans="27:47" x14ac:dyDescent="0.2">
      <c r="AA1904" s="92"/>
      <c r="AB1904" s="92"/>
      <c r="AC1904" s="92"/>
      <c r="AD1904" s="92"/>
      <c r="AE1904" s="92"/>
      <c r="AG1904" s="116"/>
      <c r="AN1904" s="92"/>
      <c r="AO1904" s="92"/>
      <c r="AP1904" s="92"/>
      <c r="AQ1904" s="92"/>
      <c r="AR1904" s="92"/>
      <c r="AS1904" s="92"/>
      <c r="AT1904" s="92"/>
      <c r="AU1904" s="92"/>
    </row>
    <row r="1905" spans="27:48" x14ac:dyDescent="0.2">
      <c r="AA1905" s="92"/>
      <c r="AB1905" s="92"/>
      <c r="AC1905" s="92"/>
      <c r="AD1905" s="92"/>
      <c r="AE1905" s="92"/>
      <c r="AG1905" s="116"/>
      <c r="AN1905" s="92"/>
      <c r="AO1905" s="92"/>
      <c r="AP1905" s="92"/>
      <c r="AQ1905" s="92"/>
      <c r="AR1905" s="92"/>
      <c r="AS1905" s="92"/>
      <c r="AT1905" s="92"/>
      <c r="AU1905" s="92"/>
    </row>
    <row r="1906" spans="27:48" x14ac:dyDescent="0.2">
      <c r="AA1906" s="92"/>
      <c r="AB1906" s="92"/>
      <c r="AC1906" s="92"/>
      <c r="AD1906" s="92"/>
      <c r="AE1906" s="92"/>
      <c r="AG1906" s="116"/>
      <c r="AN1906" s="92"/>
      <c r="AO1906" s="92"/>
      <c r="AP1906" s="92"/>
      <c r="AQ1906" s="92"/>
      <c r="AR1906" s="92"/>
      <c r="AS1906" s="92"/>
      <c r="AT1906" s="92"/>
      <c r="AU1906" s="92"/>
    </row>
    <row r="1907" spans="27:48" x14ac:dyDescent="0.2">
      <c r="AA1907" s="92"/>
      <c r="AB1907" s="92"/>
      <c r="AC1907" s="92"/>
      <c r="AD1907" s="92"/>
      <c r="AE1907" s="92"/>
      <c r="AG1907" s="116"/>
      <c r="AN1907" s="92"/>
      <c r="AO1907" s="92"/>
      <c r="AP1907" s="92"/>
      <c r="AQ1907" s="92"/>
      <c r="AR1907" s="92"/>
      <c r="AS1907" s="92"/>
      <c r="AT1907" s="92"/>
      <c r="AU1907" s="92"/>
    </row>
    <row r="1908" spans="27:48" x14ac:dyDescent="0.2">
      <c r="AA1908" s="92"/>
      <c r="AB1908" s="92"/>
      <c r="AC1908" s="92"/>
      <c r="AD1908" s="92"/>
      <c r="AE1908" s="92"/>
      <c r="AG1908" s="116"/>
      <c r="AN1908" s="92"/>
      <c r="AO1908" s="92"/>
      <c r="AP1908" s="92"/>
      <c r="AQ1908" s="92"/>
      <c r="AR1908" s="92"/>
      <c r="AS1908" s="92"/>
      <c r="AT1908" s="92"/>
      <c r="AU1908" s="92"/>
    </row>
    <row r="1909" spans="27:48" x14ac:dyDescent="0.2">
      <c r="AA1909" s="92"/>
      <c r="AB1909" s="92"/>
      <c r="AC1909" s="92"/>
      <c r="AD1909" s="92"/>
      <c r="AE1909" s="92"/>
      <c r="AG1909" s="116"/>
      <c r="AN1909" s="92"/>
      <c r="AO1909" s="92"/>
      <c r="AP1909" s="92"/>
      <c r="AQ1909" s="92"/>
      <c r="AR1909" s="92"/>
      <c r="AS1909" s="92"/>
      <c r="AT1909" s="92"/>
      <c r="AU1909" s="92"/>
    </row>
    <row r="1910" spans="27:48" x14ac:dyDescent="0.2">
      <c r="AA1910" s="92"/>
      <c r="AB1910" s="92"/>
      <c r="AC1910" s="92"/>
      <c r="AD1910" s="92"/>
      <c r="AE1910" s="92"/>
      <c r="AG1910" s="116"/>
      <c r="AN1910" s="92"/>
      <c r="AO1910" s="92"/>
      <c r="AP1910" s="92"/>
      <c r="AQ1910" s="92"/>
      <c r="AR1910" s="92"/>
      <c r="AS1910" s="92"/>
      <c r="AT1910" s="92"/>
      <c r="AU1910" s="92"/>
    </row>
    <row r="1911" spans="27:48" x14ac:dyDescent="0.2">
      <c r="AA1911" s="92"/>
      <c r="AB1911" s="92"/>
      <c r="AC1911" s="92"/>
      <c r="AD1911" s="92"/>
      <c r="AE1911" s="92"/>
      <c r="AG1911" s="116"/>
      <c r="AN1911" s="92"/>
      <c r="AO1911" s="92"/>
      <c r="AP1911" s="92"/>
      <c r="AQ1911" s="92"/>
      <c r="AR1911" s="92"/>
      <c r="AS1911" s="92"/>
      <c r="AT1911" s="92"/>
      <c r="AU1911" s="92"/>
    </row>
    <row r="1912" spans="27:48" x14ac:dyDescent="0.2">
      <c r="AA1912" s="92"/>
      <c r="AB1912" s="92"/>
      <c r="AC1912" s="92"/>
      <c r="AD1912" s="92"/>
      <c r="AE1912" s="92"/>
      <c r="AG1912" s="116"/>
      <c r="AN1912" s="92"/>
      <c r="AO1912" s="92"/>
      <c r="AP1912" s="92"/>
      <c r="AQ1912" s="92"/>
      <c r="AR1912" s="92"/>
      <c r="AS1912" s="92"/>
      <c r="AT1912" s="92"/>
      <c r="AU1912" s="92"/>
    </row>
    <row r="1913" spans="27:48" x14ac:dyDescent="0.2">
      <c r="AA1913" s="92"/>
      <c r="AB1913" s="92"/>
      <c r="AC1913" s="92"/>
      <c r="AD1913" s="92"/>
      <c r="AE1913" s="92"/>
      <c r="AG1913" s="116"/>
      <c r="AN1913" s="92"/>
      <c r="AO1913" s="92"/>
      <c r="AP1913" s="92"/>
      <c r="AQ1913" s="92"/>
      <c r="AR1913" s="92"/>
      <c r="AS1913" s="92"/>
      <c r="AT1913" s="92"/>
      <c r="AU1913" s="92"/>
    </row>
    <row r="1914" spans="27:48" x14ac:dyDescent="0.2">
      <c r="AA1914" s="92"/>
      <c r="AB1914" s="92"/>
      <c r="AC1914" s="92"/>
      <c r="AD1914" s="92"/>
      <c r="AE1914" s="92"/>
      <c r="AG1914" s="116"/>
      <c r="AN1914" s="92"/>
      <c r="AO1914" s="92"/>
      <c r="AP1914" s="92"/>
      <c r="AQ1914" s="92"/>
      <c r="AR1914" s="92"/>
      <c r="AS1914" s="92"/>
      <c r="AT1914" s="92"/>
      <c r="AU1914" s="92"/>
    </row>
    <row r="1915" spans="27:48" x14ac:dyDescent="0.2">
      <c r="AA1915" s="92"/>
      <c r="AB1915" s="92"/>
      <c r="AC1915" s="92"/>
      <c r="AD1915" s="92"/>
      <c r="AE1915" s="92"/>
      <c r="AG1915" s="116"/>
      <c r="AN1915" s="92"/>
      <c r="AO1915" s="92"/>
      <c r="AP1915" s="92"/>
      <c r="AQ1915" s="92"/>
      <c r="AR1915" s="92"/>
      <c r="AS1915" s="92"/>
      <c r="AT1915" s="92"/>
      <c r="AU1915" s="92"/>
      <c r="AV1915" s="92"/>
    </row>
    <row r="1916" spans="27:48" x14ac:dyDescent="0.2">
      <c r="AA1916" s="92"/>
      <c r="AB1916" s="92"/>
      <c r="AC1916" s="92"/>
      <c r="AD1916" s="92"/>
      <c r="AE1916" s="92"/>
      <c r="AG1916" s="116"/>
      <c r="AN1916" s="92"/>
      <c r="AO1916" s="92"/>
      <c r="AP1916" s="92"/>
      <c r="AQ1916" s="92"/>
      <c r="AR1916" s="92"/>
      <c r="AS1916" s="92"/>
      <c r="AT1916" s="92"/>
      <c r="AU1916" s="92"/>
    </row>
    <row r="1917" spans="27:48" x14ac:dyDescent="0.2">
      <c r="AA1917" s="92"/>
      <c r="AB1917" s="92"/>
      <c r="AC1917" s="92"/>
      <c r="AD1917" s="92"/>
      <c r="AE1917" s="92"/>
      <c r="AG1917" s="116"/>
      <c r="AN1917" s="92"/>
      <c r="AO1917" s="92"/>
      <c r="AP1917" s="92"/>
      <c r="AQ1917" s="92"/>
      <c r="AR1917" s="92"/>
      <c r="AS1917" s="92"/>
      <c r="AT1917" s="92"/>
      <c r="AU1917" s="92"/>
    </row>
    <row r="1918" spans="27:48" x14ac:dyDescent="0.2">
      <c r="AA1918" s="92"/>
      <c r="AB1918" s="92"/>
      <c r="AC1918" s="92"/>
      <c r="AD1918" s="92"/>
      <c r="AE1918" s="92"/>
      <c r="AG1918" s="116"/>
      <c r="AN1918" s="92"/>
      <c r="AO1918" s="92"/>
      <c r="AP1918" s="92"/>
      <c r="AQ1918" s="92"/>
      <c r="AR1918" s="92"/>
      <c r="AS1918" s="92"/>
      <c r="AT1918" s="92"/>
      <c r="AU1918" s="92"/>
    </row>
    <row r="1919" spans="27:48" x14ac:dyDescent="0.2">
      <c r="AA1919" s="92"/>
      <c r="AB1919" s="92"/>
      <c r="AC1919" s="92"/>
      <c r="AD1919" s="92"/>
      <c r="AE1919" s="92"/>
      <c r="AG1919" s="116"/>
      <c r="AN1919" s="92"/>
      <c r="AO1919" s="92"/>
      <c r="AP1919" s="92"/>
      <c r="AQ1919" s="92"/>
      <c r="AR1919" s="92"/>
      <c r="AS1919" s="92"/>
      <c r="AT1919" s="92"/>
      <c r="AU1919" s="92"/>
      <c r="AV1919" s="92"/>
    </row>
    <row r="1920" spans="27:48" x14ac:dyDescent="0.2">
      <c r="AA1920" s="92"/>
      <c r="AB1920" s="92"/>
      <c r="AC1920" s="92"/>
      <c r="AD1920" s="92"/>
      <c r="AE1920" s="92"/>
      <c r="AG1920" s="116"/>
      <c r="AN1920" s="92"/>
      <c r="AO1920" s="92"/>
      <c r="AP1920" s="92"/>
      <c r="AQ1920" s="92"/>
      <c r="AR1920" s="92"/>
      <c r="AS1920" s="92"/>
      <c r="AT1920" s="92"/>
      <c r="AU1920" s="92"/>
    </row>
    <row r="1921" spans="27:48" x14ac:dyDescent="0.2">
      <c r="AA1921" s="92"/>
      <c r="AB1921" s="92"/>
      <c r="AC1921" s="92"/>
      <c r="AD1921" s="92"/>
      <c r="AE1921" s="92"/>
      <c r="AG1921" s="116"/>
      <c r="AN1921" s="92"/>
      <c r="AO1921" s="92"/>
      <c r="AP1921" s="92"/>
      <c r="AQ1921" s="92"/>
      <c r="AR1921" s="92"/>
      <c r="AS1921" s="92"/>
      <c r="AT1921" s="92"/>
      <c r="AU1921" s="92"/>
    </row>
    <row r="1922" spans="27:48" x14ac:dyDescent="0.2">
      <c r="AA1922" s="92"/>
      <c r="AB1922" s="92"/>
      <c r="AC1922" s="92"/>
      <c r="AD1922" s="92"/>
      <c r="AE1922" s="92"/>
      <c r="AG1922" s="116"/>
      <c r="AN1922" s="92"/>
      <c r="AO1922" s="92"/>
      <c r="AP1922" s="92"/>
      <c r="AQ1922" s="92"/>
      <c r="AR1922" s="92"/>
      <c r="AS1922" s="92"/>
      <c r="AT1922" s="92"/>
      <c r="AU1922" s="92"/>
      <c r="AV1922" s="92"/>
    </row>
    <row r="1923" spans="27:48" x14ac:dyDescent="0.2">
      <c r="AA1923" s="92"/>
      <c r="AB1923" s="92"/>
      <c r="AC1923" s="92"/>
      <c r="AD1923" s="92"/>
      <c r="AE1923" s="92"/>
      <c r="AG1923" s="116"/>
      <c r="AN1923" s="92"/>
      <c r="AO1923" s="92"/>
      <c r="AP1923" s="92"/>
      <c r="AQ1923" s="92"/>
      <c r="AR1923" s="92"/>
      <c r="AS1923" s="92"/>
      <c r="AT1923" s="92"/>
      <c r="AU1923" s="92"/>
    </row>
    <row r="1924" spans="27:48" x14ac:dyDescent="0.2">
      <c r="AA1924" s="92"/>
      <c r="AB1924" s="92"/>
      <c r="AC1924" s="92"/>
      <c r="AD1924" s="92"/>
      <c r="AE1924" s="92"/>
      <c r="AG1924" s="116"/>
      <c r="AN1924" s="92"/>
      <c r="AO1924" s="92"/>
      <c r="AP1924" s="92"/>
      <c r="AQ1924" s="92"/>
      <c r="AR1924" s="92"/>
      <c r="AS1924" s="92"/>
      <c r="AT1924" s="92"/>
      <c r="AU1924" s="92"/>
    </row>
    <row r="1925" spans="27:48" x14ac:dyDescent="0.2">
      <c r="AA1925" s="92"/>
      <c r="AB1925" s="92"/>
      <c r="AC1925" s="92"/>
      <c r="AD1925" s="92"/>
      <c r="AE1925" s="92"/>
      <c r="AG1925" s="116"/>
      <c r="AN1925" s="92"/>
      <c r="AO1925" s="92"/>
      <c r="AP1925" s="92"/>
      <c r="AQ1925" s="92"/>
      <c r="AR1925" s="92"/>
      <c r="AS1925" s="92"/>
      <c r="AT1925" s="92"/>
      <c r="AU1925" s="92"/>
    </row>
    <row r="1926" spans="27:48" x14ac:dyDescent="0.2">
      <c r="AA1926" s="92"/>
      <c r="AB1926" s="92"/>
      <c r="AC1926" s="92"/>
      <c r="AD1926" s="92"/>
      <c r="AE1926" s="92"/>
      <c r="AG1926" s="116"/>
      <c r="AN1926" s="92"/>
      <c r="AO1926" s="92"/>
      <c r="AP1926" s="92"/>
      <c r="AQ1926" s="92"/>
      <c r="AR1926" s="92"/>
      <c r="AS1926" s="92"/>
      <c r="AT1926" s="92"/>
      <c r="AU1926" s="92"/>
    </row>
    <row r="1927" spans="27:48" x14ac:dyDescent="0.2">
      <c r="AA1927" s="92"/>
      <c r="AB1927" s="92"/>
      <c r="AC1927" s="92"/>
      <c r="AD1927" s="92"/>
      <c r="AE1927" s="92"/>
      <c r="AG1927" s="116"/>
      <c r="AN1927" s="92"/>
      <c r="AO1927" s="92"/>
      <c r="AP1927" s="92"/>
      <c r="AQ1927" s="92"/>
      <c r="AR1927" s="92"/>
      <c r="AS1927" s="92"/>
      <c r="AT1927" s="92"/>
      <c r="AU1927" s="92"/>
    </row>
    <row r="1928" spans="27:48" x14ac:dyDescent="0.2">
      <c r="AA1928" s="92"/>
      <c r="AB1928" s="92"/>
      <c r="AC1928" s="92"/>
      <c r="AD1928" s="92"/>
      <c r="AE1928" s="92"/>
      <c r="AG1928" s="116"/>
      <c r="AN1928" s="92"/>
      <c r="AO1928" s="92"/>
      <c r="AP1928" s="92"/>
      <c r="AQ1928" s="92"/>
      <c r="AR1928" s="92"/>
      <c r="AS1928" s="92"/>
      <c r="AT1928" s="92"/>
      <c r="AU1928" s="92"/>
    </row>
    <row r="1929" spans="27:48" x14ac:dyDescent="0.2">
      <c r="AA1929" s="92"/>
      <c r="AB1929" s="92"/>
      <c r="AC1929" s="92"/>
      <c r="AD1929" s="92"/>
      <c r="AE1929" s="92"/>
      <c r="AG1929" s="116"/>
      <c r="AN1929" s="92"/>
      <c r="AO1929" s="92"/>
      <c r="AP1929" s="92"/>
      <c r="AQ1929" s="92"/>
      <c r="AR1929" s="92"/>
      <c r="AS1929" s="92"/>
      <c r="AT1929" s="92"/>
      <c r="AU1929" s="92"/>
    </row>
    <row r="1930" spans="27:48" x14ac:dyDescent="0.2">
      <c r="AA1930" s="92"/>
      <c r="AB1930" s="92"/>
      <c r="AC1930" s="92"/>
      <c r="AD1930" s="92"/>
      <c r="AE1930" s="92"/>
      <c r="AG1930" s="116"/>
      <c r="AN1930" s="92"/>
      <c r="AO1930" s="92"/>
      <c r="AP1930" s="92"/>
      <c r="AQ1930" s="92"/>
      <c r="AR1930" s="92"/>
      <c r="AS1930" s="92"/>
      <c r="AT1930" s="92"/>
      <c r="AU1930" s="92"/>
    </row>
    <row r="1931" spans="27:48" x14ac:dyDescent="0.2">
      <c r="AA1931" s="92"/>
      <c r="AB1931" s="92"/>
      <c r="AC1931" s="92"/>
      <c r="AD1931" s="92"/>
      <c r="AE1931" s="92"/>
      <c r="AG1931" s="116"/>
      <c r="AN1931" s="92"/>
      <c r="AO1931" s="92"/>
      <c r="AP1931" s="92"/>
      <c r="AQ1931" s="92"/>
      <c r="AR1931" s="92"/>
      <c r="AS1931" s="92"/>
      <c r="AT1931" s="92"/>
      <c r="AU1931" s="92"/>
    </row>
    <row r="1932" spans="27:48" x14ac:dyDescent="0.2">
      <c r="AA1932" s="92"/>
      <c r="AB1932" s="92"/>
      <c r="AC1932" s="92"/>
      <c r="AD1932" s="92"/>
      <c r="AE1932" s="92"/>
      <c r="AG1932" s="116"/>
      <c r="AN1932" s="92"/>
      <c r="AO1932" s="92"/>
      <c r="AP1932" s="92"/>
      <c r="AQ1932" s="92"/>
      <c r="AR1932" s="92"/>
      <c r="AS1932" s="92"/>
      <c r="AT1932" s="92"/>
      <c r="AU1932" s="92"/>
    </row>
    <row r="1933" spans="27:48" x14ac:dyDescent="0.2">
      <c r="AA1933" s="92"/>
      <c r="AB1933" s="92"/>
      <c r="AC1933" s="92"/>
      <c r="AD1933" s="92"/>
      <c r="AE1933" s="92"/>
      <c r="AG1933" s="116"/>
      <c r="AN1933" s="92"/>
      <c r="AO1933" s="92"/>
      <c r="AP1933" s="92"/>
      <c r="AQ1933" s="92"/>
      <c r="AR1933" s="92"/>
      <c r="AS1933" s="92"/>
      <c r="AT1933" s="92"/>
      <c r="AU1933" s="92"/>
    </row>
    <row r="1934" spans="27:48" x14ac:dyDescent="0.2">
      <c r="AA1934" s="92"/>
      <c r="AB1934" s="92"/>
      <c r="AC1934" s="92"/>
      <c r="AD1934" s="92"/>
      <c r="AE1934" s="92"/>
      <c r="AG1934" s="116"/>
      <c r="AN1934" s="92"/>
      <c r="AO1934" s="92"/>
      <c r="AP1934" s="92"/>
      <c r="AQ1934" s="92"/>
      <c r="AR1934" s="92"/>
      <c r="AS1934" s="92"/>
      <c r="AT1934" s="92"/>
      <c r="AU1934" s="92"/>
    </row>
    <row r="1935" spans="27:48" x14ac:dyDescent="0.2">
      <c r="AA1935" s="92"/>
      <c r="AB1935" s="92"/>
      <c r="AC1935" s="92"/>
      <c r="AD1935" s="92"/>
      <c r="AE1935" s="92"/>
      <c r="AG1935" s="116"/>
      <c r="AN1935" s="92"/>
      <c r="AO1935" s="92"/>
      <c r="AP1935" s="92"/>
      <c r="AQ1935" s="92"/>
      <c r="AR1935" s="92"/>
      <c r="AS1935" s="92"/>
      <c r="AT1935" s="92"/>
      <c r="AU1935" s="92"/>
    </row>
    <row r="1936" spans="27:48" x14ac:dyDescent="0.2">
      <c r="AA1936" s="92"/>
      <c r="AB1936" s="92"/>
      <c r="AC1936" s="92"/>
      <c r="AD1936" s="92"/>
      <c r="AE1936" s="92"/>
      <c r="AG1936" s="116"/>
      <c r="AN1936" s="92"/>
      <c r="AO1936" s="92"/>
      <c r="AP1936" s="92"/>
      <c r="AQ1936" s="92"/>
      <c r="AR1936" s="92"/>
      <c r="AS1936" s="92"/>
      <c r="AT1936" s="92"/>
      <c r="AU1936" s="92"/>
    </row>
    <row r="1937" spans="27:47" x14ac:dyDescent="0.2">
      <c r="AA1937" s="92"/>
      <c r="AB1937" s="92"/>
      <c r="AC1937" s="92"/>
      <c r="AD1937" s="92"/>
      <c r="AE1937" s="92"/>
      <c r="AG1937" s="116"/>
      <c r="AN1937" s="92"/>
      <c r="AO1937" s="92"/>
      <c r="AP1937" s="92"/>
      <c r="AQ1937" s="92"/>
      <c r="AR1937" s="92"/>
      <c r="AS1937" s="92"/>
      <c r="AT1937" s="92"/>
      <c r="AU1937" s="92"/>
    </row>
    <row r="1938" spans="27:47" x14ac:dyDescent="0.2">
      <c r="AA1938" s="92"/>
      <c r="AB1938" s="92"/>
      <c r="AC1938" s="92"/>
      <c r="AD1938" s="92"/>
      <c r="AE1938" s="92"/>
      <c r="AG1938" s="116"/>
      <c r="AN1938" s="92"/>
      <c r="AO1938" s="92"/>
      <c r="AP1938" s="92"/>
      <c r="AQ1938" s="92"/>
      <c r="AR1938" s="92"/>
      <c r="AS1938" s="92"/>
      <c r="AT1938" s="92"/>
      <c r="AU1938" s="92"/>
    </row>
    <row r="1939" spans="27:47" x14ac:dyDescent="0.2">
      <c r="AA1939" s="92"/>
      <c r="AB1939" s="92"/>
      <c r="AC1939" s="92"/>
      <c r="AD1939" s="92"/>
      <c r="AE1939" s="92"/>
      <c r="AG1939" s="116"/>
      <c r="AN1939" s="92"/>
      <c r="AO1939" s="92"/>
      <c r="AP1939" s="92"/>
      <c r="AQ1939" s="92"/>
      <c r="AR1939" s="92"/>
      <c r="AS1939" s="92"/>
      <c r="AT1939" s="92"/>
      <c r="AU1939" s="92"/>
    </row>
    <row r="1940" spans="27:47" x14ac:dyDescent="0.2">
      <c r="AA1940" s="92"/>
      <c r="AB1940" s="92"/>
      <c r="AC1940" s="92"/>
      <c r="AD1940" s="92"/>
      <c r="AE1940" s="92"/>
      <c r="AG1940" s="116"/>
      <c r="AN1940" s="92"/>
      <c r="AO1940" s="92"/>
      <c r="AP1940" s="92"/>
      <c r="AQ1940" s="92"/>
      <c r="AR1940" s="92"/>
      <c r="AS1940" s="92"/>
      <c r="AT1940" s="92"/>
      <c r="AU1940" s="92"/>
    </row>
    <row r="1941" spans="27:47" x14ac:dyDescent="0.2">
      <c r="AA1941" s="92"/>
      <c r="AB1941" s="92"/>
      <c r="AC1941" s="92"/>
      <c r="AD1941" s="92"/>
      <c r="AE1941" s="92"/>
      <c r="AG1941" s="116"/>
      <c r="AN1941" s="92"/>
      <c r="AO1941" s="92"/>
      <c r="AP1941" s="92"/>
      <c r="AQ1941" s="92"/>
      <c r="AR1941" s="92"/>
      <c r="AS1941" s="92"/>
      <c r="AT1941" s="92"/>
      <c r="AU1941" s="92"/>
    </row>
    <row r="1942" spans="27:47" x14ac:dyDescent="0.2">
      <c r="AA1942" s="92"/>
      <c r="AB1942" s="92"/>
      <c r="AC1942" s="92"/>
      <c r="AD1942" s="92"/>
      <c r="AE1942" s="92"/>
      <c r="AG1942" s="116"/>
      <c r="AN1942" s="92"/>
      <c r="AO1942" s="92"/>
      <c r="AP1942" s="92"/>
      <c r="AQ1942" s="92"/>
      <c r="AR1942" s="92"/>
      <c r="AS1942" s="92"/>
      <c r="AT1942" s="92"/>
      <c r="AU1942" s="92"/>
    </row>
    <row r="1943" spans="27:47" x14ac:dyDescent="0.2">
      <c r="AA1943" s="92"/>
      <c r="AB1943" s="92"/>
      <c r="AC1943" s="92"/>
      <c r="AD1943" s="92"/>
      <c r="AE1943" s="92"/>
      <c r="AG1943" s="116"/>
      <c r="AN1943" s="92"/>
      <c r="AO1943" s="92"/>
      <c r="AP1943" s="92"/>
      <c r="AQ1943" s="92"/>
      <c r="AR1943" s="92"/>
      <c r="AS1943" s="92"/>
      <c r="AT1943" s="92"/>
      <c r="AU1943" s="92"/>
    </row>
    <row r="1944" spans="27:47" x14ac:dyDescent="0.2">
      <c r="AA1944" s="92"/>
      <c r="AB1944" s="92"/>
      <c r="AC1944" s="92"/>
      <c r="AD1944" s="92"/>
      <c r="AE1944" s="92"/>
      <c r="AG1944" s="116"/>
      <c r="AN1944" s="92"/>
      <c r="AO1944" s="92"/>
      <c r="AP1944" s="92"/>
      <c r="AQ1944" s="92"/>
      <c r="AR1944" s="92"/>
      <c r="AS1944" s="92"/>
      <c r="AT1944" s="92"/>
      <c r="AU1944" s="92"/>
    </row>
    <row r="1945" spans="27:47" x14ac:dyDescent="0.2">
      <c r="AA1945" s="92"/>
      <c r="AB1945" s="92"/>
      <c r="AC1945" s="92"/>
      <c r="AD1945" s="92"/>
      <c r="AE1945" s="92"/>
      <c r="AG1945" s="116"/>
      <c r="AN1945" s="92"/>
      <c r="AO1945" s="92"/>
      <c r="AP1945" s="92"/>
      <c r="AQ1945" s="92"/>
      <c r="AR1945" s="92"/>
      <c r="AS1945" s="92"/>
      <c r="AT1945" s="92"/>
      <c r="AU1945" s="92"/>
    </row>
    <row r="1946" spans="27:47" x14ac:dyDescent="0.2">
      <c r="AA1946" s="92"/>
      <c r="AB1946" s="92"/>
      <c r="AC1946" s="92"/>
      <c r="AD1946" s="92"/>
      <c r="AE1946" s="92"/>
      <c r="AG1946" s="116"/>
      <c r="AN1946" s="92"/>
      <c r="AO1946" s="92"/>
      <c r="AP1946" s="92"/>
      <c r="AQ1946" s="92"/>
      <c r="AR1946" s="92"/>
      <c r="AS1946" s="92"/>
      <c r="AT1946" s="92"/>
      <c r="AU1946" s="92"/>
    </row>
    <row r="1947" spans="27:47" x14ac:dyDescent="0.2">
      <c r="AA1947" s="92"/>
      <c r="AB1947" s="92"/>
      <c r="AC1947" s="92"/>
      <c r="AD1947" s="92"/>
      <c r="AE1947" s="92"/>
      <c r="AG1947" s="116"/>
      <c r="AN1947" s="92"/>
      <c r="AO1947" s="92"/>
      <c r="AP1947" s="92"/>
      <c r="AQ1947" s="92"/>
      <c r="AR1947" s="92"/>
      <c r="AS1947" s="92"/>
      <c r="AT1947" s="92"/>
      <c r="AU1947" s="92"/>
    </row>
    <row r="1948" spans="27:47" x14ac:dyDescent="0.2">
      <c r="AA1948" s="92"/>
      <c r="AB1948" s="92"/>
      <c r="AC1948" s="92"/>
      <c r="AD1948" s="92"/>
      <c r="AE1948" s="92"/>
      <c r="AG1948" s="116"/>
      <c r="AN1948" s="92"/>
      <c r="AO1948" s="92"/>
      <c r="AP1948" s="92"/>
      <c r="AQ1948" s="92"/>
      <c r="AR1948" s="92"/>
      <c r="AS1948" s="92"/>
      <c r="AT1948" s="92"/>
      <c r="AU1948" s="92"/>
    </row>
    <row r="1949" spans="27:47" x14ac:dyDescent="0.2">
      <c r="AA1949" s="92"/>
      <c r="AB1949" s="92"/>
      <c r="AC1949" s="92"/>
      <c r="AD1949" s="92"/>
      <c r="AE1949" s="92"/>
      <c r="AG1949" s="116"/>
      <c r="AN1949" s="92"/>
      <c r="AO1949" s="92"/>
      <c r="AP1949" s="92"/>
      <c r="AQ1949" s="92"/>
      <c r="AR1949" s="92"/>
      <c r="AS1949" s="92"/>
      <c r="AT1949" s="92"/>
      <c r="AU1949" s="92"/>
    </row>
    <row r="1950" spans="27:47" x14ac:dyDescent="0.2">
      <c r="AA1950" s="92"/>
      <c r="AB1950" s="92"/>
      <c r="AC1950" s="92"/>
      <c r="AD1950" s="92"/>
      <c r="AE1950" s="92"/>
      <c r="AG1950" s="116"/>
      <c r="AN1950" s="92"/>
      <c r="AO1950" s="92"/>
      <c r="AP1950" s="92"/>
      <c r="AQ1950" s="92"/>
      <c r="AR1950" s="92"/>
      <c r="AS1950" s="92"/>
      <c r="AT1950" s="92"/>
      <c r="AU1950" s="92"/>
    </row>
    <row r="1951" spans="27:47" x14ac:dyDescent="0.2">
      <c r="AA1951" s="92"/>
      <c r="AB1951" s="92"/>
      <c r="AC1951" s="92"/>
      <c r="AD1951" s="92"/>
      <c r="AE1951" s="92"/>
      <c r="AG1951" s="116"/>
      <c r="AN1951" s="92"/>
      <c r="AO1951" s="92"/>
      <c r="AP1951" s="92"/>
      <c r="AQ1951" s="92"/>
      <c r="AR1951" s="92"/>
      <c r="AS1951" s="92"/>
      <c r="AT1951" s="92"/>
      <c r="AU1951" s="92"/>
    </row>
    <row r="1952" spans="27:47" x14ac:dyDescent="0.2">
      <c r="AA1952" s="92"/>
      <c r="AB1952" s="92"/>
      <c r="AC1952" s="92"/>
      <c r="AD1952" s="92"/>
      <c r="AE1952" s="92"/>
      <c r="AG1952" s="116"/>
      <c r="AN1952" s="92"/>
      <c r="AO1952" s="92"/>
      <c r="AP1952" s="92"/>
      <c r="AQ1952" s="92"/>
      <c r="AR1952" s="92"/>
      <c r="AS1952" s="92"/>
      <c r="AT1952" s="92"/>
      <c r="AU1952" s="92"/>
    </row>
    <row r="1953" spans="27:47" x14ac:dyDescent="0.2">
      <c r="AA1953" s="92"/>
      <c r="AB1953" s="92"/>
      <c r="AC1953" s="92"/>
      <c r="AD1953" s="92"/>
      <c r="AE1953" s="92"/>
      <c r="AG1953" s="116"/>
      <c r="AN1953" s="92"/>
      <c r="AO1953" s="92"/>
      <c r="AP1953" s="92"/>
      <c r="AQ1953" s="92"/>
      <c r="AR1953" s="92"/>
      <c r="AS1953" s="92"/>
      <c r="AT1953" s="92"/>
      <c r="AU1953" s="92"/>
    </row>
    <row r="1954" spans="27:47" x14ac:dyDescent="0.2">
      <c r="AA1954" s="92"/>
      <c r="AB1954" s="92"/>
      <c r="AC1954" s="92"/>
      <c r="AD1954" s="92"/>
      <c r="AE1954" s="92"/>
      <c r="AG1954" s="116"/>
      <c r="AN1954" s="92"/>
      <c r="AO1954" s="92"/>
      <c r="AP1954" s="92"/>
      <c r="AQ1954" s="92"/>
      <c r="AR1954" s="92"/>
      <c r="AS1954" s="92"/>
      <c r="AT1954" s="92"/>
      <c r="AU1954" s="92"/>
    </row>
    <row r="1955" spans="27:47" x14ac:dyDescent="0.2">
      <c r="AA1955" s="92"/>
      <c r="AB1955" s="92"/>
      <c r="AC1955" s="92"/>
      <c r="AD1955" s="92"/>
      <c r="AE1955" s="92"/>
      <c r="AG1955" s="116"/>
      <c r="AN1955" s="92"/>
      <c r="AO1955" s="92"/>
      <c r="AP1955" s="92"/>
      <c r="AQ1955" s="92"/>
      <c r="AR1955" s="92"/>
      <c r="AS1955" s="92"/>
      <c r="AT1955" s="92"/>
      <c r="AU1955" s="92"/>
    </row>
    <row r="1956" spans="27:47" x14ac:dyDescent="0.2">
      <c r="AA1956" s="92"/>
      <c r="AB1956" s="92"/>
      <c r="AC1956" s="92"/>
      <c r="AD1956" s="92"/>
      <c r="AE1956" s="92"/>
      <c r="AG1956" s="116"/>
      <c r="AN1956" s="92"/>
      <c r="AO1956" s="92"/>
      <c r="AP1956" s="92"/>
      <c r="AQ1956" s="92"/>
      <c r="AR1956" s="92"/>
      <c r="AS1956" s="92"/>
      <c r="AT1956" s="92"/>
      <c r="AU1956" s="92"/>
    </row>
    <row r="1957" spans="27:47" x14ac:dyDescent="0.2">
      <c r="AA1957" s="92"/>
      <c r="AB1957" s="92"/>
      <c r="AC1957" s="92"/>
      <c r="AD1957" s="92"/>
      <c r="AE1957" s="92"/>
      <c r="AG1957" s="116"/>
      <c r="AN1957" s="92"/>
      <c r="AO1957" s="92"/>
      <c r="AP1957" s="92"/>
      <c r="AQ1957" s="92"/>
      <c r="AR1957" s="92"/>
      <c r="AS1957" s="92"/>
      <c r="AT1957" s="92"/>
      <c r="AU1957" s="92"/>
    </row>
    <row r="1958" spans="27:47" x14ac:dyDescent="0.2">
      <c r="AA1958" s="92"/>
      <c r="AB1958" s="92"/>
      <c r="AC1958" s="92"/>
      <c r="AD1958" s="92"/>
      <c r="AE1958" s="92"/>
      <c r="AG1958" s="116"/>
      <c r="AN1958" s="92"/>
      <c r="AO1958" s="92"/>
      <c r="AP1958" s="92"/>
      <c r="AQ1958" s="92"/>
      <c r="AR1958" s="92"/>
      <c r="AS1958" s="92"/>
      <c r="AT1958" s="92"/>
      <c r="AU1958" s="92"/>
    </row>
    <row r="1959" spans="27:47" x14ac:dyDescent="0.2">
      <c r="AA1959" s="92"/>
      <c r="AB1959" s="92"/>
      <c r="AC1959" s="92"/>
      <c r="AD1959" s="92"/>
      <c r="AE1959" s="92"/>
      <c r="AG1959" s="116"/>
      <c r="AN1959" s="92"/>
      <c r="AO1959" s="92"/>
      <c r="AP1959" s="92"/>
      <c r="AQ1959" s="92"/>
      <c r="AR1959" s="92"/>
      <c r="AS1959" s="92"/>
      <c r="AT1959" s="92"/>
      <c r="AU1959" s="92"/>
    </row>
    <row r="1960" spans="27:47" x14ac:dyDescent="0.2">
      <c r="AA1960" s="92"/>
      <c r="AB1960" s="92"/>
      <c r="AC1960" s="92"/>
      <c r="AD1960" s="92"/>
      <c r="AE1960" s="92"/>
      <c r="AG1960" s="116"/>
      <c r="AN1960" s="92"/>
      <c r="AO1960" s="92"/>
      <c r="AP1960" s="92"/>
      <c r="AQ1960" s="92"/>
      <c r="AR1960" s="92"/>
      <c r="AS1960" s="92"/>
      <c r="AT1960" s="92"/>
      <c r="AU1960" s="92"/>
    </row>
    <row r="1961" spans="27:47" x14ac:dyDescent="0.2">
      <c r="AA1961" s="92"/>
      <c r="AB1961" s="92"/>
      <c r="AC1961" s="92"/>
      <c r="AD1961" s="92"/>
      <c r="AE1961" s="92"/>
      <c r="AG1961" s="116"/>
      <c r="AN1961" s="92"/>
      <c r="AO1961" s="92"/>
      <c r="AP1961" s="92"/>
      <c r="AQ1961" s="92"/>
      <c r="AR1961" s="92"/>
      <c r="AS1961" s="92"/>
      <c r="AT1961" s="92"/>
      <c r="AU1961" s="92"/>
    </row>
    <row r="1962" spans="27:47" x14ac:dyDescent="0.2">
      <c r="AA1962" s="92"/>
      <c r="AB1962" s="92"/>
      <c r="AC1962" s="92"/>
      <c r="AD1962" s="92"/>
      <c r="AE1962" s="92"/>
      <c r="AG1962" s="116"/>
      <c r="AN1962" s="92"/>
      <c r="AO1962" s="92"/>
      <c r="AP1962" s="92"/>
      <c r="AQ1962" s="92"/>
      <c r="AR1962" s="92"/>
      <c r="AS1962" s="92"/>
      <c r="AT1962" s="92"/>
      <c r="AU1962" s="92"/>
    </row>
    <row r="1963" spans="27:47" x14ac:dyDescent="0.2">
      <c r="AA1963" s="92"/>
      <c r="AB1963" s="92"/>
      <c r="AC1963" s="92"/>
      <c r="AD1963" s="92"/>
      <c r="AE1963" s="92"/>
      <c r="AG1963" s="116"/>
      <c r="AN1963" s="92"/>
      <c r="AO1963" s="92"/>
      <c r="AP1963" s="92"/>
      <c r="AQ1963" s="92"/>
      <c r="AR1963" s="92"/>
      <c r="AS1963" s="92"/>
      <c r="AT1963" s="92"/>
      <c r="AU1963" s="92"/>
    </row>
    <row r="1964" spans="27:47" x14ac:dyDescent="0.2">
      <c r="AA1964" s="92"/>
      <c r="AB1964" s="92"/>
      <c r="AC1964" s="92"/>
      <c r="AD1964" s="92"/>
      <c r="AE1964" s="92"/>
      <c r="AG1964" s="116"/>
      <c r="AN1964" s="92"/>
      <c r="AO1964" s="92"/>
      <c r="AP1964" s="92"/>
      <c r="AQ1964" s="92"/>
      <c r="AR1964" s="92"/>
      <c r="AS1964" s="92"/>
      <c r="AT1964" s="92"/>
      <c r="AU1964" s="92"/>
    </row>
    <row r="1965" spans="27:47" x14ac:dyDescent="0.2">
      <c r="AA1965" s="92"/>
      <c r="AB1965" s="92"/>
      <c r="AC1965" s="92"/>
      <c r="AD1965" s="92"/>
      <c r="AE1965" s="92"/>
      <c r="AG1965" s="116"/>
      <c r="AN1965" s="92"/>
      <c r="AO1965" s="92"/>
      <c r="AP1965" s="92"/>
      <c r="AQ1965" s="92"/>
      <c r="AR1965" s="92"/>
      <c r="AS1965" s="92"/>
      <c r="AT1965" s="92"/>
      <c r="AU1965" s="92"/>
    </row>
    <row r="1966" spans="27:47" x14ac:dyDescent="0.2">
      <c r="AA1966" s="92"/>
      <c r="AB1966" s="92"/>
      <c r="AC1966" s="92"/>
      <c r="AD1966" s="92"/>
      <c r="AE1966" s="92"/>
      <c r="AG1966" s="116"/>
      <c r="AN1966" s="92"/>
      <c r="AO1966" s="92"/>
      <c r="AP1966" s="92"/>
      <c r="AQ1966" s="92"/>
      <c r="AR1966" s="92"/>
      <c r="AS1966" s="92"/>
      <c r="AT1966" s="92"/>
      <c r="AU1966" s="92"/>
    </row>
    <row r="1967" spans="27:47" x14ac:dyDescent="0.2">
      <c r="AA1967" s="92"/>
      <c r="AB1967" s="92"/>
      <c r="AC1967" s="92"/>
      <c r="AD1967" s="92"/>
      <c r="AE1967" s="92"/>
      <c r="AG1967" s="116"/>
      <c r="AN1967" s="92"/>
      <c r="AO1967" s="92"/>
      <c r="AP1967" s="92"/>
      <c r="AQ1967" s="92"/>
      <c r="AR1967" s="92"/>
      <c r="AS1967" s="92"/>
      <c r="AT1967" s="92"/>
      <c r="AU1967" s="92"/>
    </row>
    <row r="1968" spans="27:47" x14ac:dyDescent="0.2">
      <c r="AA1968" s="92"/>
      <c r="AB1968" s="92"/>
      <c r="AC1968" s="92"/>
      <c r="AD1968" s="92"/>
      <c r="AE1968" s="92"/>
      <c r="AG1968" s="116"/>
      <c r="AN1968" s="92"/>
      <c r="AO1968" s="92"/>
      <c r="AP1968" s="92"/>
      <c r="AQ1968" s="92"/>
      <c r="AR1968" s="92"/>
      <c r="AS1968" s="92"/>
      <c r="AT1968" s="92"/>
      <c r="AU1968" s="92"/>
    </row>
    <row r="1969" spans="27:47" x14ac:dyDescent="0.2">
      <c r="AA1969" s="92"/>
      <c r="AB1969" s="92"/>
      <c r="AC1969" s="92"/>
      <c r="AD1969" s="92"/>
      <c r="AE1969" s="92"/>
      <c r="AG1969" s="116"/>
      <c r="AN1969" s="92"/>
      <c r="AO1969" s="92"/>
      <c r="AP1969" s="92"/>
      <c r="AQ1969" s="92"/>
      <c r="AR1969" s="92"/>
      <c r="AS1969" s="92"/>
      <c r="AT1969" s="92"/>
      <c r="AU1969" s="92"/>
    </row>
    <row r="1970" spans="27:47" x14ac:dyDescent="0.2">
      <c r="AA1970" s="92"/>
      <c r="AB1970" s="92"/>
      <c r="AC1970" s="92"/>
      <c r="AD1970" s="92"/>
      <c r="AE1970" s="92"/>
      <c r="AG1970" s="116"/>
      <c r="AN1970" s="92"/>
      <c r="AO1970" s="92"/>
      <c r="AP1970" s="92"/>
      <c r="AQ1970" s="92"/>
      <c r="AR1970" s="92"/>
      <c r="AS1970" s="92"/>
      <c r="AT1970" s="92"/>
      <c r="AU1970" s="92"/>
    </row>
    <row r="1971" spans="27:47" x14ac:dyDescent="0.2">
      <c r="AA1971" s="92"/>
      <c r="AB1971" s="92"/>
      <c r="AC1971" s="92"/>
      <c r="AD1971" s="92"/>
      <c r="AE1971" s="92"/>
      <c r="AG1971" s="116"/>
      <c r="AN1971" s="92"/>
      <c r="AO1971" s="92"/>
      <c r="AP1971" s="92"/>
      <c r="AQ1971" s="92"/>
      <c r="AR1971" s="92"/>
      <c r="AS1971" s="92"/>
      <c r="AT1971" s="92"/>
      <c r="AU1971" s="92"/>
    </row>
    <row r="1972" spans="27:47" x14ac:dyDescent="0.2">
      <c r="AA1972" s="92"/>
      <c r="AB1972" s="92"/>
      <c r="AC1972" s="92"/>
      <c r="AD1972" s="92"/>
      <c r="AE1972" s="92"/>
      <c r="AG1972" s="116"/>
      <c r="AN1972" s="92"/>
      <c r="AO1972" s="92"/>
      <c r="AP1972" s="92"/>
      <c r="AQ1972" s="92"/>
      <c r="AR1972" s="92"/>
      <c r="AS1972" s="92"/>
      <c r="AT1972" s="92"/>
      <c r="AU1972" s="92"/>
    </row>
    <row r="1973" spans="27:47" x14ac:dyDescent="0.2">
      <c r="AA1973" s="92"/>
      <c r="AB1973" s="92"/>
      <c r="AC1973" s="92"/>
      <c r="AD1973" s="92"/>
      <c r="AE1973" s="92"/>
      <c r="AG1973" s="116"/>
      <c r="AN1973" s="92"/>
      <c r="AO1973" s="92"/>
      <c r="AP1973" s="92"/>
      <c r="AQ1973" s="92"/>
      <c r="AR1973" s="92"/>
      <c r="AS1973" s="92"/>
      <c r="AT1973" s="92"/>
      <c r="AU1973" s="92"/>
    </row>
    <row r="1974" spans="27:47" x14ac:dyDescent="0.2">
      <c r="AA1974" s="92"/>
      <c r="AB1974" s="92"/>
      <c r="AC1974" s="92"/>
      <c r="AD1974" s="92"/>
      <c r="AE1974" s="92"/>
      <c r="AG1974" s="116"/>
      <c r="AN1974" s="92"/>
      <c r="AO1974" s="92"/>
      <c r="AP1974" s="92"/>
      <c r="AQ1974" s="92"/>
      <c r="AR1974" s="92"/>
      <c r="AS1974" s="92"/>
      <c r="AT1974" s="92"/>
      <c r="AU1974" s="92"/>
    </row>
    <row r="1975" spans="27:47" x14ac:dyDescent="0.2">
      <c r="AA1975" s="92"/>
      <c r="AB1975" s="92"/>
      <c r="AC1975" s="92"/>
      <c r="AD1975" s="92"/>
      <c r="AE1975" s="92"/>
      <c r="AG1975" s="116"/>
      <c r="AN1975" s="92"/>
      <c r="AO1975" s="92"/>
      <c r="AP1975" s="92"/>
      <c r="AQ1975" s="92"/>
      <c r="AR1975" s="92"/>
      <c r="AS1975" s="92"/>
      <c r="AT1975" s="92"/>
      <c r="AU1975" s="92"/>
    </row>
    <row r="1976" spans="27:47" x14ac:dyDescent="0.2">
      <c r="AA1976" s="92"/>
      <c r="AB1976" s="92"/>
      <c r="AC1976" s="92"/>
      <c r="AD1976" s="92"/>
      <c r="AE1976" s="92"/>
      <c r="AG1976" s="116"/>
      <c r="AN1976" s="92"/>
      <c r="AO1976" s="92"/>
      <c r="AP1976" s="92"/>
      <c r="AQ1976" s="92"/>
      <c r="AR1976" s="92"/>
      <c r="AS1976" s="92"/>
      <c r="AT1976" s="92"/>
      <c r="AU1976" s="92"/>
    </row>
    <row r="1977" spans="27:47" x14ac:dyDescent="0.2">
      <c r="AA1977" s="92"/>
      <c r="AB1977" s="92"/>
      <c r="AC1977" s="92"/>
      <c r="AD1977" s="92"/>
      <c r="AE1977" s="92"/>
      <c r="AG1977" s="116"/>
      <c r="AN1977" s="92"/>
      <c r="AO1977" s="92"/>
      <c r="AP1977" s="92"/>
      <c r="AQ1977" s="92"/>
      <c r="AR1977" s="92"/>
      <c r="AS1977" s="92"/>
      <c r="AT1977" s="92"/>
      <c r="AU1977" s="92"/>
    </row>
    <row r="1978" spans="27:47" x14ac:dyDescent="0.2">
      <c r="AA1978" s="92"/>
      <c r="AB1978" s="92"/>
      <c r="AC1978" s="92"/>
      <c r="AD1978" s="92"/>
      <c r="AE1978" s="92"/>
      <c r="AG1978" s="116"/>
      <c r="AN1978" s="92"/>
      <c r="AO1978" s="92"/>
      <c r="AP1978" s="92"/>
      <c r="AQ1978" s="92"/>
      <c r="AR1978" s="92"/>
      <c r="AS1978" s="92"/>
      <c r="AT1978" s="92"/>
      <c r="AU1978" s="92"/>
    </row>
    <row r="1979" spans="27:47" x14ac:dyDescent="0.2">
      <c r="AA1979" s="92"/>
      <c r="AB1979" s="92"/>
      <c r="AC1979" s="92"/>
      <c r="AD1979" s="92"/>
      <c r="AE1979" s="92"/>
      <c r="AG1979" s="116"/>
      <c r="AN1979" s="92"/>
      <c r="AO1979" s="92"/>
      <c r="AP1979" s="92"/>
      <c r="AQ1979" s="92"/>
      <c r="AR1979" s="92"/>
      <c r="AS1979" s="92"/>
      <c r="AT1979" s="92"/>
      <c r="AU1979" s="92"/>
    </row>
    <row r="1980" spans="27:47" x14ac:dyDescent="0.2">
      <c r="AA1980" s="92"/>
      <c r="AB1980" s="92"/>
      <c r="AC1980" s="92"/>
      <c r="AD1980" s="92"/>
      <c r="AE1980" s="92"/>
      <c r="AG1980" s="116"/>
      <c r="AN1980" s="92"/>
      <c r="AO1980" s="92"/>
      <c r="AP1980" s="92"/>
      <c r="AQ1980" s="92"/>
      <c r="AR1980" s="92"/>
      <c r="AS1980" s="92"/>
      <c r="AT1980" s="92"/>
      <c r="AU1980" s="92"/>
    </row>
    <row r="1981" spans="27:47" x14ac:dyDescent="0.2">
      <c r="AA1981" s="92"/>
      <c r="AB1981" s="92"/>
      <c r="AC1981" s="92"/>
      <c r="AD1981" s="92"/>
      <c r="AE1981" s="92"/>
      <c r="AG1981" s="116"/>
      <c r="AN1981" s="92"/>
      <c r="AO1981" s="92"/>
      <c r="AP1981" s="92"/>
      <c r="AQ1981" s="92"/>
      <c r="AR1981" s="92"/>
      <c r="AS1981" s="92"/>
      <c r="AT1981" s="92"/>
      <c r="AU1981" s="92"/>
    </row>
    <row r="1982" spans="27:47" x14ac:dyDescent="0.2">
      <c r="AA1982" s="92"/>
      <c r="AB1982" s="92"/>
      <c r="AC1982" s="92"/>
      <c r="AD1982" s="92"/>
      <c r="AE1982" s="92"/>
      <c r="AG1982" s="116"/>
      <c r="AN1982" s="92"/>
      <c r="AO1982" s="92"/>
      <c r="AP1982" s="92"/>
      <c r="AQ1982" s="92"/>
      <c r="AR1982" s="92"/>
      <c r="AS1982" s="92"/>
      <c r="AT1982" s="92"/>
      <c r="AU1982" s="92"/>
    </row>
    <row r="1983" spans="27:47" x14ac:dyDescent="0.2">
      <c r="AA1983" s="92"/>
      <c r="AB1983" s="92"/>
      <c r="AC1983" s="92"/>
      <c r="AD1983" s="92"/>
      <c r="AE1983" s="92"/>
      <c r="AG1983" s="116"/>
      <c r="AN1983" s="92"/>
      <c r="AO1983" s="92"/>
      <c r="AP1983" s="92"/>
      <c r="AQ1983" s="92"/>
      <c r="AR1983" s="92"/>
      <c r="AS1983" s="92"/>
      <c r="AT1983" s="92"/>
      <c r="AU1983" s="92"/>
    </row>
    <row r="1984" spans="27:47" x14ac:dyDescent="0.2">
      <c r="AA1984" s="92"/>
      <c r="AB1984" s="92"/>
      <c r="AC1984" s="92"/>
      <c r="AD1984" s="92"/>
      <c r="AE1984" s="92"/>
      <c r="AG1984" s="116"/>
      <c r="AN1984" s="92"/>
      <c r="AO1984" s="92"/>
      <c r="AP1984" s="92"/>
      <c r="AQ1984" s="92"/>
      <c r="AR1984" s="92"/>
      <c r="AS1984" s="92"/>
      <c r="AT1984" s="92"/>
      <c r="AU1984" s="92"/>
    </row>
    <row r="1985" spans="27:47" x14ac:dyDescent="0.2">
      <c r="AA1985" s="92"/>
      <c r="AB1985" s="92"/>
      <c r="AC1985" s="92"/>
      <c r="AD1985" s="92"/>
      <c r="AE1985" s="92"/>
      <c r="AG1985" s="116"/>
      <c r="AN1985" s="92"/>
      <c r="AO1985" s="92"/>
      <c r="AP1985" s="92"/>
      <c r="AQ1985" s="92"/>
      <c r="AR1985" s="92"/>
      <c r="AS1985" s="92"/>
      <c r="AT1985" s="92"/>
      <c r="AU1985" s="92"/>
    </row>
    <row r="1986" spans="27:47" x14ac:dyDescent="0.2">
      <c r="AA1986" s="92"/>
      <c r="AB1986" s="92"/>
      <c r="AC1986" s="92"/>
      <c r="AD1986" s="92"/>
      <c r="AE1986" s="92"/>
      <c r="AG1986" s="116"/>
      <c r="AN1986" s="92"/>
      <c r="AO1986" s="92"/>
      <c r="AP1986" s="92"/>
      <c r="AQ1986" s="92"/>
      <c r="AR1986" s="92"/>
      <c r="AS1986" s="92"/>
      <c r="AT1986" s="92"/>
      <c r="AU1986" s="92"/>
    </row>
    <row r="1987" spans="27:47" x14ac:dyDescent="0.2">
      <c r="AA1987" s="92"/>
      <c r="AB1987" s="92"/>
      <c r="AC1987" s="92"/>
      <c r="AD1987" s="92"/>
      <c r="AE1987" s="92"/>
      <c r="AG1987" s="116"/>
      <c r="AN1987" s="92"/>
      <c r="AO1987" s="92"/>
      <c r="AP1987" s="92"/>
      <c r="AQ1987" s="92"/>
      <c r="AR1987" s="92"/>
      <c r="AS1987" s="92"/>
      <c r="AT1987" s="92"/>
      <c r="AU1987" s="92"/>
    </row>
    <row r="1988" spans="27:47" x14ac:dyDescent="0.2">
      <c r="AA1988" s="92"/>
      <c r="AB1988" s="92"/>
      <c r="AC1988" s="92"/>
      <c r="AD1988" s="92"/>
      <c r="AE1988" s="92"/>
      <c r="AG1988" s="116"/>
      <c r="AN1988" s="92"/>
      <c r="AO1988" s="92"/>
      <c r="AP1988" s="92"/>
      <c r="AQ1988" s="92"/>
      <c r="AR1988" s="92"/>
      <c r="AS1988" s="92"/>
      <c r="AT1988" s="92"/>
      <c r="AU1988" s="92"/>
    </row>
    <row r="1989" spans="27:47" x14ac:dyDescent="0.2">
      <c r="AA1989" s="92"/>
      <c r="AB1989" s="92"/>
      <c r="AC1989" s="92"/>
      <c r="AD1989" s="92"/>
      <c r="AE1989" s="92"/>
      <c r="AG1989" s="116"/>
      <c r="AN1989" s="92"/>
      <c r="AO1989" s="92"/>
      <c r="AP1989" s="92"/>
      <c r="AQ1989" s="92"/>
      <c r="AR1989" s="92"/>
      <c r="AS1989" s="92"/>
      <c r="AT1989" s="92"/>
      <c r="AU1989" s="92"/>
    </row>
    <row r="1990" spans="27:47" x14ac:dyDescent="0.2">
      <c r="AA1990" s="92"/>
      <c r="AB1990" s="92"/>
      <c r="AC1990" s="92"/>
      <c r="AD1990" s="92"/>
      <c r="AE1990" s="92"/>
      <c r="AG1990" s="116"/>
      <c r="AN1990" s="92"/>
      <c r="AO1990" s="92"/>
      <c r="AP1990" s="92"/>
      <c r="AQ1990" s="92"/>
      <c r="AR1990" s="92"/>
      <c r="AS1990" s="92"/>
      <c r="AT1990" s="92"/>
      <c r="AU1990" s="92"/>
    </row>
    <row r="1991" spans="27:47" x14ac:dyDescent="0.2">
      <c r="AA1991" s="92"/>
      <c r="AB1991" s="92"/>
      <c r="AC1991" s="92"/>
      <c r="AD1991" s="92"/>
      <c r="AE1991" s="92"/>
      <c r="AG1991" s="116"/>
      <c r="AN1991" s="92"/>
      <c r="AO1991" s="92"/>
      <c r="AP1991" s="92"/>
      <c r="AQ1991" s="92"/>
      <c r="AR1991" s="92"/>
      <c r="AS1991" s="92"/>
      <c r="AT1991" s="92"/>
      <c r="AU1991" s="92"/>
    </row>
    <row r="1992" spans="27:47" x14ac:dyDescent="0.2">
      <c r="AA1992" s="92"/>
      <c r="AB1992" s="92"/>
      <c r="AC1992" s="92"/>
      <c r="AD1992" s="92"/>
      <c r="AE1992" s="92"/>
      <c r="AG1992" s="116"/>
      <c r="AN1992" s="92"/>
      <c r="AO1992" s="92"/>
      <c r="AP1992" s="92"/>
      <c r="AQ1992" s="92"/>
      <c r="AR1992" s="92"/>
      <c r="AS1992" s="92"/>
      <c r="AT1992" s="92"/>
      <c r="AU1992" s="92"/>
    </row>
    <row r="1993" spans="27:47" x14ac:dyDescent="0.2">
      <c r="AA1993" s="92"/>
      <c r="AB1993" s="92"/>
      <c r="AC1993" s="92"/>
      <c r="AD1993" s="92"/>
      <c r="AE1993" s="92"/>
      <c r="AG1993" s="116"/>
      <c r="AN1993" s="92"/>
      <c r="AO1993" s="92"/>
      <c r="AP1993" s="92"/>
      <c r="AQ1993" s="92"/>
      <c r="AR1993" s="92"/>
      <c r="AS1993" s="92"/>
      <c r="AT1993" s="92"/>
      <c r="AU1993" s="92"/>
    </row>
    <row r="1994" spans="27:47" x14ac:dyDescent="0.2">
      <c r="AA1994" s="92"/>
      <c r="AB1994" s="92"/>
      <c r="AC1994" s="92"/>
      <c r="AD1994" s="92"/>
      <c r="AE1994" s="92"/>
      <c r="AG1994" s="116"/>
      <c r="AN1994" s="92"/>
      <c r="AO1994" s="92"/>
      <c r="AP1994" s="92"/>
      <c r="AQ1994" s="92"/>
      <c r="AR1994" s="92"/>
      <c r="AS1994" s="92"/>
      <c r="AT1994" s="92"/>
      <c r="AU1994" s="92"/>
    </row>
    <row r="1995" spans="27:47" x14ac:dyDescent="0.2">
      <c r="AA1995" s="92"/>
      <c r="AB1995" s="92"/>
      <c r="AC1995" s="92"/>
      <c r="AD1995" s="92"/>
      <c r="AE1995" s="92"/>
      <c r="AG1995" s="116"/>
      <c r="AN1995" s="92"/>
      <c r="AO1995" s="92"/>
      <c r="AP1995" s="92"/>
      <c r="AQ1995" s="92"/>
      <c r="AR1995" s="92"/>
      <c r="AS1995" s="92"/>
      <c r="AT1995" s="92"/>
      <c r="AU1995" s="92"/>
    </row>
    <row r="1996" spans="27:47" x14ac:dyDescent="0.2">
      <c r="AA1996" s="92"/>
      <c r="AB1996" s="92"/>
      <c r="AC1996" s="92"/>
      <c r="AD1996" s="92"/>
      <c r="AE1996" s="92"/>
      <c r="AG1996" s="116"/>
      <c r="AN1996" s="92"/>
      <c r="AO1996" s="92"/>
      <c r="AP1996" s="92"/>
      <c r="AQ1996" s="92"/>
      <c r="AR1996" s="92"/>
      <c r="AS1996" s="92"/>
      <c r="AT1996" s="92"/>
      <c r="AU1996" s="92"/>
    </row>
    <row r="1997" spans="27:47" x14ac:dyDescent="0.2">
      <c r="AA1997" s="92"/>
      <c r="AB1997" s="92"/>
      <c r="AC1997" s="92"/>
      <c r="AD1997" s="92"/>
      <c r="AE1997" s="92"/>
      <c r="AG1997" s="116"/>
      <c r="AN1997" s="92"/>
      <c r="AO1997" s="92"/>
      <c r="AP1997" s="92"/>
      <c r="AQ1997" s="92"/>
      <c r="AR1997" s="92"/>
      <c r="AS1997" s="92"/>
      <c r="AT1997" s="92"/>
      <c r="AU1997" s="92"/>
    </row>
    <row r="1998" spans="27:47" x14ac:dyDescent="0.2">
      <c r="AA1998" s="92"/>
      <c r="AB1998" s="92"/>
      <c r="AC1998" s="92"/>
      <c r="AD1998" s="92"/>
      <c r="AE1998" s="92"/>
      <c r="AG1998" s="116"/>
      <c r="AN1998" s="92"/>
      <c r="AO1998" s="92"/>
      <c r="AP1998" s="92"/>
      <c r="AQ1998" s="92"/>
      <c r="AR1998" s="92"/>
      <c r="AS1998" s="92"/>
      <c r="AT1998" s="92"/>
      <c r="AU1998" s="92"/>
    </row>
    <row r="1999" spans="27:47" x14ac:dyDescent="0.2">
      <c r="AA1999" s="92"/>
      <c r="AB1999" s="92"/>
      <c r="AC1999" s="92"/>
      <c r="AD1999" s="92"/>
      <c r="AE1999" s="92"/>
      <c r="AG1999" s="116"/>
      <c r="AN1999" s="92"/>
      <c r="AO1999" s="92"/>
      <c r="AP1999" s="92"/>
      <c r="AQ1999" s="92"/>
      <c r="AR1999" s="92"/>
      <c r="AS1999" s="92"/>
      <c r="AT1999" s="92"/>
      <c r="AU1999" s="92"/>
    </row>
    <row r="2000" spans="27:47" x14ac:dyDescent="0.2">
      <c r="AA2000" s="92"/>
      <c r="AB2000" s="92"/>
      <c r="AC2000" s="92"/>
      <c r="AD2000" s="92"/>
      <c r="AE2000" s="92"/>
      <c r="AG2000" s="116"/>
      <c r="AN2000" s="92"/>
      <c r="AO2000" s="92"/>
      <c r="AP2000" s="92"/>
      <c r="AQ2000" s="92"/>
      <c r="AR2000" s="92"/>
      <c r="AS2000" s="92"/>
      <c r="AT2000" s="92"/>
      <c r="AU2000" s="92"/>
    </row>
    <row r="2001" spans="27:47" x14ac:dyDescent="0.2">
      <c r="AA2001" s="92"/>
      <c r="AB2001" s="92"/>
      <c r="AC2001" s="92"/>
      <c r="AD2001" s="92"/>
      <c r="AE2001" s="92"/>
      <c r="AG2001" s="116"/>
      <c r="AN2001" s="92"/>
      <c r="AO2001" s="92"/>
      <c r="AP2001" s="92"/>
      <c r="AQ2001" s="92"/>
      <c r="AR2001" s="92"/>
      <c r="AS2001" s="92"/>
      <c r="AT2001" s="92"/>
      <c r="AU2001" s="92"/>
    </row>
    <row r="2002" spans="27:47" x14ac:dyDescent="0.2">
      <c r="AA2002" s="92"/>
      <c r="AB2002" s="92"/>
      <c r="AC2002" s="92"/>
      <c r="AD2002" s="92"/>
      <c r="AE2002" s="92"/>
      <c r="AG2002" s="116"/>
      <c r="AN2002" s="92"/>
      <c r="AO2002" s="92"/>
      <c r="AP2002" s="92"/>
      <c r="AQ2002" s="92"/>
      <c r="AR2002" s="92"/>
      <c r="AS2002" s="92"/>
      <c r="AT2002" s="92"/>
      <c r="AU2002" s="92"/>
    </row>
    <row r="2003" spans="27:47" x14ac:dyDescent="0.2">
      <c r="AA2003" s="92"/>
      <c r="AB2003" s="92"/>
      <c r="AC2003" s="92"/>
      <c r="AD2003" s="92"/>
      <c r="AE2003" s="92"/>
      <c r="AG2003" s="116"/>
      <c r="AN2003" s="92"/>
      <c r="AO2003" s="92"/>
      <c r="AP2003" s="92"/>
      <c r="AQ2003" s="92"/>
      <c r="AR2003" s="92"/>
      <c r="AS2003" s="92"/>
      <c r="AT2003" s="92"/>
      <c r="AU2003" s="92"/>
    </row>
    <row r="2004" spans="27:47" x14ac:dyDescent="0.2">
      <c r="AA2004" s="92"/>
      <c r="AB2004" s="92"/>
      <c r="AC2004" s="92"/>
      <c r="AD2004" s="92"/>
      <c r="AE2004" s="92"/>
      <c r="AG2004" s="116"/>
      <c r="AN2004" s="92"/>
      <c r="AO2004" s="92"/>
      <c r="AP2004" s="92"/>
      <c r="AQ2004" s="92"/>
      <c r="AR2004" s="92"/>
      <c r="AS2004" s="92"/>
      <c r="AT2004" s="92"/>
      <c r="AU2004" s="92"/>
    </row>
    <row r="2005" spans="27:47" x14ac:dyDescent="0.2">
      <c r="AA2005" s="92"/>
      <c r="AB2005" s="92"/>
      <c r="AC2005" s="92"/>
      <c r="AD2005" s="92"/>
      <c r="AE2005" s="92"/>
      <c r="AG2005" s="116"/>
      <c r="AN2005" s="92"/>
      <c r="AO2005" s="92"/>
      <c r="AP2005" s="92"/>
      <c r="AQ2005" s="92"/>
      <c r="AR2005" s="92"/>
      <c r="AS2005" s="92"/>
      <c r="AT2005" s="92"/>
      <c r="AU2005" s="92"/>
    </row>
    <row r="2006" spans="27:47" x14ac:dyDescent="0.2">
      <c r="AA2006" s="92"/>
      <c r="AB2006" s="92"/>
      <c r="AC2006" s="92"/>
      <c r="AD2006" s="92"/>
      <c r="AE2006" s="92"/>
      <c r="AG2006" s="116"/>
      <c r="AN2006" s="92"/>
      <c r="AO2006" s="92"/>
      <c r="AP2006" s="92"/>
      <c r="AQ2006" s="92"/>
      <c r="AR2006" s="92"/>
      <c r="AS2006" s="92"/>
      <c r="AT2006" s="92"/>
      <c r="AU2006" s="92"/>
    </row>
    <row r="2007" spans="27:47" x14ac:dyDescent="0.2">
      <c r="AA2007" s="92"/>
      <c r="AB2007" s="92"/>
      <c r="AC2007" s="92"/>
      <c r="AD2007" s="92"/>
      <c r="AE2007" s="92"/>
      <c r="AG2007" s="116"/>
      <c r="AN2007" s="92"/>
      <c r="AO2007" s="92"/>
      <c r="AP2007" s="92"/>
      <c r="AQ2007" s="92"/>
      <c r="AR2007" s="92"/>
      <c r="AS2007" s="92"/>
      <c r="AT2007" s="92"/>
      <c r="AU2007" s="92"/>
    </row>
    <row r="2008" spans="27:47" x14ac:dyDescent="0.2">
      <c r="AA2008" s="92"/>
      <c r="AB2008" s="92"/>
      <c r="AC2008" s="92"/>
      <c r="AD2008" s="92"/>
      <c r="AE2008" s="92"/>
      <c r="AG2008" s="116"/>
      <c r="AN2008" s="92"/>
      <c r="AO2008" s="92"/>
      <c r="AP2008" s="92"/>
      <c r="AQ2008" s="92"/>
      <c r="AR2008" s="92"/>
      <c r="AS2008" s="92"/>
      <c r="AT2008" s="92"/>
      <c r="AU2008" s="92"/>
    </row>
    <row r="2009" spans="27:47" x14ac:dyDescent="0.2">
      <c r="AA2009" s="92"/>
      <c r="AB2009" s="92"/>
      <c r="AC2009" s="92"/>
      <c r="AD2009" s="92"/>
      <c r="AE2009" s="92"/>
      <c r="AG2009" s="116"/>
      <c r="AN2009" s="92"/>
      <c r="AO2009" s="92"/>
      <c r="AP2009" s="92"/>
      <c r="AQ2009" s="92"/>
      <c r="AR2009" s="92"/>
      <c r="AS2009" s="92"/>
      <c r="AT2009" s="92"/>
      <c r="AU2009" s="92"/>
    </row>
    <row r="2010" spans="27:47" x14ac:dyDescent="0.2">
      <c r="AA2010" s="92"/>
      <c r="AB2010" s="92"/>
      <c r="AC2010" s="92"/>
      <c r="AD2010" s="92"/>
      <c r="AE2010" s="92"/>
      <c r="AG2010" s="116"/>
      <c r="AN2010" s="92"/>
      <c r="AO2010" s="92"/>
      <c r="AP2010" s="92"/>
      <c r="AQ2010" s="92"/>
      <c r="AR2010" s="92"/>
      <c r="AS2010" s="92"/>
      <c r="AT2010" s="92"/>
      <c r="AU2010" s="92"/>
    </row>
    <row r="2011" spans="27:47" x14ac:dyDescent="0.2">
      <c r="AA2011" s="92"/>
      <c r="AB2011" s="92"/>
      <c r="AC2011" s="92"/>
      <c r="AD2011" s="92"/>
      <c r="AE2011" s="92"/>
      <c r="AG2011" s="116"/>
      <c r="AN2011" s="92"/>
      <c r="AO2011" s="92"/>
      <c r="AP2011" s="92"/>
      <c r="AQ2011" s="92"/>
      <c r="AR2011" s="92"/>
      <c r="AS2011" s="92"/>
      <c r="AT2011" s="92"/>
      <c r="AU2011" s="92"/>
    </row>
    <row r="2012" spans="27:47" x14ac:dyDescent="0.2">
      <c r="AA2012" s="92"/>
      <c r="AB2012" s="92"/>
      <c r="AC2012" s="92"/>
      <c r="AD2012" s="92"/>
      <c r="AE2012" s="92"/>
      <c r="AG2012" s="116"/>
      <c r="AN2012" s="92"/>
      <c r="AO2012" s="92"/>
      <c r="AP2012" s="92"/>
      <c r="AQ2012" s="92"/>
      <c r="AR2012" s="92"/>
      <c r="AS2012" s="92"/>
      <c r="AT2012" s="92"/>
      <c r="AU2012" s="92"/>
    </row>
    <row r="2013" spans="27:47" x14ac:dyDescent="0.2">
      <c r="AA2013" s="92"/>
      <c r="AB2013" s="92"/>
      <c r="AC2013" s="92"/>
      <c r="AD2013" s="92"/>
      <c r="AE2013" s="92"/>
      <c r="AG2013" s="116"/>
      <c r="AN2013" s="92"/>
      <c r="AO2013" s="92"/>
      <c r="AP2013" s="92"/>
      <c r="AQ2013" s="92"/>
      <c r="AR2013" s="92"/>
      <c r="AS2013" s="92"/>
      <c r="AT2013" s="92"/>
      <c r="AU2013" s="92"/>
    </row>
    <row r="2014" spans="27:47" x14ac:dyDescent="0.2">
      <c r="AA2014" s="92"/>
      <c r="AB2014" s="92"/>
      <c r="AC2014" s="92"/>
      <c r="AD2014" s="92"/>
      <c r="AE2014" s="92"/>
      <c r="AG2014" s="116"/>
      <c r="AN2014" s="92"/>
      <c r="AO2014" s="92"/>
      <c r="AP2014" s="92"/>
      <c r="AQ2014" s="92"/>
      <c r="AR2014" s="92"/>
      <c r="AS2014" s="92"/>
      <c r="AT2014" s="92"/>
      <c r="AU2014" s="92"/>
    </row>
    <row r="2015" spans="27:47" x14ac:dyDescent="0.2">
      <c r="AA2015" s="92"/>
      <c r="AB2015" s="92"/>
      <c r="AC2015" s="92"/>
      <c r="AD2015" s="92"/>
      <c r="AE2015" s="92"/>
      <c r="AG2015" s="116"/>
      <c r="AN2015" s="92"/>
      <c r="AO2015" s="92"/>
      <c r="AP2015" s="92"/>
      <c r="AQ2015" s="92"/>
      <c r="AR2015" s="92"/>
      <c r="AS2015" s="92"/>
      <c r="AT2015" s="92"/>
      <c r="AU2015" s="92"/>
    </row>
    <row r="2016" spans="27:47" x14ac:dyDescent="0.2">
      <c r="AA2016" s="92"/>
      <c r="AB2016" s="92"/>
      <c r="AC2016" s="92"/>
      <c r="AD2016" s="92"/>
      <c r="AE2016" s="92"/>
      <c r="AG2016" s="116"/>
      <c r="AN2016" s="92"/>
      <c r="AO2016" s="92"/>
      <c r="AP2016" s="92"/>
      <c r="AQ2016" s="92"/>
      <c r="AR2016" s="92"/>
      <c r="AS2016" s="92"/>
      <c r="AT2016" s="92"/>
      <c r="AU2016" s="92"/>
    </row>
    <row r="2017" spans="27:47" x14ac:dyDescent="0.2">
      <c r="AA2017" s="92"/>
      <c r="AB2017" s="92"/>
      <c r="AC2017" s="92"/>
      <c r="AD2017" s="92"/>
      <c r="AE2017" s="92"/>
      <c r="AG2017" s="116"/>
      <c r="AN2017" s="92"/>
      <c r="AO2017" s="92"/>
      <c r="AP2017" s="92"/>
      <c r="AQ2017" s="92"/>
      <c r="AR2017" s="92"/>
      <c r="AS2017" s="92"/>
      <c r="AT2017" s="92"/>
      <c r="AU2017" s="92"/>
    </row>
    <row r="2018" spans="27:47" x14ac:dyDescent="0.2">
      <c r="AA2018" s="92"/>
      <c r="AB2018" s="92"/>
      <c r="AC2018" s="92"/>
      <c r="AD2018" s="92"/>
      <c r="AE2018" s="92"/>
      <c r="AG2018" s="116"/>
      <c r="AN2018" s="92"/>
      <c r="AO2018" s="92"/>
      <c r="AP2018" s="92"/>
      <c r="AQ2018" s="92"/>
      <c r="AR2018" s="92"/>
      <c r="AS2018" s="92"/>
      <c r="AT2018" s="92"/>
      <c r="AU2018" s="92"/>
    </row>
    <row r="2019" spans="27:47" x14ac:dyDescent="0.2">
      <c r="AA2019" s="92"/>
      <c r="AB2019" s="92"/>
      <c r="AC2019" s="92"/>
      <c r="AD2019" s="92"/>
      <c r="AE2019" s="92"/>
      <c r="AG2019" s="116"/>
      <c r="AN2019" s="92"/>
      <c r="AO2019" s="92"/>
      <c r="AP2019" s="92"/>
      <c r="AQ2019" s="92"/>
      <c r="AR2019" s="92"/>
      <c r="AS2019" s="92"/>
      <c r="AT2019" s="92"/>
      <c r="AU2019" s="92"/>
    </row>
    <row r="2020" spans="27:47" x14ac:dyDescent="0.2">
      <c r="AA2020" s="92"/>
      <c r="AB2020" s="92"/>
      <c r="AC2020" s="92"/>
      <c r="AD2020" s="92"/>
      <c r="AE2020" s="92"/>
      <c r="AG2020" s="116"/>
      <c r="AN2020" s="92"/>
      <c r="AO2020" s="92"/>
      <c r="AP2020" s="92"/>
      <c r="AQ2020" s="92"/>
      <c r="AR2020" s="92"/>
      <c r="AS2020" s="92"/>
      <c r="AT2020" s="92"/>
      <c r="AU2020" s="92"/>
    </row>
    <row r="2021" spans="27:47" x14ac:dyDescent="0.2">
      <c r="AA2021" s="92"/>
      <c r="AB2021" s="92"/>
      <c r="AC2021" s="92"/>
      <c r="AD2021" s="92"/>
      <c r="AE2021" s="92"/>
      <c r="AG2021" s="116"/>
      <c r="AN2021" s="92"/>
      <c r="AO2021" s="92"/>
      <c r="AP2021" s="92"/>
      <c r="AQ2021" s="92"/>
      <c r="AR2021" s="92"/>
      <c r="AS2021" s="92"/>
      <c r="AT2021" s="92"/>
      <c r="AU2021" s="92"/>
    </row>
    <row r="2022" spans="27:47" x14ac:dyDescent="0.2">
      <c r="AA2022" s="92"/>
      <c r="AB2022" s="92"/>
      <c r="AC2022" s="92"/>
      <c r="AD2022" s="92"/>
      <c r="AE2022" s="92"/>
      <c r="AG2022" s="116"/>
      <c r="AN2022" s="92"/>
      <c r="AO2022" s="92"/>
      <c r="AP2022" s="92"/>
      <c r="AQ2022" s="92"/>
      <c r="AR2022" s="92"/>
      <c r="AS2022" s="92"/>
      <c r="AT2022" s="92"/>
      <c r="AU2022" s="92"/>
    </row>
    <row r="2023" spans="27:47" x14ac:dyDescent="0.2">
      <c r="AA2023" s="92"/>
      <c r="AB2023" s="92"/>
      <c r="AC2023" s="92"/>
      <c r="AD2023" s="92"/>
      <c r="AE2023" s="92"/>
      <c r="AG2023" s="116"/>
      <c r="AN2023" s="92"/>
      <c r="AO2023" s="92"/>
      <c r="AP2023" s="92"/>
      <c r="AQ2023" s="92"/>
      <c r="AR2023" s="92"/>
      <c r="AS2023" s="92"/>
      <c r="AT2023" s="92"/>
      <c r="AU2023" s="92"/>
    </row>
    <row r="2024" spans="27:47" x14ac:dyDescent="0.2">
      <c r="AA2024" s="92"/>
      <c r="AB2024" s="92"/>
      <c r="AC2024" s="92"/>
      <c r="AD2024" s="92"/>
      <c r="AE2024" s="92"/>
      <c r="AG2024" s="116"/>
      <c r="AN2024" s="92"/>
      <c r="AO2024" s="92"/>
      <c r="AP2024" s="92"/>
      <c r="AQ2024" s="92"/>
      <c r="AR2024" s="92"/>
      <c r="AS2024" s="92"/>
      <c r="AT2024" s="92"/>
      <c r="AU2024" s="92"/>
    </row>
    <row r="2025" spans="27:47" x14ac:dyDescent="0.2">
      <c r="AA2025" s="92"/>
      <c r="AB2025" s="92"/>
      <c r="AC2025" s="92"/>
      <c r="AD2025" s="92"/>
      <c r="AE2025" s="92"/>
      <c r="AG2025" s="116"/>
      <c r="AN2025" s="92"/>
      <c r="AO2025" s="92"/>
      <c r="AP2025" s="92"/>
      <c r="AQ2025" s="92"/>
      <c r="AR2025" s="92"/>
      <c r="AS2025" s="92"/>
      <c r="AT2025" s="92"/>
      <c r="AU2025" s="92"/>
    </row>
    <row r="2026" spans="27:47" x14ac:dyDescent="0.2">
      <c r="AA2026" s="92"/>
      <c r="AB2026" s="92"/>
      <c r="AC2026" s="92"/>
      <c r="AD2026" s="92"/>
      <c r="AE2026" s="92"/>
      <c r="AG2026" s="116"/>
      <c r="AN2026" s="92"/>
      <c r="AO2026" s="92"/>
      <c r="AP2026" s="92"/>
      <c r="AQ2026" s="92"/>
      <c r="AR2026" s="92"/>
      <c r="AS2026" s="92"/>
      <c r="AT2026" s="92"/>
      <c r="AU2026" s="92"/>
    </row>
    <row r="2027" spans="27:47" x14ac:dyDescent="0.2">
      <c r="AA2027" s="92"/>
      <c r="AB2027" s="92"/>
      <c r="AC2027" s="92"/>
      <c r="AD2027" s="92"/>
      <c r="AE2027" s="92"/>
      <c r="AG2027" s="116"/>
      <c r="AN2027" s="92"/>
      <c r="AO2027" s="92"/>
      <c r="AP2027" s="92"/>
      <c r="AQ2027" s="92"/>
      <c r="AR2027" s="92"/>
      <c r="AS2027" s="92"/>
      <c r="AT2027" s="92"/>
      <c r="AU2027" s="92"/>
    </row>
    <row r="2028" spans="27:47" x14ac:dyDescent="0.2">
      <c r="AA2028" s="92"/>
      <c r="AB2028" s="92"/>
      <c r="AC2028" s="92"/>
      <c r="AD2028" s="92"/>
      <c r="AE2028" s="92"/>
      <c r="AG2028" s="116"/>
      <c r="AN2028" s="92"/>
      <c r="AO2028" s="92"/>
      <c r="AP2028" s="92"/>
      <c r="AQ2028" s="92"/>
      <c r="AR2028" s="92"/>
      <c r="AS2028" s="92"/>
      <c r="AT2028" s="92"/>
      <c r="AU2028" s="92"/>
    </row>
    <row r="2029" spans="27:47" x14ac:dyDescent="0.2">
      <c r="AA2029" s="92"/>
      <c r="AB2029" s="92"/>
      <c r="AC2029" s="92"/>
      <c r="AD2029" s="92"/>
      <c r="AE2029" s="92"/>
      <c r="AG2029" s="116"/>
      <c r="AN2029" s="92"/>
      <c r="AO2029" s="92"/>
      <c r="AP2029" s="92"/>
      <c r="AQ2029" s="92"/>
      <c r="AR2029" s="92"/>
      <c r="AS2029" s="92"/>
      <c r="AT2029" s="92"/>
      <c r="AU2029" s="92"/>
    </row>
    <row r="2030" spans="27:47" x14ac:dyDescent="0.2">
      <c r="AA2030" s="92"/>
      <c r="AB2030" s="92"/>
      <c r="AC2030" s="92"/>
      <c r="AD2030" s="92"/>
      <c r="AE2030" s="92"/>
      <c r="AG2030" s="116"/>
      <c r="AN2030" s="92"/>
      <c r="AO2030" s="92"/>
      <c r="AP2030" s="92"/>
      <c r="AQ2030" s="92"/>
      <c r="AR2030" s="92"/>
      <c r="AS2030" s="92"/>
      <c r="AT2030" s="92"/>
      <c r="AU2030" s="92"/>
    </row>
    <row r="2031" spans="27:47" x14ac:dyDescent="0.2">
      <c r="AA2031" s="92"/>
      <c r="AB2031" s="92"/>
      <c r="AC2031" s="92"/>
      <c r="AD2031" s="92"/>
      <c r="AE2031" s="92"/>
      <c r="AG2031" s="116"/>
      <c r="AN2031" s="92"/>
      <c r="AO2031" s="92"/>
      <c r="AP2031" s="92"/>
      <c r="AQ2031" s="92"/>
      <c r="AR2031" s="92"/>
      <c r="AS2031" s="92"/>
      <c r="AT2031" s="92"/>
      <c r="AU2031" s="92"/>
    </row>
    <row r="2032" spans="27:47" x14ac:dyDescent="0.2">
      <c r="AA2032" s="92"/>
      <c r="AB2032" s="92"/>
      <c r="AC2032" s="92"/>
      <c r="AD2032" s="92"/>
      <c r="AE2032" s="92"/>
      <c r="AG2032" s="116"/>
      <c r="AN2032" s="92"/>
      <c r="AO2032" s="92"/>
      <c r="AP2032" s="92"/>
      <c r="AQ2032" s="92"/>
      <c r="AR2032" s="92"/>
      <c r="AS2032" s="92"/>
      <c r="AT2032" s="92"/>
      <c r="AU2032" s="92"/>
    </row>
    <row r="2033" spans="27:47" x14ac:dyDescent="0.2">
      <c r="AA2033" s="92"/>
      <c r="AB2033" s="92"/>
      <c r="AC2033" s="92"/>
      <c r="AD2033" s="92"/>
      <c r="AE2033" s="92"/>
      <c r="AG2033" s="116"/>
      <c r="AN2033" s="92"/>
      <c r="AO2033" s="92"/>
      <c r="AP2033" s="92"/>
      <c r="AQ2033" s="92"/>
      <c r="AR2033" s="92"/>
      <c r="AS2033" s="92"/>
      <c r="AT2033" s="92"/>
      <c r="AU2033" s="92"/>
    </row>
    <row r="2034" spans="27:47" x14ac:dyDescent="0.2">
      <c r="AA2034" s="92"/>
      <c r="AB2034" s="92"/>
      <c r="AC2034" s="92"/>
      <c r="AD2034" s="92"/>
      <c r="AE2034" s="92"/>
      <c r="AG2034" s="116"/>
      <c r="AN2034" s="92"/>
      <c r="AO2034" s="92"/>
      <c r="AP2034" s="92"/>
      <c r="AQ2034" s="92"/>
      <c r="AR2034" s="92"/>
      <c r="AS2034" s="92"/>
      <c r="AT2034" s="92"/>
      <c r="AU2034" s="92"/>
    </row>
    <row r="2035" spans="27:47" x14ac:dyDescent="0.2">
      <c r="AA2035" s="92"/>
      <c r="AB2035" s="92"/>
      <c r="AC2035" s="92"/>
      <c r="AD2035" s="92"/>
      <c r="AE2035" s="92"/>
      <c r="AG2035" s="116"/>
      <c r="AN2035" s="92"/>
      <c r="AO2035" s="92"/>
      <c r="AP2035" s="92"/>
      <c r="AQ2035" s="92"/>
      <c r="AR2035" s="92"/>
      <c r="AS2035" s="92"/>
      <c r="AT2035" s="92"/>
      <c r="AU2035" s="92"/>
    </row>
    <row r="2036" spans="27:47" x14ac:dyDescent="0.2">
      <c r="AA2036" s="92"/>
      <c r="AB2036" s="92"/>
      <c r="AC2036" s="92"/>
      <c r="AD2036" s="92"/>
      <c r="AE2036" s="92"/>
      <c r="AG2036" s="116"/>
      <c r="AN2036" s="92"/>
      <c r="AO2036" s="92"/>
      <c r="AP2036" s="92"/>
      <c r="AQ2036" s="92"/>
      <c r="AR2036" s="92"/>
      <c r="AS2036" s="92"/>
      <c r="AT2036" s="92"/>
      <c r="AU2036" s="92"/>
    </row>
    <row r="2037" spans="27:47" x14ac:dyDescent="0.2">
      <c r="AA2037" s="92"/>
      <c r="AB2037" s="92"/>
      <c r="AC2037" s="92"/>
      <c r="AD2037" s="92"/>
      <c r="AE2037" s="92"/>
      <c r="AG2037" s="116"/>
      <c r="AN2037" s="92"/>
      <c r="AO2037" s="92"/>
      <c r="AP2037" s="92"/>
      <c r="AQ2037" s="92"/>
      <c r="AR2037" s="92"/>
      <c r="AS2037" s="92"/>
      <c r="AT2037" s="92"/>
      <c r="AU2037" s="92"/>
    </row>
    <row r="2038" spans="27:47" x14ac:dyDescent="0.2">
      <c r="AA2038" s="92"/>
      <c r="AB2038" s="92"/>
      <c r="AC2038" s="92"/>
      <c r="AD2038" s="92"/>
      <c r="AE2038" s="92"/>
      <c r="AG2038" s="116"/>
      <c r="AN2038" s="92"/>
      <c r="AO2038" s="92"/>
      <c r="AP2038" s="92"/>
      <c r="AQ2038" s="92"/>
      <c r="AR2038" s="92"/>
      <c r="AS2038" s="92"/>
      <c r="AT2038" s="92"/>
      <c r="AU2038" s="92"/>
    </row>
    <row r="2039" spans="27:47" x14ac:dyDescent="0.2">
      <c r="AA2039" s="92"/>
      <c r="AB2039" s="92"/>
      <c r="AC2039" s="92"/>
      <c r="AD2039" s="92"/>
      <c r="AE2039" s="92"/>
      <c r="AG2039" s="116"/>
      <c r="AN2039" s="92"/>
      <c r="AO2039" s="92"/>
      <c r="AP2039" s="92"/>
      <c r="AQ2039" s="92"/>
      <c r="AR2039" s="92"/>
      <c r="AS2039" s="92"/>
      <c r="AT2039" s="92"/>
      <c r="AU2039" s="92"/>
    </row>
    <row r="2040" spans="27:47" x14ac:dyDescent="0.2">
      <c r="AA2040" s="92"/>
      <c r="AB2040" s="92"/>
      <c r="AC2040" s="92"/>
      <c r="AD2040" s="92"/>
      <c r="AE2040" s="92"/>
      <c r="AG2040" s="116"/>
      <c r="AN2040" s="92"/>
      <c r="AO2040" s="92"/>
      <c r="AP2040" s="92"/>
      <c r="AQ2040" s="92"/>
      <c r="AR2040" s="92"/>
      <c r="AS2040" s="92"/>
      <c r="AT2040" s="92"/>
      <c r="AU2040" s="92"/>
    </row>
    <row r="2041" spans="27:47" x14ac:dyDescent="0.2">
      <c r="AA2041" s="92"/>
      <c r="AB2041" s="92"/>
      <c r="AC2041" s="92"/>
      <c r="AD2041" s="92"/>
      <c r="AE2041" s="92"/>
      <c r="AG2041" s="116"/>
      <c r="AN2041" s="92"/>
      <c r="AO2041" s="92"/>
      <c r="AP2041" s="92"/>
      <c r="AQ2041" s="92"/>
      <c r="AR2041" s="92"/>
      <c r="AS2041" s="92"/>
      <c r="AT2041" s="92"/>
      <c r="AU2041" s="92"/>
    </row>
    <row r="2042" spans="27:47" x14ac:dyDescent="0.2">
      <c r="AA2042" s="92"/>
      <c r="AB2042" s="92"/>
      <c r="AC2042" s="92"/>
      <c r="AD2042" s="92"/>
      <c r="AE2042" s="92"/>
      <c r="AG2042" s="116"/>
      <c r="AN2042" s="92"/>
      <c r="AO2042" s="92"/>
      <c r="AP2042" s="92"/>
      <c r="AQ2042" s="92"/>
      <c r="AR2042" s="92"/>
      <c r="AS2042" s="92"/>
      <c r="AT2042" s="92"/>
      <c r="AU2042" s="92"/>
    </row>
    <row r="2043" spans="27:47" x14ac:dyDescent="0.2">
      <c r="AA2043" s="92"/>
      <c r="AB2043" s="92"/>
      <c r="AC2043" s="92"/>
      <c r="AD2043" s="92"/>
      <c r="AE2043" s="92"/>
      <c r="AG2043" s="116"/>
      <c r="AN2043" s="92"/>
      <c r="AO2043" s="92"/>
      <c r="AP2043" s="92"/>
      <c r="AQ2043" s="92"/>
      <c r="AR2043" s="92"/>
      <c r="AS2043" s="92"/>
      <c r="AT2043" s="92"/>
      <c r="AU2043" s="92"/>
    </row>
    <row r="2044" spans="27:47" x14ac:dyDescent="0.2">
      <c r="AA2044" s="92"/>
      <c r="AB2044" s="92"/>
      <c r="AC2044" s="92"/>
      <c r="AD2044" s="92"/>
      <c r="AE2044" s="92"/>
      <c r="AG2044" s="116"/>
      <c r="AN2044" s="92"/>
      <c r="AO2044" s="92"/>
      <c r="AP2044" s="92"/>
      <c r="AQ2044" s="92"/>
      <c r="AR2044" s="92"/>
      <c r="AS2044" s="92"/>
      <c r="AT2044" s="92"/>
      <c r="AU2044" s="92"/>
    </row>
    <row r="2045" spans="27:47" x14ac:dyDescent="0.2">
      <c r="AA2045" s="92"/>
      <c r="AB2045" s="92"/>
      <c r="AC2045" s="92"/>
      <c r="AD2045" s="92"/>
      <c r="AE2045" s="92"/>
      <c r="AG2045" s="116"/>
      <c r="AN2045" s="92"/>
      <c r="AO2045" s="92"/>
      <c r="AP2045" s="92"/>
      <c r="AQ2045" s="92"/>
      <c r="AR2045" s="92"/>
      <c r="AS2045" s="92"/>
      <c r="AT2045" s="92"/>
      <c r="AU2045" s="92"/>
    </row>
    <row r="2046" spans="27:47" x14ac:dyDescent="0.2">
      <c r="AA2046" s="92"/>
      <c r="AB2046" s="92"/>
      <c r="AC2046" s="92"/>
      <c r="AD2046" s="92"/>
      <c r="AE2046" s="92"/>
      <c r="AG2046" s="116"/>
      <c r="AN2046" s="92"/>
      <c r="AO2046" s="92"/>
      <c r="AP2046" s="92"/>
      <c r="AQ2046" s="92"/>
      <c r="AR2046" s="92"/>
      <c r="AS2046" s="92"/>
      <c r="AT2046" s="92"/>
      <c r="AU2046" s="92"/>
    </row>
    <row r="2047" spans="27:47" x14ac:dyDescent="0.2">
      <c r="AA2047" s="92"/>
      <c r="AB2047" s="92"/>
      <c r="AC2047" s="92"/>
      <c r="AD2047" s="92"/>
      <c r="AE2047" s="92"/>
      <c r="AG2047" s="116"/>
      <c r="AN2047" s="92"/>
      <c r="AO2047" s="92"/>
      <c r="AP2047" s="92"/>
      <c r="AQ2047" s="92"/>
      <c r="AR2047" s="92"/>
      <c r="AS2047" s="92"/>
      <c r="AT2047" s="92"/>
      <c r="AU2047" s="92"/>
    </row>
    <row r="2048" spans="27:47" x14ac:dyDescent="0.2">
      <c r="AA2048" s="92"/>
      <c r="AB2048" s="92"/>
      <c r="AC2048" s="92"/>
      <c r="AD2048" s="92"/>
      <c r="AE2048" s="92"/>
      <c r="AG2048" s="116"/>
      <c r="AN2048" s="92"/>
      <c r="AO2048" s="92"/>
      <c r="AP2048" s="92"/>
      <c r="AQ2048" s="92"/>
      <c r="AR2048" s="92"/>
      <c r="AS2048" s="92"/>
      <c r="AT2048" s="92"/>
      <c r="AU2048" s="92"/>
    </row>
    <row r="2049" spans="27:47" x14ac:dyDescent="0.2">
      <c r="AA2049" s="92"/>
      <c r="AB2049" s="92"/>
      <c r="AC2049" s="92"/>
      <c r="AD2049" s="92"/>
      <c r="AE2049" s="92"/>
      <c r="AG2049" s="116"/>
      <c r="AN2049" s="92"/>
      <c r="AO2049" s="92"/>
      <c r="AP2049" s="92"/>
      <c r="AQ2049" s="92"/>
      <c r="AR2049" s="92"/>
      <c r="AS2049" s="92"/>
      <c r="AT2049" s="92"/>
      <c r="AU2049" s="92"/>
    </row>
    <row r="2050" spans="27:47" x14ac:dyDescent="0.2">
      <c r="AA2050" s="92"/>
      <c r="AB2050" s="92"/>
      <c r="AC2050" s="92"/>
      <c r="AD2050" s="92"/>
      <c r="AE2050" s="92"/>
      <c r="AG2050" s="116"/>
      <c r="AN2050" s="92"/>
      <c r="AO2050" s="92"/>
      <c r="AP2050" s="92"/>
      <c r="AQ2050" s="92"/>
      <c r="AR2050" s="92"/>
      <c r="AS2050" s="92"/>
      <c r="AT2050" s="92"/>
      <c r="AU2050" s="92"/>
    </row>
    <row r="2051" spans="27:47" x14ac:dyDescent="0.2">
      <c r="AA2051" s="92"/>
      <c r="AB2051" s="92"/>
      <c r="AC2051" s="92"/>
      <c r="AD2051" s="92"/>
      <c r="AE2051" s="92"/>
      <c r="AG2051" s="116"/>
      <c r="AN2051" s="92"/>
      <c r="AO2051" s="92"/>
      <c r="AP2051" s="92"/>
      <c r="AQ2051" s="92"/>
      <c r="AR2051" s="92"/>
      <c r="AS2051" s="92"/>
      <c r="AT2051" s="92"/>
      <c r="AU2051" s="92"/>
    </row>
    <row r="2052" spans="27:47" x14ac:dyDescent="0.2">
      <c r="AA2052" s="92"/>
      <c r="AB2052" s="92"/>
      <c r="AC2052" s="92"/>
      <c r="AD2052" s="92"/>
      <c r="AE2052" s="92"/>
      <c r="AG2052" s="116"/>
      <c r="AN2052" s="92"/>
      <c r="AO2052" s="92"/>
      <c r="AP2052" s="92"/>
      <c r="AQ2052" s="92"/>
      <c r="AR2052" s="92"/>
      <c r="AS2052" s="92"/>
      <c r="AT2052" s="92"/>
      <c r="AU2052" s="92"/>
    </row>
    <row r="2053" spans="27:47" x14ac:dyDescent="0.2">
      <c r="AA2053" s="92"/>
      <c r="AB2053" s="92"/>
      <c r="AC2053" s="92"/>
      <c r="AD2053" s="92"/>
      <c r="AE2053" s="92"/>
      <c r="AG2053" s="116"/>
      <c r="AN2053" s="92"/>
      <c r="AO2053" s="92"/>
      <c r="AP2053" s="92"/>
      <c r="AQ2053" s="92"/>
      <c r="AR2053" s="92"/>
      <c r="AS2053" s="92"/>
      <c r="AT2053" s="92"/>
      <c r="AU2053" s="92"/>
    </row>
    <row r="2054" spans="27:47" x14ac:dyDescent="0.2">
      <c r="AA2054" s="92"/>
      <c r="AB2054" s="92"/>
      <c r="AC2054" s="92"/>
      <c r="AD2054" s="92"/>
      <c r="AE2054" s="92"/>
      <c r="AG2054" s="116"/>
      <c r="AN2054" s="92"/>
      <c r="AO2054" s="92"/>
      <c r="AP2054" s="92"/>
      <c r="AQ2054" s="92"/>
      <c r="AR2054" s="92"/>
      <c r="AS2054" s="92"/>
      <c r="AT2054" s="92"/>
      <c r="AU2054" s="92"/>
    </row>
    <row r="2055" spans="27:47" x14ac:dyDescent="0.2">
      <c r="AA2055" s="92"/>
      <c r="AB2055" s="92"/>
      <c r="AC2055" s="92"/>
      <c r="AD2055" s="92"/>
      <c r="AE2055" s="92"/>
      <c r="AG2055" s="116"/>
      <c r="AN2055" s="92"/>
      <c r="AO2055" s="92"/>
      <c r="AP2055" s="92"/>
      <c r="AQ2055" s="92"/>
      <c r="AR2055" s="92"/>
      <c r="AS2055" s="92"/>
      <c r="AT2055" s="92"/>
      <c r="AU2055" s="92"/>
    </row>
    <row r="2056" spans="27:47" x14ac:dyDescent="0.2">
      <c r="AA2056" s="92"/>
      <c r="AB2056" s="92"/>
      <c r="AC2056" s="92"/>
      <c r="AD2056" s="92"/>
      <c r="AE2056" s="92"/>
      <c r="AG2056" s="116"/>
      <c r="AN2056" s="92"/>
      <c r="AO2056" s="92"/>
      <c r="AP2056" s="92"/>
      <c r="AQ2056" s="92"/>
      <c r="AR2056" s="92"/>
      <c r="AS2056" s="92"/>
      <c r="AT2056" s="92"/>
      <c r="AU2056" s="92"/>
    </row>
    <row r="2057" spans="27:47" x14ac:dyDescent="0.2">
      <c r="AA2057" s="92"/>
      <c r="AB2057" s="92"/>
      <c r="AC2057" s="92"/>
      <c r="AD2057" s="92"/>
      <c r="AE2057" s="92"/>
      <c r="AG2057" s="116"/>
      <c r="AN2057" s="92"/>
      <c r="AO2057" s="92"/>
      <c r="AP2057" s="92"/>
      <c r="AQ2057" s="92"/>
      <c r="AR2057" s="92"/>
      <c r="AS2057" s="92"/>
      <c r="AT2057" s="92"/>
      <c r="AU2057" s="92"/>
    </row>
    <row r="2058" spans="27:47" x14ac:dyDescent="0.2">
      <c r="AA2058" s="92"/>
      <c r="AB2058" s="92"/>
      <c r="AC2058" s="92"/>
      <c r="AD2058" s="92"/>
      <c r="AE2058" s="92"/>
      <c r="AG2058" s="116"/>
      <c r="AN2058" s="92"/>
      <c r="AO2058" s="92"/>
      <c r="AP2058" s="92"/>
      <c r="AQ2058" s="92"/>
      <c r="AR2058" s="92"/>
      <c r="AS2058" s="92"/>
      <c r="AT2058" s="92"/>
      <c r="AU2058" s="92"/>
    </row>
    <row r="2059" spans="27:47" x14ac:dyDescent="0.2">
      <c r="AA2059" s="92"/>
      <c r="AB2059" s="92"/>
      <c r="AC2059" s="92"/>
      <c r="AD2059" s="92"/>
      <c r="AE2059" s="92"/>
      <c r="AG2059" s="116"/>
      <c r="AN2059" s="92"/>
      <c r="AO2059" s="92"/>
      <c r="AP2059" s="92"/>
      <c r="AQ2059" s="92"/>
      <c r="AR2059" s="92"/>
      <c r="AS2059" s="92"/>
      <c r="AT2059" s="92"/>
      <c r="AU2059" s="92"/>
    </row>
    <row r="2060" spans="27:47" x14ac:dyDescent="0.2">
      <c r="AA2060" s="92"/>
      <c r="AB2060" s="92"/>
      <c r="AC2060" s="92"/>
      <c r="AD2060" s="92"/>
      <c r="AE2060" s="92"/>
      <c r="AG2060" s="116"/>
      <c r="AN2060" s="92"/>
      <c r="AO2060" s="92"/>
      <c r="AP2060" s="92"/>
      <c r="AQ2060" s="92"/>
      <c r="AR2060" s="92"/>
      <c r="AS2060" s="92"/>
      <c r="AT2060" s="92"/>
      <c r="AU2060" s="92"/>
    </row>
    <row r="2061" spans="27:47" x14ac:dyDescent="0.2">
      <c r="AA2061" s="92"/>
      <c r="AB2061" s="92"/>
      <c r="AC2061" s="92"/>
      <c r="AD2061" s="92"/>
      <c r="AE2061" s="92"/>
      <c r="AG2061" s="116"/>
      <c r="AN2061" s="92"/>
      <c r="AO2061" s="92"/>
      <c r="AP2061" s="92"/>
      <c r="AQ2061" s="92"/>
      <c r="AR2061" s="92"/>
      <c r="AS2061" s="92"/>
      <c r="AT2061" s="92"/>
      <c r="AU2061" s="92"/>
    </row>
    <row r="2062" spans="27:47" x14ac:dyDescent="0.2">
      <c r="AA2062" s="92"/>
      <c r="AB2062" s="92"/>
      <c r="AC2062" s="92"/>
      <c r="AD2062" s="92"/>
      <c r="AE2062" s="92"/>
      <c r="AG2062" s="116"/>
      <c r="AN2062" s="92"/>
      <c r="AO2062" s="92"/>
      <c r="AP2062" s="92"/>
      <c r="AQ2062" s="92"/>
      <c r="AR2062" s="92"/>
      <c r="AS2062" s="92"/>
      <c r="AT2062" s="92"/>
      <c r="AU2062" s="92"/>
    </row>
    <row r="2063" spans="27:47" x14ac:dyDescent="0.2">
      <c r="AA2063" s="92"/>
      <c r="AB2063" s="92"/>
      <c r="AC2063" s="92"/>
      <c r="AD2063" s="92"/>
      <c r="AE2063" s="92"/>
      <c r="AG2063" s="116"/>
      <c r="AN2063" s="92"/>
      <c r="AO2063" s="92"/>
      <c r="AP2063" s="92"/>
      <c r="AQ2063" s="92"/>
      <c r="AR2063" s="92"/>
      <c r="AS2063" s="92"/>
      <c r="AT2063" s="92"/>
      <c r="AU2063" s="92"/>
    </row>
    <row r="2064" spans="27:47" x14ac:dyDescent="0.2">
      <c r="AA2064" s="92"/>
      <c r="AB2064" s="92"/>
      <c r="AC2064" s="92"/>
      <c r="AD2064" s="92"/>
      <c r="AE2064" s="92"/>
      <c r="AG2064" s="116"/>
      <c r="AN2064" s="92"/>
      <c r="AO2064" s="92"/>
      <c r="AP2064" s="92"/>
      <c r="AQ2064" s="92"/>
      <c r="AR2064" s="92"/>
      <c r="AS2064" s="92"/>
      <c r="AT2064" s="92"/>
      <c r="AU2064" s="92"/>
    </row>
    <row r="2065" spans="27:47" x14ac:dyDescent="0.2">
      <c r="AA2065" s="92"/>
      <c r="AB2065" s="92"/>
      <c r="AC2065" s="92"/>
      <c r="AD2065" s="92"/>
      <c r="AE2065" s="92"/>
      <c r="AG2065" s="116"/>
      <c r="AN2065" s="92"/>
      <c r="AO2065" s="92"/>
      <c r="AP2065" s="92"/>
      <c r="AQ2065" s="92"/>
      <c r="AR2065" s="92"/>
      <c r="AS2065" s="92"/>
      <c r="AT2065" s="92"/>
      <c r="AU2065" s="92"/>
    </row>
    <row r="2066" spans="27:47" x14ac:dyDescent="0.2">
      <c r="AA2066" s="92"/>
      <c r="AB2066" s="92"/>
      <c r="AC2066" s="92"/>
      <c r="AD2066" s="92"/>
      <c r="AE2066" s="92"/>
      <c r="AG2066" s="116"/>
      <c r="AN2066" s="92"/>
      <c r="AO2066" s="92"/>
      <c r="AP2066" s="92"/>
      <c r="AQ2066" s="92"/>
      <c r="AR2066" s="92"/>
      <c r="AS2066" s="92"/>
      <c r="AT2066" s="92"/>
      <c r="AU2066" s="92"/>
    </row>
    <row r="2067" spans="27:47" x14ac:dyDescent="0.2">
      <c r="AA2067" s="92"/>
      <c r="AB2067" s="92"/>
      <c r="AC2067" s="92"/>
      <c r="AD2067" s="92"/>
      <c r="AE2067" s="92"/>
      <c r="AG2067" s="116"/>
      <c r="AN2067" s="92"/>
      <c r="AO2067" s="92"/>
      <c r="AP2067" s="92"/>
      <c r="AQ2067" s="92"/>
      <c r="AR2067" s="92"/>
      <c r="AS2067" s="92"/>
      <c r="AT2067" s="92"/>
      <c r="AU2067" s="92"/>
    </row>
    <row r="2068" spans="27:47" x14ac:dyDescent="0.2">
      <c r="AA2068" s="92"/>
      <c r="AB2068" s="92"/>
      <c r="AC2068" s="92"/>
      <c r="AD2068" s="92"/>
      <c r="AE2068" s="92"/>
      <c r="AG2068" s="116"/>
      <c r="AN2068" s="92"/>
      <c r="AO2068" s="92"/>
      <c r="AP2068" s="92"/>
      <c r="AQ2068" s="92"/>
      <c r="AR2068" s="92"/>
      <c r="AS2068" s="92"/>
      <c r="AT2068" s="92"/>
      <c r="AU2068" s="92"/>
    </row>
    <row r="2069" spans="27:47" x14ac:dyDescent="0.2">
      <c r="AA2069" s="92"/>
      <c r="AB2069" s="92"/>
      <c r="AC2069" s="92"/>
      <c r="AD2069" s="92"/>
      <c r="AE2069" s="92"/>
      <c r="AG2069" s="116"/>
      <c r="AN2069" s="92"/>
      <c r="AO2069" s="92"/>
      <c r="AP2069" s="92"/>
      <c r="AQ2069" s="92"/>
      <c r="AR2069" s="92"/>
      <c r="AS2069" s="92"/>
      <c r="AT2069" s="92"/>
      <c r="AU2069" s="92"/>
    </row>
    <row r="2070" spans="27:47" x14ac:dyDescent="0.2">
      <c r="AA2070" s="92"/>
      <c r="AB2070" s="92"/>
      <c r="AC2070" s="92"/>
      <c r="AD2070" s="92"/>
      <c r="AE2070" s="92"/>
      <c r="AG2070" s="116"/>
      <c r="AN2070" s="92"/>
      <c r="AO2070" s="92"/>
      <c r="AP2070" s="92"/>
      <c r="AQ2070" s="92"/>
      <c r="AR2070" s="92"/>
      <c r="AS2070" s="92"/>
      <c r="AT2070" s="92"/>
      <c r="AU2070" s="92"/>
    </row>
    <row r="2071" spans="27:47" x14ac:dyDescent="0.2">
      <c r="AA2071" s="92"/>
      <c r="AB2071" s="92"/>
      <c r="AC2071" s="92"/>
      <c r="AD2071" s="92"/>
      <c r="AE2071" s="92"/>
      <c r="AF2071" s="117"/>
      <c r="AG2071" s="116"/>
      <c r="AN2071" s="92"/>
      <c r="AO2071" s="92"/>
      <c r="AP2071" s="92"/>
      <c r="AQ2071" s="92"/>
      <c r="AR2071" s="92"/>
      <c r="AS2071" s="92"/>
      <c r="AT2071" s="92"/>
      <c r="AU2071" s="92"/>
    </row>
    <row r="2072" spans="27:47" x14ac:dyDescent="0.2">
      <c r="AA2072" s="92"/>
      <c r="AB2072" s="92"/>
      <c r="AC2072" s="92"/>
      <c r="AD2072" s="92"/>
      <c r="AE2072" s="92"/>
      <c r="AF2072" s="117"/>
      <c r="AG2072" s="116"/>
      <c r="AN2072" s="92"/>
      <c r="AO2072" s="92"/>
      <c r="AP2072" s="92"/>
      <c r="AQ2072" s="92"/>
      <c r="AR2072" s="92"/>
      <c r="AS2072" s="92"/>
      <c r="AT2072" s="92"/>
      <c r="AU2072" s="92"/>
    </row>
    <row r="2073" spans="27:47" x14ac:dyDescent="0.2">
      <c r="AA2073" s="92"/>
      <c r="AB2073" s="92"/>
      <c r="AC2073" s="92"/>
      <c r="AD2073" s="92"/>
      <c r="AE2073" s="92"/>
      <c r="AF2073" s="117"/>
      <c r="AG2073" s="116"/>
      <c r="AN2073" s="92"/>
      <c r="AO2073" s="92"/>
      <c r="AP2073" s="92"/>
      <c r="AQ2073" s="92"/>
      <c r="AR2073" s="92"/>
      <c r="AS2073" s="92"/>
      <c r="AT2073" s="92"/>
      <c r="AU2073" s="92"/>
    </row>
    <row r="2074" spans="27:47" x14ac:dyDescent="0.2">
      <c r="AA2074" s="92"/>
      <c r="AB2074" s="92"/>
      <c r="AC2074" s="92"/>
      <c r="AD2074" s="92"/>
      <c r="AE2074" s="92"/>
      <c r="AF2074" s="117"/>
      <c r="AG2074" s="116"/>
      <c r="AN2074" s="92"/>
      <c r="AO2074" s="92"/>
      <c r="AP2074" s="92"/>
      <c r="AQ2074" s="92"/>
      <c r="AR2074" s="92"/>
      <c r="AS2074" s="92"/>
      <c r="AT2074" s="92"/>
      <c r="AU2074" s="92"/>
    </row>
    <row r="2075" spans="27:47" x14ac:dyDescent="0.2">
      <c r="AA2075" s="92"/>
      <c r="AB2075" s="92"/>
      <c r="AC2075" s="92"/>
      <c r="AD2075" s="92"/>
      <c r="AE2075" s="92"/>
      <c r="AF2075" s="117"/>
      <c r="AG2075" s="116"/>
      <c r="AN2075" s="92"/>
      <c r="AO2075" s="92"/>
      <c r="AP2075" s="92"/>
      <c r="AQ2075" s="92"/>
      <c r="AR2075" s="92"/>
      <c r="AS2075" s="92"/>
      <c r="AT2075" s="92"/>
      <c r="AU2075" s="92"/>
    </row>
    <row r="2076" spans="27:47" x14ac:dyDescent="0.2">
      <c r="AA2076" s="92"/>
      <c r="AB2076" s="92"/>
      <c r="AC2076" s="92"/>
      <c r="AD2076" s="92"/>
      <c r="AE2076" s="92"/>
      <c r="AF2076" s="117"/>
      <c r="AG2076" s="116"/>
      <c r="AN2076" s="92"/>
      <c r="AO2076" s="92"/>
      <c r="AP2076" s="92"/>
      <c r="AQ2076" s="92"/>
      <c r="AR2076" s="92"/>
      <c r="AS2076" s="92"/>
      <c r="AT2076" s="92"/>
      <c r="AU2076" s="92"/>
    </row>
    <row r="2077" spans="27:47" x14ac:dyDescent="0.2">
      <c r="AA2077" s="92"/>
      <c r="AB2077" s="92"/>
      <c r="AC2077" s="92"/>
      <c r="AD2077" s="92"/>
      <c r="AE2077" s="92"/>
      <c r="AF2077" s="117"/>
      <c r="AG2077" s="116"/>
      <c r="AN2077" s="92"/>
      <c r="AO2077" s="92"/>
      <c r="AP2077" s="92"/>
      <c r="AQ2077" s="92"/>
      <c r="AR2077" s="92"/>
      <c r="AS2077" s="92"/>
      <c r="AT2077" s="92"/>
      <c r="AU2077" s="92"/>
    </row>
    <row r="2078" spans="27:47" x14ac:dyDescent="0.2">
      <c r="AA2078" s="92"/>
      <c r="AB2078" s="92"/>
      <c r="AC2078" s="92"/>
      <c r="AD2078" s="92"/>
      <c r="AE2078" s="92"/>
      <c r="AF2078" s="117"/>
      <c r="AG2078" s="116"/>
      <c r="AN2078" s="92"/>
      <c r="AO2078" s="92"/>
      <c r="AP2078" s="92"/>
      <c r="AQ2078" s="92"/>
      <c r="AR2078" s="92"/>
      <c r="AS2078" s="92"/>
      <c r="AT2078" s="92"/>
      <c r="AU2078" s="92"/>
    </row>
    <row r="2079" spans="27:47" x14ac:dyDescent="0.2">
      <c r="AA2079" s="92"/>
      <c r="AB2079" s="92"/>
      <c r="AC2079" s="92"/>
      <c r="AD2079" s="92"/>
      <c r="AE2079" s="92"/>
      <c r="AF2079" s="117"/>
      <c r="AG2079" s="116"/>
      <c r="AN2079" s="92"/>
      <c r="AO2079" s="92"/>
      <c r="AP2079" s="92"/>
      <c r="AQ2079" s="92"/>
      <c r="AR2079" s="92"/>
      <c r="AS2079" s="92"/>
      <c r="AT2079" s="92"/>
      <c r="AU2079" s="92"/>
    </row>
    <row r="2080" spans="27:47" x14ac:dyDescent="0.2">
      <c r="AA2080" s="92"/>
      <c r="AB2080" s="92"/>
      <c r="AC2080" s="92"/>
      <c r="AD2080" s="92"/>
      <c r="AE2080" s="92"/>
      <c r="AF2080" s="117"/>
      <c r="AG2080" s="116"/>
      <c r="AN2080" s="92"/>
      <c r="AO2080" s="92"/>
      <c r="AP2080" s="92"/>
      <c r="AQ2080" s="92"/>
      <c r="AR2080" s="92"/>
      <c r="AS2080" s="92"/>
      <c r="AT2080" s="92"/>
      <c r="AU2080" s="92"/>
    </row>
    <row r="2081" spans="27:47" x14ac:dyDescent="0.2">
      <c r="AA2081" s="92"/>
      <c r="AB2081" s="92"/>
      <c r="AC2081" s="92"/>
      <c r="AD2081" s="92"/>
      <c r="AE2081" s="92"/>
      <c r="AF2081" s="117"/>
      <c r="AG2081" s="116"/>
      <c r="AN2081" s="92"/>
      <c r="AO2081" s="92"/>
      <c r="AP2081" s="92"/>
      <c r="AQ2081" s="92"/>
      <c r="AR2081" s="92"/>
      <c r="AS2081" s="92"/>
      <c r="AT2081" s="92"/>
      <c r="AU2081" s="92"/>
    </row>
    <row r="2082" spans="27:47" x14ac:dyDescent="0.2">
      <c r="AA2082" s="92"/>
      <c r="AB2082" s="92"/>
      <c r="AC2082" s="92"/>
      <c r="AD2082" s="92"/>
      <c r="AE2082" s="92"/>
      <c r="AF2082" s="117"/>
      <c r="AG2082" s="116"/>
      <c r="AN2082" s="92"/>
      <c r="AO2082" s="92"/>
      <c r="AP2082" s="92"/>
      <c r="AQ2082" s="92"/>
      <c r="AR2082" s="92"/>
      <c r="AS2082" s="92"/>
      <c r="AT2082" s="92"/>
      <c r="AU2082" s="92"/>
    </row>
    <row r="2083" spans="27:47" x14ac:dyDescent="0.2">
      <c r="AA2083" s="92"/>
      <c r="AB2083" s="92"/>
      <c r="AC2083" s="92"/>
      <c r="AD2083" s="92"/>
      <c r="AE2083" s="92"/>
      <c r="AF2083" s="117"/>
      <c r="AG2083" s="116"/>
      <c r="AN2083" s="92"/>
      <c r="AO2083" s="92"/>
      <c r="AP2083" s="92"/>
      <c r="AQ2083" s="92"/>
      <c r="AR2083" s="92"/>
      <c r="AS2083" s="92"/>
      <c r="AT2083" s="92"/>
      <c r="AU2083" s="92"/>
    </row>
    <row r="2084" spans="27:47" x14ac:dyDescent="0.2">
      <c r="AA2084" s="92"/>
      <c r="AB2084" s="92"/>
      <c r="AC2084" s="92"/>
      <c r="AD2084" s="92"/>
      <c r="AE2084" s="92"/>
      <c r="AF2084" s="117"/>
      <c r="AG2084" s="116"/>
      <c r="AN2084" s="92"/>
      <c r="AO2084" s="92"/>
      <c r="AP2084" s="92"/>
      <c r="AQ2084" s="92"/>
      <c r="AR2084" s="92"/>
      <c r="AS2084" s="92"/>
      <c r="AT2084" s="92"/>
      <c r="AU2084" s="92"/>
    </row>
    <row r="2085" spans="27:47" x14ac:dyDescent="0.2">
      <c r="AA2085" s="92"/>
      <c r="AB2085" s="92"/>
      <c r="AC2085" s="92"/>
      <c r="AD2085" s="92"/>
      <c r="AE2085" s="92"/>
      <c r="AF2085" s="117"/>
      <c r="AG2085" s="116"/>
      <c r="AN2085" s="92"/>
      <c r="AO2085" s="92"/>
      <c r="AP2085" s="92"/>
      <c r="AQ2085" s="92"/>
      <c r="AR2085" s="92"/>
      <c r="AS2085" s="92"/>
      <c r="AT2085" s="92"/>
      <c r="AU2085" s="92"/>
    </row>
    <row r="2086" spans="27:47" x14ac:dyDescent="0.2">
      <c r="AA2086" s="92"/>
      <c r="AB2086" s="92"/>
      <c r="AC2086" s="92"/>
      <c r="AD2086" s="92"/>
      <c r="AE2086" s="92"/>
      <c r="AF2086" s="117"/>
      <c r="AG2086" s="116"/>
      <c r="AN2086" s="92"/>
      <c r="AO2086" s="92"/>
      <c r="AP2086" s="92"/>
      <c r="AQ2086" s="92"/>
      <c r="AR2086" s="92"/>
      <c r="AS2086" s="92"/>
      <c r="AT2086" s="92"/>
      <c r="AU2086" s="92"/>
    </row>
    <row r="2087" spans="27:47" x14ac:dyDescent="0.2">
      <c r="AA2087" s="92"/>
      <c r="AB2087" s="92"/>
      <c r="AC2087" s="92"/>
      <c r="AD2087" s="92"/>
      <c r="AE2087" s="92"/>
      <c r="AF2087" s="117"/>
      <c r="AG2087" s="116"/>
      <c r="AN2087" s="92"/>
      <c r="AO2087" s="92"/>
      <c r="AP2087" s="92"/>
      <c r="AQ2087" s="92"/>
      <c r="AR2087" s="92"/>
      <c r="AS2087" s="92"/>
      <c r="AT2087" s="92"/>
      <c r="AU2087" s="92"/>
    </row>
    <row r="2088" spans="27:47" x14ac:dyDescent="0.2">
      <c r="AA2088" s="92"/>
      <c r="AB2088" s="92"/>
      <c r="AC2088" s="92"/>
      <c r="AD2088" s="92"/>
      <c r="AE2088" s="92"/>
      <c r="AF2088" s="117"/>
      <c r="AG2088" s="116"/>
      <c r="AN2088" s="92"/>
      <c r="AO2088" s="92"/>
      <c r="AP2088" s="92"/>
      <c r="AQ2088" s="92"/>
      <c r="AR2088" s="92"/>
      <c r="AS2088" s="92"/>
      <c r="AT2088" s="92"/>
      <c r="AU2088" s="92"/>
    </row>
    <row r="2089" spans="27:47" x14ac:dyDescent="0.2">
      <c r="AA2089" s="92"/>
      <c r="AB2089" s="92"/>
      <c r="AC2089" s="92"/>
      <c r="AD2089" s="92"/>
      <c r="AE2089" s="92"/>
      <c r="AF2089" s="117"/>
      <c r="AG2089" s="116"/>
      <c r="AN2089" s="92"/>
      <c r="AO2089" s="92"/>
      <c r="AP2089" s="92"/>
      <c r="AQ2089" s="92"/>
      <c r="AR2089" s="92"/>
      <c r="AS2089" s="92"/>
      <c r="AT2089" s="92"/>
      <c r="AU2089" s="92"/>
    </row>
    <row r="2090" spans="27:47" x14ac:dyDescent="0.2">
      <c r="AA2090" s="92"/>
      <c r="AB2090" s="92"/>
      <c r="AC2090" s="92"/>
      <c r="AD2090" s="92"/>
      <c r="AE2090" s="92"/>
      <c r="AF2090" s="117"/>
      <c r="AG2090" s="116"/>
      <c r="AN2090" s="92"/>
      <c r="AO2090" s="92"/>
      <c r="AP2090" s="92"/>
      <c r="AQ2090" s="92"/>
      <c r="AR2090" s="92"/>
      <c r="AS2090" s="92"/>
      <c r="AT2090" s="92"/>
      <c r="AU2090" s="92"/>
    </row>
    <row r="2091" spans="27:47" x14ac:dyDescent="0.2">
      <c r="AA2091" s="92"/>
      <c r="AB2091" s="92"/>
      <c r="AC2091" s="92"/>
      <c r="AD2091" s="92"/>
      <c r="AE2091" s="92"/>
      <c r="AF2091" s="117"/>
      <c r="AG2091" s="116"/>
      <c r="AN2091" s="92"/>
      <c r="AO2091" s="92"/>
      <c r="AP2091" s="92"/>
      <c r="AQ2091" s="92"/>
      <c r="AR2091" s="92"/>
      <c r="AS2091" s="92"/>
      <c r="AT2091" s="92"/>
      <c r="AU2091" s="92"/>
    </row>
    <row r="2092" spans="27:47" x14ac:dyDescent="0.2">
      <c r="AA2092" s="92"/>
      <c r="AB2092" s="92"/>
      <c r="AC2092" s="92"/>
      <c r="AD2092" s="92"/>
      <c r="AE2092" s="92"/>
      <c r="AF2092" s="117"/>
      <c r="AG2092" s="116"/>
      <c r="AN2092" s="92"/>
      <c r="AO2092" s="92"/>
      <c r="AP2092" s="92"/>
      <c r="AQ2092" s="92"/>
      <c r="AR2092" s="92"/>
      <c r="AS2092" s="92"/>
      <c r="AT2092" s="92"/>
      <c r="AU2092" s="92"/>
    </row>
    <row r="2093" spans="27:47" x14ac:dyDescent="0.2">
      <c r="AA2093" s="92"/>
      <c r="AB2093" s="92"/>
      <c r="AC2093" s="92"/>
      <c r="AD2093" s="92"/>
      <c r="AE2093" s="92"/>
      <c r="AF2093" s="117"/>
      <c r="AG2093" s="116"/>
      <c r="AN2093" s="92"/>
      <c r="AO2093" s="92"/>
      <c r="AP2093" s="92"/>
      <c r="AQ2093" s="92"/>
      <c r="AR2093" s="92"/>
      <c r="AS2093" s="92"/>
      <c r="AT2093" s="92"/>
      <c r="AU2093" s="92"/>
    </row>
    <row r="2094" spans="27:47" x14ac:dyDescent="0.2">
      <c r="AA2094" s="92"/>
      <c r="AB2094" s="92"/>
      <c r="AC2094" s="92"/>
      <c r="AD2094" s="92"/>
      <c r="AE2094" s="92"/>
      <c r="AF2094" s="117"/>
      <c r="AG2094" s="116"/>
      <c r="AN2094" s="92"/>
      <c r="AO2094" s="92"/>
      <c r="AP2094" s="92"/>
      <c r="AQ2094" s="92"/>
      <c r="AR2094" s="92"/>
      <c r="AS2094" s="92"/>
      <c r="AT2094" s="92"/>
      <c r="AU2094" s="92"/>
    </row>
    <row r="2095" spans="27:47" x14ac:dyDescent="0.2">
      <c r="AA2095" s="92"/>
      <c r="AB2095" s="92"/>
      <c r="AC2095" s="92"/>
      <c r="AD2095" s="92"/>
      <c r="AE2095" s="92"/>
      <c r="AF2095" s="117"/>
      <c r="AG2095" s="116"/>
      <c r="AN2095" s="92"/>
      <c r="AO2095" s="92"/>
      <c r="AP2095" s="92"/>
      <c r="AQ2095" s="92"/>
      <c r="AR2095" s="92"/>
      <c r="AS2095" s="92"/>
      <c r="AT2095" s="92"/>
      <c r="AU2095" s="92"/>
    </row>
    <row r="2096" spans="27:47" x14ac:dyDescent="0.2">
      <c r="AA2096" s="92"/>
      <c r="AB2096" s="92"/>
      <c r="AC2096" s="92"/>
      <c r="AD2096" s="92"/>
      <c r="AE2096" s="92"/>
      <c r="AF2096" s="117"/>
      <c r="AG2096" s="116"/>
      <c r="AN2096" s="92"/>
      <c r="AO2096" s="92"/>
      <c r="AP2096" s="92"/>
      <c r="AQ2096" s="92"/>
      <c r="AR2096" s="92"/>
      <c r="AS2096" s="92"/>
      <c r="AT2096" s="92"/>
      <c r="AU2096" s="92"/>
    </row>
    <row r="2097" spans="27:47" x14ac:dyDescent="0.2">
      <c r="AA2097" s="92"/>
      <c r="AB2097" s="92"/>
      <c r="AC2097" s="92"/>
      <c r="AD2097" s="92"/>
      <c r="AE2097" s="92"/>
      <c r="AF2097" s="117"/>
      <c r="AG2097" s="116"/>
      <c r="AN2097" s="92"/>
      <c r="AO2097" s="92"/>
      <c r="AP2097" s="92"/>
      <c r="AQ2097" s="92"/>
      <c r="AR2097" s="92"/>
      <c r="AS2097" s="92"/>
      <c r="AT2097" s="92"/>
      <c r="AU2097" s="92"/>
    </row>
    <row r="2098" spans="27:47" x14ac:dyDescent="0.2">
      <c r="AA2098" s="92"/>
      <c r="AB2098" s="92"/>
      <c r="AC2098" s="92"/>
      <c r="AD2098" s="92"/>
      <c r="AE2098" s="92"/>
      <c r="AF2098" s="117"/>
      <c r="AG2098" s="116"/>
      <c r="AN2098" s="92"/>
      <c r="AO2098" s="92"/>
      <c r="AP2098" s="92"/>
      <c r="AQ2098" s="92"/>
      <c r="AR2098" s="92"/>
      <c r="AS2098" s="92"/>
      <c r="AT2098" s="92"/>
      <c r="AU2098" s="92"/>
    </row>
    <row r="2099" spans="27:47" x14ac:dyDescent="0.2">
      <c r="AA2099" s="92"/>
      <c r="AB2099" s="92"/>
      <c r="AC2099" s="92"/>
      <c r="AD2099" s="92"/>
      <c r="AE2099" s="92"/>
      <c r="AF2099" s="117"/>
      <c r="AG2099" s="116"/>
      <c r="AN2099" s="92"/>
      <c r="AO2099" s="92"/>
      <c r="AP2099" s="92"/>
      <c r="AQ2099" s="92"/>
      <c r="AR2099" s="92"/>
      <c r="AS2099" s="92"/>
      <c r="AT2099" s="92"/>
      <c r="AU2099" s="92"/>
    </row>
    <row r="2100" spans="27:47" x14ac:dyDescent="0.2">
      <c r="AA2100" s="92"/>
      <c r="AB2100" s="92"/>
      <c r="AC2100" s="92"/>
      <c r="AD2100" s="92"/>
      <c r="AE2100" s="92"/>
      <c r="AF2100" s="117"/>
      <c r="AG2100" s="116"/>
      <c r="AN2100" s="92"/>
      <c r="AO2100" s="92"/>
      <c r="AP2100" s="92"/>
      <c r="AQ2100" s="92"/>
      <c r="AR2100" s="92"/>
      <c r="AS2100" s="92"/>
      <c r="AT2100" s="92"/>
      <c r="AU2100" s="92"/>
    </row>
    <row r="2101" spans="27:47" x14ac:dyDescent="0.2">
      <c r="AA2101" s="92"/>
      <c r="AB2101" s="92"/>
      <c r="AC2101" s="92"/>
      <c r="AD2101" s="92"/>
      <c r="AE2101" s="92"/>
      <c r="AF2101" s="117"/>
      <c r="AG2101" s="116"/>
      <c r="AN2101" s="92"/>
      <c r="AO2101" s="92"/>
      <c r="AP2101" s="92"/>
      <c r="AQ2101" s="92"/>
      <c r="AR2101" s="92"/>
      <c r="AS2101" s="92"/>
      <c r="AT2101" s="92"/>
      <c r="AU2101" s="92"/>
    </row>
    <row r="2102" spans="27:47" x14ac:dyDescent="0.2">
      <c r="AA2102" s="92"/>
      <c r="AB2102" s="92"/>
      <c r="AC2102" s="92"/>
      <c r="AD2102" s="92"/>
      <c r="AE2102" s="92"/>
      <c r="AF2102" s="117"/>
      <c r="AG2102" s="116"/>
      <c r="AN2102" s="92"/>
      <c r="AO2102" s="92"/>
      <c r="AP2102" s="92"/>
      <c r="AQ2102" s="92"/>
      <c r="AR2102" s="92"/>
      <c r="AS2102" s="92"/>
      <c r="AT2102" s="92"/>
      <c r="AU2102" s="92"/>
    </row>
    <row r="2103" spans="27:47" x14ac:dyDescent="0.2">
      <c r="AA2103" s="92"/>
      <c r="AB2103" s="92"/>
      <c r="AC2103" s="92"/>
      <c r="AD2103" s="92"/>
      <c r="AE2103" s="92"/>
      <c r="AF2103" s="117"/>
      <c r="AG2103" s="116"/>
      <c r="AN2103" s="92"/>
      <c r="AO2103" s="92"/>
      <c r="AP2103" s="92"/>
      <c r="AQ2103" s="92"/>
      <c r="AR2103" s="92"/>
      <c r="AS2103" s="92"/>
      <c r="AT2103" s="92"/>
      <c r="AU2103" s="92"/>
    </row>
    <row r="2104" spans="27:47" x14ac:dyDescent="0.2">
      <c r="AA2104" s="92"/>
      <c r="AB2104" s="92"/>
      <c r="AC2104" s="92"/>
      <c r="AD2104" s="92"/>
      <c r="AE2104" s="92"/>
      <c r="AF2104" s="117"/>
      <c r="AG2104" s="116"/>
      <c r="AN2104" s="92"/>
      <c r="AO2104" s="92"/>
      <c r="AP2104" s="92"/>
      <c r="AQ2104" s="92"/>
      <c r="AR2104" s="92"/>
      <c r="AS2104" s="92"/>
      <c r="AT2104" s="92"/>
      <c r="AU2104" s="92"/>
    </row>
    <row r="2105" spans="27:47" x14ac:dyDescent="0.2">
      <c r="AA2105" s="92"/>
      <c r="AB2105" s="92"/>
      <c r="AC2105" s="92"/>
      <c r="AD2105" s="92"/>
      <c r="AE2105" s="92"/>
      <c r="AF2105" s="117"/>
      <c r="AG2105" s="116"/>
      <c r="AN2105" s="92"/>
      <c r="AO2105" s="92"/>
      <c r="AP2105" s="92"/>
      <c r="AQ2105" s="92"/>
      <c r="AR2105" s="92"/>
      <c r="AS2105" s="92"/>
      <c r="AT2105" s="92"/>
      <c r="AU2105" s="92"/>
    </row>
    <row r="2106" spans="27:47" x14ac:dyDescent="0.2">
      <c r="AA2106" s="92"/>
      <c r="AB2106" s="92"/>
      <c r="AC2106" s="92"/>
      <c r="AD2106" s="92"/>
      <c r="AE2106" s="92"/>
      <c r="AF2106" s="117"/>
      <c r="AG2106" s="116"/>
      <c r="AN2106" s="92"/>
      <c r="AO2106" s="92"/>
      <c r="AP2106" s="92"/>
      <c r="AQ2106" s="92"/>
      <c r="AR2106" s="92"/>
      <c r="AS2106" s="92"/>
      <c r="AT2106" s="92"/>
      <c r="AU2106" s="92"/>
    </row>
    <row r="2107" spans="27:47" x14ac:dyDescent="0.2">
      <c r="AA2107" s="92"/>
      <c r="AB2107" s="92"/>
      <c r="AC2107" s="92"/>
      <c r="AD2107" s="92"/>
      <c r="AE2107" s="92"/>
      <c r="AF2107" s="117"/>
      <c r="AG2107" s="116"/>
      <c r="AN2107" s="92"/>
      <c r="AO2107" s="92"/>
      <c r="AP2107" s="92"/>
      <c r="AQ2107" s="92"/>
      <c r="AR2107" s="92"/>
      <c r="AS2107" s="92"/>
      <c r="AT2107" s="92"/>
      <c r="AU2107" s="92"/>
    </row>
    <row r="2108" spans="27:47" x14ac:dyDescent="0.2">
      <c r="AA2108" s="92"/>
      <c r="AB2108" s="92"/>
      <c r="AC2108" s="92"/>
      <c r="AD2108" s="92"/>
      <c r="AE2108" s="92"/>
      <c r="AF2108" s="117"/>
      <c r="AG2108" s="116"/>
      <c r="AN2108" s="92"/>
      <c r="AO2108" s="92"/>
      <c r="AP2108" s="92"/>
      <c r="AQ2108" s="92"/>
      <c r="AR2108" s="92"/>
      <c r="AS2108" s="92"/>
      <c r="AT2108" s="92"/>
      <c r="AU2108" s="92"/>
    </row>
    <row r="2109" spans="27:47" x14ac:dyDescent="0.2">
      <c r="AA2109" s="92"/>
      <c r="AB2109" s="92"/>
      <c r="AC2109" s="92"/>
      <c r="AD2109" s="92"/>
      <c r="AE2109" s="92"/>
      <c r="AF2109" s="117"/>
      <c r="AG2109" s="116"/>
      <c r="AN2109" s="92"/>
      <c r="AO2109" s="92"/>
      <c r="AP2109" s="92"/>
      <c r="AQ2109" s="92"/>
      <c r="AR2109" s="92"/>
      <c r="AS2109" s="92"/>
      <c r="AT2109" s="92"/>
      <c r="AU2109" s="92"/>
    </row>
    <row r="2110" spans="27:47" x14ac:dyDescent="0.2">
      <c r="AA2110" s="92"/>
      <c r="AB2110" s="92"/>
      <c r="AC2110" s="92"/>
      <c r="AD2110" s="92"/>
      <c r="AE2110" s="92"/>
      <c r="AF2110" s="117"/>
      <c r="AG2110" s="116"/>
      <c r="AN2110" s="92"/>
      <c r="AO2110" s="92"/>
      <c r="AP2110" s="92"/>
      <c r="AQ2110" s="92"/>
      <c r="AR2110" s="92"/>
      <c r="AS2110" s="92"/>
      <c r="AT2110" s="92"/>
      <c r="AU2110" s="92"/>
    </row>
    <row r="2111" spans="27:47" x14ac:dyDescent="0.2">
      <c r="AA2111" s="92"/>
      <c r="AB2111" s="92"/>
      <c r="AC2111" s="92"/>
      <c r="AD2111" s="92"/>
      <c r="AE2111" s="92"/>
      <c r="AF2111" s="117"/>
      <c r="AG2111" s="116"/>
      <c r="AN2111" s="92"/>
      <c r="AO2111" s="92"/>
      <c r="AP2111" s="92"/>
      <c r="AQ2111" s="92"/>
      <c r="AR2111" s="92"/>
      <c r="AS2111" s="92"/>
      <c r="AT2111" s="92"/>
      <c r="AU2111" s="92"/>
    </row>
    <row r="2112" spans="27:47" x14ac:dyDescent="0.2">
      <c r="AA2112" s="92"/>
      <c r="AB2112" s="92"/>
      <c r="AC2112" s="92"/>
      <c r="AD2112" s="92"/>
      <c r="AE2112" s="92"/>
      <c r="AF2112" s="117"/>
      <c r="AG2112" s="116"/>
      <c r="AN2112" s="92"/>
      <c r="AO2112" s="92"/>
      <c r="AP2112" s="92"/>
      <c r="AQ2112" s="92"/>
      <c r="AR2112" s="92"/>
      <c r="AS2112" s="92"/>
      <c r="AT2112" s="92"/>
      <c r="AU2112" s="92"/>
    </row>
    <row r="2113" spans="27:47" x14ac:dyDescent="0.2">
      <c r="AA2113" s="92"/>
      <c r="AB2113" s="92"/>
      <c r="AC2113" s="92"/>
      <c r="AD2113" s="92"/>
      <c r="AE2113" s="92"/>
      <c r="AF2113" s="117"/>
      <c r="AG2113" s="116"/>
      <c r="AN2113" s="92"/>
      <c r="AO2113" s="92"/>
      <c r="AP2113" s="92"/>
      <c r="AQ2113" s="92"/>
      <c r="AR2113" s="92"/>
      <c r="AS2113" s="92"/>
      <c r="AT2113" s="92"/>
      <c r="AU2113" s="92"/>
    </row>
    <row r="2114" spans="27:47" x14ac:dyDescent="0.2">
      <c r="AA2114" s="92"/>
      <c r="AB2114" s="92"/>
      <c r="AC2114" s="92"/>
      <c r="AD2114" s="92"/>
      <c r="AE2114" s="92"/>
      <c r="AF2114" s="117"/>
      <c r="AG2114" s="116"/>
      <c r="AN2114" s="92"/>
      <c r="AO2114" s="92"/>
      <c r="AP2114" s="92"/>
      <c r="AQ2114" s="92"/>
      <c r="AR2114" s="92"/>
      <c r="AS2114" s="92"/>
      <c r="AT2114" s="92"/>
      <c r="AU2114" s="92"/>
    </row>
    <row r="2115" spans="27:47" x14ac:dyDescent="0.2">
      <c r="AA2115" s="92"/>
      <c r="AB2115" s="92"/>
      <c r="AC2115" s="92"/>
      <c r="AD2115" s="92"/>
      <c r="AE2115" s="92"/>
      <c r="AF2115" s="117"/>
      <c r="AG2115" s="116"/>
      <c r="AN2115" s="92"/>
      <c r="AO2115" s="92"/>
      <c r="AP2115" s="92"/>
      <c r="AQ2115" s="92"/>
      <c r="AR2115" s="92"/>
      <c r="AS2115" s="92"/>
      <c r="AT2115" s="92"/>
      <c r="AU2115" s="92"/>
    </row>
    <row r="2116" spans="27:47" x14ac:dyDescent="0.2">
      <c r="AA2116" s="92"/>
      <c r="AB2116" s="92"/>
      <c r="AC2116" s="92"/>
      <c r="AD2116" s="92"/>
      <c r="AE2116" s="92"/>
      <c r="AF2116" s="117"/>
      <c r="AG2116" s="116"/>
      <c r="AN2116" s="92"/>
      <c r="AO2116" s="92"/>
      <c r="AP2116" s="92"/>
      <c r="AQ2116" s="92"/>
      <c r="AR2116" s="92"/>
      <c r="AS2116" s="92"/>
      <c r="AT2116" s="92"/>
      <c r="AU2116" s="92"/>
    </row>
    <row r="2117" spans="27:47" x14ac:dyDescent="0.2">
      <c r="AA2117" s="92"/>
      <c r="AB2117" s="92"/>
      <c r="AC2117" s="92"/>
      <c r="AD2117" s="92"/>
      <c r="AE2117" s="92"/>
      <c r="AF2117" s="117"/>
      <c r="AG2117" s="116"/>
      <c r="AN2117" s="92"/>
      <c r="AO2117" s="92"/>
      <c r="AP2117" s="92"/>
      <c r="AQ2117" s="92"/>
      <c r="AR2117" s="92"/>
      <c r="AS2117" s="92"/>
      <c r="AT2117" s="92"/>
      <c r="AU2117" s="92"/>
    </row>
    <row r="2118" spans="27:47" x14ac:dyDescent="0.2">
      <c r="AA2118" s="92"/>
      <c r="AB2118" s="92"/>
      <c r="AC2118" s="92"/>
      <c r="AD2118" s="92"/>
      <c r="AE2118" s="92"/>
      <c r="AF2118" s="117"/>
      <c r="AG2118" s="116"/>
      <c r="AN2118" s="92"/>
      <c r="AO2118" s="92"/>
      <c r="AP2118" s="92"/>
      <c r="AQ2118" s="92"/>
      <c r="AR2118" s="92"/>
      <c r="AS2118" s="92"/>
      <c r="AT2118" s="92"/>
      <c r="AU2118" s="92"/>
    </row>
    <row r="2119" spans="27:47" x14ac:dyDescent="0.2">
      <c r="AA2119" s="92"/>
      <c r="AB2119" s="92"/>
      <c r="AC2119" s="92"/>
      <c r="AD2119" s="92"/>
      <c r="AE2119" s="92"/>
      <c r="AF2119" s="117"/>
      <c r="AG2119" s="116"/>
      <c r="AN2119" s="92"/>
      <c r="AO2119" s="92"/>
      <c r="AP2119" s="92"/>
      <c r="AQ2119" s="92"/>
      <c r="AR2119" s="92"/>
      <c r="AS2119" s="92"/>
      <c r="AT2119" s="92"/>
      <c r="AU2119" s="92"/>
    </row>
    <row r="2120" spans="27:47" x14ac:dyDescent="0.2">
      <c r="AA2120" s="92"/>
      <c r="AB2120" s="92"/>
      <c r="AC2120" s="92"/>
      <c r="AD2120" s="92"/>
      <c r="AE2120" s="92"/>
      <c r="AF2120" s="117"/>
      <c r="AG2120" s="116"/>
      <c r="AN2120" s="92"/>
      <c r="AO2120" s="92"/>
      <c r="AP2120" s="92"/>
      <c r="AQ2120" s="92"/>
      <c r="AR2120" s="92"/>
      <c r="AS2120" s="92"/>
      <c r="AT2120" s="92"/>
      <c r="AU2120" s="92"/>
    </row>
    <row r="2121" spans="27:47" x14ac:dyDescent="0.2">
      <c r="AA2121" s="92"/>
      <c r="AB2121" s="92"/>
      <c r="AC2121" s="92"/>
      <c r="AD2121" s="92"/>
      <c r="AE2121" s="92"/>
      <c r="AF2121" s="117"/>
      <c r="AG2121" s="116"/>
      <c r="AN2121" s="92"/>
      <c r="AO2121" s="92"/>
      <c r="AP2121" s="92"/>
      <c r="AQ2121" s="92"/>
      <c r="AR2121" s="92"/>
      <c r="AS2121" s="92"/>
      <c r="AT2121" s="92"/>
      <c r="AU2121" s="92"/>
    </row>
    <row r="2122" spans="27:47" x14ac:dyDescent="0.2">
      <c r="AA2122" s="92"/>
      <c r="AB2122" s="92"/>
      <c r="AC2122" s="92"/>
      <c r="AD2122" s="92"/>
      <c r="AE2122" s="92"/>
      <c r="AF2122" s="117"/>
      <c r="AG2122" s="116"/>
      <c r="AN2122" s="92"/>
      <c r="AO2122" s="92"/>
      <c r="AP2122" s="92"/>
      <c r="AQ2122" s="92"/>
      <c r="AR2122" s="92"/>
      <c r="AS2122" s="92"/>
      <c r="AT2122" s="92"/>
      <c r="AU2122" s="92"/>
    </row>
    <row r="2123" spans="27:47" x14ac:dyDescent="0.2">
      <c r="AA2123" s="92"/>
      <c r="AB2123" s="92"/>
      <c r="AC2123" s="92"/>
      <c r="AD2123" s="92"/>
      <c r="AE2123" s="92"/>
      <c r="AF2123" s="117"/>
      <c r="AG2123" s="116"/>
      <c r="AN2123" s="92"/>
      <c r="AO2123" s="92"/>
      <c r="AP2123" s="92"/>
      <c r="AQ2123" s="92"/>
      <c r="AR2123" s="92"/>
      <c r="AS2123" s="92"/>
      <c r="AT2123" s="92"/>
      <c r="AU2123" s="92"/>
    </row>
    <row r="2124" spans="27:47" x14ac:dyDescent="0.2">
      <c r="AA2124" s="92"/>
      <c r="AB2124" s="92"/>
      <c r="AC2124" s="92"/>
      <c r="AD2124" s="92"/>
      <c r="AE2124" s="92"/>
      <c r="AF2124" s="117"/>
      <c r="AG2124" s="116"/>
      <c r="AN2124" s="92"/>
      <c r="AO2124" s="92"/>
      <c r="AP2124" s="92"/>
      <c r="AQ2124" s="92"/>
      <c r="AR2124" s="92"/>
      <c r="AS2124" s="92"/>
      <c r="AT2124" s="92"/>
      <c r="AU2124" s="92"/>
    </row>
    <row r="2125" spans="27:47" x14ac:dyDescent="0.2">
      <c r="AA2125" s="92"/>
      <c r="AB2125" s="92"/>
      <c r="AC2125" s="92"/>
      <c r="AD2125" s="92"/>
      <c r="AE2125" s="92"/>
      <c r="AF2125" s="117"/>
      <c r="AG2125" s="116"/>
      <c r="AN2125" s="92"/>
      <c r="AO2125" s="92"/>
      <c r="AP2125" s="92"/>
      <c r="AQ2125" s="92"/>
      <c r="AR2125" s="92"/>
      <c r="AS2125" s="92"/>
      <c r="AT2125" s="92"/>
      <c r="AU2125" s="92"/>
    </row>
    <row r="2126" spans="27:47" x14ac:dyDescent="0.2">
      <c r="AA2126" s="92"/>
      <c r="AB2126" s="92"/>
      <c r="AC2126" s="92"/>
      <c r="AD2126" s="92"/>
      <c r="AE2126" s="92"/>
      <c r="AF2126" s="117"/>
      <c r="AG2126" s="116"/>
      <c r="AN2126" s="92"/>
      <c r="AO2126" s="92"/>
      <c r="AP2126" s="92"/>
      <c r="AQ2126" s="92"/>
      <c r="AR2126" s="92"/>
      <c r="AS2126" s="92"/>
      <c r="AT2126" s="92"/>
      <c r="AU2126" s="92"/>
    </row>
    <row r="2127" spans="27:47" x14ac:dyDescent="0.2">
      <c r="AA2127" s="92"/>
      <c r="AB2127" s="92"/>
      <c r="AC2127" s="92"/>
      <c r="AD2127" s="92"/>
      <c r="AE2127" s="92"/>
      <c r="AF2127" s="117"/>
      <c r="AG2127" s="116"/>
      <c r="AN2127" s="92"/>
      <c r="AO2127" s="92"/>
      <c r="AP2127" s="92"/>
      <c r="AQ2127" s="92"/>
      <c r="AR2127" s="92"/>
      <c r="AS2127" s="92"/>
      <c r="AT2127" s="92"/>
      <c r="AU2127" s="92"/>
    </row>
    <row r="2128" spans="27:47" x14ac:dyDescent="0.2">
      <c r="AA2128" s="92"/>
      <c r="AB2128" s="92"/>
      <c r="AC2128" s="92"/>
      <c r="AD2128" s="92"/>
      <c r="AE2128" s="92"/>
      <c r="AF2128" s="117"/>
      <c r="AG2128" s="116"/>
      <c r="AN2128" s="92"/>
      <c r="AO2128" s="92"/>
      <c r="AP2128" s="92"/>
      <c r="AQ2128" s="92"/>
      <c r="AR2128" s="92"/>
      <c r="AS2128" s="92"/>
      <c r="AT2128" s="92"/>
      <c r="AU2128" s="92"/>
    </row>
    <row r="2129" spans="27:47" x14ac:dyDescent="0.2">
      <c r="AA2129" s="92"/>
      <c r="AB2129" s="92"/>
      <c r="AC2129" s="92"/>
      <c r="AD2129" s="92"/>
      <c r="AE2129" s="92"/>
      <c r="AF2129" s="117"/>
      <c r="AG2129" s="116"/>
      <c r="AN2129" s="92"/>
      <c r="AO2129" s="92"/>
      <c r="AP2129" s="92"/>
      <c r="AQ2129" s="92"/>
      <c r="AR2129" s="92"/>
      <c r="AS2129" s="92"/>
      <c r="AT2129" s="92"/>
      <c r="AU2129" s="92"/>
    </row>
    <row r="2130" spans="27:47" x14ac:dyDescent="0.2">
      <c r="AA2130" s="92"/>
      <c r="AB2130" s="92"/>
      <c r="AC2130" s="92"/>
      <c r="AD2130" s="92"/>
      <c r="AE2130" s="92"/>
      <c r="AF2130" s="117"/>
      <c r="AG2130" s="116"/>
      <c r="AN2130" s="92"/>
      <c r="AO2130" s="92"/>
      <c r="AP2130" s="92"/>
      <c r="AQ2130" s="92"/>
      <c r="AR2130" s="92"/>
      <c r="AS2130" s="92"/>
      <c r="AT2130" s="92"/>
      <c r="AU2130" s="92"/>
    </row>
    <row r="2131" spans="27:47" x14ac:dyDescent="0.2">
      <c r="AA2131" s="92"/>
      <c r="AB2131" s="92"/>
      <c r="AC2131" s="92"/>
      <c r="AD2131" s="92"/>
      <c r="AE2131" s="92"/>
      <c r="AF2131" s="117"/>
      <c r="AG2131" s="116"/>
      <c r="AN2131" s="92"/>
      <c r="AO2131" s="92"/>
      <c r="AP2131" s="92"/>
      <c r="AQ2131" s="92"/>
      <c r="AR2131" s="92"/>
      <c r="AS2131" s="92"/>
      <c r="AT2131" s="92"/>
      <c r="AU2131" s="92"/>
    </row>
    <row r="2132" spans="27:47" x14ac:dyDescent="0.2">
      <c r="AA2132" s="92"/>
      <c r="AB2132" s="92"/>
      <c r="AC2132" s="92"/>
      <c r="AD2132" s="92"/>
      <c r="AE2132" s="92"/>
      <c r="AF2132" s="117"/>
      <c r="AG2132" s="116"/>
      <c r="AN2132" s="92"/>
      <c r="AO2132" s="92"/>
      <c r="AP2132" s="92"/>
      <c r="AQ2132" s="92"/>
      <c r="AR2132" s="92"/>
      <c r="AS2132" s="92"/>
      <c r="AT2132" s="92"/>
      <c r="AU2132" s="92"/>
    </row>
    <row r="2133" spans="27:47" x14ac:dyDescent="0.2">
      <c r="AA2133" s="92"/>
      <c r="AB2133" s="92"/>
      <c r="AC2133" s="92"/>
      <c r="AD2133" s="92"/>
      <c r="AE2133" s="92"/>
      <c r="AF2133" s="117"/>
      <c r="AG2133" s="116"/>
      <c r="AN2133" s="92"/>
      <c r="AO2133" s="92"/>
      <c r="AP2133" s="92"/>
      <c r="AQ2133" s="92"/>
      <c r="AR2133" s="92"/>
      <c r="AS2133" s="92"/>
      <c r="AT2133" s="92"/>
      <c r="AU2133" s="92"/>
    </row>
    <row r="2134" spans="27:47" x14ac:dyDescent="0.2">
      <c r="AA2134" s="92"/>
      <c r="AB2134" s="92"/>
      <c r="AC2134" s="92"/>
      <c r="AD2134" s="92"/>
      <c r="AE2134" s="92"/>
      <c r="AF2134" s="117"/>
      <c r="AG2134" s="116"/>
      <c r="AN2134" s="92"/>
      <c r="AO2134" s="92"/>
      <c r="AP2134" s="92"/>
      <c r="AQ2134" s="92"/>
      <c r="AR2134" s="92"/>
      <c r="AS2134" s="92"/>
      <c r="AT2134" s="92"/>
      <c r="AU2134" s="92"/>
    </row>
    <row r="2135" spans="27:47" x14ac:dyDescent="0.2">
      <c r="AA2135" s="92"/>
      <c r="AB2135" s="92"/>
      <c r="AC2135" s="92"/>
      <c r="AD2135" s="92"/>
      <c r="AE2135" s="92"/>
      <c r="AF2135" s="117"/>
      <c r="AG2135" s="116"/>
      <c r="AN2135" s="92"/>
      <c r="AO2135" s="92"/>
      <c r="AP2135" s="92"/>
      <c r="AQ2135" s="92"/>
      <c r="AR2135" s="92"/>
      <c r="AS2135" s="92"/>
      <c r="AT2135" s="92"/>
      <c r="AU2135" s="92"/>
    </row>
    <row r="2136" spans="27:47" x14ac:dyDescent="0.2">
      <c r="AA2136" s="92"/>
      <c r="AB2136" s="92"/>
      <c r="AC2136" s="92"/>
      <c r="AD2136" s="92"/>
      <c r="AE2136" s="92"/>
      <c r="AF2136" s="117"/>
      <c r="AG2136" s="116"/>
      <c r="AN2136" s="92"/>
      <c r="AO2136" s="92"/>
      <c r="AP2136" s="92"/>
      <c r="AQ2136" s="92"/>
      <c r="AR2136" s="92"/>
      <c r="AS2136" s="92"/>
      <c r="AT2136" s="92"/>
      <c r="AU2136" s="92"/>
    </row>
    <row r="2137" spans="27:47" x14ac:dyDescent="0.2">
      <c r="AA2137" s="92"/>
      <c r="AB2137" s="92"/>
      <c r="AC2137" s="92"/>
      <c r="AD2137" s="92"/>
      <c r="AE2137" s="92"/>
      <c r="AF2137" s="117"/>
      <c r="AG2137" s="116"/>
      <c r="AN2137" s="92"/>
      <c r="AO2137" s="92"/>
      <c r="AP2137" s="92"/>
      <c r="AQ2137" s="92"/>
      <c r="AR2137" s="92"/>
      <c r="AS2137" s="92"/>
      <c r="AT2137" s="92"/>
      <c r="AU2137" s="92"/>
    </row>
    <row r="2138" spans="27:47" x14ac:dyDescent="0.2">
      <c r="AA2138" s="92"/>
      <c r="AB2138" s="92"/>
      <c r="AC2138" s="92"/>
      <c r="AD2138" s="92"/>
      <c r="AE2138" s="92"/>
      <c r="AF2138" s="117"/>
      <c r="AG2138" s="116"/>
      <c r="AN2138" s="92"/>
      <c r="AO2138" s="92"/>
      <c r="AP2138" s="92"/>
      <c r="AQ2138" s="92"/>
      <c r="AR2138" s="92"/>
      <c r="AS2138" s="92"/>
      <c r="AT2138" s="92"/>
      <c r="AU2138" s="92"/>
    </row>
    <row r="2139" spans="27:47" x14ac:dyDescent="0.2">
      <c r="AA2139" s="92"/>
      <c r="AB2139" s="92"/>
      <c r="AC2139" s="92"/>
      <c r="AD2139" s="92"/>
      <c r="AE2139" s="92"/>
      <c r="AF2139" s="117"/>
      <c r="AG2139" s="116"/>
      <c r="AN2139" s="92"/>
      <c r="AO2139" s="92"/>
      <c r="AP2139" s="92"/>
      <c r="AQ2139" s="92"/>
      <c r="AR2139" s="92"/>
      <c r="AS2139" s="92"/>
      <c r="AT2139" s="92"/>
      <c r="AU2139" s="92"/>
    </row>
    <row r="2140" spans="27:47" x14ac:dyDescent="0.2">
      <c r="AA2140" s="92"/>
      <c r="AB2140" s="92"/>
      <c r="AC2140" s="92"/>
      <c r="AD2140" s="92"/>
      <c r="AE2140" s="92"/>
      <c r="AF2140" s="117"/>
      <c r="AG2140" s="116"/>
      <c r="AN2140" s="92"/>
      <c r="AO2140" s="92"/>
      <c r="AP2140" s="92"/>
      <c r="AQ2140" s="92"/>
      <c r="AR2140" s="92"/>
      <c r="AS2140" s="92"/>
      <c r="AT2140" s="92"/>
      <c r="AU2140" s="92"/>
    </row>
    <row r="2141" spans="27:47" x14ac:dyDescent="0.2">
      <c r="AA2141" s="92"/>
      <c r="AB2141" s="92"/>
      <c r="AC2141" s="92"/>
      <c r="AD2141" s="92"/>
      <c r="AE2141" s="92"/>
      <c r="AF2141" s="117"/>
      <c r="AG2141" s="116"/>
      <c r="AN2141" s="92"/>
      <c r="AO2141" s="92"/>
      <c r="AP2141" s="92"/>
      <c r="AQ2141" s="92"/>
      <c r="AR2141" s="92"/>
      <c r="AS2141" s="92"/>
      <c r="AT2141" s="92"/>
      <c r="AU2141" s="92"/>
    </row>
    <row r="2142" spans="27:47" x14ac:dyDescent="0.2">
      <c r="AA2142" s="92"/>
      <c r="AB2142" s="92"/>
      <c r="AC2142" s="92"/>
      <c r="AD2142" s="92"/>
      <c r="AE2142" s="92"/>
      <c r="AF2142" s="117"/>
      <c r="AG2142" s="116"/>
      <c r="AN2142" s="92"/>
      <c r="AO2142" s="92"/>
      <c r="AP2142" s="92"/>
      <c r="AQ2142" s="92"/>
      <c r="AR2142" s="92"/>
      <c r="AS2142" s="92"/>
      <c r="AT2142" s="92"/>
      <c r="AU2142" s="92"/>
    </row>
    <row r="2143" spans="27:47" x14ac:dyDescent="0.2">
      <c r="AA2143" s="92"/>
      <c r="AB2143" s="92"/>
      <c r="AC2143" s="92"/>
      <c r="AD2143" s="92"/>
      <c r="AE2143" s="92"/>
      <c r="AF2143" s="117"/>
      <c r="AG2143" s="116"/>
      <c r="AN2143" s="92"/>
      <c r="AO2143" s="92"/>
      <c r="AP2143" s="92"/>
      <c r="AQ2143" s="92"/>
      <c r="AR2143" s="92"/>
      <c r="AS2143" s="92"/>
      <c r="AT2143" s="92"/>
      <c r="AU2143" s="92"/>
    </row>
    <row r="2144" spans="27:47" x14ac:dyDescent="0.2">
      <c r="AA2144" s="92"/>
      <c r="AB2144" s="92"/>
      <c r="AC2144" s="92"/>
      <c r="AD2144" s="92"/>
      <c r="AE2144" s="92"/>
      <c r="AF2144" s="117"/>
      <c r="AG2144" s="116"/>
      <c r="AN2144" s="92"/>
      <c r="AO2144" s="92"/>
      <c r="AP2144" s="92"/>
      <c r="AQ2144" s="92"/>
      <c r="AR2144" s="92"/>
      <c r="AS2144" s="92"/>
      <c r="AT2144" s="92"/>
      <c r="AU2144" s="92"/>
    </row>
    <row r="2145" spans="27:47" x14ac:dyDescent="0.2">
      <c r="AA2145" s="92"/>
      <c r="AB2145" s="92"/>
      <c r="AC2145" s="92"/>
      <c r="AD2145" s="92"/>
      <c r="AE2145" s="92"/>
      <c r="AF2145" s="117"/>
      <c r="AG2145" s="116"/>
      <c r="AN2145" s="92"/>
      <c r="AO2145" s="92"/>
      <c r="AP2145" s="92"/>
      <c r="AQ2145" s="92"/>
      <c r="AR2145" s="92"/>
      <c r="AS2145" s="92"/>
      <c r="AT2145" s="92"/>
      <c r="AU2145" s="92"/>
    </row>
    <row r="2146" spans="27:47" x14ac:dyDescent="0.2">
      <c r="AA2146" s="92"/>
      <c r="AB2146" s="92"/>
      <c r="AC2146" s="92"/>
      <c r="AD2146" s="92"/>
      <c r="AE2146" s="92"/>
      <c r="AF2146" s="117"/>
      <c r="AG2146" s="116"/>
      <c r="AN2146" s="92"/>
      <c r="AO2146" s="92"/>
      <c r="AP2146" s="92"/>
      <c r="AQ2146" s="92"/>
      <c r="AR2146" s="92"/>
      <c r="AS2146" s="92"/>
      <c r="AT2146" s="92"/>
      <c r="AU2146" s="92"/>
    </row>
    <row r="2147" spans="27:47" x14ac:dyDescent="0.2">
      <c r="AA2147" s="92"/>
      <c r="AB2147" s="92"/>
      <c r="AC2147" s="92"/>
      <c r="AD2147" s="92"/>
      <c r="AE2147" s="92"/>
      <c r="AF2147" s="117"/>
      <c r="AG2147" s="116"/>
      <c r="AN2147" s="92"/>
      <c r="AO2147" s="92"/>
      <c r="AP2147" s="92"/>
      <c r="AQ2147" s="92"/>
      <c r="AR2147" s="92"/>
      <c r="AS2147" s="92"/>
      <c r="AT2147" s="92"/>
      <c r="AU2147" s="92"/>
    </row>
    <row r="2148" spans="27:47" x14ac:dyDescent="0.2">
      <c r="AA2148" s="92"/>
      <c r="AB2148" s="92"/>
      <c r="AC2148" s="92"/>
      <c r="AD2148" s="92"/>
      <c r="AE2148" s="92"/>
      <c r="AF2148" s="117"/>
      <c r="AG2148" s="116"/>
      <c r="AN2148" s="92"/>
      <c r="AO2148" s="92"/>
      <c r="AP2148" s="92"/>
      <c r="AQ2148" s="92"/>
      <c r="AR2148" s="92"/>
      <c r="AS2148" s="92"/>
      <c r="AT2148" s="92"/>
      <c r="AU2148" s="92"/>
    </row>
    <row r="2149" spans="27:47" x14ac:dyDescent="0.2">
      <c r="AA2149" s="92"/>
      <c r="AB2149" s="92"/>
      <c r="AC2149" s="92"/>
      <c r="AD2149" s="92"/>
      <c r="AE2149" s="92"/>
      <c r="AF2149" s="117"/>
      <c r="AG2149" s="116"/>
      <c r="AN2149" s="92"/>
      <c r="AO2149" s="92"/>
      <c r="AP2149" s="92"/>
      <c r="AQ2149" s="92"/>
      <c r="AR2149" s="92"/>
      <c r="AS2149" s="92"/>
      <c r="AT2149" s="92"/>
      <c r="AU2149" s="92"/>
    </row>
    <row r="2150" spans="27:47" x14ac:dyDescent="0.2">
      <c r="AA2150" s="92"/>
      <c r="AB2150" s="92"/>
      <c r="AC2150" s="92"/>
      <c r="AD2150" s="92"/>
      <c r="AE2150" s="92"/>
      <c r="AF2150" s="117"/>
      <c r="AG2150" s="116"/>
      <c r="AN2150" s="92"/>
      <c r="AO2150" s="92"/>
      <c r="AP2150" s="92"/>
      <c r="AQ2150" s="92"/>
      <c r="AR2150" s="92"/>
      <c r="AS2150" s="92"/>
      <c r="AT2150" s="92"/>
      <c r="AU2150" s="92"/>
    </row>
    <row r="2151" spans="27:47" x14ac:dyDescent="0.2">
      <c r="AA2151" s="92"/>
      <c r="AB2151" s="92"/>
      <c r="AC2151" s="92"/>
      <c r="AD2151" s="92"/>
      <c r="AE2151" s="92"/>
      <c r="AF2151" s="117"/>
      <c r="AG2151" s="116"/>
      <c r="AN2151" s="92"/>
      <c r="AO2151" s="92"/>
      <c r="AP2151" s="92"/>
      <c r="AQ2151" s="92"/>
      <c r="AR2151" s="92"/>
      <c r="AS2151" s="92"/>
      <c r="AT2151" s="92"/>
      <c r="AU2151" s="92"/>
    </row>
    <row r="2152" spans="27:47" x14ac:dyDescent="0.2">
      <c r="AA2152" s="92"/>
      <c r="AB2152" s="92"/>
      <c r="AC2152" s="92"/>
      <c r="AD2152" s="92"/>
      <c r="AE2152" s="92"/>
      <c r="AF2152" s="117"/>
      <c r="AG2152" s="116"/>
      <c r="AN2152" s="92"/>
      <c r="AO2152" s="92"/>
      <c r="AP2152" s="92"/>
      <c r="AQ2152" s="92"/>
      <c r="AR2152" s="92"/>
      <c r="AS2152" s="92"/>
      <c r="AT2152" s="92"/>
      <c r="AU2152" s="92"/>
    </row>
    <row r="2153" spans="27:47" x14ac:dyDescent="0.2">
      <c r="AA2153" s="92"/>
      <c r="AB2153" s="92"/>
      <c r="AC2153" s="92"/>
      <c r="AD2153" s="92"/>
      <c r="AE2153" s="92"/>
      <c r="AF2153" s="117"/>
      <c r="AG2153" s="116"/>
      <c r="AN2153" s="92"/>
      <c r="AO2153" s="92"/>
      <c r="AP2153" s="92"/>
      <c r="AQ2153" s="92"/>
      <c r="AR2153" s="92"/>
      <c r="AS2153" s="92"/>
      <c r="AT2153" s="92"/>
      <c r="AU2153" s="92"/>
    </row>
    <row r="2154" spans="27:47" x14ac:dyDescent="0.2">
      <c r="AA2154" s="92"/>
      <c r="AB2154" s="92"/>
      <c r="AC2154" s="92"/>
      <c r="AD2154" s="92"/>
      <c r="AE2154" s="92"/>
      <c r="AF2154" s="117"/>
      <c r="AG2154" s="116"/>
      <c r="AN2154" s="92"/>
      <c r="AO2154" s="92"/>
      <c r="AP2154" s="92"/>
      <c r="AQ2154" s="92"/>
      <c r="AR2154" s="92"/>
      <c r="AS2154" s="92"/>
      <c r="AT2154" s="92"/>
      <c r="AU2154" s="92"/>
    </row>
    <row r="2155" spans="27:47" x14ac:dyDescent="0.2">
      <c r="AA2155" s="92"/>
      <c r="AB2155" s="92"/>
      <c r="AC2155" s="92"/>
      <c r="AD2155" s="92"/>
      <c r="AE2155" s="92"/>
      <c r="AF2155" s="117"/>
      <c r="AG2155" s="116"/>
      <c r="AN2155" s="92"/>
      <c r="AO2155" s="92"/>
      <c r="AP2155" s="92"/>
      <c r="AQ2155" s="92"/>
      <c r="AR2155" s="92"/>
      <c r="AS2155" s="92"/>
      <c r="AT2155" s="92"/>
      <c r="AU2155" s="92"/>
    </row>
    <row r="2156" spans="27:47" x14ac:dyDescent="0.2">
      <c r="AA2156" s="92"/>
      <c r="AB2156" s="92"/>
      <c r="AC2156" s="92"/>
      <c r="AD2156" s="92"/>
      <c r="AE2156" s="92"/>
      <c r="AF2156" s="117"/>
      <c r="AG2156" s="116"/>
      <c r="AN2156" s="92"/>
      <c r="AO2156" s="92"/>
      <c r="AP2156" s="92"/>
      <c r="AQ2156" s="92"/>
      <c r="AR2156" s="92"/>
      <c r="AS2156" s="92"/>
      <c r="AT2156" s="92"/>
      <c r="AU2156" s="92"/>
    </row>
    <row r="2157" spans="27:47" x14ac:dyDescent="0.2">
      <c r="AA2157" s="92"/>
      <c r="AB2157" s="92"/>
      <c r="AC2157" s="92"/>
      <c r="AD2157" s="92"/>
      <c r="AE2157" s="92"/>
      <c r="AF2157" s="117"/>
      <c r="AG2157" s="116"/>
      <c r="AN2157" s="92"/>
      <c r="AO2157" s="92"/>
      <c r="AP2157" s="92"/>
      <c r="AQ2157" s="92"/>
      <c r="AR2157" s="92"/>
      <c r="AS2157" s="92"/>
      <c r="AT2157" s="92"/>
      <c r="AU2157" s="92"/>
    </row>
    <row r="2158" spans="27:47" x14ac:dyDescent="0.2">
      <c r="AA2158" s="92"/>
      <c r="AB2158" s="92"/>
      <c r="AC2158" s="92"/>
      <c r="AD2158" s="92"/>
      <c r="AE2158" s="92"/>
      <c r="AF2158" s="117"/>
      <c r="AG2158" s="116"/>
      <c r="AN2158" s="92"/>
      <c r="AO2158" s="92"/>
      <c r="AP2158" s="92"/>
      <c r="AQ2158" s="92"/>
      <c r="AR2158" s="92"/>
      <c r="AS2158" s="92"/>
      <c r="AT2158" s="92"/>
      <c r="AU2158" s="92"/>
    </row>
    <row r="2159" spans="27:47" x14ac:dyDescent="0.2">
      <c r="AA2159" s="92"/>
      <c r="AB2159" s="92"/>
      <c r="AC2159" s="92"/>
      <c r="AD2159" s="92"/>
      <c r="AE2159" s="92"/>
      <c r="AF2159" s="117"/>
      <c r="AG2159" s="116"/>
      <c r="AN2159" s="92"/>
      <c r="AO2159" s="92"/>
      <c r="AP2159" s="92"/>
      <c r="AQ2159" s="92"/>
      <c r="AR2159" s="92"/>
      <c r="AS2159" s="92"/>
      <c r="AT2159" s="92"/>
      <c r="AU2159" s="92"/>
    </row>
    <row r="2160" spans="27:47" x14ac:dyDescent="0.2">
      <c r="AA2160" s="92"/>
      <c r="AB2160" s="92"/>
      <c r="AC2160" s="92"/>
      <c r="AD2160" s="92"/>
      <c r="AE2160" s="92"/>
      <c r="AF2160" s="117"/>
      <c r="AG2160" s="116"/>
      <c r="AN2160" s="92"/>
      <c r="AO2160" s="92"/>
      <c r="AP2160" s="92"/>
      <c r="AQ2160" s="92"/>
      <c r="AR2160" s="92"/>
      <c r="AS2160" s="92"/>
      <c r="AT2160" s="92"/>
      <c r="AU2160" s="92"/>
    </row>
    <row r="2161" spans="27:47" x14ac:dyDescent="0.2">
      <c r="AA2161" s="92"/>
      <c r="AB2161" s="92"/>
      <c r="AC2161" s="92"/>
      <c r="AD2161" s="92"/>
      <c r="AE2161" s="92"/>
      <c r="AF2161" s="117"/>
      <c r="AG2161" s="116"/>
      <c r="AN2161" s="92"/>
      <c r="AO2161" s="92"/>
      <c r="AP2161" s="92"/>
      <c r="AQ2161" s="92"/>
      <c r="AR2161" s="92"/>
      <c r="AS2161" s="92"/>
      <c r="AT2161" s="92"/>
      <c r="AU2161" s="92"/>
    </row>
    <row r="2162" spans="27:47" x14ac:dyDescent="0.2">
      <c r="AA2162" s="92"/>
      <c r="AB2162" s="92"/>
      <c r="AC2162" s="92"/>
      <c r="AD2162" s="92"/>
      <c r="AE2162" s="92"/>
      <c r="AF2162" s="117"/>
      <c r="AG2162" s="116"/>
      <c r="AN2162" s="92"/>
      <c r="AO2162" s="92"/>
      <c r="AP2162" s="92"/>
      <c r="AQ2162" s="92"/>
      <c r="AR2162" s="92"/>
      <c r="AS2162" s="92"/>
      <c r="AT2162" s="92"/>
      <c r="AU2162" s="92"/>
    </row>
    <row r="2163" spans="27:47" x14ac:dyDescent="0.2">
      <c r="AA2163" s="92"/>
      <c r="AB2163" s="92"/>
      <c r="AC2163" s="92"/>
      <c r="AD2163" s="92"/>
      <c r="AE2163" s="92"/>
      <c r="AF2163" s="117"/>
      <c r="AG2163" s="116"/>
      <c r="AN2163" s="92"/>
      <c r="AO2163" s="92"/>
      <c r="AP2163" s="92"/>
      <c r="AQ2163" s="92"/>
      <c r="AR2163" s="92"/>
      <c r="AS2163" s="92"/>
      <c r="AT2163" s="92"/>
      <c r="AU2163" s="92"/>
    </row>
    <row r="2164" spans="27:47" x14ac:dyDescent="0.2">
      <c r="AA2164" s="92"/>
      <c r="AB2164" s="92"/>
      <c r="AC2164" s="92"/>
      <c r="AD2164" s="92"/>
      <c r="AE2164" s="92"/>
      <c r="AF2164" s="117"/>
      <c r="AG2164" s="116"/>
      <c r="AN2164" s="92"/>
      <c r="AO2164" s="92"/>
      <c r="AP2164" s="92"/>
      <c r="AQ2164" s="92"/>
      <c r="AR2164" s="92"/>
      <c r="AS2164" s="92"/>
      <c r="AT2164" s="92"/>
      <c r="AU2164" s="92"/>
    </row>
    <row r="2165" spans="27:47" x14ac:dyDescent="0.2">
      <c r="AA2165" s="92"/>
      <c r="AB2165" s="92"/>
      <c r="AC2165" s="92"/>
      <c r="AD2165" s="92"/>
      <c r="AE2165" s="92"/>
      <c r="AF2165" s="117"/>
      <c r="AG2165" s="116"/>
      <c r="AN2165" s="92"/>
      <c r="AO2165" s="92"/>
      <c r="AP2165" s="92"/>
      <c r="AQ2165" s="92"/>
      <c r="AR2165" s="92"/>
      <c r="AS2165" s="92"/>
      <c r="AT2165" s="92"/>
      <c r="AU2165" s="92"/>
    </row>
    <row r="2166" spans="27:47" x14ac:dyDescent="0.2">
      <c r="AA2166" s="92"/>
      <c r="AB2166" s="92"/>
      <c r="AC2166" s="92"/>
      <c r="AD2166" s="92"/>
      <c r="AE2166" s="92"/>
      <c r="AF2166" s="117"/>
      <c r="AG2166" s="116"/>
      <c r="AN2166" s="92"/>
      <c r="AO2166" s="92"/>
      <c r="AP2166" s="92"/>
      <c r="AQ2166" s="92"/>
      <c r="AR2166" s="92"/>
      <c r="AS2166" s="92"/>
      <c r="AT2166" s="92"/>
      <c r="AU2166" s="92"/>
    </row>
    <row r="2167" spans="27:47" x14ac:dyDescent="0.2">
      <c r="AA2167" s="92"/>
      <c r="AB2167" s="92"/>
      <c r="AC2167" s="92"/>
      <c r="AD2167" s="92"/>
      <c r="AE2167" s="92"/>
      <c r="AF2167" s="117"/>
      <c r="AG2167" s="116"/>
      <c r="AN2167" s="92"/>
      <c r="AO2167" s="92"/>
      <c r="AP2167" s="92"/>
      <c r="AQ2167" s="92"/>
      <c r="AR2167" s="92"/>
      <c r="AS2167" s="92"/>
      <c r="AT2167" s="92"/>
      <c r="AU2167" s="92"/>
    </row>
    <row r="2168" spans="27:47" x14ac:dyDescent="0.2">
      <c r="AA2168" s="92"/>
      <c r="AB2168" s="92"/>
      <c r="AC2168" s="92"/>
      <c r="AD2168" s="92"/>
      <c r="AE2168" s="92"/>
      <c r="AF2168" s="117"/>
      <c r="AG2168" s="116"/>
      <c r="AN2168" s="92"/>
      <c r="AO2168" s="92"/>
      <c r="AP2168" s="92"/>
      <c r="AQ2168" s="92"/>
      <c r="AR2168" s="92"/>
      <c r="AS2168" s="92"/>
      <c r="AT2168" s="92"/>
      <c r="AU2168" s="92"/>
    </row>
    <row r="2169" spans="27:47" x14ac:dyDescent="0.2">
      <c r="AA2169" s="92"/>
      <c r="AB2169" s="92"/>
      <c r="AC2169" s="92"/>
      <c r="AD2169" s="92"/>
      <c r="AE2169" s="92"/>
      <c r="AF2169" s="117"/>
      <c r="AG2169" s="116"/>
      <c r="AN2169" s="92"/>
      <c r="AO2169" s="92"/>
      <c r="AP2169" s="92"/>
      <c r="AQ2169" s="92"/>
      <c r="AR2169" s="92"/>
      <c r="AS2169" s="92"/>
      <c r="AT2169" s="92"/>
      <c r="AU2169" s="92"/>
    </row>
    <row r="2170" spans="27:47" x14ac:dyDescent="0.2">
      <c r="AA2170" s="92"/>
      <c r="AB2170" s="92"/>
      <c r="AC2170" s="92"/>
      <c r="AD2170" s="92"/>
      <c r="AE2170" s="92"/>
      <c r="AF2170" s="117"/>
      <c r="AG2170" s="116"/>
      <c r="AN2170" s="92"/>
      <c r="AO2170" s="92"/>
      <c r="AP2170" s="92"/>
      <c r="AQ2170" s="92"/>
      <c r="AR2170" s="92"/>
      <c r="AS2170" s="92"/>
      <c r="AT2170" s="92"/>
      <c r="AU2170" s="92"/>
    </row>
    <row r="2171" spans="27:47" x14ac:dyDescent="0.2">
      <c r="AA2171" s="92"/>
      <c r="AB2171" s="92"/>
      <c r="AC2171" s="92"/>
      <c r="AD2171" s="92"/>
      <c r="AE2171" s="92"/>
      <c r="AF2171" s="117"/>
      <c r="AG2171" s="116"/>
      <c r="AN2171" s="92"/>
      <c r="AO2171" s="92"/>
      <c r="AP2171" s="92"/>
      <c r="AQ2171" s="92"/>
      <c r="AR2171" s="92"/>
      <c r="AS2171" s="92"/>
      <c r="AT2171" s="92"/>
      <c r="AU2171" s="92"/>
    </row>
    <row r="2172" spans="27:47" x14ac:dyDescent="0.2">
      <c r="AA2172" s="92"/>
      <c r="AB2172" s="92"/>
      <c r="AC2172" s="92"/>
      <c r="AD2172" s="92"/>
      <c r="AE2172" s="92"/>
      <c r="AF2172" s="117"/>
      <c r="AG2172" s="116"/>
      <c r="AN2172" s="92"/>
      <c r="AO2172" s="92"/>
      <c r="AP2172" s="92"/>
      <c r="AQ2172" s="92"/>
      <c r="AR2172" s="92"/>
      <c r="AS2172" s="92"/>
      <c r="AT2172" s="92"/>
      <c r="AU2172" s="92"/>
    </row>
    <row r="2173" spans="27:47" x14ac:dyDescent="0.2">
      <c r="AA2173" s="92"/>
      <c r="AB2173" s="92"/>
      <c r="AC2173" s="92"/>
      <c r="AD2173" s="92"/>
      <c r="AE2173" s="92"/>
      <c r="AF2173" s="117"/>
      <c r="AG2173" s="116"/>
      <c r="AN2173" s="92"/>
      <c r="AO2173" s="92"/>
      <c r="AP2173" s="92"/>
      <c r="AQ2173" s="92"/>
      <c r="AR2173" s="92"/>
      <c r="AS2173" s="92"/>
      <c r="AT2173" s="92"/>
      <c r="AU2173" s="92"/>
    </row>
    <row r="2174" spans="27:47" x14ac:dyDescent="0.2">
      <c r="AA2174" s="92"/>
      <c r="AB2174" s="92"/>
      <c r="AC2174" s="92"/>
      <c r="AD2174" s="92"/>
      <c r="AE2174" s="92"/>
      <c r="AF2174" s="117"/>
      <c r="AG2174" s="116"/>
      <c r="AN2174" s="92"/>
      <c r="AO2174" s="92"/>
      <c r="AP2174" s="92"/>
      <c r="AQ2174" s="92"/>
      <c r="AR2174" s="92"/>
      <c r="AS2174" s="92"/>
      <c r="AT2174" s="92"/>
      <c r="AU2174" s="92"/>
    </row>
    <row r="2175" spans="27:47" x14ac:dyDescent="0.2">
      <c r="AA2175" s="92"/>
      <c r="AB2175" s="92"/>
      <c r="AC2175" s="92"/>
      <c r="AD2175" s="92"/>
      <c r="AE2175" s="92"/>
      <c r="AF2175" s="117"/>
      <c r="AG2175" s="116"/>
      <c r="AN2175" s="92"/>
      <c r="AO2175" s="92"/>
      <c r="AP2175" s="92"/>
      <c r="AQ2175" s="92"/>
      <c r="AR2175" s="92"/>
      <c r="AS2175" s="92"/>
      <c r="AT2175" s="92"/>
      <c r="AU2175" s="92"/>
    </row>
    <row r="2176" spans="27:47" x14ac:dyDescent="0.2">
      <c r="AA2176" s="92"/>
      <c r="AB2176" s="92"/>
      <c r="AC2176" s="92"/>
      <c r="AD2176" s="92"/>
      <c r="AE2176" s="92"/>
      <c r="AF2176" s="117"/>
      <c r="AG2176" s="116"/>
      <c r="AN2176" s="92"/>
      <c r="AO2176" s="92"/>
      <c r="AP2176" s="92"/>
      <c r="AQ2176" s="92"/>
      <c r="AR2176" s="92"/>
      <c r="AS2176" s="92"/>
      <c r="AT2176" s="92"/>
      <c r="AU2176" s="92"/>
    </row>
    <row r="2177" spans="27:47" x14ac:dyDescent="0.2">
      <c r="AA2177" s="92"/>
      <c r="AB2177" s="92"/>
      <c r="AC2177" s="92"/>
      <c r="AD2177" s="92"/>
      <c r="AE2177" s="92"/>
      <c r="AF2177" s="117"/>
      <c r="AG2177" s="116"/>
      <c r="AN2177" s="92"/>
      <c r="AO2177" s="92"/>
      <c r="AP2177" s="92"/>
      <c r="AQ2177" s="92"/>
      <c r="AR2177" s="92"/>
      <c r="AS2177" s="92"/>
      <c r="AT2177" s="92"/>
      <c r="AU2177" s="92"/>
    </row>
    <row r="2178" spans="27:47" x14ac:dyDescent="0.2">
      <c r="AA2178" s="92"/>
      <c r="AB2178" s="92"/>
      <c r="AC2178" s="92"/>
      <c r="AD2178" s="92"/>
      <c r="AE2178" s="92"/>
      <c r="AF2178" s="117"/>
      <c r="AG2178" s="116"/>
      <c r="AN2178" s="92"/>
      <c r="AO2178" s="92"/>
      <c r="AP2178" s="92"/>
      <c r="AQ2178" s="92"/>
      <c r="AR2178" s="92"/>
      <c r="AS2178" s="92"/>
      <c r="AT2178" s="92"/>
      <c r="AU2178" s="92"/>
    </row>
    <row r="2179" spans="27:47" x14ac:dyDescent="0.2">
      <c r="AA2179" s="92"/>
      <c r="AB2179" s="92"/>
      <c r="AC2179" s="92"/>
      <c r="AD2179" s="92"/>
      <c r="AE2179" s="92"/>
      <c r="AF2179" s="117"/>
      <c r="AG2179" s="116"/>
      <c r="AN2179" s="92"/>
      <c r="AO2179" s="92"/>
      <c r="AP2179" s="92"/>
      <c r="AQ2179" s="92"/>
      <c r="AR2179" s="92"/>
      <c r="AS2179" s="92"/>
      <c r="AT2179" s="92"/>
      <c r="AU2179" s="92"/>
    </row>
    <row r="2180" spans="27:47" x14ac:dyDescent="0.2">
      <c r="AA2180" s="92"/>
      <c r="AB2180" s="92"/>
      <c r="AC2180" s="92"/>
      <c r="AD2180" s="92"/>
      <c r="AE2180" s="92"/>
      <c r="AF2180" s="117"/>
      <c r="AG2180" s="116"/>
      <c r="AN2180" s="92"/>
      <c r="AO2180" s="92"/>
      <c r="AP2180" s="92"/>
      <c r="AQ2180" s="92"/>
      <c r="AR2180" s="92"/>
      <c r="AS2180" s="92"/>
      <c r="AT2180" s="92"/>
      <c r="AU2180" s="92"/>
    </row>
    <row r="2181" spans="27:47" x14ac:dyDescent="0.2">
      <c r="AA2181" s="92"/>
      <c r="AB2181" s="92"/>
      <c r="AC2181" s="92"/>
      <c r="AD2181" s="92"/>
      <c r="AE2181" s="92"/>
      <c r="AF2181" s="117"/>
      <c r="AG2181" s="116"/>
      <c r="AN2181" s="92"/>
      <c r="AO2181" s="92"/>
      <c r="AP2181" s="92"/>
      <c r="AQ2181" s="92"/>
      <c r="AR2181" s="92"/>
      <c r="AS2181" s="92"/>
      <c r="AT2181" s="92"/>
      <c r="AU2181" s="92"/>
    </row>
    <row r="2182" spans="27:47" x14ac:dyDescent="0.2">
      <c r="AA2182" s="92"/>
      <c r="AB2182" s="92"/>
      <c r="AC2182" s="92"/>
      <c r="AD2182" s="92"/>
      <c r="AE2182" s="92"/>
      <c r="AF2182" s="117"/>
      <c r="AG2182" s="116"/>
      <c r="AN2182" s="92"/>
      <c r="AO2182" s="92"/>
      <c r="AP2182" s="92"/>
      <c r="AQ2182" s="92"/>
      <c r="AR2182" s="92"/>
      <c r="AS2182" s="92"/>
      <c r="AT2182" s="92"/>
      <c r="AU2182" s="92"/>
    </row>
    <row r="2183" spans="27:47" x14ac:dyDescent="0.2">
      <c r="AA2183" s="92"/>
      <c r="AB2183" s="92"/>
      <c r="AC2183" s="92"/>
      <c r="AD2183" s="92"/>
      <c r="AE2183" s="92"/>
      <c r="AF2183" s="117"/>
      <c r="AG2183" s="116"/>
      <c r="AN2183" s="92"/>
      <c r="AO2183" s="92"/>
      <c r="AP2183" s="92"/>
      <c r="AQ2183" s="92"/>
      <c r="AR2183" s="92"/>
      <c r="AS2183" s="92"/>
      <c r="AT2183" s="92"/>
      <c r="AU2183" s="92"/>
    </row>
    <row r="2184" spans="27:47" x14ac:dyDescent="0.2">
      <c r="AA2184" s="92"/>
      <c r="AB2184" s="92"/>
      <c r="AC2184" s="92"/>
      <c r="AD2184" s="92"/>
      <c r="AE2184" s="92"/>
      <c r="AF2184" s="117"/>
      <c r="AG2184" s="116"/>
      <c r="AN2184" s="92"/>
      <c r="AO2184" s="92"/>
      <c r="AP2184" s="92"/>
      <c r="AQ2184" s="92"/>
      <c r="AR2184" s="92"/>
      <c r="AS2184" s="92"/>
      <c r="AT2184" s="92"/>
      <c r="AU2184" s="92"/>
    </row>
    <row r="2185" spans="27:47" x14ac:dyDescent="0.2">
      <c r="AA2185" s="92"/>
      <c r="AB2185" s="92"/>
      <c r="AC2185" s="92"/>
      <c r="AD2185" s="92"/>
      <c r="AE2185" s="92"/>
      <c r="AF2185" s="117"/>
      <c r="AG2185" s="116"/>
      <c r="AN2185" s="92"/>
      <c r="AO2185" s="92"/>
      <c r="AP2185" s="92"/>
      <c r="AQ2185" s="92"/>
      <c r="AR2185" s="92"/>
      <c r="AS2185" s="92"/>
      <c r="AT2185" s="92"/>
      <c r="AU2185" s="92"/>
    </row>
    <row r="2186" spans="27:47" x14ac:dyDescent="0.2">
      <c r="AA2186" s="92"/>
      <c r="AB2186" s="92"/>
      <c r="AC2186" s="92"/>
      <c r="AD2186" s="92"/>
      <c r="AE2186" s="92"/>
      <c r="AF2186" s="117"/>
      <c r="AG2186" s="116"/>
      <c r="AN2186" s="92"/>
      <c r="AO2186" s="92"/>
      <c r="AP2186" s="92"/>
      <c r="AQ2186" s="92"/>
      <c r="AR2186" s="92"/>
      <c r="AS2186" s="92"/>
      <c r="AT2186" s="92"/>
      <c r="AU2186" s="92"/>
    </row>
    <row r="2187" spans="27:47" x14ac:dyDescent="0.2">
      <c r="AA2187" s="92"/>
      <c r="AB2187" s="92"/>
      <c r="AC2187" s="92"/>
      <c r="AD2187" s="92"/>
      <c r="AE2187" s="92"/>
      <c r="AF2187" s="117"/>
      <c r="AG2187" s="116"/>
      <c r="AN2187" s="92"/>
      <c r="AO2187" s="92"/>
      <c r="AP2187" s="92"/>
      <c r="AQ2187" s="92"/>
      <c r="AR2187" s="92"/>
      <c r="AS2187" s="92"/>
      <c r="AT2187" s="92"/>
      <c r="AU2187" s="92"/>
    </row>
    <row r="2188" spans="27:47" x14ac:dyDescent="0.2">
      <c r="AA2188" s="92"/>
      <c r="AB2188" s="92"/>
      <c r="AC2188" s="92"/>
      <c r="AD2188" s="92"/>
      <c r="AE2188" s="92"/>
      <c r="AF2188" s="117"/>
      <c r="AG2188" s="116"/>
      <c r="AN2188" s="92"/>
      <c r="AO2188" s="92"/>
      <c r="AP2188" s="92"/>
      <c r="AQ2188" s="92"/>
      <c r="AR2188" s="92"/>
      <c r="AS2188" s="92"/>
      <c r="AT2188" s="92"/>
      <c r="AU2188" s="92"/>
    </row>
    <row r="2189" spans="27:47" x14ac:dyDescent="0.2">
      <c r="AA2189" s="92"/>
      <c r="AB2189" s="92"/>
      <c r="AC2189" s="92"/>
      <c r="AD2189" s="92"/>
      <c r="AE2189" s="92"/>
      <c r="AF2189" s="117"/>
      <c r="AG2189" s="116"/>
      <c r="AN2189" s="92"/>
      <c r="AO2189" s="92"/>
      <c r="AP2189" s="92"/>
      <c r="AQ2189" s="92"/>
      <c r="AR2189" s="92"/>
      <c r="AS2189" s="92"/>
      <c r="AT2189" s="92"/>
      <c r="AU2189" s="92"/>
    </row>
    <row r="2190" spans="27:47" x14ac:dyDescent="0.2">
      <c r="AA2190" s="92"/>
      <c r="AB2190" s="92"/>
      <c r="AC2190" s="92"/>
      <c r="AD2190" s="92"/>
      <c r="AE2190" s="92"/>
      <c r="AF2190" s="117"/>
      <c r="AG2190" s="116"/>
      <c r="AN2190" s="92"/>
      <c r="AO2190" s="92"/>
      <c r="AP2190" s="92"/>
      <c r="AQ2190" s="92"/>
      <c r="AR2190" s="92"/>
      <c r="AS2190" s="92"/>
      <c r="AT2190" s="92"/>
      <c r="AU2190" s="92"/>
    </row>
    <row r="2191" spans="27:47" x14ac:dyDescent="0.2">
      <c r="AA2191" s="92"/>
      <c r="AB2191" s="92"/>
      <c r="AC2191" s="92"/>
      <c r="AD2191" s="92"/>
      <c r="AE2191" s="92"/>
      <c r="AF2191" s="117"/>
      <c r="AG2191" s="116"/>
      <c r="AN2191" s="92"/>
      <c r="AO2191" s="92"/>
      <c r="AP2191" s="92"/>
      <c r="AQ2191" s="92"/>
      <c r="AR2191" s="92"/>
      <c r="AS2191" s="92"/>
      <c r="AT2191" s="92"/>
      <c r="AU2191" s="92"/>
    </row>
    <row r="2192" spans="27:47" x14ac:dyDescent="0.2">
      <c r="AA2192" s="92"/>
      <c r="AB2192" s="92"/>
      <c r="AC2192" s="92"/>
      <c r="AD2192" s="92"/>
      <c r="AE2192" s="92"/>
      <c r="AF2192" s="117"/>
      <c r="AG2192" s="116"/>
      <c r="AN2192" s="92"/>
      <c r="AO2192" s="92"/>
      <c r="AP2192" s="92"/>
      <c r="AQ2192" s="92"/>
      <c r="AR2192" s="92"/>
      <c r="AS2192" s="92"/>
      <c r="AT2192" s="92"/>
      <c r="AU2192" s="92"/>
    </row>
    <row r="2193" spans="27:47" x14ac:dyDescent="0.2">
      <c r="AA2193" s="92"/>
      <c r="AB2193" s="92"/>
      <c r="AC2193" s="92"/>
      <c r="AD2193" s="92"/>
      <c r="AE2193" s="92"/>
      <c r="AF2193" s="117"/>
      <c r="AG2193" s="116"/>
      <c r="AN2193" s="92"/>
      <c r="AO2193" s="92"/>
      <c r="AP2193" s="92"/>
      <c r="AQ2193" s="92"/>
      <c r="AR2193" s="92"/>
      <c r="AS2193" s="92"/>
      <c r="AT2193" s="92"/>
      <c r="AU2193" s="92"/>
    </row>
    <row r="2194" spans="27:47" x14ac:dyDescent="0.2">
      <c r="AA2194" s="92"/>
      <c r="AB2194" s="92"/>
      <c r="AC2194" s="92"/>
      <c r="AD2194" s="92"/>
      <c r="AE2194" s="92"/>
      <c r="AF2194" s="117"/>
      <c r="AG2194" s="116"/>
      <c r="AN2194" s="92"/>
      <c r="AO2194" s="92"/>
      <c r="AP2194" s="92"/>
      <c r="AQ2194" s="92"/>
      <c r="AR2194" s="92"/>
      <c r="AS2194" s="92"/>
      <c r="AT2194" s="92"/>
      <c r="AU2194" s="92"/>
    </row>
    <row r="2195" spans="27:47" x14ac:dyDescent="0.2">
      <c r="AA2195" s="92"/>
      <c r="AB2195" s="92"/>
      <c r="AC2195" s="92"/>
      <c r="AD2195" s="92"/>
      <c r="AE2195" s="92"/>
      <c r="AF2195" s="117"/>
      <c r="AG2195" s="116"/>
      <c r="AN2195" s="92"/>
      <c r="AO2195" s="92"/>
      <c r="AP2195" s="92"/>
      <c r="AQ2195" s="92"/>
      <c r="AR2195" s="92"/>
      <c r="AS2195" s="92"/>
      <c r="AT2195" s="92"/>
      <c r="AU2195" s="92"/>
    </row>
    <row r="2196" spans="27:47" x14ac:dyDescent="0.2">
      <c r="AA2196" s="92"/>
      <c r="AB2196" s="92"/>
      <c r="AC2196" s="92"/>
      <c r="AD2196" s="92"/>
      <c r="AE2196" s="92"/>
      <c r="AF2196" s="117"/>
      <c r="AG2196" s="116"/>
      <c r="AN2196" s="92"/>
      <c r="AO2196" s="92"/>
      <c r="AP2196" s="92"/>
      <c r="AQ2196" s="92"/>
      <c r="AR2196" s="92"/>
      <c r="AS2196" s="92"/>
      <c r="AT2196" s="92"/>
      <c r="AU2196" s="92"/>
    </row>
    <row r="2197" spans="27:47" x14ac:dyDescent="0.2">
      <c r="AA2197" s="92"/>
      <c r="AB2197" s="92"/>
      <c r="AC2197" s="92"/>
      <c r="AD2197" s="92"/>
      <c r="AE2197" s="92"/>
      <c r="AF2197" s="117"/>
      <c r="AG2197" s="116"/>
      <c r="AN2197" s="92"/>
      <c r="AO2197" s="92"/>
      <c r="AP2197" s="92"/>
      <c r="AQ2197" s="92"/>
      <c r="AR2197" s="92"/>
      <c r="AS2197" s="92"/>
      <c r="AT2197" s="92"/>
      <c r="AU2197" s="92"/>
    </row>
    <row r="2198" spans="27:47" x14ac:dyDescent="0.2">
      <c r="AA2198" s="92"/>
      <c r="AB2198" s="92"/>
      <c r="AC2198" s="92"/>
      <c r="AD2198" s="92"/>
      <c r="AE2198" s="92"/>
      <c r="AF2198" s="117"/>
      <c r="AG2198" s="116"/>
      <c r="AN2198" s="92"/>
      <c r="AO2198" s="92"/>
      <c r="AP2198" s="92"/>
      <c r="AQ2198" s="92"/>
      <c r="AR2198" s="92"/>
      <c r="AS2198" s="92"/>
      <c r="AT2198" s="92"/>
      <c r="AU2198" s="92"/>
    </row>
    <row r="2199" spans="27:47" x14ac:dyDescent="0.2">
      <c r="AA2199" s="92"/>
      <c r="AB2199" s="92"/>
      <c r="AC2199" s="92"/>
      <c r="AD2199" s="92"/>
      <c r="AE2199" s="92"/>
      <c r="AF2199" s="117"/>
      <c r="AG2199" s="116"/>
      <c r="AN2199" s="92"/>
      <c r="AO2199" s="92"/>
      <c r="AP2199" s="92"/>
      <c r="AQ2199" s="92"/>
      <c r="AR2199" s="92"/>
      <c r="AS2199" s="92"/>
      <c r="AT2199" s="92"/>
      <c r="AU2199" s="92"/>
    </row>
    <row r="2200" spans="27:47" x14ac:dyDescent="0.2">
      <c r="AA2200" s="92"/>
      <c r="AB2200" s="92"/>
      <c r="AC2200" s="92"/>
      <c r="AD2200" s="92"/>
      <c r="AE2200" s="92"/>
      <c r="AF2200" s="117"/>
      <c r="AG2200" s="116"/>
      <c r="AN2200" s="92"/>
      <c r="AO2200" s="92"/>
      <c r="AP2200" s="92"/>
      <c r="AQ2200" s="92"/>
      <c r="AR2200" s="92"/>
      <c r="AS2200" s="92"/>
      <c r="AT2200" s="92"/>
      <c r="AU2200" s="92"/>
    </row>
    <row r="2201" spans="27:47" x14ac:dyDescent="0.2">
      <c r="AA2201" s="92"/>
      <c r="AB2201" s="92"/>
      <c r="AC2201" s="92"/>
      <c r="AD2201" s="92"/>
      <c r="AE2201" s="92"/>
      <c r="AF2201" s="117"/>
      <c r="AG2201" s="116"/>
      <c r="AN2201" s="92"/>
      <c r="AO2201" s="92"/>
      <c r="AP2201" s="92"/>
      <c r="AQ2201" s="92"/>
      <c r="AR2201" s="92"/>
      <c r="AS2201" s="92"/>
      <c r="AT2201" s="92"/>
      <c r="AU2201" s="92"/>
    </row>
    <row r="2202" spans="27:47" x14ac:dyDescent="0.2">
      <c r="AA2202" s="92"/>
      <c r="AB2202" s="92"/>
      <c r="AC2202" s="92"/>
      <c r="AD2202" s="92"/>
      <c r="AE2202" s="92"/>
      <c r="AF2202" s="117"/>
      <c r="AG2202" s="116"/>
      <c r="AN2202" s="92"/>
      <c r="AO2202" s="92"/>
      <c r="AP2202" s="92"/>
      <c r="AQ2202" s="92"/>
      <c r="AR2202" s="92"/>
      <c r="AS2202" s="92"/>
      <c r="AT2202" s="92"/>
      <c r="AU2202" s="92"/>
    </row>
    <row r="2203" spans="27:47" x14ac:dyDescent="0.2">
      <c r="AA2203" s="92"/>
      <c r="AB2203" s="92"/>
      <c r="AC2203" s="92"/>
      <c r="AD2203" s="92"/>
      <c r="AE2203" s="92"/>
      <c r="AF2203" s="117"/>
      <c r="AG2203" s="116"/>
      <c r="AN2203" s="92"/>
      <c r="AO2203" s="92"/>
      <c r="AP2203" s="92"/>
      <c r="AQ2203" s="92"/>
      <c r="AR2203" s="92"/>
      <c r="AS2203" s="92"/>
      <c r="AT2203" s="92"/>
      <c r="AU2203" s="92"/>
    </row>
    <row r="2204" spans="27:47" x14ac:dyDescent="0.2">
      <c r="AA2204" s="92"/>
      <c r="AB2204" s="92"/>
      <c r="AC2204" s="92"/>
      <c r="AD2204" s="92"/>
      <c r="AE2204" s="92"/>
      <c r="AF2204" s="117"/>
      <c r="AG2204" s="116"/>
      <c r="AN2204" s="92"/>
      <c r="AO2204" s="92"/>
      <c r="AP2204" s="92"/>
      <c r="AQ2204" s="92"/>
      <c r="AR2204" s="92"/>
      <c r="AS2204" s="92"/>
      <c r="AT2204" s="92"/>
      <c r="AU2204" s="92"/>
    </row>
    <row r="2205" spans="27:47" x14ac:dyDescent="0.2">
      <c r="AA2205" s="92"/>
      <c r="AB2205" s="92"/>
      <c r="AC2205" s="92"/>
      <c r="AD2205" s="92"/>
      <c r="AE2205" s="92"/>
      <c r="AF2205" s="117"/>
      <c r="AG2205" s="116"/>
      <c r="AN2205" s="92"/>
      <c r="AO2205" s="92"/>
      <c r="AP2205" s="92"/>
      <c r="AQ2205" s="92"/>
      <c r="AR2205" s="92"/>
      <c r="AS2205" s="92"/>
      <c r="AT2205" s="92"/>
      <c r="AU2205" s="92"/>
    </row>
    <row r="2206" spans="27:47" x14ac:dyDescent="0.2">
      <c r="AA2206" s="92"/>
      <c r="AB2206" s="92"/>
      <c r="AC2206" s="92"/>
      <c r="AD2206" s="92"/>
      <c r="AE2206" s="92"/>
      <c r="AF2206" s="117"/>
      <c r="AG2206" s="116"/>
      <c r="AN2206" s="92"/>
      <c r="AO2206" s="92"/>
      <c r="AP2206" s="92"/>
      <c r="AQ2206" s="92"/>
      <c r="AR2206" s="92"/>
      <c r="AS2206" s="92"/>
      <c r="AT2206" s="92"/>
      <c r="AU2206" s="92"/>
    </row>
    <row r="2207" spans="27:47" x14ac:dyDescent="0.2">
      <c r="AA2207" s="92"/>
      <c r="AB2207" s="92"/>
      <c r="AC2207" s="92"/>
      <c r="AD2207" s="92"/>
      <c r="AE2207" s="92"/>
      <c r="AF2207" s="117"/>
      <c r="AG2207" s="116"/>
      <c r="AN2207" s="92"/>
      <c r="AO2207" s="92"/>
      <c r="AP2207" s="92"/>
      <c r="AQ2207" s="92"/>
      <c r="AR2207" s="92"/>
      <c r="AS2207" s="92"/>
      <c r="AT2207" s="92"/>
      <c r="AU2207" s="92"/>
    </row>
    <row r="2208" spans="27:47" x14ac:dyDescent="0.2">
      <c r="AA2208" s="92"/>
      <c r="AB2208" s="92"/>
      <c r="AC2208" s="92"/>
      <c r="AD2208" s="92"/>
      <c r="AE2208" s="92"/>
      <c r="AF2208" s="117"/>
      <c r="AG2208" s="116"/>
      <c r="AN2208" s="92"/>
      <c r="AO2208" s="92"/>
      <c r="AP2208" s="92"/>
      <c r="AQ2208" s="92"/>
      <c r="AR2208" s="92"/>
      <c r="AS2208" s="92"/>
      <c r="AT2208" s="92"/>
      <c r="AU2208" s="92"/>
    </row>
    <row r="2209" spans="27:47" x14ac:dyDescent="0.2">
      <c r="AA2209" s="92"/>
      <c r="AB2209" s="92"/>
      <c r="AC2209" s="92"/>
      <c r="AD2209" s="92"/>
      <c r="AE2209" s="92"/>
      <c r="AF2209" s="117"/>
      <c r="AG2209" s="116"/>
      <c r="AN2209" s="92"/>
      <c r="AO2209" s="92"/>
      <c r="AP2209" s="92"/>
      <c r="AQ2209" s="92"/>
      <c r="AR2209" s="92"/>
      <c r="AS2209" s="92"/>
      <c r="AT2209" s="92"/>
      <c r="AU2209" s="92"/>
    </row>
    <row r="2210" spans="27:47" x14ac:dyDescent="0.2">
      <c r="AA2210" s="92"/>
      <c r="AB2210" s="92"/>
      <c r="AC2210" s="92"/>
      <c r="AD2210" s="92"/>
      <c r="AE2210" s="92"/>
      <c r="AF2210" s="117"/>
      <c r="AG2210" s="116"/>
      <c r="AN2210" s="92"/>
      <c r="AO2210" s="92"/>
      <c r="AP2210" s="92"/>
      <c r="AQ2210" s="92"/>
      <c r="AR2210" s="92"/>
      <c r="AS2210" s="92"/>
      <c r="AT2210" s="92"/>
      <c r="AU2210" s="92"/>
    </row>
    <row r="2211" spans="27:47" x14ac:dyDescent="0.2">
      <c r="AA2211" s="92"/>
      <c r="AB2211" s="92"/>
      <c r="AC2211" s="92"/>
      <c r="AD2211" s="92"/>
      <c r="AE2211" s="92"/>
      <c r="AF2211" s="117"/>
      <c r="AG2211" s="116"/>
      <c r="AN2211" s="92"/>
      <c r="AO2211" s="92"/>
      <c r="AP2211" s="92"/>
      <c r="AQ2211" s="92"/>
      <c r="AR2211" s="92"/>
      <c r="AS2211" s="92"/>
      <c r="AT2211" s="92"/>
      <c r="AU2211" s="92"/>
    </row>
    <row r="2212" spans="27:47" x14ac:dyDescent="0.2">
      <c r="AA2212" s="92"/>
      <c r="AB2212" s="92"/>
      <c r="AC2212" s="92"/>
      <c r="AD2212" s="92"/>
      <c r="AE2212" s="92"/>
      <c r="AF2212" s="117"/>
      <c r="AG2212" s="116"/>
      <c r="AN2212" s="92"/>
      <c r="AO2212" s="92"/>
      <c r="AP2212" s="92"/>
      <c r="AQ2212" s="92"/>
      <c r="AR2212" s="92"/>
      <c r="AS2212" s="92"/>
      <c r="AT2212" s="92"/>
      <c r="AU2212" s="92"/>
    </row>
    <row r="2213" spans="27:47" x14ac:dyDescent="0.2">
      <c r="AA2213" s="92"/>
      <c r="AB2213" s="92"/>
      <c r="AC2213" s="92"/>
      <c r="AD2213" s="92"/>
      <c r="AE2213" s="92"/>
      <c r="AF2213" s="117"/>
      <c r="AG2213" s="116"/>
      <c r="AN2213" s="92"/>
      <c r="AO2213" s="92"/>
      <c r="AP2213" s="92"/>
      <c r="AQ2213" s="92"/>
      <c r="AR2213" s="92"/>
      <c r="AS2213" s="92"/>
      <c r="AT2213" s="92"/>
      <c r="AU2213" s="92"/>
    </row>
    <row r="2214" spans="27:47" x14ac:dyDescent="0.2">
      <c r="AA2214" s="92"/>
      <c r="AB2214" s="92"/>
      <c r="AC2214" s="92"/>
      <c r="AD2214" s="92"/>
      <c r="AE2214" s="92"/>
      <c r="AF2214" s="117"/>
      <c r="AG2214" s="116"/>
      <c r="AN2214" s="92"/>
      <c r="AO2214" s="92"/>
      <c r="AP2214" s="92"/>
      <c r="AQ2214" s="92"/>
      <c r="AR2214" s="92"/>
      <c r="AS2214" s="92"/>
      <c r="AT2214" s="92"/>
      <c r="AU2214" s="92"/>
    </row>
    <row r="2215" spans="27:47" x14ac:dyDescent="0.2">
      <c r="AA2215" s="92"/>
      <c r="AB2215" s="92"/>
      <c r="AC2215" s="92"/>
      <c r="AD2215" s="92"/>
      <c r="AE2215" s="92"/>
      <c r="AF2215" s="117"/>
      <c r="AG2215" s="116"/>
      <c r="AN2215" s="92"/>
      <c r="AO2215" s="92"/>
      <c r="AP2215" s="92"/>
      <c r="AQ2215" s="92"/>
      <c r="AR2215" s="92"/>
      <c r="AS2215" s="92"/>
      <c r="AT2215" s="92"/>
      <c r="AU2215" s="92"/>
    </row>
    <row r="2216" spans="27:47" x14ac:dyDescent="0.2">
      <c r="AA2216" s="92"/>
      <c r="AB2216" s="92"/>
      <c r="AC2216" s="92"/>
      <c r="AD2216" s="92"/>
      <c r="AE2216" s="92"/>
      <c r="AF2216" s="117"/>
      <c r="AG2216" s="116"/>
      <c r="AN2216" s="92"/>
      <c r="AO2216" s="92"/>
      <c r="AP2216" s="92"/>
      <c r="AQ2216" s="92"/>
      <c r="AR2216" s="92"/>
      <c r="AS2216" s="92"/>
      <c r="AT2216" s="92"/>
      <c r="AU2216" s="92"/>
    </row>
    <row r="2217" spans="27:47" x14ac:dyDescent="0.2">
      <c r="AA2217" s="92"/>
      <c r="AB2217" s="92"/>
      <c r="AC2217" s="92"/>
      <c r="AD2217" s="92"/>
      <c r="AE2217" s="92"/>
      <c r="AF2217" s="117"/>
      <c r="AG2217" s="116"/>
      <c r="AN2217" s="92"/>
      <c r="AO2217" s="92"/>
      <c r="AP2217" s="92"/>
      <c r="AQ2217" s="92"/>
      <c r="AR2217" s="92"/>
      <c r="AS2217" s="92"/>
      <c r="AT2217" s="92"/>
      <c r="AU2217" s="92"/>
    </row>
    <row r="2218" spans="27:47" x14ac:dyDescent="0.2">
      <c r="AA2218" s="92"/>
      <c r="AB2218" s="92"/>
      <c r="AC2218" s="92"/>
      <c r="AD2218" s="92"/>
      <c r="AE2218" s="92"/>
      <c r="AF2218" s="117"/>
      <c r="AG2218" s="116"/>
      <c r="AN2218" s="92"/>
      <c r="AO2218" s="92"/>
      <c r="AP2218" s="92"/>
      <c r="AQ2218" s="92"/>
      <c r="AR2218" s="92"/>
      <c r="AS2218" s="92"/>
      <c r="AT2218" s="92"/>
      <c r="AU2218" s="92"/>
    </row>
    <row r="2219" spans="27:47" x14ac:dyDescent="0.2">
      <c r="AA2219" s="92"/>
      <c r="AB2219" s="92"/>
      <c r="AC2219" s="92"/>
      <c r="AD2219" s="92"/>
      <c r="AE2219" s="92"/>
      <c r="AF2219" s="117"/>
      <c r="AG2219" s="116"/>
      <c r="AN2219" s="92"/>
      <c r="AO2219" s="92"/>
      <c r="AP2219" s="92"/>
      <c r="AQ2219" s="92"/>
      <c r="AR2219" s="92"/>
      <c r="AS2219" s="92"/>
      <c r="AT2219" s="92"/>
      <c r="AU2219" s="92"/>
    </row>
    <row r="2220" spans="27:47" x14ac:dyDescent="0.2">
      <c r="AA2220" s="92"/>
      <c r="AB2220" s="92"/>
      <c r="AC2220" s="92"/>
      <c r="AD2220" s="92"/>
      <c r="AE2220" s="92"/>
      <c r="AF2220" s="117"/>
      <c r="AG2220" s="116"/>
      <c r="AN2220" s="92"/>
      <c r="AO2220" s="92"/>
      <c r="AP2220" s="92"/>
      <c r="AQ2220" s="92"/>
      <c r="AR2220" s="92"/>
      <c r="AS2220" s="92"/>
      <c r="AT2220" s="92"/>
      <c r="AU2220" s="92"/>
    </row>
    <row r="2221" spans="27:47" x14ac:dyDescent="0.2">
      <c r="AA2221" s="92"/>
      <c r="AB2221" s="92"/>
      <c r="AC2221" s="92"/>
      <c r="AD2221" s="92"/>
      <c r="AE2221" s="92"/>
      <c r="AF2221" s="117"/>
      <c r="AG2221" s="116"/>
      <c r="AN2221" s="92"/>
      <c r="AO2221" s="92"/>
      <c r="AP2221" s="92"/>
      <c r="AQ2221" s="92"/>
      <c r="AR2221" s="92"/>
      <c r="AS2221" s="92"/>
      <c r="AT2221" s="92"/>
      <c r="AU2221" s="92"/>
    </row>
    <row r="2222" spans="27:47" x14ac:dyDescent="0.2">
      <c r="AA2222" s="92"/>
      <c r="AB2222" s="92"/>
      <c r="AC2222" s="92"/>
      <c r="AD2222" s="92"/>
      <c r="AE2222" s="92"/>
      <c r="AF2222" s="117"/>
      <c r="AG2222" s="116"/>
      <c r="AN2222" s="92"/>
      <c r="AO2222" s="92"/>
      <c r="AP2222" s="92"/>
      <c r="AQ2222" s="92"/>
      <c r="AR2222" s="92"/>
      <c r="AS2222" s="92"/>
      <c r="AT2222" s="92"/>
      <c r="AU2222" s="92"/>
    </row>
    <row r="2223" spans="27:47" x14ac:dyDescent="0.2">
      <c r="AA2223" s="92"/>
      <c r="AB2223" s="92"/>
      <c r="AC2223" s="92"/>
      <c r="AD2223" s="92"/>
      <c r="AE2223" s="92"/>
      <c r="AF2223" s="117"/>
      <c r="AG2223" s="116"/>
      <c r="AN2223" s="92"/>
      <c r="AO2223" s="92"/>
      <c r="AP2223" s="92"/>
      <c r="AQ2223" s="92"/>
      <c r="AR2223" s="92"/>
      <c r="AS2223" s="92"/>
      <c r="AT2223" s="92"/>
      <c r="AU2223" s="92"/>
    </row>
    <row r="2224" spans="27:47" x14ac:dyDescent="0.2">
      <c r="AA2224" s="92"/>
      <c r="AB2224" s="92"/>
      <c r="AC2224" s="92"/>
      <c r="AD2224" s="92"/>
      <c r="AE2224" s="92"/>
      <c r="AF2224" s="117"/>
      <c r="AG2224" s="116"/>
      <c r="AN2224" s="92"/>
      <c r="AO2224" s="92"/>
      <c r="AP2224" s="92"/>
      <c r="AQ2224" s="92"/>
      <c r="AR2224" s="92"/>
      <c r="AS2224" s="92"/>
      <c r="AT2224" s="92"/>
      <c r="AU2224" s="92"/>
    </row>
    <row r="2225" spans="27:47" x14ac:dyDescent="0.2">
      <c r="AA2225" s="92"/>
      <c r="AB2225" s="92"/>
      <c r="AC2225" s="92"/>
      <c r="AD2225" s="92"/>
      <c r="AE2225" s="92"/>
      <c r="AF2225" s="117"/>
      <c r="AG2225" s="116"/>
      <c r="AN2225" s="92"/>
      <c r="AO2225" s="92"/>
      <c r="AP2225" s="92"/>
      <c r="AQ2225" s="92"/>
      <c r="AR2225" s="92"/>
      <c r="AS2225" s="92"/>
      <c r="AT2225" s="92"/>
      <c r="AU2225" s="92"/>
    </row>
    <row r="2226" spans="27:47" x14ac:dyDescent="0.2">
      <c r="AA2226" s="92"/>
      <c r="AB2226" s="92"/>
      <c r="AC2226" s="92"/>
      <c r="AD2226" s="92"/>
      <c r="AE2226" s="92"/>
      <c r="AF2226" s="117"/>
      <c r="AG2226" s="116"/>
      <c r="AN2226" s="92"/>
      <c r="AO2226" s="92"/>
      <c r="AP2226" s="92"/>
      <c r="AQ2226" s="92"/>
      <c r="AR2226" s="92"/>
      <c r="AS2226" s="92"/>
      <c r="AT2226" s="92"/>
      <c r="AU2226" s="92"/>
    </row>
    <row r="2227" spans="27:47" x14ac:dyDescent="0.2">
      <c r="AA2227" s="92"/>
      <c r="AB2227" s="92"/>
      <c r="AC2227" s="92"/>
      <c r="AD2227" s="92"/>
      <c r="AE2227" s="92"/>
      <c r="AF2227" s="117"/>
      <c r="AG2227" s="116"/>
      <c r="AN2227" s="92"/>
      <c r="AO2227" s="92"/>
      <c r="AP2227" s="92"/>
      <c r="AQ2227" s="92"/>
      <c r="AR2227" s="92"/>
      <c r="AS2227" s="92"/>
      <c r="AT2227" s="92"/>
      <c r="AU2227" s="92"/>
    </row>
    <row r="2228" spans="27:47" x14ac:dyDescent="0.2">
      <c r="AA2228" s="92"/>
      <c r="AB2228" s="92"/>
      <c r="AC2228" s="92"/>
      <c r="AD2228" s="92"/>
      <c r="AE2228" s="92"/>
      <c r="AF2228" s="117"/>
      <c r="AG2228" s="116"/>
      <c r="AN2228" s="92"/>
      <c r="AO2228" s="92"/>
      <c r="AP2228" s="92"/>
      <c r="AQ2228" s="92"/>
      <c r="AR2228" s="92"/>
      <c r="AS2228" s="92"/>
      <c r="AT2228" s="92"/>
      <c r="AU2228" s="92"/>
    </row>
    <row r="2229" spans="27:47" x14ac:dyDescent="0.2">
      <c r="AA2229" s="92"/>
      <c r="AB2229" s="92"/>
      <c r="AC2229" s="92"/>
      <c r="AD2229" s="92"/>
      <c r="AE2229" s="92"/>
      <c r="AF2229" s="117"/>
      <c r="AG2229" s="116"/>
      <c r="AN2229" s="92"/>
      <c r="AO2229" s="92"/>
      <c r="AP2229" s="92"/>
      <c r="AQ2229" s="92"/>
      <c r="AR2229" s="92"/>
      <c r="AS2229" s="92"/>
      <c r="AT2229" s="92"/>
      <c r="AU2229" s="92"/>
    </row>
    <row r="2230" spans="27:47" x14ac:dyDescent="0.2">
      <c r="AA2230" s="92"/>
      <c r="AB2230" s="92"/>
      <c r="AC2230" s="92"/>
      <c r="AD2230" s="92"/>
      <c r="AE2230" s="92"/>
      <c r="AF2230" s="117"/>
      <c r="AG2230" s="116"/>
      <c r="AN2230" s="92"/>
      <c r="AO2230" s="92"/>
      <c r="AP2230" s="92"/>
      <c r="AQ2230" s="92"/>
      <c r="AR2230" s="92"/>
      <c r="AS2230" s="92"/>
      <c r="AT2230" s="92"/>
      <c r="AU2230" s="92"/>
    </row>
    <row r="2231" spans="27:47" x14ac:dyDescent="0.2">
      <c r="AA2231" s="92"/>
      <c r="AB2231" s="92"/>
      <c r="AC2231" s="92"/>
      <c r="AD2231" s="92"/>
      <c r="AE2231" s="92"/>
      <c r="AF2231" s="117"/>
      <c r="AG2231" s="116"/>
      <c r="AN2231" s="92"/>
      <c r="AO2231" s="92"/>
      <c r="AP2231" s="92"/>
      <c r="AQ2231" s="92"/>
      <c r="AR2231" s="92"/>
      <c r="AS2231" s="92"/>
      <c r="AT2231" s="92"/>
      <c r="AU2231" s="92"/>
    </row>
    <row r="2232" spans="27:47" x14ac:dyDescent="0.2">
      <c r="AA2232" s="92"/>
      <c r="AB2232" s="92"/>
      <c r="AC2232" s="92"/>
      <c r="AD2232" s="92"/>
      <c r="AE2232" s="92"/>
      <c r="AF2232" s="117"/>
      <c r="AG2232" s="116"/>
      <c r="AN2232" s="92"/>
      <c r="AO2232" s="92"/>
      <c r="AP2232" s="92"/>
      <c r="AQ2232" s="92"/>
      <c r="AR2232" s="92"/>
      <c r="AS2232" s="92"/>
      <c r="AT2232" s="92"/>
      <c r="AU2232" s="92"/>
    </row>
    <row r="2233" spans="27:47" x14ac:dyDescent="0.2">
      <c r="AA2233" s="92"/>
      <c r="AB2233" s="92"/>
      <c r="AC2233" s="92"/>
      <c r="AD2233" s="92"/>
      <c r="AE2233" s="92"/>
      <c r="AF2233" s="117"/>
      <c r="AG2233" s="116"/>
      <c r="AN2233" s="92"/>
      <c r="AO2233" s="92"/>
      <c r="AP2233" s="92"/>
      <c r="AQ2233" s="92"/>
      <c r="AR2233" s="92"/>
      <c r="AS2233" s="92"/>
      <c r="AT2233" s="92"/>
      <c r="AU2233" s="92"/>
    </row>
    <row r="2234" spans="27:47" x14ac:dyDescent="0.2">
      <c r="AA2234" s="92"/>
      <c r="AB2234" s="92"/>
      <c r="AC2234" s="92"/>
      <c r="AD2234" s="92"/>
      <c r="AE2234" s="92"/>
      <c r="AF2234" s="117"/>
      <c r="AG2234" s="116"/>
      <c r="AN2234" s="92"/>
      <c r="AO2234" s="92"/>
      <c r="AP2234" s="92"/>
      <c r="AQ2234" s="92"/>
      <c r="AR2234" s="92"/>
      <c r="AS2234" s="92"/>
      <c r="AT2234" s="92"/>
      <c r="AU2234" s="92"/>
    </row>
    <row r="2235" spans="27:47" x14ac:dyDescent="0.2">
      <c r="AA2235" s="92"/>
      <c r="AB2235" s="92"/>
      <c r="AC2235" s="92"/>
      <c r="AD2235" s="92"/>
      <c r="AE2235" s="92"/>
      <c r="AF2235" s="117"/>
      <c r="AG2235" s="116"/>
      <c r="AN2235" s="92"/>
      <c r="AO2235" s="92"/>
      <c r="AP2235" s="92"/>
      <c r="AQ2235" s="92"/>
      <c r="AR2235" s="92"/>
      <c r="AS2235" s="92"/>
      <c r="AT2235" s="92"/>
      <c r="AU2235" s="92"/>
    </row>
    <row r="2236" spans="27:47" x14ac:dyDescent="0.2">
      <c r="AA2236" s="92"/>
      <c r="AB2236" s="92"/>
      <c r="AC2236" s="92"/>
      <c r="AD2236" s="92"/>
      <c r="AE2236" s="92"/>
      <c r="AF2236" s="117"/>
      <c r="AG2236" s="116"/>
      <c r="AN2236" s="92"/>
      <c r="AO2236" s="92"/>
      <c r="AP2236" s="92"/>
      <c r="AQ2236" s="92"/>
      <c r="AR2236" s="92"/>
      <c r="AS2236" s="92"/>
      <c r="AT2236" s="92"/>
      <c r="AU2236" s="92"/>
    </row>
    <row r="2237" spans="27:47" x14ac:dyDescent="0.2">
      <c r="AA2237" s="92"/>
      <c r="AB2237" s="92"/>
      <c r="AC2237" s="92"/>
      <c r="AD2237" s="92"/>
      <c r="AE2237" s="92"/>
      <c r="AF2237" s="117"/>
      <c r="AG2237" s="116"/>
      <c r="AN2237" s="92"/>
      <c r="AO2237" s="92"/>
      <c r="AP2237" s="92"/>
      <c r="AQ2237" s="92"/>
      <c r="AR2237" s="92"/>
      <c r="AS2237" s="92"/>
      <c r="AT2237" s="92"/>
      <c r="AU2237" s="92"/>
    </row>
    <row r="2238" spans="27:47" x14ac:dyDescent="0.2">
      <c r="AA2238" s="92"/>
      <c r="AB2238" s="92"/>
      <c r="AC2238" s="92"/>
      <c r="AD2238" s="92"/>
      <c r="AE2238" s="92"/>
      <c r="AF2238" s="117"/>
      <c r="AG2238" s="116"/>
      <c r="AN2238" s="92"/>
      <c r="AO2238" s="92"/>
      <c r="AP2238" s="92"/>
      <c r="AQ2238" s="92"/>
      <c r="AR2238" s="92"/>
      <c r="AS2238" s="92"/>
      <c r="AT2238" s="92"/>
      <c r="AU2238" s="92"/>
    </row>
    <row r="2239" spans="27:47" x14ac:dyDescent="0.2">
      <c r="AA2239" s="92"/>
      <c r="AB2239" s="92"/>
      <c r="AC2239" s="92"/>
      <c r="AD2239" s="92"/>
      <c r="AE2239" s="92"/>
      <c r="AF2239" s="117"/>
      <c r="AG2239" s="116"/>
      <c r="AN2239" s="92"/>
      <c r="AO2239" s="92"/>
      <c r="AP2239" s="92"/>
      <c r="AQ2239" s="92"/>
      <c r="AR2239" s="92"/>
      <c r="AS2239" s="92"/>
      <c r="AT2239" s="92"/>
      <c r="AU2239" s="92"/>
    </row>
    <row r="2240" spans="27:47" x14ac:dyDescent="0.2">
      <c r="AA2240" s="92"/>
      <c r="AB2240" s="92"/>
      <c r="AC2240" s="92"/>
      <c r="AD2240" s="92"/>
      <c r="AE2240" s="92"/>
      <c r="AF2240" s="117"/>
      <c r="AG2240" s="116"/>
      <c r="AN2240" s="92"/>
      <c r="AO2240" s="92"/>
      <c r="AP2240" s="92"/>
      <c r="AQ2240" s="92"/>
      <c r="AR2240" s="92"/>
      <c r="AS2240" s="92"/>
      <c r="AT2240" s="92"/>
      <c r="AU2240" s="92"/>
    </row>
    <row r="2241" spans="27:47" x14ac:dyDescent="0.2">
      <c r="AA2241" s="92"/>
      <c r="AB2241" s="92"/>
      <c r="AC2241" s="92"/>
      <c r="AD2241" s="92"/>
      <c r="AE2241" s="92"/>
      <c r="AF2241" s="117"/>
      <c r="AG2241" s="116"/>
      <c r="AN2241" s="92"/>
      <c r="AO2241" s="92"/>
      <c r="AP2241" s="92"/>
      <c r="AQ2241" s="92"/>
      <c r="AR2241" s="92"/>
      <c r="AS2241" s="92"/>
      <c r="AT2241" s="92"/>
      <c r="AU2241" s="92"/>
    </row>
    <row r="2242" spans="27:47" x14ac:dyDescent="0.2">
      <c r="AA2242" s="92"/>
      <c r="AB2242" s="92"/>
      <c r="AC2242" s="92"/>
      <c r="AD2242" s="92"/>
      <c r="AE2242" s="92"/>
      <c r="AF2242" s="117"/>
      <c r="AG2242" s="116"/>
      <c r="AN2242" s="92"/>
      <c r="AO2242" s="92"/>
      <c r="AP2242" s="92"/>
      <c r="AQ2242" s="92"/>
      <c r="AR2242" s="92"/>
      <c r="AS2242" s="92"/>
      <c r="AT2242" s="92"/>
      <c r="AU2242" s="92"/>
    </row>
    <row r="2243" spans="27:47" x14ac:dyDescent="0.2">
      <c r="AA2243" s="92"/>
      <c r="AB2243" s="92"/>
      <c r="AC2243" s="92"/>
      <c r="AD2243" s="92"/>
      <c r="AE2243" s="92"/>
      <c r="AF2243" s="117"/>
      <c r="AG2243" s="116"/>
      <c r="AN2243" s="92"/>
      <c r="AO2243" s="92"/>
      <c r="AP2243" s="92"/>
      <c r="AQ2243" s="92"/>
      <c r="AR2243" s="92"/>
      <c r="AS2243" s="92"/>
      <c r="AT2243" s="92"/>
      <c r="AU2243" s="92"/>
    </row>
    <row r="2244" spans="27:47" x14ac:dyDescent="0.2">
      <c r="AA2244" s="92"/>
      <c r="AB2244" s="92"/>
      <c r="AC2244" s="92"/>
      <c r="AD2244" s="92"/>
      <c r="AE2244" s="92"/>
      <c r="AF2244" s="117"/>
      <c r="AG2244" s="116"/>
      <c r="AN2244" s="92"/>
      <c r="AO2244" s="92"/>
      <c r="AP2244" s="92"/>
      <c r="AQ2244" s="92"/>
      <c r="AR2244" s="92"/>
      <c r="AS2244" s="92"/>
      <c r="AT2244" s="92"/>
      <c r="AU2244" s="92"/>
    </row>
    <row r="2245" spans="27:47" x14ac:dyDescent="0.2">
      <c r="AA2245" s="92"/>
      <c r="AB2245" s="92"/>
      <c r="AC2245" s="92"/>
      <c r="AD2245" s="92"/>
      <c r="AE2245" s="92"/>
      <c r="AF2245" s="117"/>
      <c r="AG2245" s="116"/>
      <c r="AN2245" s="92"/>
      <c r="AO2245" s="92"/>
      <c r="AP2245" s="92"/>
      <c r="AQ2245" s="92"/>
      <c r="AR2245" s="92"/>
      <c r="AS2245" s="92"/>
      <c r="AT2245" s="92"/>
      <c r="AU2245" s="92"/>
    </row>
    <row r="2246" spans="27:47" x14ac:dyDescent="0.2">
      <c r="AA2246" s="92"/>
      <c r="AB2246" s="92"/>
      <c r="AC2246" s="92"/>
      <c r="AD2246" s="92"/>
      <c r="AE2246" s="92"/>
      <c r="AF2246" s="117"/>
      <c r="AG2246" s="116"/>
      <c r="AN2246" s="92"/>
      <c r="AO2246" s="92"/>
      <c r="AP2246" s="92"/>
      <c r="AQ2246" s="92"/>
      <c r="AR2246" s="92"/>
      <c r="AS2246" s="92"/>
      <c r="AT2246" s="92"/>
      <c r="AU2246" s="92"/>
    </row>
    <row r="2247" spans="27:47" x14ac:dyDescent="0.2">
      <c r="AA2247" s="92"/>
      <c r="AB2247" s="92"/>
      <c r="AC2247" s="92"/>
      <c r="AD2247" s="92"/>
      <c r="AE2247" s="92"/>
      <c r="AF2247" s="117"/>
      <c r="AG2247" s="116"/>
      <c r="AN2247" s="92"/>
      <c r="AO2247" s="92"/>
      <c r="AP2247" s="92"/>
      <c r="AQ2247" s="92"/>
      <c r="AR2247" s="92"/>
      <c r="AS2247" s="92"/>
      <c r="AT2247" s="92"/>
      <c r="AU2247" s="92"/>
    </row>
    <row r="2248" spans="27:47" x14ac:dyDescent="0.2">
      <c r="AA2248" s="92"/>
      <c r="AB2248" s="92"/>
      <c r="AC2248" s="92"/>
      <c r="AD2248" s="92"/>
      <c r="AE2248" s="92"/>
      <c r="AF2248" s="117"/>
      <c r="AG2248" s="116"/>
      <c r="AN2248" s="92"/>
      <c r="AO2248" s="92"/>
      <c r="AP2248" s="92"/>
      <c r="AQ2248" s="92"/>
      <c r="AR2248" s="92"/>
      <c r="AS2248" s="92"/>
      <c r="AT2248" s="92"/>
      <c r="AU2248" s="92"/>
    </row>
    <row r="2249" spans="27:47" x14ac:dyDescent="0.2">
      <c r="AA2249" s="92"/>
      <c r="AB2249" s="92"/>
      <c r="AC2249" s="92"/>
      <c r="AD2249" s="92"/>
      <c r="AE2249" s="92"/>
      <c r="AF2249" s="117"/>
      <c r="AG2249" s="116"/>
      <c r="AN2249" s="92"/>
      <c r="AO2249" s="92"/>
      <c r="AP2249" s="92"/>
      <c r="AQ2249" s="92"/>
      <c r="AR2249" s="92"/>
      <c r="AS2249" s="92"/>
      <c r="AT2249" s="92"/>
      <c r="AU2249" s="92"/>
    </row>
    <row r="2250" spans="27:47" x14ac:dyDescent="0.2">
      <c r="AA2250" s="92"/>
      <c r="AB2250" s="92"/>
      <c r="AC2250" s="92"/>
      <c r="AD2250" s="92"/>
      <c r="AE2250" s="92"/>
      <c r="AF2250" s="117"/>
      <c r="AG2250" s="116"/>
      <c r="AN2250" s="92"/>
      <c r="AO2250" s="92"/>
      <c r="AP2250" s="92"/>
      <c r="AQ2250" s="92"/>
      <c r="AR2250" s="92"/>
      <c r="AS2250" s="92"/>
      <c r="AT2250" s="92"/>
      <c r="AU2250" s="92"/>
    </row>
    <row r="2251" spans="27:47" x14ac:dyDescent="0.2">
      <c r="AA2251" s="92"/>
      <c r="AB2251" s="92"/>
      <c r="AC2251" s="92"/>
      <c r="AD2251" s="92"/>
      <c r="AE2251" s="92"/>
      <c r="AF2251" s="117"/>
      <c r="AG2251" s="116"/>
      <c r="AN2251" s="92"/>
      <c r="AO2251" s="92"/>
      <c r="AP2251" s="92"/>
      <c r="AQ2251" s="92"/>
      <c r="AR2251" s="92"/>
      <c r="AS2251" s="92"/>
      <c r="AT2251" s="92"/>
      <c r="AU2251" s="92"/>
    </row>
    <row r="2252" spans="27:47" x14ac:dyDescent="0.2">
      <c r="AA2252" s="92"/>
      <c r="AB2252" s="92"/>
      <c r="AC2252" s="92"/>
      <c r="AD2252" s="92"/>
      <c r="AE2252" s="92"/>
      <c r="AF2252" s="117"/>
      <c r="AG2252" s="116"/>
      <c r="AN2252" s="92"/>
      <c r="AO2252" s="92"/>
      <c r="AP2252" s="92"/>
      <c r="AQ2252" s="92"/>
      <c r="AR2252" s="92"/>
      <c r="AS2252" s="92"/>
      <c r="AT2252" s="92"/>
      <c r="AU2252" s="92"/>
    </row>
    <row r="2253" spans="27:47" x14ac:dyDescent="0.2">
      <c r="AA2253" s="92"/>
      <c r="AB2253" s="92"/>
      <c r="AC2253" s="92"/>
      <c r="AD2253" s="92"/>
      <c r="AE2253" s="92"/>
      <c r="AF2253" s="117"/>
      <c r="AG2253" s="116"/>
      <c r="AN2253" s="92"/>
      <c r="AO2253" s="92"/>
      <c r="AP2253" s="92"/>
      <c r="AQ2253" s="92"/>
      <c r="AR2253" s="92"/>
      <c r="AS2253" s="92"/>
      <c r="AT2253" s="92"/>
      <c r="AU2253" s="92"/>
    </row>
    <row r="2254" spans="27:47" x14ac:dyDescent="0.2">
      <c r="AA2254" s="92"/>
      <c r="AB2254" s="92"/>
      <c r="AC2254" s="92"/>
      <c r="AD2254" s="92"/>
      <c r="AE2254" s="92"/>
      <c r="AF2254" s="117"/>
      <c r="AG2254" s="116"/>
      <c r="AN2254" s="92"/>
      <c r="AO2254" s="92"/>
      <c r="AP2254" s="92"/>
      <c r="AQ2254" s="92"/>
      <c r="AR2254" s="92"/>
      <c r="AS2254" s="92"/>
      <c r="AT2254" s="92"/>
      <c r="AU2254" s="92"/>
    </row>
    <row r="2255" spans="27:47" x14ac:dyDescent="0.2">
      <c r="AA2255" s="92"/>
      <c r="AB2255" s="92"/>
      <c r="AC2255" s="92"/>
      <c r="AD2255" s="92"/>
      <c r="AE2255" s="92"/>
      <c r="AF2255" s="117"/>
      <c r="AG2255" s="116"/>
      <c r="AN2255" s="92"/>
      <c r="AO2255" s="92"/>
      <c r="AP2255" s="92"/>
      <c r="AQ2255" s="92"/>
      <c r="AR2255" s="92"/>
      <c r="AS2255" s="92"/>
      <c r="AT2255" s="92"/>
      <c r="AU2255" s="92"/>
    </row>
    <row r="2256" spans="27:47" x14ac:dyDescent="0.2">
      <c r="AA2256" s="92"/>
      <c r="AB2256" s="92"/>
      <c r="AC2256" s="92"/>
      <c r="AD2256" s="92"/>
      <c r="AE2256" s="92"/>
      <c r="AF2256" s="117"/>
      <c r="AG2256" s="116"/>
      <c r="AN2256" s="92"/>
      <c r="AO2256" s="92"/>
      <c r="AP2256" s="92"/>
      <c r="AQ2256" s="92"/>
      <c r="AR2256" s="92"/>
      <c r="AS2256" s="92"/>
      <c r="AT2256" s="92"/>
      <c r="AU2256" s="92"/>
    </row>
    <row r="2257" spans="27:47" x14ac:dyDescent="0.2">
      <c r="AA2257" s="92"/>
      <c r="AB2257" s="92"/>
      <c r="AC2257" s="92"/>
      <c r="AD2257" s="92"/>
      <c r="AE2257" s="92"/>
      <c r="AF2257" s="117"/>
      <c r="AG2257" s="116"/>
      <c r="AN2257" s="92"/>
      <c r="AO2257" s="92"/>
      <c r="AP2257" s="92"/>
      <c r="AQ2257" s="92"/>
      <c r="AR2257" s="92"/>
      <c r="AS2257" s="92"/>
      <c r="AT2257" s="92"/>
      <c r="AU2257" s="92"/>
    </row>
    <row r="2258" spans="27:47" x14ac:dyDescent="0.2">
      <c r="AA2258" s="92"/>
      <c r="AB2258" s="92"/>
      <c r="AC2258" s="92"/>
      <c r="AD2258" s="92"/>
      <c r="AE2258" s="92"/>
      <c r="AF2258" s="117"/>
      <c r="AG2258" s="116"/>
      <c r="AN2258" s="92"/>
      <c r="AO2258" s="92"/>
      <c r="AP2258" s="92"/>
      <c r="AQ2258" s="92"/>
      <c r="AR2258" s="92"/>
      <c r="AS2258" s="92"/>
      <c r="AT2258" s="92"/>
      <c r="AU2258" s="92"/>
    </row>
    <row r="2259" spans="27:47" x14ac:dyDescent="0.2">
      <c r="AA2259" s="92"/>
      <c r="AB2259" s="92"/>
      <c r="AC2259" s="92"/>
      <c r="AD2259" s="92"/>
      <c r="AE2259" s="92"/>
      <c r="AF2259" s="117"/>
      <c r="AG2259" s="116"/>
      <c r="AN2259" s="92"/>
      <c r="AO2259" s="92"/>
      <c r="AP2259" s="92"/>
      <c r="AQ2259" s="92"/>
      <c r="AR2259" s="92"/>
      <c r="AS2259" s="92"/>
      <c r="AT2259" s="92"/>
      <c r="AU2259" s="92"/>
    </row>
    <row r="2260" spans="27:47" x14ac:dyDescent="0.2">
      <c r="AA2260" s="92"/>
      <c r="AB2260" s="92"/>
      <c r="AC2260" s="92"/>
      <c r="AD2260" s="92"/>
      <c r="AE2260" s="92"/>
      <c r="AF2260" s="117"/>
      <c r="AG2260" s="116"/>
      <c r="AN2260" s="92"/>
      <c r="AO2260" s="92"/>
      <c r="AP2260" s="92"/>
      <c r="AQ2260" s="92"/>
      <c r="AR2260" s="92"/>
      <c r="AS2260" s="92"/>
      <c r="AT2260" s="92"/>
      <c r="AU2260" s="92"/>
    </row>
    <row r="2261" spans="27:47" x14ac:dyDescent="0.2">
      <c r="AA2261" s="92"/>
      <c r="AB2261" s="92"/>
      <c r="AC2261" s="92"/>
      <c r="AD2261" s="92"/>
      <c r="AE2261" s="92"/>
      <c r="AF2261" s="117"/>
      <c r="AG2261" s="116"/>
      <c r="AN2261" s="92"/>
      <c r="AO2261" s="92"/>
      <c r="AP2261" s="92"/>
      <c r="AQ2261" s="92"/>
      <c r="AR2261" s="92"/>
      <c r="AS2261" s="92"/>
      <c r="AT2261" s="92"/>
      <c r="AU2261" s="92"/>
    </row>
    <row r="2262" spans="27:47" x14ac:dyDescent="0.2">
      <c r="AA2262" s="92"/>
      <c r="AB2262" s="92"/>
      <c r="AC2262" s="92"/>
      <c r="AD2262" s="92"/>
      <c r="AE2262" s="92"/>
      <c r="AF2262" s="117"/>
      <c r="AG2262" s="116"/>
      <c r="AN2262" s="92"/>
      <c r="AO2262" s="92"/>
      <c r="AP2262" s="92"/>
      <c r="AQ2262" s="92"/>
      <c r="AR2262" s="92"/>
      <c r="AS2262" s="92"/>
      <c r="AT2262" s="92"/>
      <c r="AU2262" s="92"/>
    </row>
    <row r="2263" spans="27:47" x14ac:dyDescent="0.2">
      <c r="AA2263" s="92"/>
      <c r="AB2263" s="92"/>
      <c r="AC2263" s="92"/>
      <c r="AD2263" s="92"/>
      <c r="AE2263" s="92"/>
      <c r="AF2263" s="117"/>
      <c r="AG2263" s="116"/>
      <c r="AN2263" s="92"/>
      <c r="AO2263" s="92"/>
      <c r="AP2263" s="92"/>
      <c r="AQ2263" s="92"/>
      <c r="AR2263" s="92"/>
      <c r="AS2263" s="92"/>
      <c r="AT2263" s="92"/>
      <c r="AU2263" s="92"/>
    </row>
    <row r="2264" spans="27:47" x14ac:dyDescent="0.2">
      <c r="AA2264" s="92"/>
      <c r="AB2264" s="92"/>
      <c r="AC2264" s="92"/>
      <c r="AD2264" s="92"/>
      <c r="AE2264" s="92"/>
      <c r="AF2264" s="117"/>
      <c r="AG2264" s="116"/>
      <c r="AN2264" s="92"/>
      <c r="AO2264" s="92"/>
      <c r="AP2264" s="92"/>
      <c r="AQ2264" s="92"/>
      <c r="AR2264" s="92"/>
      <c r="AS2264" s="92"/>
      <c r="AT2264" s="92"/>
      <c r="AU2264" s="92"/>
    </row>
    <row r="2265" spans="27:47" x14ac:dyDescent="0.2">
      <c r="AA2265" s="92"/>
      <c r="AB2265" s="92"/>
      <c r="AC2265" s="92"/>
      <c r="AD2265" s="92"/>
      <c r="AE2265" s="92"/>
      <c r="AF2265" s="117"/>
      <c r="AG2265" s="116"/>
      <c r="AN2265" s="92"/>
      <c r="AO2265" s="92"/>
      <c r="AP2265" s="92"/>
      <c r="AQ2265" s="92"/>
      <c r="AR2265" s="92"/>
      <c r="AS2265" s="92"/>
      <c r="AT2265" s="92"/>
      <c r="AU2265" s="92"/>
    </row>
    <row r="2266" spans="27:47" x14ac:dyDescent="0.2">
      <c r="AA2266" s="92"/>
      <c r="AB2266" s="92"/>
      <c r="AC2266" s="92"/>
      <c r="AD2266" s="92"/>
      <c r="AE2266" s="92"/>
      <c r="AF2266" s="117"/>
      <c r="AG2266" s="116"/>
      <c r="AN2266" s="92"/>
      <c r="AO2266" s="92"/>
      <c r="AP2266" s="92"/>
      <c r="AQ2266" s="92"/>
      <c r="AR2266" s="92"/>
      <c r="AS2266" s="92"/>
      <c r="AT2266" s="92"/>
      <c r="AU2266" s="92"/>
    </row>
    <row r="2267" spans="27:47" x14ac:dyDescent="0.2">
      <c r="AA2267" s="92"/>
      <c r="AB2267" s="92"/>
      <c r="AC2267" s="92"/>
      <c r="AD2267" s="92"/>
      <c r="AE2267" s="92"/>
      <c r="AF2267" s="117"/>
      <c r="AG2267" s="116"/>
      <c r="AN2267" s="92"/>
      <c r="AO2267" s="92"/>
      <c r="AP2267" s="92"/>
      <c r="AQ2267" s="92"/>
      <c r="AR2267" s="92"/>
      <c r="AS2267" s="92"/>
      <c r="AT2267" s="92"/>
      <c r="AU2267" s="92"/>
    </row>
    <row r="2268" spans="27:47" x14ac:dyDescent="0.2">
      <c r="AA2268" s="92"/>
      <c r="AB2268" s="92"/>
      <c r="AC2268" s="92"/>
      <c r="AD2268" s="92"/>
      <c r="AE2268" s="92"/>
      <c r="AF2268" s="117"/>
      <c r="AG2268" s="116"/>
      <c r="AN2268" s="92"/>
      <c r="AO2268" s="92"/>
      <c r="AP2268" s="92"/>
      <c r="AQ2268" s="92"/>
      <c r="AR2268" s="92"/>
      <c r="AS2268" s="92"/>
      <c r="AT2268" s="92"/>
      <c r="AU2268" s="92"/>
    </row>
    <row r="2269" spans="27:47" x14ac:dyDescent="0.2">
      <c r="AA2269" s="92"/>
      <c r="AB2269" s="92"/>
      <c r="AC2269" s="92"/>
      <c r="AD2269" s="92"/>
      <c r="AE2269" s="92"/>
      <c r="AF2269" s="117"/>
      <c r="AG2269" s="116"/>
      <c r="AN2269" s="92"/>
      <c r="AO2269" s="92"/>
      <c r="AP2269" s="92"/>
      <c r="AQ2269" s="92"/>
      <c r="AR2269" s="92"/>
      <c r="AS2269" s="92"/>
      <c r="AT2269" s="92"/>
      <c r="AU2269" s="92"/>
    </row>
    <row r="2270" spans="27:47" x14ac:dyDescent="0.2">
      <c r="AA2270" s="92"/>
      <c r="AB2270" s="92"/>
      <c r="AC2270" s="92"/>
      <c r="AD2270" s="92"/>
      <c r="AE2270" s="92"/>
      <c r="AF2270" s="117"/>
      <c r="AG2270" s="116"/>
      <c r="AN2270" s="92"/>
      <c r="AO2270" s="92"/>
      <c r="AP2270" s="92"/>
      <c r="AQ2270" s="92"/>
      <c r="AR2270" s="92"/>
      <c r="AS2270" s="92"/>
      <c r="AT2270" s="92"/>
      <c r="AU2270" s="92"/>
    </row>
    <row r="2271" spans="27:47" x14ac:dyDescent="0.2">
      <c r="AA2271" s="92"/>
      <c r="AB2271" s="92"/>
      <c r="AC2271" s="92"/>
      <c r="AD2271" s="92"/>
      <c r="AE2271" s="92"/>
      <c r="AF2271" s="117"/>
      <c r="AG2271" s="116"/>
      <c r="AN2271" s="92"/>
      <c r="AO2271" s="92"/>
      <c r="AP2271" s="92"/>
      <c r="AQ2271" s="92"/>
      <c r="AR2271" s="92"/>
      <c r="AS2271" s="92"/>
      <c r="AT2271" s="92"/>
      <c r="AU2271" s="92"/>
    </row>
    <row r="2272" spans="27:47" x14ac:dyDescent="0.2">
      <c r="AA2272" s="92"/>
      <c r="AB2272" s="92"/>
      <c r="AC2272" s="92"/>
      <c r="AD2272" s="92"/>
      <c r="AE2272" s="92"/>
      <c r="AF2272" s="117"/>
      <c r="AG2272" s="116"/>
      <c r="AN2272" s="92"/>
      <c r="AO2272" s="92"/>
      <c r="AP2272" s="92"/>
      <c r="AQ2272" s="92"/>
      <c r="AR2272" s="92"/>
      <c r="AS2272" s="92"/>
      <c r="AT2272" s="92"/>
      <c r="AU2272" s="92"/>
    </row>
    <row r="2273" spans="27:47" x14ac:dyDescent="0.2">
      <c r="AA2273" s="92"/>
      <c r="AB2273" s="92"/>
      <c r="AC2273" s="92"/>
      <c r="AD2273" s="92"/>
      <c r="AE2273" s="92"/>
      <c r="AF2273" s="117"/>
      <c r="AG2273" s="116"/>
      <c r="AN2273" s="92"/>
      <c r="AO2273" s="92"/>
      <c r="AP2273" s="92"/>
      <c r="AQ2273" s="92"/>
      <c r="AR2273" s="92"/>
      <c r="AS2273" s="92"/>
      <c r="AT2273" s="92"/>
      <c r="AU2273" s="92"/>
    </row>
    <row r="2274" spans="27:47" x14ac:dyDescent="0.2">
      <c r="AA2274" s="92"/>
      <c r="AB2274" s="92"/>
      <c r="AC2274" s="92"/>
      <c r="AD2274" s="92"/>
      <c r="AE2274" s="92"/>
      <c r="AF2274" s="117"/>
      <c r="AG2274" s="116"/>
      <c r="AN2274" s="92"/>
      <c r="AO2274" s="92"/>
      <c r="AP2274" s="92"/>
      <c r="AQ2274" s="92"/>
      <c r="AR2274" s="92"/>
      <c r="AS2274" s="92"/>
      <c r="AT2274" s="92"/>
      <c r="AU2274" s="92"/>
    </row>
    <row r="2275" spans="27:47" x14ac:dyDescent="0.2">
      <c r="AA2275" s="92"/>
      <c r="AB2275" s="92"/>
      <c r="AC2275" s="92"/>
      <c r="AD2275" s="92"/>
      <c r="AE2275" s="92"/>
      <c r="AF2275" s="117"/>
      <c r="AG2275" s="116"/>
      <c r="AN2275" s="92"/>
      <c r="AO2275" s="92"/>
      <c r="AP2275" s="92"/>
      <c r="AQ2275" s="92"/>
      <c r="AR2275" s="92"/>
      <c r="AS2275" s="92"/>
      <c r="AT2275" s="92"/>
      <c r="AU2275" s="92"/>
    </row>
    <row r="2276" spans="27:47" x14ac:dyDescent="0.2">
      <c r="AA2276" s="92"/>
      <c r="AB2276" s="92"/>
      <c r="AC2276" s="92"/>
      <c r="AD2276" s="92"/>
      <c r="AE2276" s="92"/>
      <c r="AF2276" s="117"/>
      <c r="AG2276" s="116"/>
      <c r="AN2276" s="92"/>
      <c r="AO2276" s="92"/>
      <c r="AP2276" s="92"/>
      <c r="AQ2276" s="92"/>
      <c r="AR2276" s="92"/>
      <c r="AS2276" s="92"/>
      <c r="AT2276" s="92"/>
      <c r="AU2276" s="92"/>
    </row>
    <row r="2277" spans="27:47" x14ac:dyDescent="0.2">
      <c r="AA2277" s="92"/>
      <c r="AB2277" s="92"/>
      <c r="AC2277" s="92"/>
      <c r="AD2277" s="92"/>
      <c r="AE2277" s="92"/>
      <c r="AF2277" s="117"/>
      <c r="AG2277" s="116"/>
      <c r="AN2277" s="92"/>
      <c r="AO2277" s="92"/>
      <c r="AP2277" s="92"/>
      <c r="AQ2277" s="92"/>
      <c r="AR2277" s="92"/>
      <c r="AS2277" s="92"/>
      <c r="AT2277" s="92"/>
      <c r="AU2277" s="92"/>
    </row>
    <row r="2278" spans="27:47" x14ac:dyDescent="0.2">
      <c r="AA2278" s="92"/>
      <c r="AB2278" s="92"/>
      <c r="AC2278" s="92"/>
      <c r="AD2278" s="92"/>
      <c r="AE2278" s="92"/>
      <c r="AF2278" s="117"/>
      <c r="AG2278" s="116"/>
      <c r="AN2278" s="92"/>
      <c r="AO2278" s="92"/>
      <c r="AP2278" s="92"/>
      <c r="AQ2278" s="92"/>
      <c r="AR2278" s="92"/>
      <c r="AS2278" s="92"/>
      <c r="AT2278" s="92"/>
      <c r="AU2278" s="92"/>
    </row>
    <row r="2279" spans="27:47" x14ac:dyDescent="0.2">
      <c r="AA2279" s="92"/>
      <c r="AB2279" s="92"/>
      <c r="AC2279" s="92"/>
      <c r="AD2279" s="92"/>
      <c r="AE2279" s="92"/>
      <c r="AF2279" s="117"/>
      <c r="AG2279" s="116"/>
      <c r="AN2279" s="92"/>
      <c r="AO2279" s="92"/>
      <c r="AP2279" s="92"/>
      <c r="AQ2279" s="92"/>
      <c r="AR2279" s="92"/>
      <c r="AS2279" s="92"/>
      <c r="AT2279" s="92"/>
      <c r="AU2279" s="92"/>
    </row>
    <row r="2280" spans="27:47" x14ac:dyDescent="0.2">
      <c r="AA2280" s="92"/>
      <c r="AB2280" s="92"/>
      <c r="AC2280" s="92"/>
      <c r="AD2280" s="92"/>
      <c r="AE2280" s="92"/>
      <c r="AF2280" s="117"/>
      <c r="AG2280" s="116"/>
      <c r="AN2280" s="92"/>
      <c r="AO2280" s="92"/>
      <c r="AP2280" s="92"/>
      <c r="AQ2280" s="92"/>
      <c r="AR2280" s="92"/>
      <c r="AS2280" s="92"/>
      <c r="AT2280" s="92"/>
      <c r="AU2280" s="92"/>
    </row>
    <row r="2281" spans="27:47" x14ac:dyDescent="0.2">
      <c r="AA2281" s="92"/>
      <c r="AB2281" s="92"/>
      <c r="AC2281" s="92"/>
      <c r="AD2281" s="92"/>
      <c r="AE2281" s="92"/>
      <c r="AF2281" s="117"/>
      <c r="AG2281" s="116"/>
      <c r="AN2281" s="92"/>
      <c r="AO2281" s="92"/>
      <c r="AP2281" s="92"/>
      <c r="AQ2281" s="92"/>
      <c r="AR2281" s="92"/>
      <c r="AS2281" s="92"/>
      <c r="AT2281" s="92"/>
      <c r="AU2281" s="92"/>
    </row>
    <row r="2282" spans="27:47" x14ac:dyDescent="0.2">
      <c r="AA2282" s="92"/>
      <c r="AB2282" s="92"/>
      <c r="AC2282" s="92"/>
      <c r="AD2282" s="92"/>
      <c r="AE2282" s="92"/>
      <c r="AF2282" s="117"/>
      <c r="AG2282" s="116"/>
      <c r="AN2282" s="92"/>
      <c r="AO2282" s="92"/>
      <c r="AP2282" s="92"/>
      <c r="AQ2282" s="92"/>
      <c r="AR2282" s="92"/>
      <c r="AS2282" s="92"/>
      <c r="AT2282" s="92"/>
      <c r="AU2282" s="92"/>
    </row>
    <row r="2283" spans="27:47" x14ac:dyDescent="0.2">
      <c r="AA2283" s="92"/>
      <c r="AB2283" s="92"/>
      <c r="AC2283" s="92"/>
      <c r="AD2283" s="92"/>
      <c r="AE2283" s="92"/>
      <c r="AF2283" s="117"/>
      <c r="AG2283" s="116"/>
      <c r="AN2283" s="92"/>
      <c r="AO2283" s="92"/>
      <c r="AP2283" s="92"/>
      <c r="AQ2283" s="92"/>
      <c r="AR2283" s="92"/>
      <c r="AS2283" s="92"/>
      <c r="AT2283" s="92"/>
      <c r="AU2283" s="92"/>
    </row>
    <row r="2284" spans="27:47" x14ac:dyDescent="0.2">
      <c r="AA2284" s="92"/>
      <c r="AB2284" s="92"/>
      <c r="AC2284" s="92"/>
      <c r="AD2284" s="92"/>
      <c r="AE2284" s="92"/>
      <c r="AF2284" s="117"/>
      <c r="AG2284" s="116"/>
      <c r="AN2284" s="92"/>
      <c r="AO2284" s="92"/>
      <c r="AP2284" s="92"/>
      <c r="AQ2284" s="92"/>
      <c r="AR2284" s="92"/>
      <c r="AS2284" s="92"/>
      <c r="AT2284" s="92"/>
      <c r="AU2284" s="92"/>
    </row>
    <row r="2285" spans="27:47" x14ac:dyDescent="0.2">
      <c r="AA2285" s="92"/>
      <c r="AB2285" s="92"/>
      <c r="AC2285" s="92"/>
      <c r="AD2285" s="92"/>
      <c r="AE2285" s="92"/>
      <c r="AF2285" s="117"/>
      <c r="AG2285" s="116"/>
      <c r="AN2285" s="92"/>
      <c r="AO2285" s="92"/>
      <c r="AP2285" s="92"/>
      <c r="AQ2285" s="92"/>
      <c r="AR2285" s="92"/>
      <c r="AS2285" s="92"/>
      <c r="AT2285" s="92"/>
      <c r="AU2285" s="92"/>
    </row>
    <row r="2286" spans="27:47" x14ac:dyDescent="0.2">
      <c r="AA2286" s="92"/>
      <c r="AB2286" s="92"/>
      <c r="AC2286" s="92"/>
      <c r="AD2286" s="92"/>
      <c r="AE2286" s="92"/>
      <c r="AF2286" s="117"/>
      <c r="AG2286" s="116"/>
      <c r="AN2286" s="92"/>
      <c r="AO2286" s="92"/>
      <c r="AP2286" s="92"/>
      <c r="AQ2286" s="92"/>
      <c r="AR2286" s="92"/>
      <c r="AS2286" s="92"/>
      <c r="AT2286" s="92"/>
      <c r="AU2286" s="92"/>
    </row>
    <row r="2287" spans="27:47" x14ac:dyDescent="0.2">
      <c r="AA2287" s="92"/>
      <c r="AB2287" s="92"/>
      <c r="AC2287" s="92"/>
      <c r="AD2287" s="92"/>
      <c r="AE2287" s="92"/>
      <c r="AF2287" s="117"/>
      <c r="AG2287" s="116"/>
      <c r="AN2287" s="92"/>
      <c r="AO2287" s="92"/>
      <c r="AP2287" s="92"/>
      <c r="AQ2287" s="92"/>
      <c r="AR2287" s="92"/>
      <c r="AS2287" s="92"/>
      <c r="AT2287" s="92"/>
      <c r="AU2287" s="92"/>
    </row>
    <row r="2288" spans="27:47" x14ac:dyDescent="0.2">
      <c r="AA2288" s="92"/>
      <c r="AB2288" s="92"/>
      <c r="AC2288" s="92"/>
      <c r="AD2288" s="92"/>
      <c r="AE2288" s="92"/>
      <c r="AF2288" s="117"/>
      <c r="AG2288" s="116"/>
      <c r="AN2288" s="92"/>
      <c r="AO2288" s="92"/>
      <c r="AP2288" s="92"/>
      <c r="AQ2288" s="92"/>
      <c r="AR2288" s="92"/>
      <c r="AS2288" s="92"/>
      <c r="AT2288" s="92"/>
      <c r="AU2288" s="92"/>
    </row>
    <row r="2289" spans="27:47" x14ac:dyDescent="0.2">
      <c r="AA2289" s="92"/>
      <c r="AB2289" s="92"/>
      <c r="AC2289" s="92"/>
      <c r="AD2289" s="92"/>
      <c r="AE2289" s="92"/>
      <c r="AF2289" s="117"/>
      <c r="AG2289" s="116"/>
      <c r="AN2289" s="92"/>
      <c r="AO2289" s="92"/>
      <c r="AP2289" s="92"/>
      <c r="AQ2289" s="92"/>
      <c r="AR2289" s="92"/>
      <c r="AS2289" s="92"/>
      <c r="AT2289" s="92"/>
      <c r="AU2289" s="92"/>
    </row>
    <row r="2290" spans="27:47" x14ac:dyDescent="0.2">
      <c r="AA2290" s="92"/>
      <c r="AB2290" s="92"/>
      <c r="AC2290" s="92"/>
      <c r="AD2290" s="92"/>
      <c r="AE2290" s="92"/>
      <c r="AF2290" s="117"/>
      <c r="AG2290" s="116"/>
      <c r="AN2290" s="92"/>
      <c r="AO2290" s="92"/>
      <c r="AP2290" s="92"/>
      <c r="AQ2290" s="92"/>
      <c r="AR2290" s="92"/>
      <c r="AS2290" s="92"/>
      <c r="AT2290" s="92"/>
      <c r="AU2290" s="92"/>
    </row>
    <row r="2291" spans="27:47" x14ac:dyDescent="0.2">
      <c r="AA2291" s="92"/>
      <c r="AB2291" s="92"/>
      <c r="AC2291" s="92"/>
      <c r="AD2291" s="92"/>
      <c r="AE2291" s="92"/>
      <c r="AF2291" s="117"/>
      <c r="AG2291" s="116"/>
      <c r="AN2291" s="92"/>
      <c r="AO2291" s="92"/>
      <c r="AP2291" s="92"/>
      <c r="AQ2291" s="92"/>
      <c r="AR2291" s="92"/>
      <c r="AS2291" s="92"/>
      <c r="AT2291" s="92"/>
      <c r="AU2291" s="92"/>
    </row>
    <row r="2292" spans="27:47" x14ac:dyDescent="0.2">
      <c r="AA2292" s="92"/>
      <c r="AB2292" s="92"/>
      <c r="AC2292" s="92"/>
      <c r="AD2292" s="92"/>
      <c r="AE2292" s="92"/>
      <c r="AF2292" s="117"/>
      <c r="AG2292" s="116"/>
      <c r="AN2292" s="92"/>
      <c r="AO2292" s="92"/>
      <c r="AP2292" s="92"/>
      <c r="AQ2292" s="92"/>
      <c r="AR2292" s="92"/>
      <c r="AS2292" s="92"/>
      <c r="AT2292" s="92"/>
      <c r="AU2292" s="92"/>
    </row>
    <row r="2293" spans="27:47" x14ac:dyDescent="0.2">
      <c r="AA2293" s="92"/>
      <c r="AB2293" s="92"/>
      <c r="AC2293" s="92"/>
      <c r="AD2293" s="92"/>
      <c r="AE2293" s="92"/>
      <c r="AF2293" s="117"/>
      <c r="AG2293" s="116"/>
      <c r="AN2293" s="92"/>
      <c r="AO2293" s="92"/>
      <c r="AP2293" s="92"/>
      <c r="AQ2293" s="92"/>
      <c r="AR2293" s="92"/>
      <c r="AS2293" s="92"/>
      <c r="AT2293" s="92"/>
      <c r="AU2293" s="92"/>
    </row>
    <row r="2294" spans="27:47" x14ac:dyDescent="0.2">
      <c r="AA2294" s="92"/>
      <c r="AB2294" s="92"/>
      <c r="AC2294" s="92"/>
      <c r="AD2294" s="92"/>
      <c r="AE2294" s="92"/>
      <c r="AF2294" s="117"/>
      <c r="AG2294" s="116"/>
      <c r="AN2294" s="92"/>
      <c r="AO2294" s="92"/>
      <c r="AP2294" s="92"/>
      <c r="AQ2294" s="92"/>
      <c r="AR2294" s="92"/>
      <c r="AS2294" s="92"/>
      <c r="AT2294" s="92"/>
      <c r="AU2294" s="92"/>
    </row>
    <row r="2295" spans="27:47" x14ac:dyDescent="0.2">
      <c r="AA2295" s="92"/>
      <c r="AB2295" s="92"/>
      <c r="AC2295" s="92"/>
      <c r="AD2295" s="92"/>
      <c r="AE2295" s="92"/>
      <c r="AF2295" s="117"/>
      <c r="AG2295" s="116"/>
      <c r="AN2295" s="92"/>
      <c r="AO2295" s="92"/>
      <c r="AP2295" s="92"/>
      <c r="AQ2295" s="92"/>
      <c r="AR2295" s="92"/>
      <c r="AS2295" s="92"/>
      <c r="AT2295" s="92"/>
      <c r="AU2295" s="92"/>
    </row>
    <row r="2296" spans="27:47" x14ac:dyDescent="0.2">
      <c r="AA2296" s="92"/>
      <c r="AB2296" s="92"/>
      <c r="AC2296" s="92"/>
      <c r="AD2296" s="92"/>
      <c r="AE2296" s="92"/>
      <c r="AF2296" s="117"/>
      <c r="AG2296" s="116"/>
      <c r="AN2296" s="92"/>
      <c r="AO2296" s="92"/>
      <c r="AP2296" s="92"/>
      <c r="AQ2296" s="92"/>
      <c r="AR2296" s="92"/>
      <c r="AS2296" s="92"/>
      <c r="AT2296" s="92"/>
      <c r="AU2296" s="92"/>
    </row>
    <row r="2297" spans="27:47" x14ac:dyDescent="0.2">
      <c r="AA2297" s="92"/>
      <c r="AB2297" s="92"/>
      <c r="AC2297" s="92"/>
      <c r="AD2297" s="92"/>
      <c r="AE2297" s="92"/>
      <c r="AF2297" s="117"/>
      <c r="AG2297" s="116"/>
      <c r="AN2297" s="92"/>
      <c r="AO2297" s="92"/>
      <c r="AP2297" s="92"/>
      <c r="AQ2297" s="92"/>
      <c r="AR2297" s="92"/>
      <c r="AS2297" s="92"/>
      <c r="AT2297" s="92"/>
      <c r="AU2297" s="92"/>
    </row>
    <row r="2298" spans="27:47" x14ac:dyDescent="0.2">
      <c r="AA2298" s="92"/>
      <c r="AB2298" s="92"/>
      <c r="AC2298" s="92"/>
      <c r="AD2298" s="92"/>
      <c r="AE2298" s="92"/>
      <c r="AF2298" s="117"/>
      <c r="AG2298" s="116"/>
      <c r="AN2298" s="92"/>
      <c r="AO2298" s="92"/>
      <c r="AP2298" s="92"/>
      <c r="AQ2298" s="92"/>
      <c r="AR2298" s="92"/>
      <c r="AS2298" s="92"/>
      <c r="AT2298" s="92"/>
      <c r="AU2298" s="92"/>
    </row>
    <row r="2299" spans="27:47" x14ac:dyDescent="0.2">
      <c r="AA2299" s="92"/>
      <c r="AB2299" s="92"/>
      <c r="AC2299" s="92"/>
      <c r="AD2299" s="92"/>
      <c r="AE2299" s="92"/>
      <c r="AF2299" s="117"/>
      <c r="AG2299" s="116"/>
      <c r="AN2299" s="92"/>
      <c r="AO2299" s="92"/>
      <c r="AP2299" s="92"/>
      <c r="AQ2299" s="92"/>
      <c r="AR2299" s="92"/>
      <c r="AS2299" s="92"/>
      <c r="AT2299" s="92"/>
      <c r="AU2299" s="92"/>
    </row>
    <row r="2300" spans="27:47" x14ac:dyDescent="0.2">
      <c r="AA2300" s="92"/>
      <c r="AB2300" s="92"/>
      <c r="AC2300" s="92"/>
      <c r="AD2300" s="92"/>
      <c r="AE2300" s="92"/>
      <c r="AF2300" s="117"/>
      <c r="AG2300" s="116"/>
      <c r="AN2300" s="92"/>
      <c r="AO2300" s="92"/>
      <c r="AP2300" s="92"/>
      <c r="AQ2300" s="92"/>
      <c r="AR2300" s="92"/>
      <c r="AS2300" s="92"/>
      <c r="AT2300" s="92"/>
      <c r="AU2300" s="92"/>
    </row>
    <row r="2301" spans="27:47" x14ac:dyDescent="0.2">
      <c r="AA2301" s="92"/>
      <c r="AB2301" s="92"/>
      <c r="AC2301" s="92"/>
      <c r="AD2301" s="92"/>
      <c r="AE2301" s="92"/>
      <c r="AF2301" s="117"/>
      <c r="AG2301" s="116"/>
      <c r="AN2301" s="92"/>
      <c r="AO2301" s="92"/>
      <c r="AP2301" s="92"/>
      <c r="AQ2301" s="92"/>
      <c r="AR2301" s="92"/>
      <c r="AS2301" s="92"/>
      <c r="AT2301" s="92"/>
      <c r="AU2301" s="92"/>
    </row>
    <row r="2302" spans="27:47" x14ac:dyDescent="0.2">
      <c r="AA2302" s="92"/>
      <c r="AB2302" s="92"/>
      <c r="AC2302" s="92"/>
      <c r="AD2302" s="92"/>
      <c r="AE2302" s="92"/>
      <c r="AF2302" s="117"/>
      <c r="AG2302" s="116"/>
      <c r="AN2302" s="92"/>
      <c r="AO2302" s="92"/>
      <c r="AP2302" s="92"/>
      <c r="AQ2302" s="92"/>
      <c r="AR2302" s="92"/>
      <c r="AS2302" s="92"/>
      <c r="AT2302" s="92"/>
      <c r="AU2302" s="92"/>
    </row>
    <row r="2303" spans="27:47" x14ac:dyDescent="0.2">
      <c r="AA2303" s="92"/>
      <c r="AB2303" s="92"/>
      <c r="AC2303" s="92"/>
      <c r="AD2303" s="92"/>
      <c r="AE2303" s="92"/>
      <c r="AF2303" s="117"/>
      <c r="AG2303" s="116"/>
      <c r="AN2303" s="92"/>
      <c r="AO2303" s="92"/>
      <c r="AP2303" s="92"/>
      <c r="AQ2303" s="92"/>
      <c r="AR2303" s="92"/>
      <c r="AS2303" s="92"/>
      <c r="AT2303" s="92"/>
      <c r="AU2303" s="92"/>
    </row>
    <row r="2304" spans="27:47" x14ac:dyDescent="0.2">
      <c r="AA2304" s="92"/>
      <c r="AB2304" s="92"/>
      <c r="AC2304" s="92"/>
      <c r="AD2304" s="92"/>
      <c r="AE2304" s="92"/>
      <c r="AF2304" s="117"/>
      <c r="AG2304" s="116"/>
      <c r="AN2304" s="92"/>
      <c r="AO2304" s="92"/>
      <c r="AP2304" s="92"/>
      <c r="AQ2304" s="92"/>
      <c r="AR2304" s="92"/>
      <c r="AS2304" s="92"/>
      <c r="AT2304" s="92"/>
      <c r="AU2304" s="92"/>
    </row>
    <row r="2305" spans="27:47" x14ac:dyDescent="0.2">
      <c r="AA2305" s="92"/>
      <c r="AB2305" s="92"/>
      <c r="AC2305" s="92"/>
      <c r="AD2305" s="92"/>
      <c r="AE2305" s="92"/>
      <c r="AF2305" s="117"/>
      <c r="AG2305" s="116"/>
      <c r="AN2305" s="92"/>
      <c r="AO2305" s="92"/>
      <c r="AP2305" s="92"/>
      <c r="AQ2305" s="92"/>
      <c r="AR2305" s="92"/>
      <c r="AS2305" s="92"/>
      <c r="AT2305" s="92"/>
      <c r="AU2305" s="92"/>
    </row>
    <row r="2306" spans="27:47" x14ac:dyDescent="0.2">
      <c r="AA2306" s="92"/>
      <c r="AB2306" s="92"/>
      <c r="AC2306" s="92"/>
      <c r="AD2306" s="92"/>
      <c r="AE2306" s="92"/>
      <c r="AF2306" s="117"/>
      <c r="AG2306" s="116"/>
      <c r="AN2306" s="92"/>
      <c r="AO2306" s="92"/>
      <c r="AP2306" s="92"/>
      <c r="AQ2306" s="92"/>
      <c r="AR2306" s="92"/>
      <c r="AS2306" s="92"/>
      <c r="AT2306" s="92"/>
      <c r="AU2306" s="92"/>
    </row>
    <row r="2307" spans="27:47" x14ac:dyDescent="0.2">
      <c r="AA2307" s="92"/>
      <c r="AB2307" s="92"/>
      <c r="AC2307" s="92"/>
      <c r="AD2307" s="92"/>
      <c r="AE2307" s="92"/>
      <c r="AF2307" s="117"/>
      <c r="AG2307" s="116"/>
      <c r="AN2307" s="92"/>
      <c r="AO2307" s="92"/>
      <c r="AP2307" s="92"/>
      <c r="AQ2307" s="92"/>
      <c r="AR2307" s="92"/>
      <c r="AS2307" s="92"/>
      <c r="AT2307" s="92"/>
      <c r="AU2307" s="92"/>
    </row>
    <row r="2308" spans="27:47" x14ac:dyDescent="0.2">
      <c r="AA2308" s="92"/>
      <c r="AB2308" s="92"/>
      <c r="AC2308" s="92"/>
      <c r="AD2308" s="92"/>
      <c r="AE2308" s="92"/>
      <c r="AF2308" s="117"/>
      <c r="AG2308" s="116"/>
      <c r="AN2308" s="92"/>
      <c r="AO2308" s="92"/>
      <c r="AP2308" s="92"/>
      <c r="AQ2308" s="92"/>
      <c r="AR2308" s="92"/>
      <c r="AS2308" s="92"/>
      <c r="AT2308" s="92"/>
      <c r="AU2308" s="92"/>
    </row>
    <row r="2309" spans="27:47" x14ac:dyDescent="0.2">
      <c r="AA2309" s="92"/>
      <c r="AB2309" s="92"/>
      <c r="AC2309" s="92"/>
      <c r="AD2309" s="92"/>
      <c r="AE2309" s="92"/>
      <c r="AF2309" s="117"/>
      <c r="AG2309" s="116"/>
      <c r="AN2309" s="92"/>
      <c r="AO2309" s="92"/>
      <c r="AP2309" s="92"/>
      <c r="AQ2309" s="92"/>
      <c r="AR2309" s="92"/>
      <c r="AS2309" s="92"/>
      <c r="AT2309" s="92"/>
      <c r="AU2309" s="92"/>
    </row>
    <row r="2310" spans="27:47" x14ac:dyDescent="0.2">
      <c r="AA2310" s="92"/>
      <c r="AB2310" s="92"/>
      <c r="AC2310" s="92"/>
      <c r="AD2310" s="92"/>
      <c r="AE2310" s="92"/>
      <c r="AF2310" s="117"/>
      <c r="AG2310" s="116"/>
      <c r="AN2310" s="92"/>
      <c r="AO2310" s="92"/>
      <c r="AP2310" s="92"/>
      <c r="AQ2310" s="92"/>
      <c r="AR2310" s="92"/>
      <c r="AS2310" s="92"/>
      <c r="AT2310" s="92"/>
      <c r="AU2310" s="92"/>
    </row>
    <row r="2311" spans="27:47" x14ac:dyDescent="0.2">
      <c r="AA2311" s="92"/>
      <c r="AB2311" s="92"/>
      <c r="AC2311" s="92"/>
      <c r="AD2311" s="92"/>
      <c r="AE2311" s="92"/>
      <c r="AF2311" s="117"/>
      <c r="AG2311" s="116"/>
      <c r="AN2311" s="92"/>
      <c r="AO2311" s="92"/>
      <c r="AP2311" s="92"/>
      <c r="AQ2311" s="92"/>
      <c r="AR2311" s="92"/>
      <c r="AS2311" s="92"/>
      <c r="AT2311" s="92"/>
      <c r="AU2311" s="92"/>
    </row>
    <row r="2312" spans="27:47" x14ac:dyDescent="0.2">
      <c r="AA2312" s="92"/>
      <c r="AB2312" s="92"/>
      <c r="AC2312" s="92"/>
      <c r="AD2312" s="92"/>
      <c r="AE2312" s="92"/>
      <c r="AF2312" s="117"/>
      <c r="AG2312" s="116"/>
      <c r="AN2312" s="92"/>
      <c r="AO2312" s="92"/>
      <c r="AP2312" s="92"/>
      <c r="AQ2312" s="92"/>
      <c r="AR2312" s="92"/>
      <c r="AS2312" s="92"/>
      <c r="AT2312" s="92"/>
      <c r="AU2312" s="92"/>
    </row>
    <row r="2313" spans="27:47" x14ac:dyDescent="0.2">
      <c r="AA2313" s="92"/>
      <c r="AB2313" s="92"/>
      <c r="AC2313" s="92"/>
      <c r="AD2313" s="92"/>
      <c r="AE2313" s="92"/>
      <c r="AF2313" s="117"/>
      <c r="AG2313" s="116"/>
      <c r="AN2313" s="92"/>
      <c r="AO2313" s="92"/>
      <c r="AP2313" s="92"/>
      <c r="AQ2313" s="92"/>
      <c r="AR2313" s="92"/>
      <c r="AS2313" s="92"/>
      <c r="AT2313" s="92"/>
      <c r="AU2313" s="92"/>
    </row>
    <row r="2314" spans="27:47" x14ac:dyDescent="0.2">
      <c r="AA2314" s="92"/>
      <c r="AB2314" s="92"/>
      <c r="AC2314" s="92"/>
      <c r="AD2314" s="92"/>
      <c r="AE2314" s="92"/>
      <c r="AF2314" s="117"/>
      <c r="AG2314" s="116"/>
      <c r="AN2314" s="92"/>
      <c r="AO2314" s="92"/>
      <c r="AP2314" s="92"/>
      <c r="AQ2314" s="92"/>
      <c r="AR2314" s="92"/>
      <c r="AS2314" s="92"/>
      <c r="AT2314" s="92"/>
      <c r="AU2314" s="92"/>
    </row>
    <row r="2315" spans="27:47" x14ac:dyDescent="0.2">
      <c r="AA2315" s="92"/>
      <c r="AB2315" s="92"/>
      <c r="AC2315" s="92"/>
      <c r="AD2315" s="92"/>
      <c r="AE2315" s="92"/>
      <c r="AF2315" s="117"/>
      <c r="AG2315" s="116"/>
      <c r="AN2315" s="92"/>
      <c r="AO2315" s="92"/>
      <c r="AP2315" s="92"/>
      <c r="AQ2315" s="92"/>
      <c r="AR2315" s="92"/>
      <c r="AS2315" s="92"/>
      <c r="AT2315" s="92"/>
      <c r="AU2315" s="92"/>
    </row>
    <row r="2316" spans="27:47" x14ac:dyDescent="0.2">
      <c r="AA2316" s="92"/>
      <c r="AB2316" s="92"/>
      <c r="AC2316" s="92"/>
      <c r="AD2316" s="92"/>
      <c r="AE2316" s="92"/>
      <c r="AF2316" s="117"/>
      <c r="AG2316" s="116"/>
      <c r="AN2316" s="92"/>
      <c r="AO2316" s="92"/>
      <c r="AP2316" s="92"/>
      <c r="AQ2316" s="92"/>
      <c r="AR2316" s="92"/>
      <c r="AS2316" s="92"/>
      <c r="AT2316" s="92"/>
      <c r="AU2316" s="92"/>
    </row>
    <row r="2317" spans="27:47" x14ac:dyDescent="0.2">
      <c r="AA2317" s="92"/>
      <c r="AB2317" s="92"/>
      <c r="AC2317" s="92"/>
      <c r="AD2317" s="92"/>
      <c r="AE2317" s="92"/>
      <c r="AF2317" s="117"/>
      <c r="AG2317" s="116"/>
      <c r="AN2317" s="92"/>
      <c r="AO2317" s="92"/>
      <c r="AP2317" s="92"/>
      <c r="AQ2317" s="92"/>
      <c r="AR2317" s="92"/>
      <c r="AS2317" s="92"/>
      <c r="AT2317" s="92"/>
      <c r="AU2317" s="92"/>
    </row>
    <row r="2318" spans="27:47" x14ac:dyDescent="0.2">
      <c r="AA2318" s="92"/>
      <c r="AB2318" s="92"/>
      <c r="AC2318" s="92"/>
      <c r="AD2318" s="92"/>
      <c r="AE2318" s="92"/>
      <c r="AF2318" s="117"/>
      <c r="AG2318" s="116"/>
      <c r="AN2318" s="92"/>
      <c r="AO2318" s="92"/>
      <c r="AP2318" s="92"/>
      <c r="AQ2318" s="92"/>
      <c r="AR2318" s="92"/>
      <c r="AS2318" s="92"/>
      <c r="AT2318" s="92"/>
      <c r="AU2318" s="92"/>
    </row>
    <row r="2319" spans="27:47" x14ac:dyDescent="0.2">
      <c r="AA2319" s="92"/>
      <c r="AB2319" s="92"/>
      <c r="AC2319" s="92"/>
      <c r="AD2319" s="92"/>
      <c r="AE2319" s="92"/>
      <c r="AF2319" s="117"/>
      <c r="AG2319" s="116"/>
      <c r="AN2319" s="92"/>
      <c r="AO2319" s="92"/>
      <c r="AP2319" s="92"/>
      <c r="AQ2319" s="92"/>
      <c r="AR2319" s="92"/>
      <c r="AS2319" s="92"/>
      <c r="AT2319" s="92"/>
      <c r="AU2319" s="92"/>
    </row>
    <row r="2320" spans="27:47" x14ac:dyDescent="0.2">
      <c r="AA2320" s="92"/>
      <c r="AB2320" s="92"/>
      <c r="AC2320" s="92"/>
      <c r="AD2320" s="92"/>
      <c r="AE2320" s="92"/>
      <c r="AF2320" s="117"/>
      <c r="AG2320" s="116"/>
      <c r="AN2320" s="92"/>
      <c r="AO2320" s="92"/>
      <c r="AP2320" s="92"/>
      <c r="AQ2320" s="92"/>
      <c r="AR2320" s="92"/>
      <c r="AS2320" s="92"/>
      <c r="AT2320" s="92"/>
      <c r="AU2320" s="92"/>
    </row>
    <row r="2321" spans="27:47" x14ac:dyDescent="0.2">
      <c r="AA2321" s="92"/>
      <c r="AB2321" s="92"/>
      <c r="AC2321" s="92"/>
      <c r="AD2321" s="92"/>
      <c r="AE2321" s="92"/>
      <c r="AF2321" s="117"/>
      <c r="AG2321" s="116"/>
      <c r="AN2321" s="92"/>
      <c r="AO2321" s="92"/>
      <c r="AP2321" s="92"/>
      <c r="AQ2321" s="92"/>
      <c r="AR2321" s="92"/>
      <c r="AS2321" s="92"/>
      <c r="AT2321" s="92"/>
      <c r="AU2321" s="92"/>
    </row>
    <row r="2322" spans="27:47" x14ac:dyDescent="0.2">
      <c r="AA2322" s="92"/>
      <c r="AB2322" s="92"/>
      <c r="AC2322" s="92"/>
      <c r="AD2322" s="92"/>
      <c r="AE2322" s="92"/>
      <c r="AF2322" s="117"/>
      <c r="AG2322" s="116"/>
      <c r="AN2322" s="92"/>
      <c r="AO2322" s="92"/>
      <c r="AP2322" s="92"/>
      <c r="AQ2322" s="92"/>
      <c r="AR2322" s="92"/>
      <c r="AS2322" s="92"/>
      <c r="AT2322" s="92"/>
      <c r="AU2322" s="92"/>
    </row>
    <row r="2323" spans="27:47" x14ac:dyDescent="0.2">
      <c r="AA2323" s="92"/>
      <c r="AB2323" s="92"/>
      <c r="AC2323" s="92"/>
      <c r="AD2323" s="92"/>
      <c r="AE2323" s="92"/>
      <c r="AF2323" s="117"/>
      <c r="AG2323" s="116"/>
      <c r="AN2323" s="92"/>
      <c r="AO2323" s="92"/>
      <c r="AP2323" s="92"/>
      <c r="AQ2323" s="92"/>
      <c r="AR2323" s="92"/>
      <c r="AS2323" s="92"/>
      <c r="AT2323" s="92"/>
      <c r="AU2323" s="92"/>
    </row>
    <row r="2324" spans="27:47" x14ac:dyDescent="0.2">
      <c r="AA2324" s="92"/>
      <c r="AB2324" s="92"/>
      <c r="AC2324" s="92"/>
      <c r="AD2324" s="92"/>
      <c r="AE2324" s="92"/>
      <c r="AF2324" s="117"/>
      <c r="AG2324" s="116"/>
      <c r="AN2324" s="92"/>
      <c r="AO2324" s="92"/>
      <c r="AP2324" s="92"/>
      <c r="AQ2324" s="92"/>
      <c r="AR2324" s="92"/>
      <c r="AS2324" s="92"/>
      <c r="AT2324" s="92"/>
      <c r="AU2324" s="92"/>
    </row>
    <row r="2325" spans="27:47" x14ac:dyDescent="0.2">
      <c r="AA2325" s="92"/>
      <c r="AB2325" s="92"/>
      <c r="AC2325" s="92"/>
      <c r="AD2325" s="92"/>
      <c r="AE2325" s="92"/>
      <c r="AF2325" s="117"/>
      <c r="AG2325" s="116"/>
      <c r="AN2325" s="92"/>
      <c r="AO2325" s="92"/>
      <c r="AP2325" s="92"/>
      <c r="AQ2325" s="92"/>
      <c r="AR2325" s="92"/>
      <c r="AS2325" s="92"/>
      <c r="AT2325" s="92"/>
      <c r="AU2325" s="92"/>
    </row>
    <row r="2326" spans="27:47" x14ac:dyDescent="0.2">
      <c r="AA2326" s="92"/>
      <c r="AB2326" s="92"/>
      <c r="AC2326" s="92"/>
      <c r="AD2326" s="92"/>
      <c r="AE2326" s="92"/>
      <c r="AF2326" s="117"/>
      <c r="AG2326" s="116"/>
      <c r="AN2326" s="92"/>
      <c r="AO2326" s="92"/>
      <c r="AP2326" s="92"/>
      <c r="AQ2326" s="92"/>
      <c r="AR2326" s="92"/>
      <c r="AS2326" s="92"/>
      <c r="AT2326" s="92"/>
      <c r="AU2326" s="92"/>
    </row>
    <row r="2327" spans="27:47" x14ac:dyDescent="0.2">
      <c r="AA2327" s="92"/>
      <c r="AB2327" s="92"/>
      <c r="AC2327" s="92"/>
      <c r="AD2327" s="92"/>
      <c r="AE2327" s="92"/>
      <c r="AF2327" s="117"/>
      <c r="AG2327" s="116"/>
      <c r="AN2327" s="92"/>
      <c r="AO2327" s="92"/>
      <c r="AP2327" s="92"/>
      <c r="AQ2327" s="92"/>
      <c r="AR2327" s="92"/>
      <c r="AS2327" s="92"/>
      <c r="AT2327" s="92"/>
      <c r="AU2327" s="92"/>
    </row>
    <row r="2328" spans="27:47" x14ac:dyDescent="0.2">
      <c r="AA2328" s="92"/>
      <c r="AB2328" s="92"/>
      <c r="AC2328" s="92"/>
      <c r="AD2328" s="92"/>
      <c r="AE2328" s="92"/>
      <c r="AF2328" s="117"/>
      <c r="AG2328" s="116"/>
      <c r="AN2328" s="92"/>
      <c r="AO2328" s="92"/>
      <c r="AP2328" s="92"/>
      <c r="AQ2328" s="92"/>
      <c r="AR2328" s="92"/>
      <c r="AS2328" s="92"/>
      <c r="AT2328" s="92"/>
      <c r="AU2328" s="92"/>
    </row>
    <row r="2329" spans="27:47" x14ac:dyDescent="0.2">
      <c r="AA2329" s="92"/>
      <c r="AB2329" s="92"/>
      <c r="AC2329" s="92"/>
      <c r="AD2329" s="92"/>
      <c r="AE2329" s="92"/>
      <c r="AF2329" s="117"/>
      <c r="AG2329" s="116"/>
      <c r="AN2329" s="92"/>
      <c r="AO2329" s="92"/>
      <c r="AP2329" s="92"/>
      <c r="AQ2329" s="92"/>
      <c r="AR2329" s="92"/>
      <c r="AS2329" s="92"/>
      <c r="AT2329" s="92"/>
      <c r="AU2329" s="92"/>
    </row>
    <row r="2330" spans="27:47" x14ac:dyDescent="0.2">
      <c r="AA2330" s="92"/>
      <c r="AB2330" s="92"/>
      <c r="AC2330" s="92"/>
      <c r="AD2330" s="92"/>
      <c r="AE2330" s="92"/>
      <c r="AF2330" s="117"/>
      <c r="AG2330" s="116"/>
      <c r="AN2330" s="92"/>
      <c r="AO2330" s="92"/>
      <c r="AP2330" s="92"/>
      <c r="AQ2330" s="92"/>
      <c r="AR2330" s="92"/>
      <c r="AS2330" s="92"/>
      <c r="AT2330" s="92"/>
      <c r="AU2330" s="92"/>
    </row>
    <row r="2331" spans="27:47" x14ac:dyDescent="0.2">
      <c r="AA2331" s="92"/>
      <c r="AB2331" s="92"/>
      <c r="AC2331" s="92"/>
      <c r="AD2331" s="92"/>
      <c r="AE2331" s="92"/>
      <c r="AF2331" s="117"/>
      <c r="AG2331" s="116"/>
      <c r="AN2331" s="92"/>
      <c r="AO2331" s="92"/>
      <c r="AP2331" s="92"/>
      <c r="AQ2331" s="92"/>
      <c r="AR2331" s="92"/>
      <c r="AS2331" s="92"/>
      <c r="AT2331" s="92"/>
      <c r="AU2331" s="92"/>
    </row>
    <row r="2332" spans="27:47" x14ac:dyDescent="0.2">
      <c r="AA2332" s="92"/>
      <c r="AB2332" s="92"/>
      <c r="AC2332" s="92"/>
      <c r="AD2332" s="92"/>
      <c r="AE2332" s="92"/>
      <c r="AF2332" s="117"/>
      <c r="AG2332" s="116"/>
      <c r="AN2332" s="92"/>
      <c r="AO2332" s="92"/>
      <c r="AP2332" s="92"/>
      <c r="AQ2332" s="92"/>
      <c r="AR2332" s="92"/>
      <c r="AS2332" s="92"/>
      <c r="AT2332" s="92"/>
      <c r="AU2332" s="92"/>
    </row>
    <row r="2333" spans="27:47" x14ac:dyDescent="0.2">
      <c r="AA2333" s="92"/>
      <c r="AB2333" s="92"/>
      <c r="AC2333" s="92"/>
      <c r="AD2333" s="92"/>
      <c r="AE2333" s="92"/>
      <c r="AF2333" s="117"/>
      <c r="AG2333" s="116"/>
      <c r="AN2333" s="92"/>
      <c r="AO2333" s="92"/>
      <c r="AP2333" s="92"/>
      <c r="AQ2333" s="92"/>
      <c r="AR2333" s="92"/>
      <c r="AS2333" s="92"/>
      <c r="AT2333" s="92"/>
      <c r="AU2333" s="92"/>
    </row>
    <row r="2334" spans="27:47" x14ac:dyDescent="0.2">
      <c r="AA2334" s="92"/>
      <c r="AB2334" s="92"/>
      <c r="AC2334" s="92"/>
      <c r="AD2334" s="92"/>
      <c r="AE2334" s="92"/>
      <c r="AF2334" s="117"/>
      <c r="AG2334" s="116"/>
      <c r="AN2334" s="92"/>
      <c r="AO2334" s="92"/>
      <c r="AP2334" s="92"/>
      <c r="AQ2334" s="92"/>
      <c r="AR2334" s="92"/>
      <c r="AS2334" s="92"/>
      <c r="AT2334" s="92"/>
      <c r="AU2334" s="92"/>
    </row>
    <row r="2335" spans="27:47" x14ac:dyDescent="0.2">
      <c r="AA2335" s="92"/>
      <c r="AB2335" s="92"/>
      <c r="AC2335" s="92"/>
      <c r="AD2335" s="92"/>
      <c r="AE2335" s="92"/>
      <c r="AF2335" s="117"/>
      <c r="AG2335" s="116"/>
      <c r="AN2335" s="92"/>
      <c r="AO2335" s="92"/>
      <c r="AP2335" s="92"/>
      <c r="AQ2335" s="92"/>
      <c r="AR2335" s="92"/>
      <c r="AS2335" s="92"/>
      <c r="AT2335" s="92"/>
      <c r="AU2335" s="92"/>
    </row>
    <row r="2336" spans="27:47" x14ac:dyDescent="0.2">
      <c r="AA2336" s="92"/>
      <c r="AB2336" s="92"/>
      <c r="AC2336" s="92"/>
      <c r="AD2336" s="92"/>
      <c r="AE2336" s="92"/>
      <c r="AF2336" s="117"/>
      <c r="AG2336" s="116"/>
      <c r="AN2336" s="92"/>
      <c r="AO2336" s="92"/>
      <c r="AP2336" s="92"/>
      <c r="AQ2336" s="92"/>
      <c r="AR2336" s="92"/>
      <c r="AS2336" s="92"/>
      <c r="AT2336" s="92"/>
      <c r="AU2336" s="92"/>
    </row>
    <row r="2337" spans="27:47" x14ac:dyDescent="0.2">
      <c r="AA2337" s="92"/>
      <c r="AB2337" s="92"/>
      <c r="AC2337" s="92"/>
      <c r="AD2337" s="92"/>
      <c r="AE2337" s="92"/>
      <c r="AF2337" s="117"/>
      <c r="AG2337" s="116"/>
      <c r="AN2337" s="92"/>
      <c r="AO2337" s="92"/>
      <c r="AP2337" s="92"/>
      <c r="AQ2337" s="92"/>
      <c r="AR2337" s="92"/>
      <c r="AS2337" s="92"/>
      <c r="AT2337" s="92"/>
      <c r="AU2337" s="92"/>
    </row>
    <row r="2338" spans="27:47" x14ac:dyDescent="0.2">
      <c r="AA2338" s="92"/>
      <c r="AB2338" s="92"/>
      <c r="AC2338" s="92"/>
      <c r="AD2338" s="92"/>
      <c r="AE2338" s="92"/>
      <c r="AF2338" s="117"/>
      <c r="AG2338" s="116"/>
      <c r="AN2338" s="92"/>
      <c r="AO2338" s="92"/>
      <c r="AP2338" s="92"/>
      <c r="AQ2338" s="92"/>
      <c r="AR2338" s="92"/>
      <c r="AS2338" s="92"/>
      <c r="AT2338" s="92"/>
      <c r="AU2338" s="92"/>
    </row>
    <row r="2339" spans="27:47" x14ac:dyDescent="0.2">
      <c r="AA2339" s="92"/>
      <c r="AB2339" s="92"/>
      <c r="AC2339" s="92"/>
      <c r="AD2339" s="92"/>
      <c r="AE2339" s="92"/>
      <c r="AF2339" s="117"/>
      <c r="AG2339" s="116"/>
      <c r="AN2339" s="92"/>
      <c r="AO2339" s="92"/>
      <c r="AP2339" s="92"/>
      <c r="AQ2339" s="92"/>
      <c r="AR2339" s="92"/>
      <c r="AS2339" s="92"/>
      <c r="AT2339" s="92"/>
      <c r="AU2339" s="92"/>
    </row>
    <row r="2340" spans="27:47" x14ac:dyDescent="0.2">
      <c r="AA2340" s="92"/>
      <c r="AB2340" s="92"/>
      <c r="AC2340" s="92"/>
      <c r="AD2340" s="92"/>
      <c r="AE2340" s="92"/>
      <c r="AF2340" s="117"/>
      <c r="AG2340" s="116"/>
      <c r="AN2340" s="92"/>
      <c r="AO2340" s="92"/>
      <c r="AP2340" s="92"/>
      <c r="AQ2340" s="92"/>
      <c r="AR2340" s="92"/>
      <c r="AS2340" s="92"/>
      <c r="AT2340" s="92"/>
      <c r="AU2340" s="92"/>
    </row>
    <row r="2341" spans="27:47" x14ac:dyDescent="0.2">
      <c r="AA2341" s="92"/>
      <c r="AB2341" s="92"/>
      <c r="AC2341" s="92"/>
      <c r="AD2341" s="92"/>
      <c r="AE2341" s="92"/>
      <c r="AF2341" s="117"/>
      <c r="AG2341" s="116"/>
      <c r="AN2341" s="92"/>
      <c r="AO2341" s="92"/>
      <c r="AP2341" s="92"/>
      <c r="AQ2341" s="92"/>
      <c r="AR2341" s="92"/>
      <c r="AS2341" s="92"/>
      <c r="AT2341" s="92"/>
      <c r="AU2341" s="92"/>
    </row>
    <row r="2342" spans="27:47" x14ac:dyDescent="0.2">
      <c r="AA2342" s="92"/>
      <c r="AB2342" s="92"/>
      <c r="AC2342" s="92"/>
      <c r="AD2342" s="92"/>
      <c r="AE2342" s="92"/>
      <c r="AF2342" s="117"/>
      <c r="AG2342" s="116"/>
      <c r="AN2342" s="92"/>
      <c r="AO2342" s="92"/>
      <c r="AP2342" s="92"/>
      <c r="AQ2342" s="92"/>
      <c r="AR2342" s="92"/>
      <c r="AS2342" s="92"/>
      <c r="AT2342" s="92"/>
      <c r="AU2342" s="92"/>
    </row>
    <row r="2343" spans="27:47" x14ac:dyDescent="0.2">
      <c r="AA2343" s="92"/>
      <c r="AB2343" s="92"/>
      <c r="AC2343" s="92"/>
      <c r="AD2343" s="92"/>
      <c r="AE2343" s="92"/>
      <c r="AF2343" s="117"/>
      <c r="AG2343" s="116"/>
      <c r="AN2343" s="92"/>
      <c r="AO2343" s="92"/>
      <c r="AP2343" s="92"/>
      <c r="AQ2343" s="92"/>
      <c r="AR2343" s="92"/>
      <c r="AS2343" s="92"/>
      <c r="AT2343" s="92"/>
      <c r="AU2343" s="92"/>
    </row>
    <row r="2344" spans="27:47" x14ac:dyDescent="0.2">
      <c r="AA2344" s="92"/>
      <c r="AB2344" s="92"/>
      <c r="AC2344" s="92"/>
      <c r="AD2344" s="92"/>
      <c r="AE2344" s="92"/>
      <c r="AF2344" s="117"/>
      <c r="AG2344" s="116"/>
      <c r="AN2344" s="92"/>
      <c r="AO2344" s="92"/>
      <c r="AP2344" s="92"/>
      <c r="AQ2344" s="92"/>
      <c r="AR2344" s="92"/>
      <c r="AS2344" s="92"/>
      <c r="AT2344" s="92"/>
      <c r="AU2344" s="92"/>
    </row>
    <row r="2345" spans="27:47" x14ac:dyDescent="0.2">
      <c r="AA2345" s="92"/>
      <c r="AB2345" s="92"/>
      <c r="AC2345" s="92"/>
      <c r="AD2345" s="92"/>
      <c r="AE2345" s="92"/>
      <c r="AF2345" s="117"/>
      <c r="AG2345" s="116"/>
      <c r="AN2345" s="92"/>
      <c r="AO2345" s="92"/>
      <c r="AP2345" s="92"/>
      <c r="AQ2345" s="92"/>
      <c r="AR2345" s="92"/>
      <c r="AS2345" s="92"/>
      <c r="AT2345" s="92"/>
      <c r="AU2345" s="92"/>
    </row>
    <row r="2346" spans="27:47" x14ac:dyDescent="0.2">
      <c r="AA2346" s="92"/>
      <c r="AB2346" s="92"/>
      <c r="AC2346" s="92"/>
      <c r="AD2346" s="92"/>
      <c r="AE2346" s="92"/>
      <c r="AF2346" s="117"/>
      <c r="AG2346" s="116"/>
      <c r="AN2346" s="92"/>
      <c r="AO2346" s="92"/>
      <c r="AP2346" s="92"/>
      <c r="AQ2346" s="92"/>
      <c r="AR2346" s="92"/>
      <c r="AS2346" s="92"/>
      <c r="AT2346" s="92"/>
      <c r="AU2346" s="92"/>
    </row>
    <row r="2347" spans="27:47" x14ac:dyDescent="0.2">
      <c r="AA2347" s="92"/>
      <c r="AB2347" s="92"/>
      <c r="AC2347" s="92"/>
      <c r="AD2347" s="92"/>
      <c r="AE2347" s="92"/>
      <c r="AF2347" s="117"/>
      <c r="AG2347" s="116"/>
      <c r="AN2347" s="92"/>
      <c r="AO2347" s="92"/>
      <c r="AP2347" s="92"/>
      <c r="AQ2347" s="92"/>
      <c r="AR2347" s="92"/>
      <c r="AS2347" s="92"/>
      <c r="AT2347" s="92"/>
      <c r="AU2347" s="92"/>
    </row>
    <row r="2348" spans="27:47" x14ac:dyDescent="0.2">
      <c r="AA2348" s="92"/>
      <c r="AB2348" s="92"/>
      <c r="AC2348" s="92"/>
      <c r="AD2348" s="92"/>
      <c r="AE2348" s="92"/>
      <c r="AF2348" s="117"/>
      <c r="AG2348" s="116"/>
      <c r="AN2348" s="92"/>
      <c r="AO2348" s="92"/>
      <c r="AP2348" s="92"/>
      <c r="AQ2348" s="92"/>
      <c r="AR2348" s="92"/>
      <c r="AS2348" s="92"/>
      <c r="AT2348" s="92"/>
      <c r="AU2348" s="92"/>
    </row>
    <row r="2349" spans="27:47" x14ac:dyDescent="0.2">
      <c r="AA2349" s="92"/>
      <c r="AB2349" s="92"/>
      <c r="AC2349" s="92"/>
      <c r="AD2349" s="92"/>
      <c r="AE2349" s="92"/>
      <c r="AF2349" s="117"/>
      <c r="AG2349" s="116"/>
      <c r="AN2349" s="92"/>
      <c r="AO2349" s="92"/>
      <c r="AP2349" s="92"/>
      <c r="AQ2349" s="92"/>
      <c r="AR2349" s="92"/>
      <c r="AS2349" s="92"/>
      <c r="AT2349" s="92"/>
      <c r="AU2349" s="92"/>
    </row>
    <row r="2350" spans="27:47" x14ac:dyDescent="0.2">
      <c r="AA2350" s="92"/>
      <c r="AB2350" s="92"/>
      <c r="AC2350" s="92"/>
      <c r="AD2350" s="92"/>
      <c r="AE2350" s="92"/>
      <c r="AF2350" s="117"/>
      <c r="AG2350" s="116"/>
      <c r="AN2350" s="92"/>
      <c r="AO2350" s="92"/>
      <c r="AP2350" s="92"/>
      <c r="AQ2350" s="92"/>
      <c r="AR2350" s="92"/>
      <c r="AS2350" s="92"/>
      <c r="AT2350" s="92"/>
      <c r="AU2350" s="92"/>
    </row>
    <row r="2351" spans="27:47" x14ac:dyDescent="0.2">
      <c r="AA2351" s="92"/>
      <c r="AB2351" s="92"/>
      <c r="AC2351" s="92"/>
      <c r="AD2351" s="92"/>
      <c r="AE2351" s="92"/>
      <c r="AF2351" s="117"/>
      <c r="AG2351" s="116"/>
      <c r="AN2351" s="92"/>
      <c r="AO2351" s="92"/>
      <c r="AP2351" s="92"/>
      <c r="AQ2351" s="92"/>
      <c r="AR2351" s="92"/>
      <c r="AS2351" s="92"/>
      <c r="AT2351" s="92"/>
      <c r="AU2351" s="92"/>
    </row>
    <row r="2352" spans="27:47" x14ac:dyDescent="0.2">
      <c r="AA2352" s="92"/>
      <c r="AB2352" s="92"/>
      <c r="AC2352" s="92"/>
      <c r="AD2352" s="92"/>
      <c r="AE2352" s="92"/>
      <c r="AF2352" s="117"/>
      <c r="AG2352" s="116"/>
      <c r="AN2352" s="92"/>
      <c r="AO2352" s="92"/>
      <c r="AP2352" s="92"/>
      <c r="AQ2352" s="92"/>
      <c r="AR2352" s="92"/>
      <c r="AS2352" s="92"/>
      <c r="AT2352" s="92"/>
      <c r="AU2352" s="92"/>
    </row>
    <row r="2353" spans="27:47" x14ac:dyDescent="0.2">
      <c r="AA2353" s="92"/>
      <c r="AB2353" s="92"/>
      <c r="AC2353" s="92"/>
      <c r="AD2353" s="92"/>
      <c r="AE2353" s="92"/>
      <c r="AF2353" s="117"/>
      <c r="AG2353" s="116"/>
      <c r="AN2353" s="92"/>
      <c r="AO2353" s="92"/>
      <c r="AP2353" s="92"/>
      <c r="AQ2353" s="92"/>
      <c r="AR2353" s="92"/>
      <c r="AS2353" s="92"/>
      <c r="AT2353" s="92"/>
      <c r="AU2353" s="92"/>
    </row>
    <row r="2354" spans="27:47" x14ac:dyDescent="0.2">
      <c r="AA2354" s="92"/>
      <c r="AB2354" s="92"/>
      <c r="AC2354" s="92"/>
      <c r="AD2354" s="92"/>
      <c r="AE2354" s="92"/>
      <c r="AF2354" s="117"/>
      <c r="AG2354" s="116"/>
      <c r="AN2354" s="92"/>
      <c r="AO2354" s="92"/>
      <c r="AP2354" s="92"/>
      <c r="AQ2354" s="92"/>
      <c r="AR2354" s="92"/>
      <c r="AS2354" s="92"/>
      <c r="AT2354" s="92"/>
      <c r="AU2354" s="92"/>
    </row>
    <row r="2355" spans="27:47" x14ac:dyDescent="0.2">
      <c r="AA2355" s="92"/>
      <c r="AB2355" s="92"/>
      <c r="AC2355" s="92"/>
      <c r="AD2355" s="92"/>
      <c r="AE2355" s="92"/>
      <c r="AF2355" s="117"/>
      <c r="AG2355" s="116"/>
      <c r="AN2355" s="92"/>
      <c r="AO2355" s="92"/>
      <c r="AP2355" s="92"/>
      <c r="AQ2355" s="92"/>
      <c r="AR2355" s="92"/>
      <c r="AS2355" s="92"/>
      <c r="AT2355" s="92"/>
      <c r="AU2355" s="92"/>
    </row>
    <row r="2356" spans="27:47" x14ac:dyDescent="0.2">
      <c r="AA2356" s="92"/>
      <c r="AB2356" s="92"/>
      <c r="AC2356" s="92"/>
      <c r="AD2356" s="92"/>
      <c r="AE2356" s="92"/>
      <c r="AF2356" s="117"/>
      <c r="AG2356" s="116"/>
      <c r="AN2356" s="92"/>
      <c r="AO2356" s="92"/>
      <c r="AP2356" s="92"/>
      <c r="AQ2356" s="92"/>
      <c r="AR2356" s="92"/>
      <c r="AS2356" s="92"/>
      <c r="AT2356" s="92"/>
      <c r="AU2356" s="92"/>
    </row>
    <row r="2357" spans="27:47" x14ac:dyDescent="0.2">
      <c r="AA2357" s="92"/>
      <c r="AB2357" s="92"/>
      <c r="AC2357" s="92"/>
      <c r="AD2357" s="92"/>
      <c r="AE2357" s="92"/>
      <c r="AF2357" s="117"/>
      <c r="AG2357" s="116"/>
      <c r="AN2357" s="92"/>
      <c r="AO2357" s="92"/>
      <c r="AP2357" s="92"/>
      <c r="AQ2357" s="92"/>
      <c r="AR2357" s="92"/>
      <c r="AS2357" s="92"/>
      <c r="AT2357" s="92"/>
      <c r="AU2357" s="92"/>
    </row>
    <row r="2358" spans="27:47" x14ac:dyDescent="0.2">
      <c r="AA2358" s="92"/>
      <c r="AB2358" s="92"/>
      <c r="AC2358" s="92"/>
      <c r="AD2358" s="92"/>
      <c r="AE2358" s="92"/>
      <c r="AF2358" s="117"/>
      <c r="AG2358" s="116"/>
      <c r="AN2358" s="92"/>
      <c r="AO2358" s="92"/>
      <c r="AP2358" s="92"/>
      <c r="AQ2358" s="92"/>
      <c r="AR2358" s="92"/>
      <c r="AS2358" s="92"/>
      <c r="AT2358" s="92"/>
      <c r="AU2358" s="92"/>
    </row>
    <row r="2359" spans="27:47" x14ac:dyDescent="0.2">
      <c r="AA2359" s="92"/>
      <c r="AB2359" s="92"/>
      <c r="AC2359" s="92"/>
      <c r="AD2359" s="92"/>
      <c r="AE2359" s="92"/>
      <c r="AF2359" s="117"/>
      <c r="AG2359" s="116"/>
      <c r="AN2359" s="92"/>
      <c r="AO2359" s="92"/>
      <c r="AP2359" s="92"/>
      <c r="AQ2359" s="92"/>
      <c r="AR2359" s="92"/>
      <c r="AS2359" s="92"/>
      <c r="AT2359" s="92"/>
      <c r="AU2359" s="92"/>
    </row>
    <row r="2360" spans="27:47" x14ac:dyDescent="0.2">
      <c r="AA2360" s="92"/>
      <c r="AB2360" s="92"/>
      <c r="AC2360" s="92"/>
      <c r="AD2360" s="92"/>
      <c r="AE2360" s="92"/>
      <c r="AF2360" s="117"/>
      <c r="AG2360" s="116"/>
      <c r="AN2360" s="92"/>
      <c r="AO2360" s="92"/>
      <c r="AP2360" s="92"/>
      <c r="AQ2360" s="92"/>
      <c r="AR2360" s="92"/>
      <c r="AS2360" s="92"/>
      <c r="AT2360" s="92"/>
      <c r="AU2360" s="92"/>
    </row>
    <row r="2361" spans="27:47" x14ac:dyDescent="0.2">
      <c r="AA2361" s="92"/>
      <c r="AB2361" s="92"/>
      <c r="AC2361" s="92"/>
      <c r="AD2361" s="92"/>
      <c r="AE2361" s="92"/>
      <c r="AF2361" s="117"/>
      <c r="AG2361" s="116"/>
      <c r="AN2361" s="92"/>
      <c r="AO2361" s="92"/>
      <c r="AP2361" s="92"/>
      <c r="AQ2361" s="92"/>
      <c r="AR2361" s="92"/>
      <c r="AS2361" s="92"/>
      <c r="AT2361" s="92"/>
      <c r="AU2361" s="92"/>
    </row>
    <row r="2362" spans="27:47" x14ac:dyDescent="0.2">
      <c r="AA2362" s="92"/>
      <c r="AB2362" s="92"/>
      <c r="AC2362" s="92"/>
      <c r="AD2362" s="92"/>
      <c r="AE2362" s="92"/>
      <c r="AF2362" s="117"/>
      <c r="AG2362" s="116"/>
      <c r="AN2362" s="92"/>
      <c r="AO2362" s="92"/>
      <c r="AP2362" s="92"/>
      <c r="AQ2362" s="92"/>
      <c r="AR2362" s="92"/>
      <c r="AS2362" s="92"/>
      <c r="AT2362" s="92"/>
      <c r="AU2362" s="92"/>
    </row>
    <row r="2363" spans="27:47" x14ac:dyDescent="0.2">
      <c r="AA2363" s="92"/>
      <c r="AB2363" s="92"/>
      <c r="AC2363" s="92"/>
      <c r="AD2363" s="92"/>
      <c r="AE2363" s="92"/>
      <c r="AF2363" s="117"/>
      <c r="AG2363" s="116"/>
      <c r="AN2363" s="92"/>
      <c r="AO2363" s="92"/>
      <c r="AP2363" s="92"/>
      <c r="AQ2363" s="92"/>
      <c r="AR2363" s="92"/>
      <c r="AS2363" s="92"/>
      <c r="AT2363" s="92"/>
      <c r="AU2363" s="92"/>
    </row>
    <row r="2364" spans="27:47" x14ac:dyDescent="0.2">
      <c r="AA2364" s="92"/>
      <c r="AB2364" s="92"/>
      <c r="AC2364" s="92"/>
      <c r="AD2364" s="92"/>
      <c r="AE2364" s="92"/>
      <c r="AF2364" s="117"/>
      <c r="AG2364" s="116"/>
      <c r="AN2364" s="92"/>
      <c r="AO2364" s="92"/>
      <c r="AP2364" s="92"/>
      <c r="AQ2364" s="92"/>
      <c r="AR2364" s="92"/>
      <c r="AS2364" s="92"/>
      <c r="AT2364" s="92"/>
      <c r="AU2364" s="92"/>
    </row>
    <row r="2365" spans="27:47" x14ac:dyDescent="0.2">
      <c r="AA2365" s="92"/>
      <c r="AB2365" s="92"/>
      <c r="AC2365" s="92"/>
      <c r="AD2365" s="92"/>
      <c r="AE2365" s="92"/>
      <c r="AF2365" s="117"/>
      <c r="AG2365" s="116"/>
      <c r="AN2365" s="92"/>
      <c r="AO2365" s="92"/>
      <c r="AP2365" s="92"/>
      <c r="AQ2365" s="92"/>
      <c r="AR2365" s="92"/>
      <c r="AS2365" s="92"/>
      <c r="AT2365" s="92"/>
      <c r="AU2365" s="92"/>
    </row>
    <row r="2366" spans="27:47" x14ac:dyDescent="0.2">
      <c r="AA2366" s="92"/>
      <c r="AB2366" s="92"/>
      <c r="AC2366" s="92"/>
      <c r="AD2366" s="92"/>
      <c r="AE2366" s="92"/>
      <c r="AF2366" s="117"/>
      <c r="AG2366" s="116"/>
      <c r="AN2366" s="92"/>
      <c r="AO2366" s="92"/>
      <c r="AP2366" s="92"/>
      <c r="AQ2366" s="92"/>
      <c r="AR2366" s="92"/>
      <c r="AS2366" s="92"/>
      <c r="AT2366" s="92"/>
      <c r="AU2366" s="92"/>
    </row>
    <row r="2367" spans="27:47" x14ac:dyDescent="0.2">
      <c r="AA2367" s="92"/>
      <c r="AB2367" s="92"/>
      <c r="AC2367" s="92"/>
      <c r="AD2367" s="92"/>
      <c r="AE2367" s="92"/>
      <c r="AF2367" s="117"/>
      <c r="AG2367" s="116"/>
      <c r="AN2367" s="92"/>
      <c r="AO2367" s="92"/>
      <c r="AP2367" s="92"/>
      <c r="AQ2367" s="92"/>
      <c r="AR2367" s="92"/>
      <c r="AS2367" s="92"/>
      <c r="AT2367" s="92"/>
      <c r="AU2367" s="92"/>
    </row>
    <row r="2368" spans="27:47" x14ac:dyDescent="0.2">
      <c r="AA2368" s="92"/>
      <c r="AB2368" s="92"/>
      <c r="AC2368" s="92"/>
      <c r="AD2368" s="92"/>
      <c r="AE2368" s="92"/>
      <c r="AF2368" s="117"/>
      <c r="AG2368" s="116"/>
      <c r="AN2368" s="92"/>
      <c r="AO2368" s="92"/>
      <c r="AP2368" s="92"/>
      <c r="AQ2368" s="92"/>
      <c r="AR2368" s="92"/>
      <c r="AS2368" s="92"/>
      <c r="AT2368" s="92"/>
      <c r="AU2368" s="92"/>
    </row>
    <row r="2369" spans="27:47" x14ac:dyDescent="0.2">
      <c r="AA2369" s="92"/>
      <c r="AB2369" s="92"/>
      <c r="AC2369" s="92"/>
      <c r="AD2369" s="92"/>
      <c r="AE2369" s="92"/>
      <c r="AF2369" s="117"/>
      <c r="AG2369" s="116"/>
      <c r="AN2369" s="92"/>
      <c r="AO2369" s="92"/>
      <c r="AP2369" s="92"/>
      <c r="AQ2369" s="92"/>
      <c r="AR2369" s="92"/>
      <c r="AS2369" s="92"/>
      <c r="AT2369" s="92"/>
      <c r="AU2369" s="92"/>
    </row>
    <row r="2370" spans="27:47" x14ac:dyDescent="0.2">
      <c r="AA2370" s="92"/>
      <c r="AB2370" s="92"/>
      <c r="AC2370" s="92"/>
      <c r="AD2370" s="92"/>
      <c r="AE2370" s="92"/>
      <c r="AF2370" s="117"/>
      <c r="AG2370" s="116"/>
      <c r="AN2370" s="92"/>
      <c r="AO2370" s="92"/>
      <c r="AP2370" s="92"/>
      <c r="AQ2370" s="92"/>
      <c r="AR2370" s="92"/>
      <c r="AS2370" s="92"/>
      <c r="AT2370" s="92"/>
      <c r="AU2370" s="92"/>
    </row>
    <row r="2371" spans="27:47" x14ac:dyDescent="0.2">
      <c r="AA2371" s="92"/>
      <c r="AB2371" s="92"/>
      <c r="AC2371" s="92"/>
      <c r="AD2371" s="92"/>
      <c r="AE2371" s="92"/>
      <c r="AF2371" s="117"/>
      <c r="AG2371" s="116"/>
      <c r="AN2371" s="92"/>
      <c r="AO2371" s="92"/>
      <c r="AP2371" s="92"/>
      <c r="AQ2371" s="92"/>
      <c r="AR2371" s="92"/>
      <c r="AS2371" s="92"/>
      <c r="AT2371" s="92"/>
      <c r="AU2371" s="92"/>
    </row>
    <row r="2372" spans="27:47" x14ac:dyDescent="0.2">
      <c r="AA2372" s="92"/>
      <c r="AB2372" s="92"/>
      <c r="AC2372" s="92"/>
      <c r="AD2372" s="92"/>
      <c r="AE2372" s="92"/>
      <c r="AF2372" s="117"/>
      <c r="AG2372" s="116"/>
      <c r="AN2372" s="92"/>
      <c r="AO2372" s="92"/>
      <c r="AP2372" s="92"/>
      <c r="AQ2372" s="92"/>
      <c r="AR2372" s="92"/>
      <c r="AS2372" s="92"/>
      <c r="AT2372" s="92"/>
      <c r="AU2372" s="92"/>
    </row>
    <row r="2373" spans="27:47" x14ac:dyDescent="0.2">
      <c r="AA2373" s="92"/>
      <c r="AB2373" s="92"/>
      <c r="AC2373" s="92"/>
      <c r="AD2373" s="92"/>
      <c r="AE2373" s="92"/>
      <c r="AF2373" s="117"/>
      <c r="AG2373" s="116"/>
      <c r="AN2373" s="92"/>
      <c r="AO2373" s="92"/>
      <c r="AP2373" s="92"/>
      <c r="AQ2373" s="92"/>
      <c r="AR2373" s="92"/>
      <c r="AS2373" s="92"/>
      <c r="AT2373" s="92"/>
      <c r="AU2373" s="92"/>
    </row>
    <row r="2374" spans="27:47" x14ac:dyDescent="0.2">
      <c r="AA2374" s="92"/>
      <c r="AB2374" s="92"/>
      <c r="AC2374" s="92"/>
      <c r="AD2374" s="92"/>
      <c r="AE2374" s="92"/>
      <c r="AF2374" s="117"/>
      <c r="AG2374" s="116"/>
      <c r="AN2374" s="92"/>
      <c r="AO2374" s="92"/>
      <c r="AP2374" s="92"/>
      <c r="AQ2374" s="92"/>
      <c r="AR2374" s="92"/>
      <c r="AS2374" s="92"/>
      <c r="AT2374" s="92"/>
      <c r="AU2374" s="92"/>
    </row>
    <row r="2375" spans="27:47" x14ac:dyDescent="0.2">
      <c r="AA2375" s="92"/>
      <c r="AB2375" s="92"/>
      <c r="AC2375" s="92"/>
      <c r="AD2375" s="92"/>
      <c r="AE2375" s="92"/>
      <c r="AF2375" s="117"/>
      <c r="AG2375" s="116"/>
      <c r="AN2375" s="92"/>
      <c r="AO2375" s="92"/>
      <c r="AP2375" s="92"/>
      <c r="AQ2375" s="92"/>
      <c r="AR2375" s="92"/>
      <c r="AS2375" s="92"/>
      <c r="AT2375" s="92"/>
      <c r="AU2375" s="92"/>
    </row>
    <row r="2376" spans="27:47" x14ac:dyDescent="0.2">
      <c r="AA2376" s="92"/>
      <c r="AB2376" s="92"/>
      <c r="AC2376" s="92"/>
      <c r="AD2376" s="92"/>
      <c r="AE2376" s="92"/>
      <c r="AF2376" s="117"/>
      <c r="AG2376" s="116"/>
      <c r="AN2376" s="92"/>
      <c r="AO2376" s="92"/>
      <c r="AP2376" s="92"/>
      <c r="AQ2376" s="92"/>
      <c r="AR2376" s="92"/>
      <c r="AS2376" s="92"/>
      <c r="AT2376" s="92"/>
      <c r="AU2376" s="92"/>
    </row>
    <row r="2377" spans="27:47" x14ac:dyDescent="0.2">
      <c r="AA2377" s="92"/>
      <c r="AB2377" s="92"/>
      <c r="AC2377" s="92"/>
      <c r="AD2377" s="92"/>
      <c r="AE2377" s="92"/>
      <c r="AF2377" s="117"/>
      <c r="AG2377" s="116"/>
      <c r="AN2377" s="92"/>
      <c r="AO2377" s="92"/>
      <c r="AP2377" s="92"/>
      <c r="AQ2377" s="92"/>
      <c r="AR2377" s="92"/>
      <c r="AS2377" s="92"/>
      <c r="AT2377" s="92"/>
      <c r="AU2377" s="92"/>
    </row>
    <row r="2378" spans="27:47" x14ac:dyDescent="0.2">
      <c r="AA2378" s="92"/>
      <c r="AB2378" s="92"/>
      <c r="AC2378" s="92"/>
      <c r="AD2378" s="92"/>
      <c r="AE2378" s="92"/>
      <c r="AF2378" s="117"/>
      <c r="AG2378" s="116"/>
      <c r="AN2378" s="92"/>
      <c r="AO2378" s="92"/>
      <c r="AP2378" s="92"/>
      <c r="AQ2378" s="92"/>
      <c r="AR2378" s="92"/>
      <c r="AS2378" s="92"/>
      <c r="AT2378" s="92"/>
      <c r="AU2378" s="92"/>
    </row>
    <row r="2379" spans="27:47" x14ac:dyDescent="0.2">
      <c r="AA2379" s="92"/>
      <c r="AB2379" s="92"/>
      <c r="AC2379" s="92"/>
      <c r="AD2379" s="92"/>
      <c r="AE2379" s="92"/>
      <c r="AF2379" s="117"/>
      <c r="AG2379" s="116"/>
      <c r="AN2379" s="92"/>
      <c r="AO2379" s="92"/>
      <c r="AP2379" s="92"/>
      <c r="AQ2379" s="92"/>
      <c r="AR2379" s="92"/>
      <c r="AS2379" s="92"/>
      <c r="AT2379" s="92"/>
      <c r="AU2379" s="92"/>
    </row>
    <row r="2380" spans="27:47" x14ac:dyDescent="0.2">
      <c r="AA2380" s="92"/>
      <c r="AB2380" s="92"/>
      <c r="AC2380" s="92"/>
      <c r="AD2380" s="92"/>
      <c r="AE2380" s="92"/>
      <c r="AF2380" s="117"/>
      <c r="AG2380" s="116"/>
      <c r="AN2380" s="92"/>
      <c r="AO2380" s="92"/>
      <c r="AP2380" s="92"/>
      <c r="AQ2380" s="92"/>
      <c r="AR2380" s="92"/>
      <c r="AS2380" s="92"/>
      <c r="AT2380" s="92"/>
      <c r="AU2380" s="92"/>
    </row>
    <row r="2381" spans="27:47" x14ac:dyDescent="0.2">
      <c r="AA2381" s="92"/>
      <c r="AB2381" s="92"/>
      <c r="AC2381" s="92"/>
      <c r="AD2381" s="92"/>
      <c r="AE2381" s="92"/>
      <c r="AF2381" s="117"/>
      <c r="AG2381" s="116"/>
      <c r="AN2381" s="92"/>
      <c r="AO2381" s="92"/>
      <c r="AP2381" s="92"/>
      <c r="AQ2381" s="92"/>
      <c r="AR2381" s="92"/>
      <c r="AS2381" s="92"/>
      <c r="AT2381" s="92"/>
      <c r="AU2381" s="92"/>
    </row>
    <row r="2382" spans="27:47" x14ac:dyDescent="0.2">
      <c r="AA2382" s="92"/>
      <c r="AB2382" s="92"/>
      <c r="AC2382" s="92"/>
      <c r="AD2382" s="92"/>
      <c r="AE2382" s="92"/>
      <c r="AF2382" s="117"/>
      <c r="AG2382" s="116"/>
      <c r="AN2382" s="92"/>
      <c r="AO2382" s="92"/>
      <c r="AP2382" s="92"/>
      <c r="AQ2382" s="92"/>
      <c r="AR2382" s="92"/>
      <c r="AS2382" s="92"/>
      <c r="AT2382" s="92"/>
      <c r="AU2382" s="92"/>
    </row>
    <row r="2383" spans="27:47" x14ac:dyDescent="0.2">
      <c r="AA2383" s="92"/>
      <c r="AB2383" s="92"/>
      <c r="AC2383" s="92"/>
      <c r="AD2383" s="92"/>
      <c r="AE2383" s="92"/>
      <c r="AF2383" s="117"/>
      <c r="AG2383" s="116"/>
      <c r="AN2383" s="92"/>
      <c r="AO2383" s="92"/>
      <c r="AP2383" s="92"/>
      <c r="AQ2383" s="92"/>
      <c r="AR2383" s="92"/>
      <c r="AS2383" s="92"/>
      <c r="AT2383" s="92"/>
      <c r="AU2383" s="92"/>
    </row>
    <row r="2384" spans="27:47" x14ac:dyDescent="0.2">
      <c r="AA2384" s="92"/>
      <c r="AB2384" s="92"/>
      <c r="AC2384" s="92"/>
      <c r="AD2384" s="92"/>
      <c r="AE2384" s="92"/>
      <c r="AF2384" s="117"/>
      <c r="AG2384" s="116"/>
      <c r="AN2384" s="92"/>
      <c r="AO2384" s="92"/>
      <c r="AP2384" s="92"/>
      <c r="AQ2384" s="92"/>
      <c r="AR2384" s="92"/>
      <c r="AS2384" s="92"/>
      <c r="AT2384" s="92"/>
      <c r="AU2384" s="92"/>
    </row>
    <row r="2385" spans="27:47" x14ac:dyDescent="0.2">
      <c r="AA2385" s="92"/>
      <c r="AB2385" s="92"/>
      <c r="AC2385" s="92"/>
      <c r="AD2385" s="92"/>
      <c r="AE2385" s="92"/>
      <c r="AF2385" s="117"/>
      <c r="AG2385" s="116"/>
      <c r="AN2385" s="92"/>
      <c r="AO2385" s="92"/>
      <c r="AP2385" s="92"/>
      <c r="AQ2385" s="92"/>
      <c r="AR2385" s="92"/>
      <c r="AS2385" s="92"/>
      <c r="AT2385" s="92"/>
      <c r="AU2385" s="92"/>
    </row>
    <row r="2386" spans="27:47" x14ac:dyDescent="0.2">
      <c r="AA2386" s="92"/>
      <c r="AB2386" s="92"/>
      <c r="AC2386" s="92"/>
      <c r="AD2386" s="92"/>
      <c r="AE2386" s="92"/>
      <c r="AF2386" s="117"/>
      <c r="AG2386" s="116"/>
      <c r="AN2386" s="92"/>
      <c r="AO2386" s="92"/>
      <c r="AP2386" s="92"/>
      <c r="AQ2386" s="92"/>
      <c r="AR2386" s="92"/>
      <c r="AS2386" s="92"/>
      <c r="AT2386" s="92"/>
      <c r="AU2386" s="92"/>
    </row>
    <row r="2387" spans="27:47" x14ac:dyDescent="0.2">
      <c r="AA2387" s="92"/>
      <c r="AB2387" s="92"/>
      <c r="AC2387" s="92"/>
      <c r="AD2387" s="92"/>
      <c r="AE2387" s="92"/>
      <c r="AF2387" s="117"/>
      <c r="AG2387" s="116"/>
      <c r="AN2387" s="92"/>
      <c r="AO2387" s="92"/>
      <c r="AP2387" s="92"/>
      <c r="AQ2387" s="92"/>
      <c r="AR2387" s="92"/>
      <c r="AS2387" s="92"/>
      <c r="AT2387" s="92"/>
      <c r="AU2387" s="92"/>
    </row>
    <row r="2388" spans="27:47" x14ac:dyDescent="0.2">
      <c r="AA2388" s="92"/>
      <c r="AB2388" s="92"/>
      <c r="AC2388" s="92"/>
      <c r="AD2388" s="92"/>
      <c r="AE2388" s="92"/>
      <c r="AF2388" s="117"/>
      <c r="AG2388" s="116"/>
      <c r="AN2388" s="92"/>
      <c r="AO2388" s="92"/>
      <c r="AP2388" s="92"/>
      <c r="AQ2388" s="92"/>
      <c r="AR2388" s="92"/>
      <c r="AS2388" s="92"/>
      <c r="AT2388" s="92"/>
      <c r="AU2388" s="92"/>
    </row>
    <row r="2389" spans="27:47" x14ac:dyDescent="0.2">
      <c r="AA2389" s="92"/>
      <c r="AB2389" s="92"/>
      <c r="AC2389" s="92"/>
      <c r="AD2389" s="92"/>
      <c r="AE2389" s="92"/>
      <c r="AF2389" s="117"/>
      <c r="AG2389" s="116"/>
      <c r="AN2389" s="92"/>
      <c r="AO2389" s="92"/>
      <c r="AP2389" s="92"/>
      <c r="AQ2389" s="92"/>
      <c r="AR2389" s="92"/>
      <c r="AS2389" s="92"/>
      <c r="AT2389" s="92"/>
      <c r="AU2389" s="92"/>
    </row>
    <row r="2390" spans="27:47" x14ac:dyDescent="0.2">
      <c r="AA2390" s="92"/>
      <c r="AB2390" s="92"/>
      <c r="AC2390" s="92"/>
      <c r="AD2390" s="92"/>
      <c r="AE2390" s="92"/>
      <c r="AF2390" s="117"/>
      <c r="AG2390" s="116"/>
      <c r="AN2390" s="92"/>
      <c r="AO2390" s="92"/>
      <c r="AP2390" s="92"/>
      <c r="AQ2390" s="92"/>
      <c r="AR2390" s="92"/>
      <c r="AS2390" s="92"/>
      <c r="AT2390" s="92"/>
      <c r="AU2390" s="92"/>
    </row>
    <row r="2391" spans="27:47" x14ac:dyDescent="0.2">
      <c r="AA2391" s="92"/>
      <c r="AB2391" s="92"/>
      <c r="AC2391" s="92"/>
      <c r="AD2391" s="92"/>
      <c r="AE2391" s="92"/>
      <c r="AF2391" s="117"/>
      <c r="AG2391" s="116"/>
      <c r="AN2391" s="92"/>
      <c r="AO2391" s="92"/>
      <c r="AP2391" s="92"/>
      <c r="AQ2391" s="92"/>
      <c r="AR2391" s="92"/>
      <c r="AS2391" s="92"/>
      <c r="AT2391" s="92"/>
      <c r="AU2391" s="92"/>
    </row>
    <row r="2392" spans="27:47" x14ac:dyDescent="0.2">
      <c r="AA2392" s="92"/>
      <c r="AB2392" s="92"/>
      <c r="AC2392" s="92"/>
      <c r="AD2392" s="92"/>
      <c r="AE2392" s="92"/>
      <c r="AF2392" s="117"/>
      <c r="AG2392" s="116"/>
      <c r="AN2392" s="92"/>
      <c r="AO2392" s="92"/>
      <c r="AP2392" s="92"/>
      <c r="AQ2392" s="92"/>
      <c r="AR2392" s="92"/>
      <c r="AS2392" s="92"/>
      <c r="AT2392" s="92"/>
      <c r="AU2392" s="92"/>
    </row>
    <row r="2393" spans="27:47" x14ac:dyDescent="0.2">
      <c r="AA2393" s="92"/>
      <c r="AB2393" s="92"/>
      <c r="AC2393" s="92"/>
      <c r="AD2393" s="92"/>
      <c r="AE2393" s="92"/>
      <c r="AF2393" s="117"/>
      <c r="AG2393" s="116"/>
      <c r="AN2393" s="92"/>
      <c r="AO2393" s="92"/>
      <c r="AP2393" s="92"/>
      <c r="AQ2393" s="92"/>
      <c r="AR2393" s="92"/>
      <c r="AS2393" s="92"/>
      <c r="AT2393" s="92"/>
      <c r="AU2393" s="92"/>
    </row>
    <row r="2394" spans="27:47" x14ac:dyDescent="0.2">
      <c r="AA2394" s="92"/>
      <c r="AB2394" s="92"/>
      <c r="AC2394" s="92"/>
      <c r="AD2394" s="92"/>
      <c r="AE2394" s="92"/>
      <c r="AF2394" s="117"/>
      <c r="AG2394" s="116"/>
      <c r="AN2394" s="92"/>
      <c r="AO2394" s="92"/>
      <c r="AP2394" s="92"/>
      <c r="AQ2394" s="92"/>
      <c r="AR2394" s="92"/>
      <c r="AS2394" s="92"/>
      <c r="AT2394" s="92"/>
      <c r="AU2394" s="92"/>
    </row>
    <row r="2395" spans="27:47" x14ac:dyDescent="0.2">
      <c r="AA2395" s="92"/>
      <c r="AB2395" s="92"/>
      <c r="AC2395" s="92"/>
      <c r="AD2395" s="92"/>
      <c r="AE2395" s="92"/>
      <c r="AF2395" s="117"/>
      <c r="AG2395" s="116"/>
      <c r="AN2395" s="92"/>
      <c r="AO2395" s="92"/>
      <c r="AP2395" s="92"/>
      <c r="AQ2395" s="92"/>
      <c r="AR2395" s="92"/>
      <c r="AS2395" s="92"/>
      <c r="AT2395" s="92"/>
      <c r="AU2395" s="92"/>
    </row>
    <row r="2396" spans="27:47" x14ac:dyDescent="0.2">
      <c r="AA2396" s="92"/>
      <c r="AB2396" s="92"/>
      <c r="AC2396" s="92"/>
      <c r="AD2396" s="92"/>
      <c r="AE2396" s="92"/>
      <c r="AF2396" s="117"/>
      <c r="AG2396" s="116"/>
      <c r="AN2396" s="92"/>
      <c r="AO2396" s="92"/>
      <c r="AP2396" s="92"/>
      <c r="AQ2396" s="92"/>
      <c r="AR2396" s="92"/>
      <c r="AS2396" s="92"/>
      <c r="AT2396" s="92"/>
      <c r="AU2396" s="92"/>
    </row>
    <row r="2397" spans="27:47" x14ac:dyDescent="0.2">
      <c r="AA2397" s="92"/>
      <c r="AB2397" s="92"/>
      <c r="AC2397" s="92"/>
      <c r="AD2397" s="92"/>
      <c r="AE2397" s="92"/>
      <c r="AF2397" s="117"/>
      <c r="AG2397" s="116"/>
      <c r="AN2397" s="92"/>
      <c r="AO2397" s="92"/>
      <c r="AP2397" s="92"/>
      <c r="AQ2397" s="92"/>
      <c r="AR2397" s="92"/>
      <c r="AS2397" s="92"/>
      <c r="AT2397" s="92"/>
      <c r="AU2397" s="92"/>
    </row>
    <row r="2398" spans="27:47" x14ac:dyDescent="0.2">
      <c r="AA2398" s="92"/>
      <c r="AB2398" s="92"/>
      <c r="AC2398" s="92"/>
      <c r="AD2398" s="92"/>
      <c r="AE2398" s="92"/>
      <c r="AF2398" s="117"/>
      <c r="AG2398" s="116"/>
      <c r="AN2398" s="92"/>
      <c r="AO2398" s="92"/>
      <c r="AP2398" s="92"/>
      <c r="AQ2398" s="92"/>
      <c r="AR2398" s="92"/>
      <c r="AS2398" s="92"/>
      <c r="AT2398" s="92"/>
      <c r="AU2398" s="92"/>
    </row>
    <row r="2399" spans="27:47" x14ac:dyDescent="0.2">
      <c r="AA2399" s="92"/>
      <c r="AB2399" s="92"/>
      <c r="AC2399" s="92"/>
      <c r="AD2399" s="92"/>
      <c r="AE2399" s="92"/>
      <c r="AF2399" s="117"/>
      <c r="AG2399" s="116"/>
      <c r="AN2399" s="92"/>
      <c r="AO2399" s="92"/>
      <c r="AP2399" s="92"/>
      <c r="AQ2399" s="92"/>
      <c r="AR2399" s="92"/>
      <c r="AS2399" s="92"/>
      <c r="AT2399" s="92"/>
      <c r="AU2399" s="92"/>
    </row>
    <row r="2400" spans="27:47" x14ac:dyDescent="0.2">
      <c r="AA2400" s="92"/>
      <c r="AB2400" s="92"/>
      <c r="AC2400" s="92"/>
      <c r="AD2400" s="92"/>
      <c r="AE2400" s="92"/>
      <c r="AF2400" s="117"/>
      <c r="AG2400" s="116"/>
      <c r="AN2400" s="92"/>
      <c r="AO2400" s="92"/>
      <c r="AP2400" s="92"/>
      <c r="AQ2400" s="92"/>
      <c r="AR2400" s="92"/>
      <c r="AS2400" s="92"/>
      <c r="AT2400" s="92"/>
      <c r="AU2400" s="92"/>
    </row>
    <row r="2401" spans="27:47" x14ac:dyDescent="0.2">
      <c r="AA2401" s="92"/>
      <c r="AB2401" s="92"/>
      <c r="AC2401" s="92"/>
      <c r="AD2401" s="92"/>
      <c r="AE2401" s="92"/>
      <c r="AF2401" s="117"/>
      <c r="AG2401" s="116"/>
      <c r="AN2401" s="92"/>
      <c r="AO2401" s="92"/>
      <c r="AP2401" s="92"/>
      <c r="AQ2401" s="92"/>
      <c r="AR2401" s="92"/>
      <c r="AS2401" s="92"/>
      <c r="AT2401" s="92"/>
      <c r="AU2401" s="92"/>
    </row>
    <row r="2402" spans="27:47" x14ac:dyDescent="0.2">
      <c r="AA2402" s="92"/>
      <c r="AB2402" s="92"/>
      <c r="AC2402" s="92"/>
      <c r="AD2402" s="92"/>
      <c r="AE2402" s="92"/>
      <c r="AF2402" s="117"/>
      <c r="AG2402" s="116"/>
      <c r="AN2402" s="92"/>
      <c r="AO2402" s="92"/>
      <c r="AP2402" s="92"/>
      <c r="AQ2402" s="92"/>
      <c r="AR2402" s="92"/>
      <c r="AS2402" s="92"/>
      <c r="AT2402" s="92"/>
      <c r="AU2402" s="92"/>
    </row>
    <row r="2403" spans="27:47" x14ac:dyDescent="0.2">
      <c r="AA2403" s="92"/>
      <c r="AB2403" s="92"/>
      <c r="AC2403" s="92"/>
      <c r="AD2403" s="92"/>
      <c r="AE2403" s="92"/>
      <c r="AF2403" s="117"/>
      <c r="AG2403" s="116"/>
      <c r="AN2403" s="92"/>
      <c r="AO2403" s="92"/>
      <c r="AP2403" s="92"/>
      <c r="AQ2403" s="92"/>
      <c r="AR2403" s="92"/>
      <c r="AS2403" s="92"/>
      <c r="AT2403" s="92"/>
      <c r="AU2403" s="92"/>
    </row>
    <row r="2404" spans="27:47" x14ac:dyDescent="0.2">
      <c r="AA2404" s="92"/>
      <c r="AB2404" s="92"/>
      <c r="AC2404" s="92"/>
      <c r="AD2404" s="92"/>
      <c r="AE2404" s="92"/>
      <c r="AF2404" s="117"/>
      <c r="AG2404" s="116"/>
      <c r="AN2404" s="92"/>
      <c r="AO2404" s="92"/>
      <c r="AP2404" s="92"/>
      <c r="AQ2404" s="92"/>
      <c r="AR2404" s="92"/>
      <c r="AS2404" s="92"/>
      <c r="AT2404" s="92"/>
      <c r="AU2404" s="92"/>
    </row>
    <row r="2405" spans="27:47" x14ac:dyDescent="0.2">
      <c r="AA2405" s="92"/>
      <c r="AB2405" s="92"/>
      <c r="AC2405" s="92"/>
      <c r="AD2405" s="92"/>
      <c r="AE2405" s="92"/>
      <c r="AF2405" s="117"/>
      <c r="AG2405" s="116"/>
      <c r="AN2405" s="92"/>
      <c r="AO2405" s="92"/>
      <c r="AP2405" s="92"/>
      <c r="AQ2405" s="92"/>
      <c r="AR2405" s="92"/>
      <c r="AS2405" s="92"/>
      <c r="AT2405" s="92"/>
      <c r="AU2405" s="92"/>
    </row>
    <row r="2406" spans="27:47" x14ac:dyDescent="0.2">
      <c r="AA2406" s="92"/>
      <c r="AB2406" s="92"/>
      <c r="AC2406" s="92"/>
      <c r="AD2406" s="92"/>
      <c r="AE2406" s="92"/>
      <c r="AF2406" s="117"/>
      <c r="AG2406" s="116"/>
      <c r="AN2406" s="92"/>
      <c r="AO2406" s="92"/>
      <c r="AP2406" s="92"/>
      <c r="AQ2406" s="92"/>
      <c r="AR2406" s="92"/>
      <c r="AS2406" s="92"/>
      <c r="AT2406" s="92"/>
      <c r="AU2406" s="92"/>
    </row>
    <row r="2407" spans="27:47" x14ac:dyDescent="0.2">
      <c r="AA2407" s="92"/>
      <c r="AB2407" s="92"/>
      <c r="AC2407" s="92"/>
      <c r="AD2407" s="92"/>
      <c r="AE2407" s="92"/>
      <c r="AF2407" s="117"/>
      <c r="AG2407" s="116"/>
      <c r="AN2407" s="92"/>
      <c r="AO2407" s="92"/>
      <c r="AP2407" s="92"/>
      <c r="AQ2407" s="92"/>
      <c r="AR2407" s="92"/>
      <c r="AS2407" s="92"/>
      <c r="AT2407" s="92"/>
      <c r="AU2407" s="92"/>
    </row>
    <row r="2408" spans="27:47" x14ac:dyDescent="0.2">
      <c r="AA2408" s="92"/>
      <c r="AB2408" s="92"/>
      <c r="AC2408" s="92"/>
      <c r="AD2408" s="92"/>
      <c r="AE2408" s="92"/>
      <c r="AF2408" s="117"/>
      <c r="AG2408" s="116"/>
      <c r="AN2408" s="92"/>
      <c r="AO2408" s="92"/>
      <c r="AP2408" s="92"/>
      <c r="AQ2408" s="92"/>
      <c r="AR2408" s="92"/>
      <c r="AS2408" s="92"/>
      <c r="AT2408" s="92"/>
      <c r="AU2408" s="92"/>
    </row>
    <row r="2409" spans="27:47" x14ac:dyDescent="0.2">
      <c r="AA2409" s="92"/>
      <c r="AB2409" s="92"/>
      <c r="AC2409" s="92"/>
      <c r="AD2409" s="92"/>
      <c r="AE2409" s="92"/>
      <c r="AF2409" s="117"/>
      <c r="AG2409" s="116"/>
      <c r="AN2409" s="92"/>
      <c r="AO2409" s="92"/>
      <c r="AP2409" s="92"/>
      <c r="AQ2409" s="92"/>
      <c r="AR2409" s="92"/>
      <c r="AS2409" s="92"/>
      <c r="AT2409" s="92"/>
      <c r="AU2409" s="92"/>
    </row>
    <row r="2410" spans="27:47" x14ac:dyDescent="0.2">
      <c r="AA2410" s="92"/>
      <c r="AB2410" s="92"/>
      <c r="AC2410" s="92"/>
      <c r="AD2410" s="92"/>
      <c r="AE2410" s="92"/>
      <c r="AF2410" s="117"/>
      <c r="AG2410" s="116"/>
      <c r="AN2410" s="92"/>
      <c r="AO2410" s="92"/>
      <c r="AP2410" s="92"/>
      <c r="AQ2410" s="92"/>
      <c r="AR2410" s="92"/>
      <c r="AS2410" s="92"/>
      <c r="AT2410" s="92"/>
      <c r="AU2410" s="92"/>
    </row>
    <row r="2411" spans="27:47" x14ac:dyDescent="0.2">
      <c r="AA2411" s="92"/>
      <c r="AB2411" s="92"/>
      <c r="AC2411" s="92"/>
      <c r="AD2411" s="92"/>
      <c r="AE2411" s="92"/>
      <c r="AF2411" s="117"/>
      <c r="AG2411" s="116"/>
      <c r="AN2411" s="92"/>
      <c r="AO2411" s="92"/>
      <c r="AP2411" s="92"/>
      <c r="AQ2411" s="92"/>
      <c r="AR2411" s="92"/>
      <c r="AS2411" s="92"/>
      <c r="AT2411" s="92"/>
      <c r="AU2411" s="92"/>
    </row>
    <row r="2412" spans="27:47" x14ac:dyDescent="0.2">
      <c r="AA2412" s="92"/>
      <c r="AB2412" s="92"/>
      <c r="AC2412" s="92"/>
      <c r="AD2412" s="92"/>
      <c r="AE2412" s="92"/>
      <c r="AF2412" s="117"/>
      <c r="AG2412" s="116"/>
      <c r="AN2412" s="92"/>
      <c r="AO2412" s="92"/>
      <c r="AP2412" s="92"/>
      <c r="AQ2412" s="92"/>
      <c r="AR2412" s="92"/>
      <c r="AS2412" s="92"/>
      <c r="AT2412" s="92"/>
      <c r="AU2412" s="92"/>
    </row>
    <row r="2413" spans="27:47" x14ac:dyDescent="0.2">
      <c r="AA2413" s="92"/>
      <c r="AB2413" s="92"/>
      <c r="AC2413" s="92"/>
      <c r="AD2413" s="92"/>
      <c r="AE2413" s="92"/>
      <c r="AF2413" s="117"/>
      <c r="AG2413" s="116"/>
      <c r="AN2413" s="92"/>
      <c r="AO2413" s="92"/>
      <c r="AP2413" s="92"/>
      <c r="AQ2413" s="92"/>
      <c r="AR2413" s="92"/>
      <c r="AS2413" s="92"/>
      <c r="AT2413" s="92"/>
      <c r="AU2413" s="92"/>
    </row>
    <row r="2414" spans="27:47" x14ac:dyDescent="0.2">
      <c r="AA2414" s="92"/>
      <c r="AB2414" s="92"/>
      <c r="AC2414" s="92"/>
      <c r="AD2414" s="92"/>
      <c r="AE2414" s="92"/>
      <c r="AF2414" s="117"/>
      <c r="AG2414" s="116"/>
      <c r="AN2414" s="92"/>
      <c r="AO2414" s="92"/>
      <c r="AP2414" s="92"/>
      <c r="AQ2414" s="92"/>
      <c r="AR2414" s="92"/>
      <c r="AS2414" s="92"/>
      <c r="AT2414" s="92"/>
      <c r="AU2414" s="92"/>
    </row>
    <row r="2415" spans="27:47" x14ac:dyDescent="0.2">
      <c r="AA2415" s="92"/>
      <c r="AB2415" s="92"/>
      <c r="AC2415" s="92"/>
      <c r="AD2415" s="92"/>
      <c r="AE2415" s="92"/>
      <c r="AF2415" s="117"/>
      <c r="AG2415" s="116"/>
      <c r="AN2415" s="92"/>
      <c r="AO2415" s="92"/>
      <c r="AP2415" s="92"/>
      <c r="AQ2415" s="92"/>
      <c r="AR2415" s="92"/>
      <c r="AS2415" s="92"/>
      <c r="AT2415" s="92"/>
      <c r="AU2415" s="92"/>
    </row>
    <row r="2416" spans="27:47" x14ac:dyDescent="0.2">
      <c r="AA2416" s="92"/>
      <c r="AB2416" s="92"/>
      <c r="AC2416" s="92"/>
      <c r="AD2416" s="92"/>
      <c r="AE2416" s="92"/>
      <c r="AF2416" s="117"/>
      <c r="AG2416" s="116"/>
      <c r="AN2416" s="92"/>
      <c r="AO2416" s="92"/>
      <c r="AP2416" s="92"/>
      <c r="AQ2416" s="92"/>
      <c r="AR2416" s="92"/>
      <c r="AS2416" s="92"/>
      <c r="AT2416" s="92"/>
      <c r="AU2416" s="92"/>
    </row>
    <row r="2417" spans="27:47" x14ac:dyDescent="0.2">
      <c r="AA2417" s="92"/>
      <c r="AB2417" s="92"/>
      <c r="AC2417" s="92"/>
      <c r="AD2417" s="92"/>
      <c r="AE2417" s="92"/>
      <c r="AF2417" s="117"/>
      <c r="AG2417" s="116"/>
      <c r="AN2417" s="92"/>
      <c r="AO2417" s="92"/>
      <c r="AP2417" s="92"/>
      <c r="AQ2417" s="92"/>
      <c r="AR2417" s="92"/>
      <c r="AS2417" s="92"/>
      <c r="AT2417" s="92"/>
      <c r="AU2417" s="92"/>
    </row>
    <row r="2418" spans="27:47" x14ac:dyDescent="0.2">
      <c r="AA2418" s="92"/>
      <c r="AB2418" s="92"/>
      <c r="AC2418" s="92"/>
      <c r="AD2418" s="92"/>
      <c r="AE2418" s="92"/>
      <c r="AF2418" s="117"/>
      <c r="AG2418" s="116"/>
      <c r="AN2418" s="92"/>
      <c r="AO2418" s="92"/>
      <c r="AP2418" s="92"/>
      <c r="AQ2418" s="92"/>
      <c r="AR2418" s="92"/>
      <c r="AS2418" s="92"/>
      <c r="AT2418" s="92"/>
      <c r="AU2418" s="92"/>
    </row>
    <row r="2419" spans="27:47" x14ac:dyDescent="0.2">
      <c r="AA2419" s="92"/>
      <c r="AB2419" s="92"/>
      <c r="AC2419" s="92"/>
      <c r="AD2419" s="92"/>
      <c r="AE2419" s="92"/>
      <c r="AF2419" s="117"/>
      <c r="AG2419" s="116"/>
      <c r="AN2419" s="92"/>
      <c r="AO2419" s="92"/>
      <c r="AP2419" s="92"/>
      <c r="AQ2419" s="92"/>
      <c r="AR2419" s="92"/>
      <c r="AS2419" s="92"/>
      <c r="AT2419" s="92"/>
      <c r="AU2419" s="92"/>
    </row>
    <row r="2420" spans="27:47" x14ac:dyDescent="0.2">
      <c r="AA2420" s="92"/>
      <c r="AB2420" s="92"/>
      <c r="AC2420" s="92"/>
      <c r="AD2420" s="92"/>
      <c r="AE2420" s="92"/>
      <c r="AF2420" s="117"/>
      <c r="AG2420" s="116"/>
      <c r="AN2420" s="92"/>
      <c r="AO2420" s="92"/>
      <c r="AP2420" s="92"/>
      <c r="AQ2420" s="92"/>
      <c r="AR2420" s="92"/>
      <c r="AS2420" s="92"/>
      <c r="AT2420" s="92"/>
      <c r="AU2420" s="92"/>
    </row>
    <row r="2421" spans="27:47" x14ac:dyDescent="0.2">
      <c r="AA2421" s="92"/>
      <c r="AB2421" s="92"/>
      <c r="AC2421" s="92"/>
      <c r="AD2421" s="92"/>
      <c r="AE2421" s="92"/>
      <c r="AF2421" s="117"/>
      <c r="AG2421" s="116"/>
      <c r="AN2421" s="92"/>
      <c r="AO2421" s="92"/>
      <c r="AP2421" s="92"/>
      <c r="AQ2421" s="92"/>
      <c r="AR2421" s="92"/>
      <c r="AS2421" s="92"/>
      <c r="AT2421" s="92"/>
      <c r="AU2421" s="92"/>
    </row>
    <row r="2422" spans="27:47" x14ac:dyDescent="0.2">
      <c r="AA2422" s="92"/>
      <c r="AB2422" s="92"/>
      <c r="AC2422" s="92"/>
      <c r="AD2422" s="92"/>
      <c r="AE2422" s="92"/>
      <c r="AF2422" s="117"/>
      <c r="AG2422" s="116"/>
      <c r="AN2422" s="92"/>
      <c r="AO2422" s="92"/>
      <c r="AP2422" s="92"/>
      <c r="AQ2422" s="92"/>
      <c r="AR2422" s="92"/>
      <c r="AS2422" s="92"/>
      <c r="AT2422" s="92"/>
      <c r="AU2422" s="92"/>
    </row>
    <row r="2423" spans="27:47" x14ac:dyDescent="0.2">
      <c r="AA2423" s="92"/>
      <c r="AB2423" s="92"/>
      <c r="AC2423" s="92"/>
      <c r="AD2423" s="92"/>
      <c r="AE2423" s="92"/>
      <c r="AF2423" s="117"/>
      <c r="AG2423" s="116"/>
      <c r="AN2423" s="92"/>
      <c r="AO2423" s="92"/>
      <c r="AP2423" s="92"/>
      <c r="AQ2423" s="92"/>
      <c r="AR2423" s="92"/>
      <c r="AS2423" s="92"/>
      <c r="AT2423" s="92"/>
      <c r="AU2423" s="92"/>
    </row>
    <row r="2424" spans="27:47" x14ac:dyDescent="0.2">
      <c r="AA2424" s="92"/>
      <c r="AB2424" s="92"/>
      <c r="AC2424" s="92"/>
      <c r="AD2424" s="92"/>
      <c r="AE2424" s="92"/>
      <c r="AF2424" s="117"/>
      <c r="AG2424" s="116"/>
      <c r="AN2424" s="92"/>
      <c r="AO2424" s="92"/>
      <c r="AP2424" s="92"/>
      <c r="AQ2424" s="92"/>
      <c r="AR2424" s="92"/>
      <c r="AS2424" s="92"/>
      <c r="AT2424" s="92"/>
      <c r="AU2424" s="92"/>
    </row>
    <row r="2425" spans="27:47" x14ac:dyDescent="0.2">
      <c r="AA2425" s="92"/>
      <c r="AB2425" s="92"/>
      <c r="AC2425" s="92"/>
      <c r="AD2425" s="92"/>
      <c r="AE2425" s="92"/>
      <c r="AF2425" s="117"/>
      <c r="AG2425" s="116"/>
      <c r="AN2425" s="92"/>
      <c r="AO2425" s="92"/>
      <c r="AP2425" s="92"/>
      <c r="AQ2425" s="92"/>
      <c r="AR2425" s="92"/>
      <c r="AS2425" s="92"/>
      <c r="AT2425" s="92"/>
      <c r="AU2425" s="92"/>
    </row>
    <row r="2426" spans="27:47" x14ac:dyDescent="0.2">
      <c r="AA2426" s="92"/>
      <c r="AB2426" s="92"/>
      <c r="AC2426" s="92"/>
      <c r="AD2426" s="92"/>
      <c r="AE2426" s="92"/>
      <c r="AF2426" s="117"/>
      <c r="AG2426" s="116"/>
      <c r="AN2426" s="92"/>
      <c r="AO2426" s="92"/>
      <c r="AP2426" s="92"/>
      <c r="AQ2426" s="92"/>
      <c r="AR2426" s="92"/>
      <c r="AS2426" s="92"/>
      <c r="AT2426" s="92"/>
      <c r="AU2426" s="92"/>
    </row>
    <row r="2427" spans="27:47" x14ac:dyDescent="0.2">
      <c r="AA2427" s="92"/>
      <c r="AB2427" s="92"/>
      <c r="AC2427" s="92"/>
      <c r="AD2427" s="92"/>
      <c r="AE2427" s="92"/>
      <c r="AF2427" s="117"/>
      <c r="AG2427" s="116"/>
      <c r="AN2427" s="92"/>
      <c r="AO2427" s="92"/>
      <c r="AP2427" s="92"/>
      <c r="AQ2427" s="92"/>
      <c r="AR2427" s="92"/>
      <c r="AS2427" s="92"/>
      <c r="AT2427" s="92"/>
      <c r="AU2427" s="92"/>
    </row>
    <row r="2428" spans="27:47" x14ac:dyDescent="0.2">
      <c r="AA2428" s="92"/>
      <c r="AB2428" s="92"/>
      <c r="AC2428" s="92"/>
      <c r="AD2428" s="92"/>
      <c r="AE2428" s="92"/>
      <c r="AF2428" s="117"/>
      <c r="AG2428" s="116"/>
      <c r="AN2428" s="92"/>
      <c r="AO2428" s="92"/>
      <c r="AP2428" s="92"/>
      <c r="AQ2428" s="92"/>
      <c r="AR2428" s="92"/>
      <c r="AS2428" s="92"/>
      <c r="AT2428" s="92"/>
      <c r="AU2428" s="92"/>
    </row>
    <row r="2429" spans="27:47" x14ac:dyDescent="0.2">
      <c r="AA2429" s="92"/>
      <c r="AB2429" s="92"/>
      <c r="AC2429" s="92"/>
      <c r="AD2429" s="92"/>
      <c r="AE2429" s="92"/>
      <c r="AF2429" s="117"/>
      <c r="AG2429" s="116"/>
      <c r="AN2429" s="92"/>
      <c r="AO2429" s="92"/>
      <c r="AP2429" s="92"/>
      <c r="AQ2429" s="92"/>
      <c r="AR2429" s="92"/>
      <c r="AS2429" s="92"/>
      <c r="AT2429" s="92"/>
      <c r="AU2429" s="92"/>
    </row>
    <row r="2430" spans="27:47" x14ac:dyDescent="0.2">
      <c r="AA2430" s="92"/>
      <c r="AB2430" s="92"/>
      <c r="AC2430" s="92"/>
      <c r="AD2430" s="92"/>
      <c r="AE2430" s="92"/>
      <c r="AF2430" s="117"/>
      <c r="AG2430" s="116"/>
      <c r="AN2430" s="92"/>
      <c r="AO2430" s="92"/>
      <c r="AP2430" s="92"/>
      <c r="AQ2430" s="92"/>
      <c r="AR2430" s="92"/>
      <c r="AS2430" s="92"/>
      <c r="AT2430" s="92"/>
      <c r="AU2430" s="92"/>
    </row>
    <row r="2431" spans="27:47" x14ac:dyDescent="0.2">
      <c r="AA2431" s="92"/>
      <c r="AB2431" s="92"/>
      <c r="AC2431" s="92"/>
      <c r="AD2431" s="92"/>
      <c r="AE2431" s="92"/>
      <c r="AF2431" s="117"/>
      <c r="AG2431" s="116"/>
      <c r="AN2431" s="92"/>
      <c r="AO2431" s="92"/>
      <c r="AP2431" s="92"/>
      <c r="AQ2431" s="92"/>
      <c r="AR2431" s="92"/>
      <c r="AS2431" s="92"/>
      <c r="AT2431" s="92"/>
      <c r="AU2431" s="92"/>
    </row>
    <row r="2432" spans="27:47" x14ac:dyDescent="0.2">
      <c r="AA2432" s="92"/>
      <c r="AB2432" s="92"/>
      <c r="AC2432" s="92"/>
      <c r="AD2432" s="92"/>
      <c r="AE2432" s="92"/>
      <c r="AF2432" s="117"/>
      <c r="AG2432" s="116"/>
      <c r="AN2432" s="92"/>
      <c r="AO2432" s="92"/>
      <c r="AP2432" s="92"/>
      <c r="AQ2432" s="92"/>
      <c r="AR2432" s="92"/>
      <c r="AS2432" s="92"/>
      <c r="AT2432" s="92"/>
      <c r="AU2432" s="92"/>
    </row>
    <row r="2433" spans="27:47" x14ac:dyDescent="0.2">
      <c r="AA2433" s="92"/>
      <c r="AB2433" s="92"/>
      <c r="AC2433" s="92"/>
      <c r="AD2433" s="92"/>
      <c r="AE2433" s="92"/>
      <c r="AF2433" s="117"/>
      <c r="AG2433" s="116"/>
      <c r="AN2433" s="92"/>
      <c r="AO2433" s="92"/>
      <c r="AP2433" s="92"/>
      <c r="AQ2433" s="92"/>
      <c r="AR2433" s="92"/>
      <c r="AS2433" s="92"/>
      <c r="AT2433" s="92"/>
      <c r="AU2433" s="92"/>
    </row>
    <row r="2434" spans="27:47" x14ac:dyDescent="0.2">
      <c r="AA2434" s="92"/>
      <c r="AB2434" s="92"/>
      <c r="AC2434" s="92"/>
      <c r="AD2434" s="92"/>
      <c r="AE2434" s="92"/>
      <c r="AF2434" s="117"/>
      <c r="AG2434" s="116"/>
      <c r="AN2434" s="92"/>
      <c r="AO2434" s="92"/>
      <c r="AP2434" s="92"/>
      <c r="AQ2434" s="92"/>
      <c r="AR2434" s="92"/>
      <c r="AS2434" s="92"/>
      <c r="AT2434" s="92"/>
      <c r="AU2434" s="92"/>
    </row>
    <row r="2435" spans="27:47" x14ac:dyDescent="0.2">
      <c r="AA2435" s="92"/>
      <c r="AB2435" s="92"/>
      <c r="AC2435" s="92"/>
      <c r="AD2435" s="92"/>
      <c r="AE2435" s="92"/>
      <c r="AF2435" s="117"/>
      <c r="AG2435" s="116"/>
      <c r="AN2435" s="92"/>
      <c r="AO2435" s="92"/>
      <c r="AP2435" s="92"/>
      <c r="AQ2435" s="92"/>
      <c r="AR2435" s="92"/>
      <c r="AS2435" s="92"/>
      <c r="AT2435" s="92"/>
      <c r="AU2435" s="92"/>
    </row>
    <row r="2436" spans="27:47" x14ac:dyDescent="0.2">
      <c r="AA2436" s="92"/>
      <c r="AB2436" s="92"/>
      <c r="AC2436" s="92"/>
      <c r="AD2436" s="92"/>
      <c r="AE2436" s="92"/>
      <c r="AF2436" s="117"/>
      <c r="AG2436" s="116"/>
      <c r="AN2436" s="92"/>
      <c r="AO2436" s="92"/>
      <c r="AP2436" s="92"/>
      <c r="AQ2436" s="92"/>
      <c r="AR2436" s="92"/>
      <c r="AS2436" s="92"/>
      <c r="AT2436" s="92"/>
      <c r="AU2436" s="92"/>
    </row>
    <row r="2437" spans="27:47" x14ac:dyDescent="0.2">
      <c r="AA2437" s="92"/>
      <c r="AB2437" s="92"/>
      <c r="AC2437" s="92"/>
      <c r="AD2437" s="92"/>
      <c r="AE2437" s="92"/>
      <c r="AF2437" s="117"/>
      <c r="AG2437" s="116"/>
      <c r="AN2437" s="92"/>
      <c r="AO2437" s="92"/>
      <c r="AP2437" s="92"/>
      <c r="AQ2437" s="92"/>
      <c r="AR2437" s="92"/>
      <c r="AS2437" s="92"/>
      <c r="AT2437" s="92"/>
      <c r="AU2437" s="92"/>
    </row>
    <row r="2438" spans="27:47" x14ac:dyDescent="0.2">
      <c r="AA2438" s="92"/>
      <c r="AB2438" s="92"/>
      <c r="AC2438" s="92"/>
      <c r="AD2438" s="92"/>
      <c r="AE2438" s="92"/>
      <c r="AF2438" s="117"/>
      <c r="AG2438" s="116"/>
      <c r="AN2438" s="92"/>
      <c r="AO2438" s="92"/>
      <c r="AP2438" s="92"/>
      <c r="AQ2438" s="92"/>
      <c r="AR2438" s="92"/>
      <c r="AS2438" s="92"/>
      <c r="AT2438" s="92"/>
      <c r="AU2438" s="92"/>
    </row>
    <row r="2439" spans="27:47" x14ac:dyDescent="0.2">
      <c r="AA2439" s="92"/>
      <c r="AB2439" s="92"/>
      <c r="AC2439" s="92"/>
      <c r="AD2439" s="92"/>
      <c r="AE2439" s="92"/>
      <c r="AF2439" s="117"/>
      <c r="AG2439" s="116"/>
      <c r="AN2439" s="92"/>
      <c r="AO2439" s="92"/>
      <c r="AP2439" s="92"/>
      <c r="AQ2439" s="92"/>
      <c r="AR2439" s="92"/>
      <c r="AS2439" s="92"/>
      <c r="AT2439" s="92"/>
      <c r="AU2439" s="92"/>
    </row>
    <row r="2440" spans="27:47" x14ac:dyDescent="0.2">
      <c r="AA2440" s="92"/>
      <c r="AB2440" s="92"/>
      <c r="AC2440" s="92"/>
      <c r="AD2440" s="92"/>
      <c r="AE2440" s="92"/>
      <c r="AF2440" s="117"/>
      <c r="AG2440" s="116"/>
      <c r="AN2440" s="92"/>
      <c r="AO2440" s="92"/>
      <c r="AP2440" s="92"/>
      <c r="AQ2440" s="92"/>
      <c r="AR2440" s="92"/>
      <c r="AS2440" s="92"/>
      <c r="AT2440" s="92"/>
      <c r="AU2440" s="92"/>
    </row>
    <row r="2441" spans="27:47" x14ac:dyDescent="0.2">
      <c r="AA2441" s="92"/>
      <c r="AB2441" s="92"/>
      <c r="AC2441" s="92"/>
      <c r="AD2441" s="92"/>
      <c r="AE2441" s="92"/>
      <c r="AF2441" s="117"/>
      <c r="AG2441" s="116"/>
      <c r="AN2441" s="92"/>
      <c r="AO2441" s="92"/>
      <c r="AP2441" s="92"/>
      <c r="AQ2441" s="92"/>
      <c r="AR2441" s="92"/>
      <c r="AS2441" s="92"/>
      <c r="AT2441" s="92"/>
      <c r="AU2441" s="92"/>
    </row>
    <row r="2442" spans="27:47" x14ac:dyDescent="0.2">
      <c r="AA2442" s="92"/>
      <c r="AB2442" s="92"/>
      <c r="AC2442" s="92"/>
      <c r="AD2442" s="92"/>
      <c r="AE2442" s="92"/>
      <c r="AF2442" s="117"/>
      <c r="AG2442" s="116"/>
      <c r="AN2442" s="92"/>
      <c r="AO2442" s="92"/>
      <c r="AP2442" s="92"/>
      <c r="AQ2442" s="92"/>
      <c r="AR2442" s="92"/>
      <c r="AS2442" s="92"/>
      <c r="AT2442" s="92"/>
      <c r="AU2442" s="92"/>
    </row>
    <row r="2443" spans="27:47" x14ac:dyDescent="0.2">
      <c r="AA2443" s="92"/>
      <c r="AB2443" s="92"/>
      <c r="AC2443" s="92"/>
      <c r="AD2443" s="92"/>
      <c r="AE2443" s="92"/>
      <c r="AF2443" s="117"/>
      <c r="AG2443" s="116"/>
      <c r="AN2443" s="92"/>
      <c r="AO2443" s="92"/>
      <c r="AP2443" s="92"/>
      <c r="AQ2443" s="92"/>
      <c r="AR2443" s="92"/>
      <c r="AS2443" s="92"/>
      <c r="AT2443" s="92"/>
      <c r="AU2443" s="92"/>
    </row>
    <row r="2444" spans="27:47" x14ac:dyDescent="0.2">
      <c r="AA2444" s="92"/>
      <c r="AB2444" s="92"/>
      <c r="AC2444" s="92"/>
      <c r="AD2444" s="92"/>
      <c r="AE2444" s="92"/>
      <c r="AF2444" s="117"/>
      <c r="AG2444" s="116"/>
      <c r="AN2444" s="92"/>
      <c r="AO2444" s="92"/>
      <c r="AP2444" s="92"/>
      <c r="AQ2444" s="92"/>
      <c r="AR2444" s="92"/>
      <c r="AS2444" s="92"/>
      <c r="AT2444" s="92"/>
      <c r="AU2444" s="92"/>
    </row>
    <row r="2445" spans="27:47" x14ac:dyDescent="0.2">
      <c r="AA2445" s="92"/>
      <c r="AB2445" s="92"/>
      <c r="AC2445" s="92"/>
      <c r="AD2445" s="92"/>
      <c r="AE2445" s="92"/>
      <c r="AF2445" s="117"/>
      <c r="AG2445" s="116"/>
      <c r="AN2445" s="92"/>
      <c r="AO2445" s="92"/>
      <c r="AP2445" s="92"/>
      <c r="AQ2445" s="92"/>
      <c r="AR2445" s="92"/>
      <c r="AS2445" s="92"/>
      <c r="AT2445" s="92"/>
      <c r="AU2445" s="92"/>
    </row>
    <row r="2446" spans="27:47" x14ac:dyDescent="0.2">
      <c r="AA2446" s="92"/>
      <c r="AB2446" s="92"/>
      <c r="AC2446" s="92"/>
      <c r="AD2446" s="92"/>
      <c r="AE2446" s="92"/>
      <c r="AF2446" s="117"/>
      <c r="AG2446" s="116"/>
      <c r="AN2446" s="92"/>
      <c r="AO2446" s="92"/>
      <c r="AP2446" s="92"/>
      <c r="AQ2446" s="92"/>
      <c r="AR2446" s="92"/>
      <c r="AS2446" s="92"/>
      <c r="AT2446" s="92"/>
      <c r="AU2446" s="92"/>
    </row>
    <row r="2447" spans="27:47" x14ac:dyDescent="0.2">
      <c r="AA2447" s="92"/>
      <c r="AB2447" s="92"/>
      <c r="AC2447" s="92"/>
      <c r="AD2447" s="92"/>
      <c r="AE2447" s="92"/>
      <c r="AF2447" s="117"/>
      <c r="AG2447" s="116"/>
      <c r="AN2447" s="92"/>
      <c r="AO2447" s="92"/>
      <c r="AP2447" s="92"/>
      <c r="AQ2447" s="92"/>
      <c r="AR2447" s="92"/>
      <c r="AS2447" s="92"/>
      <c r="AT2447" s="92"/>
      <c r="AU2447" s="92"/>
    </row>
    <row r="2448" spans="27:47" x14ac:dyDescent="0.2">
      <c r="AA2448" s="92"/>
      <c r="AB2448" s="92"/>
      <c r="AC2448" s="92"/>
      <c r="AD2448" s="92"/>
      <c r="AE2448" s="92"/>
      <c r="AF2448" s="117"/>
      <c r="AG2448" s="116"/>
      <c r="AN2448" s="92"/>
      <c r="AO2448" s="92"/>
      <c r="AP2448" s="92"/>
      <c r="AQ2448" s="92"/>
      <c r="AR2448" s="92"/>
      <c r="AS2448" s="92"/>
      <c r="AT2448" s="92"/>
      <c r="AU2448" s="92"/>
    </row>
    <row r="2449" spans="27:47" x14ac:dyDescent="0.2">
      <c r="AA2449" s="92"/>
      <c r="AB2449" s="92"/>
      <c r="AC2449" s="92"/>
      <c r="AD2449" s="92"/>
      <c r="AE2449" s="92"/>
      <c r="AF2449" s="117"/>
      <c r="AG2449" s="116"/>
      <c r="AN2449" s="92"/>
      <c r="AO2449" s="92"/>
      <c r="AP2449" s="92"/>
      <c r="AQ2449" s="92"/>
      <c r="AR2449" s="92"/>
      <c r="AS2449" s="92"/>
      <c r="AT2449" s="92"/>
      <c r="AU2449" s="92"/>
    </row>
    <row r="2450" spans="27:47" x14ac:dyDescent="0.2">
      <c r="AA2450" s="92"/>
      <c r="AB2450" s="92"/>
      <c r="AC2450" s="92"/>
      <c r="AD2450" s="92"/>
      <c r="AE2450" s="92"/>
      <c r="AF2450" s="117"/>
      <c r="AG2450" s="116"/>
      <c r="AN2450" s="92"/>
      <c r="AO2450" s="92"/>
      <c r="AP2450" s="92"/>
      <c r="AQ2450" s="92"/>
      <c r="AR2450" s="92"/>
      <c r="AS2450" s="92"/>
      <c r="AT2450" s="92"/>
      <c r="AU2450" s="92"/>
    </row>
    <row r="2451" spans="27:47" x14ac:dyDescent="0.2">
      <c r="AA2451" s="92"/>
      <c r="AB2451" s="92"/>
      <c r="AC2451" s="92"/>
      <c r="AD2451" s="92"/>
      <c r="AE2451" s="92"/>
      <c r="AF2451" s="117"/>
      <c r="AG2451" s="116"/>
      <c r="AN2451" s="92"/>
      <c r="AO2451" s="92"/>
      <c r="AP2451" s="92"/>
      <c r="AQ2451" s="92"/>
      <c r="AR2451" s="92"/>
      <c r="AS2451" s="92"/>
      <c r="AT2451" s="92"/>
      <c r="AU2451" s="92"/>
    </row>
    <row r="2452" spans="27:47" x14ac:dyDescent="0.2">
      <c r="AA2452" s="92"/>
      <c r="AB2452" s="92"/>
      <c r="AC2452" s="92"/>
      <c r="AD2452" s="92"/>
      <c r="AE2452" s="92"/>
      <c r="AF2452" s="117"/>
      <c r="AG2452" s="116"/>
      <c r="AN2452" s="92"/>
      <c r="AO2452" s="92"/>
      <c r="AP2452" s="92"/>
      <c r="AQ2452" s="92"/>
      <c r="AR2452" s="92"/>
      <c r="AS2452" s="92"/>
      <c r="AT2452" s="92"/>
      <c r="AU2452" s="92"/>
    </row>
    <row r="2453" spans="27:47" x14ac:dyDescent="0.2">
      <c r="AA2453" s="92"/>
      <c r="AB2453" s="92"/>
      <c r="AC2453" s="92"/>
      <c r="AD2453" s="92"/>
      <c r="AE2453" s="92"/>
      <c r="AF2453" s="117"/>
      <c r="AG2453" s="116"/>
      <c r="AN2453" s="92"/>
      <c r="AO2453" s="92"/>
      <c r="AP2453" s="92"/>
      <c r="AQ2453" s="92"/>
      <c r="AR2453" s="92"/>
      <c r="AS2453" s="92"/>
      <c r="AT2453" s="92"/>
      <c r="AU2453" s="92"/>
    </row>
    <row r="2454" spans="27:47" x14ac:dyDescent="0.2">
      <c r="AA2454" s="92"/>
      <c r="AB2454" s="92"/>
      <c r="AC2454" s="92"/>
      <c r="AD2454" s="92"/>
      <c r="AE2454" s="92"/>
      <c r="AF2454" s="117"/>
      <c r="AG2454" s="116"/>
      <c r="AN2454" s="92"/>
      <c r="AO2454" s="92"/>
      <c r="AP2454" s="92"/>
      <c r="AQ2454" s="92"/>
      <c r="AR2454" s="92"/>
      <c r="AS2454" s="92"/>
      <c r="AT2454" s="92"/>
      <c r="AU2454" s="92"/>
    </row>
    <row r="2455" spans="27:47" x14ac:dyDescent="0.2">
      <c r="AA2455" s="92"/>
      <c r="AB2455" s="92"/>
      <c r="AC2455" s="92"/>
      <c r="AD2455" s="92"/>
      <c r="AE2455" s="92"/>
      <c r="AF2455" s="117"/>
      <c r="AG2455" s="116"/>
      <c r="AN2455" s="92"/>
      <c r="AO2455" s="92"/>
      <c r="AP2455" s="92"/>
      <c r="AQ2455" s="92"/>
      <c r="AR2455" s="92"/>
      <c r="AS2455" s="92"/>
      <c r="AT2455" s="92"/>
      <c r="AU2455" s="92"/>
    </row>
    <row r="2456" spans="27:47" x14ac:dyDescent="0.2">
      <c r="AA2456" s="92"/>
      <c r="AB2456" s="92"/>
      <c r="AC2456" s="92"/>
      <c r="AD2456" s="92"/>
      <c r="AE2456" s="92"/>
      <c r="AF2456" s="117"/>
      <c r="AG2456" s="116"/>
      <c r="AN2456" s="92"/>
      <c r="AO2456" s="92"/>
      <c r="AP2456" s="92"/>
      <c r="AQ2456" s="92"/>
      <c r="AR2456" s="92"/>
      <c r="AS2456" s="92"/>
      <c r="AT2456" s="92"/>
      <c r="AU2456" s="92"/>
    </row>
    <row r="2457" spans="27:47" x14ac:dyDescent="0.2">
      <c r="AA2457" s="92"/>
      <c r="AB2457" s="92"/>
      <c r="AC2457" s="92"/>
      <c r="AD2457" s="92"/>
      <c r="AE2457" s="92"/>
      <c r="AF2457" s="117"/>
      <c r="AG2457" s="116"/>
      <c r="AN2457" s="92"/>
      <c r="AO2457" s="92"/>
      <c r="AP2457" s="92"/>
      <c r="AQ2457" s="92"/>
      <c r="AR2457" s="92"/>
      <c r="AS2457" s="92"/>
      <c r="AT2457" s="92"/>
      <c r="AU2457" s="92"/>
    </row>
    <row r="2458" spans="27:47" x14ac:dyDescent="0.2">
      <c r="AA2458" s="92"/>
      <c r="AB2458" s="92"/>
      <c r="AC2458" s="92"/>
      <c r="AD2458" s="92"/>
      <c r="AE2458" s="92"/>
      <c r="AF2458" s="117"/>
      <c r="AG2458" s="116"/>
      <c r="AN2458" s="92"/>
      <c r="AO2458" s="92"/>
      <c r="AP2458" s="92"/>
      <c r="AQ2458" s="92"/>
      <c r="AR2458" s="92"/>
      <c r="AS2458" s="92"/>
      <c r="AT2458" s="92"/>
      <c r="AU2458" s="92"/>
    </row>
    <row r="2459" spans="27:47" x14ac:dyDescent="0.2">
      <c r="AA2459" s="92"/>
      <c r="AB2459" s="92"/>
      <c r="AC2459" s="92"/>
      <c r="AD2459" s="92"/>
      <c r="AE2459" s="92"/>
      <c r="AF2459" s="117"/>
      <c r="AG2459" s="116"/>
      <c r="AN2459" s="92"/>
      <c r="AO2459" s="92"/>
      <c r="AP2459" s="92"/>
      <c r="AQ2459" s="92"/>
      <c r="AR2459" s="92"/>
      <c r="AS2459" s="92"/>
      <c r="AT2459" s="92"/>
      <c r="AU2459" s="92"/>
    </row>
    <row r="2460" spans="27:47" x14ac:dyDescent="0.2">
      <c r="AA2460" s="92"/>
      <c r="AB2460" s="92"/>
      <c r="AC2460" s="92"/>
      <c r="AD2460" s="92"/>
      <c r="AE2460" s="92"/>
      <c r="AF2460" s="117"/>
      <c r="AG2460" s="116"/>
      <c r="AN2460" s="92"/>
      <c r="AO2460" s="92"/>
      <c r="AP2460" s="92"/>
      <c r="AQ2460" s="92"/>
      <c r="AR2460" s="92"/>
      <c r="AS2460" s="92"/>
      <c r="AT2460" s="92"/>
      <c r="AU2460" s="92"/>
    </row>
    <row r="2461" spans="27:47" x14ac:dyDescent="0.2">
      <c r="AA2461" s="92"/>
      <c r="AB2461" s="92"/>
      <c r="AC2461" s="92"/>
      <c r="AD2461" s="92"/>
      <c r="AE2461" s="92"/>
      <c r="AF2461" s="117"/>
      <c r="AG2461" s="116"/>
      <c r="AN2461" s="92"/>
      <c r="AO2461" s="92"/>
      <c r="AP2461" s="92"/>
      <c r="AQ2461" s="92"/>
      <c r="AR2461" s="92"/>
      <c r="AS2461" s="92"/>
      <c r="AT2461" s="92"/>
      <c r="AU2461" s="92"/>
    </row>
    <row r="2462" spans="27:47" x14ac:dyDescent="0.2">
      <c r="AA2462" s="92"/>
      <c r="AB2462" s="92"/>
      <c r="AC2462" s="92"/>
      <c r="AD2462" s="92"/>
      <c r="AE2462" s="92"/>
      <c r="AF2462" s="117"/>
      <c r="AG2462" s="116"/>
      <c r="AN2462" s="92"/>
      <c r="AO2462" s="92"/>
      <c r="AP2462" s="92"/>
      <c r="AQ2462" s="92"/>
      <c r="AR2462" s="92"/>
      <c r="AS2462" s="92"/>
      <c r="AT2462" s="92"/>
      <c r="AU2462" s="92"/>
    </row>
    <row r="2463" spans="27:47" x14ac:dyDescent="0.2">
      <c r="AA2463" s="92"/>
      <c r="AB2463" s="92"/>
      <c r="AC2463" s="92"/>
      <c r="AD2463" s="92"/>
      <c r="AE2463" s="92"/>
      <c r="AF2463" s="117"/>
      <c r="AG2463" s="116"/>
      <c r="AN2463" s="92"/>
      <c r="AO2463" s="92"/>
      <c r="AP2463" s="92"/>
      <c r="AQ2463" s="92"/>
      <c r="AR2463" s="92"/>
      <c r="AS2463" s="92"/>
      <c r="AT2463" s="92"/>
      <c r="AU2463" s="92"/>
    </row>
    <row r="2464" spans="27:47" x14ac:dyDescent="0.2">
      <c r="AA2464" s="92"/>
      <c r="AB2464" s="92"/>
      <c r="AC2464" s="92"/>
      <c r="AD2464" s="92"/>
      <c r="AE2464" s="92"/>
      <c r="AF2464" s="117"/>
      <c r="AG2464" s="116"/>
      <c r="AN2464" s="92"/>
      <c r="AO2464" s="92"/>
      <c r="AP2464" s="92"/>
      <c r="AQ2464" s="92"/>
      <c r="AR2464" s="92"/>
      <c r="AS2464" s="92"/>
      <c r="AT2464" s="92"/>
      <c r="AU2464" s="92"/>
    </row>
    <row r="2465" spans="27:47" x14ac:dyDescent="0.2">
      <c r="AA2465" s="92"/>
      <c r="AB2465" s="92"/>
      <c r="AC2465" s="92"/>
      <c r="AD2465" s="92"/>
      <c r="AE2465" s="92"/>
      <c r="AF2465" s="117"/>
      <c r="AG2465" s="116"/>
      <c r="AN2465" s="92"/>
      <c r="AO2465" s="92"/>
      <c r="AP2465" s="92"/>
      <c r="AQ2465" s="92"/>
      <c r="AR2465" s="92"/>
      <c r="AS2465" s="92"/>
      <c r="AT2465" s="92"/>
      <c r="AU2465" s="92"/>
    </row>
    <row r="2466" spans="27:47" x14ac:dyDescent="0.2">
      <c r="AA2466" s="92"/>
      <c r="AB2466" s="92"/>
      <c r="AC2466" s="92"/>
      <c r="AD2466" s="92"/>
      <c r="AE2466" s="92"/>
      <c r="AF2466" s="117"/>
      <c r="AG2466" s="116"/>
      <c r="AN2466" s="92"/>
      <c r="AO2466" s="92"/>
      <c r="AP2466" s="92"/>
      <c r="AQ2466" s="92"/>
      <c r="AR2466" s="92"/>
      <c r="AS2466" s="92"/>
      <c r="AT2466" s="92"/>
      <c r="AU2466" s="92"/>
    </row>
    <row r="2467" spans="27:47" x14ac:dyDescent="0.2">
      <c r="AA2467" s="92"/>
      <c r="AB2467" s="92"/>
      <c r="AC2467" s="92"/>
      <c r="AD2467" s="92"/>
      <c r="AE2467" s="92"/>
      <c r="AF2467" s="117"/>
      <c r="AG2467" s="116"/>
      <c r="AN2467" s="92"/>
      <c r="AO2467" s="92"/>
      <c r="AP2467" s="92"/>
      <c r="AQ2467" s="92"/>
      <c r="AR2467" s="92"/>
      <c r="AS2467" s="92"/>
      <c r="AT2467" s="92"/>
      <c r="AU2467" s="92"/>
    </row>
    <row r="2468" spans="27:47" x14ac:dyDescent="0.2">
      <c r="AA2468" s="92"/>
      <c r="AB2468" s="92"/>
      <c r="AC2468" s="92"/>
      <c r="AD2468" s="92"/>
      <c r="AE2468" s="92"/>
      <c r="AF2468" s="117"/>
      <c r="AG2468" s="116"/>
      <c r="AN2468" s="92"/>
      <c r="AO2468" s="92"/>
      <c r="AP2468" s="92"/>
      <c r="AQ2468" s="92"/>
      <c r="AR2468" s="92"/>
      <c r="AS2468" s="92"/>
      <c r="AT2468" s="92"/>
      <c r="AU2468" s="92"/>
    </row>
    <row r="2469" spans="27:47" x14ac:dyDescent="0.2">
      <c r="AA2469" s="92"/>
      <c r="AB2469" s="92"/>
      <c r="AC2469" s="92"/>
      <c r="AD2469" s="92"/>
      <c r="AE2469" s="92"/>
      <c r="AF2469" s="117"/>
      <c r="AG2469" s="116"/>
      <c r="AN2469" s="92"/>
      <c r="AO2469" s="92"/>
      <c r="AP2469" s="92"/>
      <c r="AQ2469" s="92"/>
      <c r="AR2469" s="92"/>
      <c r="AS2469" s="92"/>
      <c r="AT2469" s="92"/>
      <c r="AU2469" s="92"/>
    </row>
    <row r="2470" spans="27:47" x14ac:dyDescent="0.2">
      <c r="AA2470" s="92"/>
      <c r="AB2470" s="92"/>
      <c r="AC2470" s="92"/>
      <c r="AD2470" s="92"/>
      <c r="AE2470" s="92"/>
      <c r="AF2470" s="117"/>
      <c r="AG2470" s="116"/>
      <c r="AN2470" s="92"/>
      <c r="AO2470" s="92"/>
      <c r="AP2470" s="92"/>
      <c r="AQ2470" s="92"/>
      <c r="AR2470" s="92"/>
      <c r="AS2470" s="92"/>
      <c r="AT2470" s="92"/>
      <c r="AU2470" s="92"/>
    </row>
    <row r="2471" spans="27:47" x14ac:dyDescent="0.2">
      <c r="AA2471" s="92"/>
      <c r="AB2471" s="92"/>
      <c r="AC2471" s="92"/>
      <c r="AD2471" s="92"/>
      <c r="AE2471" s="92"/>
      <c r="AF2471" s="117"/>
      <c r="AG2471" s="116"/>
      <c r="AN2471" s="92"/>
      <c r="AO2471" s="92"/>
      <c r="AP2471" s="92"/>
      <c r="AQ2471" s="92"/>
      <c r="AR2471" s="92"/>
      <c r="AS2471" s="92"/>
      <c r="AT2471" s="92"/>
      <c r="AU2471" s="92"/>
    </row>
    <row r="2472" spans="27:47" x14ac:dyDescent="0.2">
      <c r="AA2472" s="92"/>
      <c r="AB2472" s="92"/>
      <c r="AC2472" s="92"/>
      <c r="AD2472" s="92"/>
      <c r="AE2472" s="92"/>
      <c r="AF2472" s="117"/>
      <c r="AG2472" s="116"/>
      <c r="AN2472" s="92"/>
      <c r="AO2472" s="92"/>
      <c r="AP2472" s="92"/>
      <c r="AQ2472" s="92"/>
      <c r="AR2472" s="92"/>
      <c r="AS2472" s="92"/>
      <c r="AT2472" s="92"/>
      <c r="AU2472" s="92"/>
    </row>
    <row r="2473" spans="27:47" x14ac:dyDescent="0.2">
      <c r="AA2473" s="92"/>
      <c r="AB2473" s="92"/>
      <c r="AC2473" s="92"/>
      <c r="AD2473" s="92"/>
      <c r="AE2473" s="92"/>
      <c r="AF2473" s="117"/>
      <c r="AG2473" s="116"/>
      <c r="AN2473" s="92"/>
      <c r="AO2473" s="92"/>
      <c r="AP2473" s="92"/>
      <c r="AQ2473" s="92"/>
      <c r="AR2473" s="92"/>
      <c r="AS2473" s="92"/>
      <c r="AT2473" s="92"/>
      <c r="AU2473" s="92"/>
    </row>
    <row r="2474" spans="27:47" x14ac:dyDescent="0.2">
      <c r="AA2474" s="92"/>
      <c r="AB2474" s="92"/>
      <c r="AC2474" s="92"/>
      <c r="AD2474" s="92"/>
      <c r="AE2474" s="92"/>
      <c r="AF2474" s="117"/>
      <c r="AG2474" s="116"/>
      <c r="AN2474" s="92"/>
      <c r="AO2474" s="92"/>
      <c r="AP2474" s="92"/>
      <c r="AQ2474" s="92"/>
      <c r="AR2474" s="92"/>
      <c r="AS2474" s="92"/>
      <c r="AT2474" s="92"/>
      <c r="AU2474" s="92"/>
    </row>
    <row r="2475" spans="27:47" x14ac:dyDescent="0.2">
      <c r="AA2475" s="92"/>
      <c r="AB2475" s="92"/>
      <c r="AC2475" s="92"/>
      <c r="AD2475" s="92"/>
      <c r="AE2475" s="92"/>
      <c r="AF2475" s="117"/>
      <c r="AG2475" s="116"/>
      <c r="AN2475" s="92"/>
      <c r="AO2475" s="92"/>
      <c r="AP2475" s="92"/>
      <c r="AQ2475" s="92"/>
      <c r="AR2475" s="92"/>
      <c r="AS2475" s="92"/>
      <c r="AT2475" s="92"/>
      <c r="AU2475" s="92"/>
    </row>
    <row r="2476" spans="27:47" x14ac:dyDescent="0.2">
      <c r="AA2476" s="92"/>
      <c r="AB2476" s="92"/>
      <c r="AC2476" s="92"/>
      <c r="AD2476" s="92"/>
      <c r="AE2476" s="92"/>
      <c r="AF2476" s="117"/>
      <c r="AG2476" s="116"/>
      <c r="AN2476" s="92"/>
      <c r="AO2476" s="92"/>
      <c r="AP2476" s="92"/>
      <c r="AQ2476" s="92"/>
      <c r="AR2476" s="92"/>
      <c r="AS2476" s="92"/>
      <c r="AT2476" s="92"/>
      <c r="AU2476" s="92"/>
    </row>
    <row r="2477" spans="27:47" x14ac:dyDescent="0.2">
      <c r="AA2477" s="92"/>
      <c r="AB2477" s="92"/>
      <c r="AC2477" s="92"/>
      <c r="AD2477" s="92"/>
      <c r="AE2477" s="92"/>
      <c r="AF2477" s="117"/>
      <c r="AG2477" s="116"/>
      <c r="AN2477" s="92"/>
      <c r="AO2477" s="92"/>
      <c r="AP2477" s="92"/>
      <c r="AQ2477" s="92"/>
      <c r="AR2477" s="92"/>
      <c r="AS2477" s="92"/>
      <c r="AT2477" s="92"/>
      <c r="AU2477" s="92"/>
    </row>
    <row r="2478" spans="27:47" x14ac:dyDescent="0.2">
      <c r="AA2478" s="92"/>
      <c r="AB2478" s="92"/>
      <c r="AC2478" s="92"/>
      <c r="AD2478" s="92"/>
      <c r="AE2478" s="92"/>
      <c r="AF2478" s="117"/>
      <c r="AG2478" s="116"/>
      <c r="AN2478" s="92"/>
      <c r="AO2478" s="92"/>
      <c r="AP2478" s="92"/>
      <c r="AQ2478" s="92"/>
      <c r="AR2478" s="92"/>
      <c r="AS2478" s="92"/>
      <c r="AT2478" s="92"/>
      <c r="AU2478" s="92"/>
    </row>
    <row r="2479" spans="27:47" x14ac:dyDescent="0.2">
      <c r="AA2479" s="92"/>
      <c r="AB2479" s="92"/>
      <c r="AC2479" s="92"/>
      <c r="AD2479" s="92"/>
      <c r="AE2479" s="92"/>
      <c r="AF2479" s="117"/>
      <c r="AG2479" s="116"/>
      <c r="AN2479" s="92"/>
      <c r="AO2479" s="92"/>
      <c r="AP2479" s="92"/>
      <c r="AQ2479" s="92"/>
      <c r="AR2479" s="92"/>
      <c r="AS2479" s="92"/>
      <c r="AT2479" s="92"/>
      <c r="AU2479" s="92"/>
    </row>
    <row r="2480" spans="27:47" x14ac:dyDescent="0.2">
      <c r="AA2480" s="92"/>
      <c r="AB2480" s="92"/>
      <c r="AC2480" s="92"/>
      <c r="AD2480" s="92"/>
      <c r="AE2480" s="92"/>
      <c r="AF2480" s="117"/>
      <c r="AG2480" s="116"/>
      <c r="AN2480" s="92"/>
      <c r="AO2480" s="92"/>
      <c r="AP2480" s="92"/>
      <c r="AQ2480" s="92"/>
      <c r="AR2480" s="92"/>
      <c r="AS2480" s="92"/>
      <c r="AT2480" s="92"/>
      <c r="AU2480" s="92"/>
    </row>
    <row r="2481" spans="27:47" x14ac:dyDescent="0.2">
      <c r="AA2481" s="92"/>
      <c r="AB2481" s="92"/>
      <c r="AC2481" s="92"/>
      <c r="AD2481" s="92"/>
      <c r="AE2481" s="92"/>
      <c r="AF2481" s="117"/>
      <c r="AG2481" s="116"/>
      <c r="AN2481" s="92"/>
      <c r="AO2481" s="92"/>
      <c r="AP2481" s="92"/>
      <c r="AQ2481" s="92"/>
      <c r="AR2481" s="92"/>
      <c r="AS2481" s="92"/>
      <c r="AT2481" s="92"/>
      <c r="AU2481" s="92"/>
    </row>
    <row r="2482" spans="27:47" x14ac:dyDescent="0.2">
      <c r="AA2482" s="92"/>
      <c r="AB2482" s="92"/>
      <c r="AC2482" s="92"/>
      <c r="AD2482" s="92"/>
      <c r="AE2482" s="92"/>
      <c r="AF2482" s="117"/>
      <c r="AG2482" s="116"/>
      <c r="AN2482" s="92"/>
      <c r="AO2482" s="92"/>
      <c r="AP2482" s="92"/>
      <c r="AQ2482" s="92"/>
      <c r="AR2482" s="92"/>
      <c r="AS2482" s="92"/>
      <c r="AT2482" s="92"/>
      <c r="AU2482" s="92"/>
    </row>
    <row r="2483" spans="27:47" x14ac:dyDescent="0.2">
      <c r="AA2483" s="92"/>
      <c r="AB2483" s="92"/>
      <c r="AC2483" s="92"/>
      <c r="AD2483" s="92"/>
      <c r="AE2483" s="92"/>
      <c r="AF2483" s="117"/>
      <c r="AG2483" s="116"/>
      <c r="AN2483" s="92"/>
      <c r="AO2483" s="92"/>
      <c r="AP2483" s="92"/>
      <c r="AQ2483" s="92"/>
      <c r="AR2483" s="92"/>
      <c r="AS2483" s="92"/>
      <c r="AT2483" s="92"/>
      <c r="AU2483" s="92"/>
    </row>
    <row r="2484" spans="27:47" x14ac:dyDescent="0.2">
      <c r="AA2484" s="92"/>
      <c r="AB2484" s="92"/>
      <c r="AC2484" s="92"/>
      <c r="AD2484" s="92"/>
      <c r="AE2484" s="92"/>
      <c r="AF2484" s="117"/>
      <c r="AG2484" s="116"/>
      <c r="AN2484" s="92"/>
      <c r="AO2484" s="92"/>
      <c r="AP2484" s="92"/>
      <c r="AQ2484" s="92"/>
      <c r="AR2484" s="92"/>
      <c r="AS2484" s="92"/>
      <c r="AT2484" s="92"/>
      <c r="AU2484" s="92"/>
    </row>
    <row r="2485" spans="27:47" x14ac:dyDescent="0.2">
      <c r="AA2485" s="92"/>
      <c r="AB2485" s="92"/>
      <c r="AC2485" s="92"/>
      <c r="AD2485" s="92"/>
      <c r="AE2485" s="92"/>
      <c r="AF2485" s="117"/>
      <c r="AG2485" s="116"/>
      <c r="AN2485" s="92"/>
      <c r="AO2485" s="92"/>
      <c r="AP2485" s="92"/>
      <c r="AQ2485" s="92"/>
      <c r="AR2485" s="92"/>
      <c r="AS2485" s="92"/>
      <c r="AT2485" s="92"/>
      <c r="AU2485" s="92"/>
    </row>
    <row r="2486" spans="27:47" x14ac:dyDescent="0.2">
      <c r="AA2486" s="92"/>
      <c r="AB2486" s="92"/>
      <c r="AC2486" s="92"/>
      <c r="AD2486" s="92"/>
      <c r="AE2486" s="92"/>
      <c r="AF2486" s="117"/>
      <c r="AG2486" s="116"/>
      <c r="AN2486" s="92"/>
      <c r="AO2486" s="92"/>
      <c r="AP2486" s="92"/>
      <c r="AQ2486" s="92"/>
      <c r="AR2486" s="92"/>
      <c r="AS2486" s="92"/>
      <c r="AT2486" s="92"/>
      <c r="AU2486" s="92"/>
    </row>
    <row r="2487" spans="27:47" x14ac:dyDescent="0.2">
      <c r="AA2487" s="92"/>
      <c r="AB2487" s="92"/>
      <c r="AC2487" s="92"/>
      <c r="AD2487" s="92"/>
      <c r="AE2487" s="92"/>
      <c r="AF2487" s="117"/>
      <c r="AG2487" s="116"/>
      <c r="AN2487" s="92"/>
      <c r="AO2487" s="92"/>
      <c r="AP2487" s="92"/>
      <c r="AQ2487" s="92"/>
      <c r="AR2487" s="92"/>
      <c r="AS2487" s="92"/>
      <c r="AT2487" s="92"/>
      <c r="AU2487" s="92"/>
    </row>
    <row r="2488" spans="27:47" x14ac:dyDescent="0.2">
      <c r="AA2488" s="92"/>
      <c r="AB2488" s="92"/>
      <c r="AC2488" s="92"/>
      <c r="AD2488" s="92"/>
      <c r="AE2488" s="92"/>
      <c r="AF2488" s="117"/>
      <c r="AG2488" s="116"/>
      <c r="AN2488" s="92"/>
      <c r="AO2488" s="92"/>
      <c r="AP2488" s="92"/>
      <c r="AQ2488" s="92"/>
      <c r="AR2488" s="92"/>
      <c r="AS2488" s="92"/>
      <c r="AT2488" s="92"/>
      <c r="AU2488" s="92"/>
    </row>
    <row r="2489" spans="27:47" x14ac:dyDescent="0.2">
      <c r="AA2489" s="92"/>
      <c r="AB2489" s="92"/>
      <c r="AC2489" s="92"/>
      <c r="AD2489" s="92"/>
      <c r="AE2489" s="92"/>
      <c r="AF2489" s="117"/>
      <c r="AG2489" s="116"/>
      <c r="AN2489" s="92"/>
      <c r="AO2489" s="92"/>
      <c r="AP2489" s="92"/>
      <c r="AQ2489" s="92"/>
      <c r="AR2489" s="92"/>
      <c r="AS2489" s="92"/>
      <c r="AT2489" s="92"/>
      <c r="AU2489" s="92"/>
    </row>
    <row r="2490" spans="27:47" x14ac:dyDescent="0.2">
      <c r="AA2490" s="92"/>
      <c r="AB2490" s="92"/>
      <c r="AC2490" s="92"/>
      <c r="AD2490" s="92"/>
      <c r="AE2490" s="92"/>
      <c r="AF2490" s="117"/>
      <c r="AG2490" s="116"/>
      <c r="AN2490" s="92"/>
      <c r="AO2490" s="92"/>
      <c r="AP2490" s="92"/>
      <c r="AQ2490" s="92"/>
      <c r="AR2490" s="92"/>
      <c r="AS2490" s="92"/>
      <c r="AT2490" s="92"/>
      <c r="AU2490" s="92"/>
    </row>
    <row r="2491" spans="27:47" x14ac:dyDescent="0.2">
      <c r="AA2491" s="92"/>
      <c r="AB2491" s="92"/>
      <c r="AC2491" s="92"/>
      <c r="AD2491" s="92"/>
      <c r="AE2491" s="92"/>
      <c r="AF2491" s="117"/>
      <c r="AG2491" s="116"/>
      <c r="AN2491" s="92"/>
      <c r="AO2491" s="92"/>
      <c r="AP2491" s="92"/>
      <c r="AQ2491" s="92"/>
      <c r="AR2491" s="92"/>
      <c r="AS2491" s="92"/>
      <c r="AT2491" s="92"/>
      <c r="AU2491" s="92"/>
    </row>
    <row r="2492" spans="27:47" x14ac:dyDescent="0.2">
      <c r="AA2492" s="92"/>
      <c r="AB2492" s="92"/>
      <c r="AC2492" s="92"/>
      <c r="AD2492" s="92"/>
      <c r="AE2492" s="92"/>
      <c r="AF2492" s="117"/>
      <c r="AG2492" s="116"/>
      <c r="AN2492" s="92"/>
      <c r="AO2492" s="92"/>
      <c r="AP2492" s="92"/>
      <c r="AQ2492" s="92"/>
      <c r="AR2492" s="92"/>
      <c r="AS2492" s="92"/>
      <c r="AT2492" s="92"/>
      <c r="AU2492" s="92"/>
    </row>
    <row r="2493" spans="27:47" x14ac:dyDescent="0.2">
      <c r="AA2493" s="92"/>
      <c r="AB2493" s="92"/>
      <c r="AC2493" s="92"/>
      <c r="AD2493" s="92"/>
      <c r="AE2493" s="92"/>
      <c r="AF2493" s="117"/>
      <c r="AG2493" s="116"/>
      <c r="AN2493" s="92"/>
      <c r="AO2493" s="92"/>
      <c r="AP2493" s="92"/>
      <c r="AQ2493" s="92"/>
      <c r="AR2493" s="92"/>
      <c r="AS2493" s="92"/>
      <c r="AT2493" s="92"/>
      <c r="AU2493" s="92"/>
    </row>
    <row r="2494" spans="27:47" x14ac:dyDescent="0.2">
      <c r="AA2494" s="92"/>
      <c r="AB2494" s="92"/>
      <c r="AC2494" s="92"/>
      <c r="AD2494" s="92"/>
      <c r="AE2494" s="92"/>
      <c r="AF2494" s="117"/>
      <c r="AG2494" s="116"/>
      <c r="AN2494" s="92"/>
      <c r="AO2494" s="92"/>
      <c r="AP2494" s="92"/>
      <c r="AQ2494" s="92"/>
      <c r="AR2494" s="92"/>
      <c r="AS2494" s="92"/>
      <c r="AT2494" s="92"/>
      <c r="AU2494" s="92"/>
    </row>
    <row r="2495" spans="27:47" x14ac:dyDescent="0.2">
      <c r="AA2495" s="92"/>
      <c r="AB2495" s="92"/>
      <c r="AC2495" s="92"/>
      <c r="AD2495" s="92"/>
      <c r="AE2495" s="92"/>
      <c r="AF2495" s="117"/>
      <c r="AG2495" s="116"/>
      <c r="AN2495" s="92"/>
      <c r="AO2495" s="92"/>
      <c r="AP2495" s="92"/>
      <c r="AQ2495" s="92"/>
      <c r="AR2495" s="92"/>
      <c r="AS2495" s="92"/>
      <c r="AT2495" s="92"/>
      <c r="AU2495" s="92"/>
    </row>
    <row r="2496" spans="27:47" x14ac:dyDescent="0.2">
      <c r="AA2496" s="92"/>
      <c r="AB2496" s="92"/>
      <c r="AC2496" s="92"/>
      <c r="AD2496" s="92"/>
      <c r="AE2496" s="92"/>
      <c r="AF2496" s="117"/>
      <c r="AG2496" s="116"/>
      <c r="AN2496" s="92"/>
      <c r="AO2496" s="92"/>
      <c r="AP2496" s="92"/>
      <c r="AQ2496" s="92"/>
      <c r="AR2496" s="92"/>
      <c r="AS2496" s="92"/>
      <c r="AT2496" s="92"/>
      <c r="AU2496" s="92"/>
    </row>
    <row r="2497" spans="27:47" x14ac:dyDescent="0.2">
      <c r="AA2497" s="92"/>
      <c r="AB2497" s="92"/>
      <c r="AC2497" s="92"/>
      <c r="AD2497" s="92"/>
      <c r="AE2497" s="92"/>
      <c r="AF2497" s="117"/>
      <c r="AG2497" s="116"/>
      <c r="AN2497" s="92"/>
      <c r="AO2497" s="92"/>
      <c r="AP2497" s="92"/>
      <c r="AQ2497" s="92"/>
      <c r="AR2497" s="92"/>
      <c r="AS2497" s="92"/>
      <c r="AT2497" s="92"/>
      <c r="AU2497" s="92"/>
    </row>
    <row r="2498" spans="27:47" x14ac:dyDescent="0.2">
      <c r="AA2498" s="92"/>
      <c r="AB2498" s="92"/>
      <c r="AC2498" s="92"/>
      <c r="AD2498" s="92"/>
      <c r="AE2498" s="92"/>
      <c r="AF2498" s="117"/>
      <c r="AG2498" s="116"/>
      <c r="AN2498" s="92"/>
      <c r="AO2498" s="92"/>
      <c r="AP2498" s="92"/>
      <c r="AQ2498" s="92"/>
      <c r="AR2498" s="92"/>
      <c r="AS2498" s="92"/>
      <c r="AT2498" s="92"/>
      <c r="AU2498" s="92"/>
    </row>
    <row r="2499" spans="27:47" x14ac:dyDescent="0.2">
      <c r="AA2499" s="92"/>
      <c r="AB2499" s="92"/>
      <c r="AC2499" s="92"/>
      <c r="AD2499" s="92"/>
      <c r="AE2499" s="92"/>
      <c r="AF2499" s="117"/>
      <c r="AG2499" s="116"/>
      <c r="AN2499" s="92"/>
      <c r="AO2499" s="92"/>
      <c r="AP2499" s="92"/>
      <c r="AQ2499" s="92"/>
      <c r="AR2499" s="92"/>
      <c r="AS2499" s="92"/>
      <c r="AT2499" s="92"/>
      <c r="AU2499" s="92"/>
    </row>
    <row r="2500" spans="27:47" x14ac:dyDescent="0.2">
      <c r="AA2500" s="92"/>
      <c r="AB2500" s="92"/>
      <c r="AC2500" s="92"/>
      <c r="AD2500" s="92"/>
      <c r="AE2500" s="92"/>
      <c r="AF2500" s="117"/>
      <c r="AG2500" s="116"/>
      <c r="AN2500" s="92"/>
      <c r="AO2500" s="92"/>
      <c r="AP2500" s="92"/>
      <c r="AQ2500" s="92"/>
      <c r="AR2500" s="92"/>
      <c r="AS2500" s="92"/>
      <c r="AT2500" s="92"/>
      <c r="AU2500" s="92"/>
    </row>
    <row r="2501" spans="27:47" x14ac:dyDescent="0.2">
      <c r="AA2501" s="92"/>
      <c r="AB2501" s="92"/>
      <c r="AC2501" s="92"/>
      <c r="AD2501" s="92"/>
      <c r="AE2501" s="92"/>
      <c r="AF2501" s="117"/>
      <c r="AG2501" s="116"/>
      <c r="AN2501" s="92"/>
      <c r="AO2501" s="92"/>
      <c r="AP2501" s="92"/>
      <c r="AQ2501" s="92"/>
      <c r="AR2501" s="92"/>
      <c r="AS2501" s="92"/>
      <c r="AT2501" s="92"/>
      <c r="AU2501" s="92"/>
    </row>
    <row r="2502" spans="27:47" x14ac:dyDescent="0.2">
      <c r="AA2502" s="92"/>
      <c r="AB2502" s="92"/>
      <c r="AC2502" s="92"/>
      <c r="AD2502" s="92"/>
      <c r="AE2502" s="92"/>
      <c r="AF2502" s="117"/>
      <c r="AG2502" s="116"/>
      <c r="AN2502" s="92"/>
      <c r="AO2502" s="92"/>
      <c r="AP2502" s="92"/>
      <c r="AQ2502" s="92"/>
      <c r="AR2502" s="92"/>
      <c r="AS2502" s="92"/>
      <c r="AT2502" s="92"/>
      <c r="AU2502" s="92"/>
    </row>
    <row r="2503" spans="27:47" x14ac:dyDescent="0.2">
      <c r="AA2503" s="92"/>
      <c r="AB2503" s="92"/>
      <c r="AC2503" s="92"/>
      <c r="AD2503" s="92"/>
      <c r="AE2503" s="92"/>
      <c r="AF2503" s="117"/>
      <c r="AG2503" s="116"/>
      <c r="AN2503" s="92"/>
      <c r="AO2503" s="92"/>
      <c r="AP2503" s="92"/>
      <c r="AQ2503" s="92"/>
      <c r="AR2503" s="92"/>
      <c r="AS2503" s="92"/>
      <c r="AT2503" s="92"/>
      <c r="AU2503" s="92"/>
    </row>
    <row r="2504" spans="27:47" x14ac:dyDescent="0.2">
      <c r="AA2504" s="92"/>
      <c r="AB2504" s="92"/>
      <c r="AC2504" s="92"/>
      <c r="AD2504" s="92"/>
      <c r="AE2504" s="92"/>
      <c r="AF2504" s="117"/>
      <c r="AG2504" s="116"/>
      <c r="AN2504" s="92"/>
      <c r="AO2504" s="92"/>
      <c r="AP2504" s="92"/>
      <c r="AQ2504" s="92"/>
      <c r="AR2504" s="92"/>
      <c r="AS2504" s="92"/>
      <c r="AT2504" s="92"/>
      <c r="AU2504" s="92"/>
    </row>
    <row r="2505" spans="27:47" x14ac:dyDescent="0.2">
      <c r="AA2505" s="92"/>
      <c r="AB2505" s="92"/>
      <c r="AC2505" s="92"/>
      <c r="AD2505" s="92"/>
      <c r="AE2505" s="92"/>
      <c r="AF2505" s="117"/>
      <c r="AG2505" s="116"/>
      <c r="AN2505" s="92"/>
      <c r="AO2505" s="92"/>
      <c r="AP2505" s="92"/>
      <c r="AQ2505" s="92"/>
      <c r="AR2505" s="92"/>
      <c r="AS2505" s="92"/>
      <c r="AT2505" s="92"/>
      <c r="AU2505" s="92"/>
    </row>
    <row r="2506" spans="27:47" x14ac:dyDescent="0.2">
      <c r="AA2506" s="92"/>
      <c r="AB2506" s="92"/>
      <c r="AC2506" s="92"/>
      <c r="AD2506" s="92"/>
      <c r="AE2506" s="92"/>
      <c r="AF2506" s="117"/>
      <c r="AG2506" s="116"/>
      <c r="AN2506" s="92"/>
      <c r="AO2506" s="92"/>
      <c r="AP2506" s="92"/>
      <c r="AQ2506" s="92"/>
      <c r="AR2506" s="92"/>
      <c r="AS2506" s="92"/>
      <c r="AT2506" s="92"/>
      <c r="AU2506" s="92"/>
    </row>
    <row r="2507" spans="27:47" x14ac:dyDescent="0.2">
      <c r="AA2507" s="92"/>
      <c r="AB2507" s="92"/>
      <c r="AC2507" s="92"/>
      <c r="AD2507" s="92"/>
      <c r="AE2507" s="92"/>
      <c r="AF2507" s="117"/>
      <c r="AG2507" s="116"/>
      <c r="AN2507" s="92"/>
      <c r="AO2507" s="92"/>
      <c r="AP2507" s="92"/>
      <c r="AQ2507" s="92"/>
      <c r="AR2507" s="92"/>
      <c r="AS2507" s="92"/>
      <c r="AT2507" s="92"/>
      <c r="AU2507" s="92"/>
    </row>
    <row r="2508" spans="27:47" x14ac:dyDescent="0.2">
      <c r="AA2508" s="92"/>
      <c r="AB2508" s="92"/>
      <c r="AC2508" s="92"/>
      <c r="AD2508" s="92"/>
      <c r="AE2508" s="92"/>
      <c r="AF2508" s="117"/>
      <c r="AG2508" s="116"/>
      <c r="AN2508" s="92"/>
      <c r="AO2508" s="92"/>
      <c r="AP2508" s="92"/>
      <c r="AQ2508" s="92"/>
      <c r="AR2508" s="92"/>
      <c r="AS2508" s="92"/>
      <c r="AT2508" s="92"/>
      <c r="AU2508" s="92"/>
    </row>
    <row r="2509" spans="27:47" x14ac:dyDescent="0.2">
      <c r="AA2509" s="92"/>
      <c r="AB2509" s="92"/>
      <c r="AC2509" s="92"/>
      <c r="AD2509" s="92"/>
      <c r="AE2509" s="92"/>
      <c r="AF2509" s="117"/>
      <c r="AG2509" s="116"/>
      <c r="AN2509" s="92"/>
      <c r="AO2509" s="92"/>
      <c r="AP2509" s="92"/>
      <c r="AQ2509" s="92"/>
      <c r="AR2509" s="92"/>
      <c r="AS2509" s="92"/>
      <c r="AT2509" s="92"/>
      <c r="AU2509" s="92"/>
    </row>
    <row r="2510" spans="27:47" x14ac:dyDescent="0.2">
      <c r="AA2510" s="92"/>
      <c r="AB2510" s="92"/>
      <c r="AC2510" s="92"/>
      <c r="AD2510" s="92"/>
      <c r="AE2510" s="92"/>
      <c r="AF2510" s="117"/>
      <c r="AG2510" s="116"/>
      <c r="AN2510" s="92"/>
      <c r="AO2510" s="92"/>
      <c r="AP2510" s="92"/>
      <c r="AQ2510" s="92"/>
      <c r="AR2510" s="92"/>
      <c r="AS2510" s="92"/>
      <c r="AT2510" s="92"/>
      <c r="AU2510" s="92"/>
    </row>
    <row r="2511" spans="27:47" x14ac:dyDescent="0.2">
      <c r="AA2511" s="92"/>
      <c r="AB2511" s="92"/>
      <c r="AC2511" s="92"/>
      <c r="AD2511" s="92"/>
      <c r="AE2511" s="92"/>
      <c r="AF2511" s="117"/>
      <c r="AG2511" s="116"/>
      <c r="AN2511" s="92"/>
      <c r="AO2511" s="92"/>
      <c r="AP2511" s="92"/>
      <c r="AQ2511" s="92"/>
      <c r="AR2511" s="92"/>
      <c r="AS2511" s="92"/>
      <c r="AT2511" s="92"/>
      <c r="AU2511" s="92"/>
    </row>
    <row r="2512" spans="27:47" x14ac:dyDescent="0.2">
      <c r="AA2512" s="92"/>
      <c r="AB2512" s="92"/>
      <c r="AC2512" s="92"/>
      <c r="AD2512" s="92"/>
      <c r="AE2512" s="92"/>
      <c r="AF2512" s="117"/>
      <c r="AG2512" s="116"/>
      <c r="AN2512" s="92"/>
      <c r="AO2512" s="92"/>
      <c r="AP2512" s="92"/>
      <c r="AQ2512" s="92"/>
      <c r="AR2512" s="92"/>
      <c r="AS2512" s="92"/>
      <c r="AT2512" s="92"/>
      <c r="AU2512" s="92"/>
    </row>
    <row r="2513" spans="27:47" x14ac:dyDescent="0.2">
      <c r="AA2513" s="92"/>
      <c r="AB2513" s="92"/>
      <c r="AC2513" s="92"/>
      <c r="AD2513" s="92"/>
      <c r="AE2513" s="92"/>
      <c r="AF2513" s="117"/>
      <c r="AG2513" s="116"/>
      <c r="AN2513" s="92"/>
      <c r="AO2513" s="92"/>
      <c r="AP2513" s="92"/>
      <c r="AQ2513" s="92"/>
      <c r="AR2513" s="92"/>
      <c r="AS2513" s="92"/>
      <c r="AT2513" s="92"/>
      <c r="AU2513" s="92"/>
    </row>
    <row r="2514" spans="27:47" x14ac:dyDescent="0.2">
      <c r="AA2514" s="92"/>
      <c r="AB2514" s="92"/>
      <c r="AC2514" s="92"/>
      <c r="AD2514" s="92"/>
      <c r="AE2514" s="92"/>
      <c r="AF2514" s="117"/>
      <c r="AG2514" s="116"/>
      <c r="AN2514" s="92"/>
      <c r="AO2514" s="92"/>
      <c r="AP2514" s="92"/>
      <c r="AQ2514" s="92"/>
      <c r="AR2514" s="92"/>
      <c r="AS2514" s="92"/>
      <c r="AT2514" s="92"/>
      <c r="AU2514" s="92"/>
    </row>
    <row r="2515" spans="27:47" x14ac:dyDescent="0.2">
      <c r="AA2515" s="92"/>
      <c r="AB2515" s="92"/>
      <c r="AC2515" s="92"/>
      <c r="AD2515" s="92"/>
      <c r="AE2515" s="92"/>
      <c r="AF2515" s="117"/>
      <c r="AG2515" s="116"/>
      <c r="AN2515" s="92"/>
      <c r="AO2515" s="92"/>
      <c r="AP2515" s="92"/>
      <c r="AQ2515" s="92"/>
      <c r="AR2515" s="92"/>
      <c r="AS2515" s="92"/>
      <c r="AT2515" s="92"/>
      <c r="AU2515" s="92"/>
    </row>
    <row r="2516" spans="27:47" x14ac:dyDescent="0.2">
      <c r="AA2516" s="92"/>
      <c r="AB2516" s="92"/>
      <c r="AC2516" s="92"/>
      <c r="AD2516" s="92"/>
      <c r="AE2516" s="92"/>
      <c r="AF2516" s="117"/>
      <c r="AG2516" s="116"/>
      <c r="AN2516" s="92"/>
      <c r="AO2516" s="92"/>
      <c r="AP2516" s="92"/>
      <c r="AQ2516" s="92"/>
      <c r="AR2516" s="92"/>
      <c r="AS2516" s="92"/>
      <c r="AT2516" s="92"/>
      <c r="AU2516" s="92"/>
    </row>
    <row r="2517" spans="27:47" x14ac:dyDescent="0.2">
      <c r="AA2517" s="92"/>
      <c r="AB2517" s="92"/>
      <c r="AC2517" s="92"/>
      <c r="AD2517" s="92"/>
      <c r="AE2517" s="92"/>
      <c r="AF2517" s="117"/>
      <c r="AG2517" s="116"/>
      <c r="AN2517" s="92"/>
      <c r="AO2517" s="92"/>
      <c r="AP2517" s="92"/>
      <c r="AQ2517" s="92"/>
      <c r="AR2517" s="92"/>
      <c r="AS2517" s="92"/>
      <c r="AT2517" s="92"/>
      <c r="AU2517" s="92"/>
    </row>
    <row r="2518" spans="27:47" x14ac:dyDescent="0.2">
      <c r="AA2518" s="92"/>
      <c r="AB2518" s="92"/>
      <c r="AC2518" s="92"/>
      <c r="AD2518" s="92"/>
      <c r="AE2518" s="92"/>
      <c r="AF2518" s="117"/>
      <c r="AG2518" s="116"/>
      <c r="AN2518" s="92"/>
      <c r="AO2518" s="92"/>
      <c r="AP2518" s="92"/>
      <c r="AQ2518" s="92"/>
      <c r="AR2518" s="92"/>
      <c r="AS2518" s="92"/>
      <c r="AT2518" s="92"/>
      <c r="AU2518" s="92"/>
    </row>
    <row r="2519" spans="27:47" x14ac:dyDescent="0.2">
      <c r="AA2519" s="92"/>
      <c r="AB2519" s="92"/>
      <c r="AC2519" s="92"/>
      <c r="AD2519" s="92"/>
      <c r="AE2519" s="92"/>
      <c r="AF2519" s="117"/>
      <c r="AG2519" s="116"/>
      <c r="AN2519" s="92"/>
      <c r="AO2519" s="92"/>
      <c r="AP2519" s="92"/>
      <c r="AQ2519" s="92"/>
      <c r="AR2519" s="92"/>
      <c r="AS2519" s="92"/>
      <c r="AT2519" s="92"/>
      <c r="AU2519" s="92"/>
    </row>
    <row r="2520" spans="27:47" x14ac:dyDescent="0.2">
      <c r="AA2520" s="92"/>
      <c r="AB2520" s="92"/>
      <c r="AC2520" s="92"/>
      <c r="AD2520" s="92"/>
      <c r="AE2520" s="92"/>
      <c r="AF2520" s="117"/>
      <c r="AG2520" s="116"/>
      <c r="AN2520" s="92"/>
      <c r="AO2520" s="92"/>
      <c r="AP2520" s="92"/>
      <c r="AQ2520" s="92"/>
      <c r="AR2520" s="92"/>
      <c r="AS2520" s="92"/>
      <c r="AT2520" s="92"/>
      <c r="AU2520" s="92"/>
    </row>
    <row r="2521" spans="27:47" x14ac:dyDescent="0.2">
      <c r="AA2521" s="92"/>
      <c r="AB2521" s="92"/>
      <c r="AC2521" s="92"/>
      <c r="AD2521" s="92"/>
      <c r="AE2521" s="92"/>
      <c r="AF2521" s="117"/>
      <c r="AG2521" s="116"/>
      <c r="AN2521" s="92"/>
      <c r="AO2521" s="92"/>
      <c r="AP2521" s="92"/>
      <c r="AQ2521" s="92"/>
      <c r="AR2521" s="92"/>
      <c r="AS2521" s="92"/>
      <c r="AT2521" s="92"/>
      <c r="AU2521" s="92"/>
    </row>
    <row r="2522" spans="27:47" x14ac:dyDescent="0.2">
      <c r="AA2522" s="92"/>
      <c r="AB2522" s="92"/>
      <c r="AC2522" s="92"/>
      <c r="AD2522" s="92"/>
      <c r="AE2522" s="92"/>
      <c r="AF2522" s="117"/>
      <c r="AG2522" s="116"/>
      <c r="AN2522" s="92"/>
      <c r="AO2522" s="92"/>
      <c r="AP2522" s="92"/>
      <c r="AQ2522" s="92"/>
      <c r="AR2522" s="92"/>
      <c r="AS2522" s="92"/>
      <c r="AT2522" s="92"/>
      <c r="AU2522" s="92"/>
    </row>
    <row r="2523" spans="27:47" x14ac:dyDescent="0.2">
      <c r="AA2523" s="92"/>
      <c r="AB2523" s="92"/>
      <c r="AC2523" s="92"/>
      <c r="AD2523" s="92"/>
      <c r="AE2523" s="92"/>
      <c r="AF2523" s="117"/>
      <c r="AG2523" s="116"/>
      <c r="AN2523" s="92"/>
      <c r="AO2523" s="92"/>
      <c r="AP2523" s="92"/>
      <c r="AQ2523" s="92"/>
      <c r="AR2523" s="92"/>
      <c r="AS2523" s="92"/>
      <c r="AT2523" s="92"/>
      <c r="AU2523" s="92"/>
    </row>
    <row r="2524" spans="27:47" x14ac:dyDescent="0.2">
      <c r="AA2524" s="92"/>
      <c r="AB2524" s="92"/>
      <c r="AC2524" s="92"/>
      <c r="AD2524" s="92"/>
      <c r="AE2524" s="92"/>
      <c r="AF2524" s="117"/>
      <c r="AG2524" s="116"/>
      <c r="AN2524" s="92"/>
      <c r="AO2524" s="92"/>
      <c r="AP2524" s="92"/>
      <c r="AQ2524" s="92"/>
      <c r="AR2524" s="92"/>
      <c r="AS2524" s="92"/>
      <c r="AT2524" s="92"/>
      <c r="AU2524" s="92"/>
    </row>
    <row r="2525" spans="27:47" x14ac:dyDescent="0.2">
      <c r="AA2525" s="92"/>
      <c r="AB2525" s="92"/>
      <c r="AC2525" s="92"/>
      <c r="AD2525" s="92"/>
      <c r="AE2525" s="92"/>
      <c r="AF2525" s="117"/>
      <c r="AG2525" s="116"/>
      <c r="AN2525" s="92"/>
      <c r="AO2525" s="92"/>
      <c r="AP2525" s="92"/>
      <c r="AQ2525" s="92"/>
      <c r="AR2525" s="92"/>
      <c r="AS2525" s="92"/>
      <c r="AT2525" s="92"/>
      <c r="AU2525" s="92"/>
    </row>
    <row r="2526" spans="27:47" x14ac:dyDescent="0.2">
      <c r="AA2526" s="92"/>
      <c r="AB2526" s="92"/>
      <c r="AC2526" s="92"/>
      <c r="AD2526" s="92"/>
      <c r="AE2526" s="92"/>
      <c r="AF2526" s="117"/>
      <c r="AG2526" s="116"/>
      <c r="AN2526" s="92"/>
      <c r="AO2526" s="92"/>
      <c r="AP2526" s="92"/>
      <c r="AQ2526" s="92"/>
      <c r="AR2526" s="92"/>
      <c r="AS2526" s="92"/>
      <c r="AT2526" s="92"/>
      <c r="AU2526" s="92"/>
    </row>
    <row r="2527" spans="27:47" x14ac:dyDescent="0.2">
      <c r="AA2527" s="92"/>
      <c r="AB2527" s="92"/>
      <c r="AC2527" s="92"/>
      <c r="AD2527" s="92"/>
      <c r="AE2527" s="92"/>
      <c r="AF2527" s="117"/>
      <c r="AG2527" s="116"/>
      <c r="AN2527" s="92"/>
      <c r="AO2527" s="92"/>
      <c r="AP2527" s="92"/>
      <c r="AQ2527" s="92"/>
      <c r="AR2527" s="92"/>
      <c r="AS2527" s="92"/>
      <c r="AT2527" s="92"/>
      <c r="AU2527" s="92"/>
    </row>
    <row r="2528" spans="27:47" x14ac:dyDescent="0.2">
      <c r="AA2528" s="92"/>
      <c r="AB2528" s="92"/>
      <c r="AC2528" s="92"/>
      <c r="AD2528" s="92"/>
      <c r="AE2528" s="92"/>
      <c r="AF2528" s="117"/>
      <c r="AG2528" s="116"/>
      <c r="AN2528" s="92"/>
      <c r="AO2528" s="92"/>
      <c r="AP2528" s="92"/>
      <c r="AQ2528" s="92"/>
      <c r="AR2528" s="92"/>
      <c r="AS2528" s="92"/>
      <c r="AT2528" s="92"/>
      <c r="AU2528" s="92"/>
    </row>
    <row r="2529" spans="27:47" x14ac:dyDescent="0.2">
      <c r="AA2529" s="92"/>
      <c r="AB2529" s="92"/>
      <c r="AC2529" s="92"/>
      <c r="AD2529" s="92"/>
      <c r="AE2529" s="92"/>
      <c r="AF2529" s="117"/>
      <c r="AG2529" s="116"/>
      <c r="AN2529" s="92"/>
      <c r="AO2529" s="92"/>
      <c r="AP2529" s="92"/>
      <c r="AQ2529" s="92"/>
      <c r="AR2529" s="92"/>
      <c r="AS2529" s="92"/>
      <c r="AT2529" s="92"/>
      <c r="AU2529" s="92"/>
    </row>
    <row r="2530" spans="27:47" x14ac:dyDescent="0.2">
      <c r="AA2530" s="92"/>
      <c r="AB2530" s="92"/>
      <c r="AC2530" s="92"/>
      <c r="AD2530" s="92"/>
      <c r="AE2530" s="92"/>
      <c r="AF2530" s="117"/>
      <c r="AG2530" s="116"/>
      <c r="AN2530" s="92"/>
      <c r="AO2530" s="92"/>
      <c r="AP2530" s="92"/>
      <c r="AQ2530" s="92"/>
      <c r="AR2530" s="92"/>
      <c r="AS2530" s="92"/>
      <c r="AT2530" s="92"/>
      <c r="AU2530" s="92"/>
    </row>
    <row r="2531" spans="27:47" x14ac:dyDescent="0.2">
      <c r="AA2531" s="92"/>
      <c r="AB2531" s="92"/>
      <c r="AC2531" s="92"/>
      <c r="AD2531" s="92"/>
      <c r="AE2531" s="92"/>
      <c r="AF2531" s="117"/>
      <c r="AG2531" s="116"/>
      <c r="AN2531" s="92"/>
      <c r="AO2531" s="92"/>
      <c r="AP2531" s="92"/>
      <c r="AQ2531" s="92"/>
      <c r="AR2531" s="92"/>
      <c r="AS2531" s="92"/>
      <c r="AT2531" s="92"/>
      <c r="AU2531" s="92"/>
    </row>
    <row r="2532" spans="27:47" x14ac:dyDescent="0.2">
      <c r="AA2532" s="92"/>
      <c r="AB2532" s="92"/>
      <c r="AC2532" s="92"/>
      <c r="AD2532" s="92"/>
      <c r="AE2532" s="92"/>
      <c r="AF2532" s="117"/>
      <c r="AG2532" s="116"/>
      <c r="AN2532" s="92"/>
      <c r="AO2532" s="92"/>
      <c r="AP2532" s="92"/>
      <c r="AQ2532" s="92"/>
      <c r="AR2532" s="92"/>
      <c r="AS2532" s="92"/>
      <c r="AT2532" s="92"/>
      <c r="AU2532" s="92"/>
    </row>
    <row r="2533" spans="27:47" x14ac:dyDescent="0.2">
      <c r="AA2533" s="92"/>
      <c r="AB2533" s="92"/>
      <c r="AC2533" s="92"/>
      <c r="AD2533" s="92"/>
      <c r="AE2533" s="92"/>
      <c r="AF2533" s="117"/>
      <c r="AG2533" s="116"/>
      <c r="AN2533" s="92"/>
      <c r="AO2533" s="92"/>
      <c r="AP2533" s="92"/>
      <c r="AQ2533" s="92"/>
      <c r="AR2533" s="92"/>
      <c r="AS2533" s="92"/>
      <c r="AT2533" s="92"/>
      <c r="AU2533" s="92"/>
    </row>
    <row r="2534" spans="27:47" x14ac:dyDescent="0.2">
      <c r="AA2534" s="92"/>
      <c r="AB2534" s="92"/>
      <c r="AC2534" s="92"/>
      <c r="AD2534" s="92"/>
      <c r="AE2534" s="92"/>
      <c r="AF2534" s="117"/>
      <c r="AG2534" s="116"/>
      <c r="AN2534" s="92"/>
      <c r="AO2534" s="92"/>
      <c r="AP2534" s="92"/>
      <c r="AQ2534" s="92"/>
      <c r="AR2534" s="92"/>
      <c r="AS2534" s="92"/>
      <c r="AT2534" s="92"/>
      <c r="AU2534" s="92"/>
    </row>
    <row r="2535" spans="27:47" x14ac:dyDescent="0.2">
      <c r="AA2535" s="92"/>
      <c r="AB2535" s="92"/>
      <c r="AC2535" s="92"/>
      <c r="AD2535" s="92"/>
      <c r="AE2535" s="92"/>
      <c r="AF2535" s="117"/>
      <c r="AG2535" s="116"/>
      <c r="AN2535" s="92"/>
      <c r="AO2535" s="92"/>
      <c r="AP2535" s="92"/>
      <c r="AQ2535" s="92"/>
      <c r="AR2535" s="92"/>
      <c r="AS2535" s="92"/>
      <c r="AT2535" s="92"/>
      <c r="AU2535" s="92"/>
    </row>
    <row r="2536" spans="27:47" x14ac:dyDescent="0.2">
      <c r="AA2536" s="92"/>
      <c r="AB2536" s="92"/>
      <c r="AC2536" s="92"/>
      <c r="AD2536" s="92"/>
      <c r="AE2536" s="92"/>
      <c r="AF2536" s="117"/>
      <c r="AG2536" s="116"/>
      <c r="AN2536" s="92"/>
      <c r="AO2536" s="92"/>
      <c r="AP2536" s="92"/>
      <c r="AQ2536" s="92"/>
      <c r="AR2536" s="92"/>
      <c r="AS2536" s="92"/>
      <c r="AT2536" s="92"/>
      <c r="AU2536" s="92"/>
    </row>
    <row r="2537" spans="27:47" x14ac:dyDescent="0.2">
      <c r="AA2537" s="92"/>
      <c r="AB2537" s="92"/>
      <c r="AC2537" s="92"/>
      <c r="AD2537" s="92"/>
      <c r="AE2537" s="92"/>
      <c r="AF2537" s="117"/>
      <c r="AG2537" s="116"/>
      <c r="AN2537" s="92"/>
      <c r="AO2537" s="92"/>
      <c r="AP2537" s="92"/>
      <c r="AQ2537" s="92"/>
      <c r="AR2537" s="92"/>
      <c r="AS2537" s="92"/>
      <c r="AT2537" s="92"/>
      <c r="AU2537" s="92"/>
    </row>
    <row r="2538" spans="27:47" x14ac:dyDescent="0.2">
      <c r="AA2538" s="92"/>
      <c r="AB2538" s="92"/>
      <c r="AC2538" s="92"/>
      <c r="AD2538" s="92"/>
      <c r="AE2538" s="92"/>
      <c r="AF2538" s="117"/>
      <c r="AG2538" s="116"/>
      <c r="AN2538" s="92"/>
      <c r="AO2538" s="92"/>
      <c r="AP2538" s="92"/>
      <c r="AQ2538" s="92"/>
      <c r="AR2538" s="92"/>
      <c r="AS2538" s="92"/>
      <c r="AT2538" s="92"/>
      <c r="AU2538" s="92"/>
    </row>
    <row r="2539" spans="27:47" x14ac:dyDescent="0.2">
      <c r="AA2539" s="92"/>
      <c r="AB2539" s="92"/>
      <c r="AC2539" s="92"/>
      <c r="AD2539" s="92"/>
      <c r="AE2539" s="92"/>
      <c r="AF2539" s="117"/>
      <c r="AG2539" s="116"/>
      <c r="AN2539" s="92"/>
      <c r="AO2539" s="92"/>
      <c r="AP2539" s="92"/>
      <c r="AQ2539" s="92"/>
      <c r="AR2539" s="92"/>
      <c r="AS2539" s="92"/>
      <c r="AT2539" s="92"/>
      <c r="AU2539" s="92"/>
    </row>
    <row r="2540" spans="27:47" x14ac:dyDescent="0.2">
      <c r="AA2540" s="92"/>
      <c r="AB2540" s="92"/>
      <c r="AC2540" s="92"/>
      <c r="AD2540" s="92"/>
      <c r="AE2540" s="92"/>
      <c r="AF2540" s="117"/>
      <c r="AG2540" s="116"/>
      <c r="AN2540" s="92"/>
      <c r="AO2540" s="92"/>
      <c r="AP2540" s="92"/>
      <c r="AQ2540" s="92"/>
      <c r="AR2540" s="92"/>
      <c r="AS2540" s="92"/>
      <c r="AT2540" s="92"/>
      <c r="AU2540" s="92"/>
    </row>
    <row r="2541" spans="27:47" x14ac:dyDescent="0.2">
      <c r="AA2541" s="92"/>
      <c r="AB2541" s="92"/>
      <c r="AC2541" s="92"/>
      <c r="AD2541" s="92"/>
      <c r="AE2541" s="92"/>
      <c r="AF2541" s="117"/>
      <c r="AG2541" s="116"/>
      <c r="AN2541" s="92"/>
      <c r="AO2541" s="92"/>
      <c r="AP2541" s="92"/>
      <c r="AQ2541" s="92"/>
      <c r="AR2541" s="92"/>
      <c r="AS2541" s="92"/>
      <c r="AT2541" s="92"/>
      <c r="AU2541" s="92"/>
    </row>
    <row r="2542" spans="27:47" x14ac:dyDescent="0.2">
      <c r="AA2542" s="92"/>
      <c r="AB2542" s="92"/>
      <c r="AC2542" s="92"/>
      <c r="AD2542" s="92"/>
      <c r="AE2542" s="92"/>
      <c r="AF2542" s="117"/>
      <c r="AG2542" s="116"/>
      <c r="AN2542" s="92"/>
      <c r="AO2542" s="92"/>
      <c r="AP2542" s="92"/>
      <c r="AQ2542" s="92"/>
      <c r="AR2542" s="92"/>
      <c r="AS2542" s="92"/>
      <c r="AT2542" s="92"/>
      <c r="AU2542" s="92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2002-08-01T05:49:00Z</dcterms:created>
  <dcterms:modified xsi:type="dcterms:W3CDTF">2024-01-25T06:30:34Z</dcterms:modified>
</cp:coreProperties>
</file>