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824A78D-4305-4229-9338-73AF82243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9" i="1" l="1"/>
  <c r="F59" i="1" s="1"/>
  <c r="G59" i="1" s="1"/>
  <c r="K59" i="1" s="1"/>
  <c r="Q59" i="1"/>
  <c r="E60" i="1"/>
  <c r="F60" i="1"/>
  <c r="G60" i="1" s="1"/>
  <c r="K60" i="1" s="1"/>
  <c r="Q60" i="1"/>
  <c r="E61" i="1"/>
  <c r="F61" i="1"/>
  <c r="G61" i="1" s="1"/>
  <c r="U61" i="1" s="1"/>
  <c r="Q61" i="1"/>
  <c r="E62" i="1"/>
  <c r="F62" i="1"/>
  <c r="G62" i="1" s="1"/>
  <c r="K62" i="1" s="1"/>
  <c r="Q62" i="1"/>
  <c r="E40" i="1"/>
  <c r="F40" i="1" s="1"/>
  <c r="G40" i="1" s="1"/>
  <c r="K40" i="1" s="1"/>
  <c r="Q40" i="1"/>
  <c r="E41" i="1"/>
  <c r="F41" i="1" s="1"/>
  <c r="G41" i="1" s="1"/>
  <c r="K41" i="1" s="1"/>
  <c r="Q41" i="1"/>
  <c r="E42" i="1"/>
  <c r="F42" i="1"/>
  <c r="G42" i="1" s="1"/>
  <c r="K42" i="1" s="1"/>
  <c r="Q42" i="1"/>
  <c r="E43" i="1"/>
  <c r="F43" i="1" s="1"/>
  <c r="G43" i="1" s="1"/>
  <c r="K43" i="1" s="1"/>
  <c r="Q43" i="1"/>
  <c r="E44" i="1"/>
  <c r="F44" i="1" s="1"/>
  <c r="G44" i="1" s="1"/>
  <c r="K44" i="1" s="1"/>
  <c r="Q44" i="1"/>
  <c r="E45" i="1"/>
  <c r="F45" i="1" s="1"/>
  <c r="G45" i="1" s="1"/>
  <c r="K45" i="1" s="1"/>
  <c r="Q45" i="1"/>
  <c r="E46" i="1"/>
  <c r="F46" i="1" s="1"/>
  <c r="G46" i="1" s="1"/>
  <c r="K46" i="1" s="1"/>
  <c r="Q46" i="1"/>
  <c r="E47" i="1"/>
  <c r="F47" i="1" s="1"/>
  <c r="G47" i="1" s="1"/>
  <c r="K47" i="1" s="1"/>
  <c r="Q47" i="1"/>
  <c r="E48" i="1"/>
  <c r="F48" i="1" s="1"/>
  <c r="G48" i="1" s="1"/>
  <c r="K48" i="1" s="1"/>
  <c r="Q48" i="1"/>
  <c r="E49" i="1"/>
  <c r="F49" i="1" s="1"/>
  <c r="G49" i="1" s="1"/>
  <c r="K49" i="1" s="1"/>
  <c r="Q49" i="1"/>
  <c r="E50" i="1"/>
  <c r="F50" i="1"/>
  <c r="G50" i="1"/>
  <c r="K50" i="1" s="1"/>
  <c r="Q50" i="1"/>
  <c r="E51" i="1"/>
  <c r="F51" i="1"/>
  <c r="G51" i="1" s="1"/>
  <c r="K51" i="1" s="1"/>
  <c r="Q51" i="1"/>
  <c r="E52" i="1"/>
  <c r="F52" i="1" s="1"/>
  <c r="G52" i="1" s="1"/>
  <c r="K52" i="1" s="1"/>
  <c r="Q52" i="1"/>
  <c r="E53" i="1"/>
  <c r="F53" i="1" s="1"/>
  <c r="G53" i="1" s="1"/>
  <c r="K53" i="1" s="1"/>
  <c r="Q53" i="1"/>
  <c r="E54" i="1"/>
  <c r="F54" i="1"/>
  <c r="G54" i="1"/>
  <c r="K54" i="1" s="1"/>
  <c r="Q54" i="1"/>
  <c r="E55" i="1"/>
  <c r="F55" i="1" s="1"/>
  <c r="G55" i="1" s="1"/>
  <c r="K55" i="1" s="1"/>
  <c r="Q55" i="1"/>
  <c r="E56" i="1"/>
  <c r="F56" i="1" s="1"/>
  <c r="G56" i="1" s="1"/>
  <c r="K56" i="1" s="1"/>
  <c r="Q56" i="1"/>
  <c r="E57" i="1"/>
  <c r="F57" i="1" s="1"/>
  <c r="G57" i="1" s="1"/>
  <c r="K57" i="1" s="1"/>
  <c r="Q57" i="1"/>
  <c r="E58" i="1"/>
  <c r="F58" i="1" s="1"/>
  <c r="G58" i="1" s="1"/>
  <c r="K58" i="1" s="1"/>
  <c r="Q58" i="1"/>
  <c r="Q36" i="1"/>
  <c r="Q37" i="1"/>
  <c r="Q38" i="1"/>
  <c r="Q39" i="1"/>
  <c r="E30" i="1"/>
  <c r="F30" i="1" s="1"/>
  <c r="G30" i="1" s="1"/>
  <c r="K30" i="1" s="1"/>
  <c r="Q26" i="1"/>
  <c r="Q27" i="1"/>
  <c r="Q33" i="1"/>
  <c r="Q34" i="1"/>
  <c r="Q35" i="1"/>
  <c r="Q29" i="1"/>
  <c r="Q32" i="1"/>
  <c r="Q31" i="1"/>
  <c r="Q30" i="1"/>
  <c r="Q22" i="1"/>
  <c r="Q23" i="1"/>
  <c r="Q28" i="1"/>
  <c r="Q25" i="1"/>
  <c r="Q24" i="1"/>
  <c r="E36" i="1"/>
  <c r="F36" i="1" s="1"/>
  <c r="G36" i="1" s="1"/>
  <c r="K36" i="1" s="1"/>
  <c r="F16" i="1"/>
  <c r="C17" i="1"/>
  <c r="Q21" i="1"/>
  <c r="E35" i="1"/>
  <c r="F35" i="1"/>
  <c r="G35" i="1"/>
  <c r="K35" i="1" s="1"/>
  <c r="E38" i="1"/>
  <c r="F38" i="1"/>
  <c r="G38" i="1"/>
  <c r="K38" i="1"/>
  <c r="E25" i="1"/>
  <c r="F25" i="1"/>
  <c r="E27" i="1"/>
  <c r="F27" i="1" s="1"/>
  <c r="G27" i="1" s="1"/>
  <c r="K27" i="1" s="1"/>
  <c r="E32" i="1"/>
  <c r="F32" i="1"/>
  <c r="G32" i="1"/>
  <c r="K32" i="1"/>
  <c r="G24" i="1"/>
  <c r="K24" i="1"/>
  <c r="E22" i="1"/>
  <c r="F22" i="1" s="1"/>
  <c r="G22" i="1" s="1"/>
  <c r="K22" i="1" s="1"/>
  <c r="E29" i="1"/>
  <c r="F29" i="1"/>
  <c r="G29" i="1"/>
  <c r="K29" i="1" s="1"/>
  <c r="E34" i="1"/>
  <c r="F34" i="1"/>
  <c r="G34" i="1"/>
  <c r="K34" i="1"/>
  <c r="G39" i="1"/>
  <c r="K39" i="1"/>
  <c r="E37" i="1"/>
  <c r="F37" i="1" s="1"/>
  <c r="G37" i="1" s="1"/>
  <c r="K37" i="1" s="1"/>
  <c r="E24" i="1"/>
  <c r="F24" i="1"/>
  <c r="E31" i="1"/>
  <c r="F31" i="1"/>
  <c r="G31" i="1" s="1"/>
  <c r="K31" i="1" s="1"/>
  <c r="G23" i="1"/>
  <c r="K23" i="1" s="1"/>
  <c r="E21" i="1"/>
  <c r="F21" i="1"/>
  <c r="G21" i="1"/>
  <c r="E26" i="1"/>
  <c r="F26" i="1"/>
  <c r="G26" i="1"/>
  <c r="K26" i="1"/>
  <c r="E39" i="1"/>
  <c r="F39" i="1"/>
  <c r="E28" i="1"/>
  <c r="F28" i="1"/>
  <c r="G28" i="1" s="1"/>
  <c r="I28" i="1" s="1"/>
  <c r="E33" i="1"/>
  <c r="F33" i="1"/>
  <c r="G33" i="1"/>
  <c r="K33" i="1"/>
  <c r="G25" i="1"/>
  <c r="I25" i="1"/>
  <c r="E23" i="1"/>
  <c r="F23" i="1"/>
  <c r="K21" i="1"/>
  <c r="C11" i="1"/>
  <c r="C12" i="1"/>
  <c r="O61" i="1" l="1"/>
  <c r="O60" i="1"/>
  <c r="O59" i="1"/>
  <c r="O62" i="1"/>
  <c r="O42" i="1"/>
  <c r="O46" i="1"/>
  <c r="O50" i="1"/>
  <c r="O54" i="1"/>
  <c r="O58" i="1"/>
  <c r="O47" i="1"/>
  <c r="O51" i="1"/>
  <c r="O41" i="1"/>
  <c r="O45" i="1"/>
  <c r="O49" i="1"/>
  <c r="O53" i="1"/>
  <c r="O57" i="1"/>
  <c r="O55" i="1"/>
  <c r="O40" i="1"/>
  <c r="O44" i="1"/>
  <c r="O48" i="1"/>
  <c r="O52" i="1"/>
  <c r="O56" i="1"/>
  <c r="O43" i="1"/>
  <c r="O39" i="1"/>
  <c r="O24" i="1"/>
  <c r="O25" i="1"/>
  <c r="O28" i="1"/>
  <c r="O26" i="1"/>
  <c r="O30" i="1"/>
  <c r="O22" i="1"/>
  <c r="O34" i="1"/>
  <c r="O23" i="1"/>
  <c r="O33" i="1"/>
  <c r="C15" i="1"/>
  <c r="O29" i="1"/>
  <c r="O36" i="1"/>
  <c r="O32" i="1"/>
  <c r="O31" i="1"/>
  <c r="O21" i="1"/>
  <c r="O37" i="1"/>
  <c r="O35" i="1"/>
  <c r="O27" i="1"/>
  <c r="O38" i="1"/>
  <c r="C16" i="1"/>
  <c r="D18" i="1" s="1"/>
  <c r="F17" i="1"/>
  <c r="F18" i="1" l="1"/>
  <c r="F19" i="1" s="1"/>
  <c r="C18" i="1"/>
</calcChain>
</file>

<file path=xl/sharedStrings.xml><?xml version="1.0" encoding="utf-8"?>
<sst xmlns="http://schemas.openxmlformats.org/spreadsheetml/2006/main" count="172" uniqueCount="68">
  <si>
    <t>VSB-66</t>
  </si>
  <si>
    <t>VSB-063</t>
  </si>
  <si>
    <t>OEJV 0191</t>
  </si>
  <si>
    <t>OEJV 0181</t>
  </si>
  <si>
    <t>VSB 060</t>
  </si>
  <si>
    <t>I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</si>
  <si>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</si>
  <si>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</si>
  <si>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</si>
  <si>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</si>
  <si>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</si>
  <si>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</si>
  <si>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</si>
  <si>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</si>
  <si>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</si>
  <si>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</si>
  <si>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</si>
  <si>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</si>
  <si>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</si>
  <si>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</si>
  <si>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</si>
  <si>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</si>
  <si>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</si>
  <si>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</si>
  <si>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</si>
  <si>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</si>
  <si>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</si>
  <si>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</si>
  <si>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</si>
  <si>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</si>
  <si>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</si>
  <si>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</si>
  <si>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</si>
  <si>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</si>
  <si>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</si>
  <si>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</si>
  <si>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</si>
  <si>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</si>
  <si>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</si>
  <si>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</si>
  <si>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</si>
  <si>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</si>
  <si>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</si>
  <si>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</si>
  <si>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</si>
  <si>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</si>
  <si>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</si>
  <si>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</si>
  <si>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</si>
  <si>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CT Cet</t>
  </si>
  <si>
    <t>G5853-1134</t>
  </si>
  <si>
    <t>EW</t>
  </si>
  <si>
    <t>pr_0</t>
  </si>
  <si>
    <t>G08/K0</t>
  </si>
  <si>
    <t>CT Cet / GSC 5853-1134</t>
  </si>
  <si>
    <t>Pribulla 2003</t>
  </si>
  <si>
    <t>VSB_061</t>
  </si>
  <si>
    <t>Ic</t>
  </si>
  <si>
    <t>VSB-64</t>
  </si>
  <si>
    <t>B</t>
  </si>
  <si>
    <t>V</t>
  </si>
  <si>
    <t>VSB 067</t>
  </si>
  <si>
    <t>VSB 069</t>
  </si>
  <si>
    <t>VSB, 91</t>
  </si>
  <si>
    <t>Ha</t>
  </si>
  <si>
    <t>F21</t>
  </si>
  <si>
    <t>G21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</si>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</sst>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6" fillId="0" borderId="0"/>
    <xf numFmtId="0" fontId="17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vertical="center"/>
    </xf>
    <xf numFmtId="0" fontId="33" fillId="0" borderId="0" xfId="41" applyFont="1" applyAlignment="1">
      <alignment horizontal="left"/>
    </xf>
    <xf numFmtId="0" fontId="6" fillId="0" borderId="0" xfId="41" applyAlignment="1">
      <alignment horizontal="left"/>
    </xf>
    <xf numFmtId="0" fontId="10" fillId="0" borderId="0" xfId="41" applyFont="1" applyAlignment="1">
      <alignment horizontal="left"/>
    </xf>
    <xf numFmtId="0" fontId="34" fillId="0" borderId="0" xfId="41" applyFont="1" applyAlignment="1">
      <alignment horizontal="left"/>
    </xf>
    <xf numFmtId="0" fontId="36" fillId="0" borderId="0" xfId="41" applyFont="1"/>
    <xf numFmtId="0" fontId="36" fillId="0" borderId="0" xfId="41" applyFont="1" applyAlignment="1">
      <alignment horizontal="center"/>
    </xf>
    <xf numFmtId="0" fontId="36" fillId="0" borderId="0" xfId="41" applyFont="1" applyAlignment="1">
      <alignment horizontal="left"/>
    </xf>
    <xf numFmtId="0" fontId="9" fillId="0" borderId="0" xfId="41" applyFont="1" applyAlignment="1">
      <alignment horizontal="left"/>
    </xf>
    <xf numFmtId="0" fontId="34" fillId="0" borderId="0" xfId="4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41" applyFont="1" applyAlignment="1">
      <alignment horizontal="left"/>
    </xf>
    <xf numFmtId="0" fontId="5" fillId="0" borderId="0" xfId="41" applyFont="1" applyAlignment="1">
      <alignment horizontal="center"/>
    </xf>
    <xf numFmtId="0" fontId="34" fillId="0" borderId="0" xfId="0" applyFont="1">
      <alignment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41" applyFont="1"/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66" fontId="37" fillId="0" borderId="0" xfId="0" applyNumberFormat="1" applyFont="1" applyAlignment="1">
      <alignment vertical="center" wrapText="1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166" fontId="37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CT Cet - O-C Diagr.</a:t>
            </a:r>
          </a:p>
        </c:rich>
      </c:tx>
      <c:layout>
        <c:manualLayout>
          <c:xMode val="edge"/>
          <c:yMode val="edge"/>
          <c:x val="0.3894736842105263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8D-493A-B1A9-C6971635A98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4">
                  <c:v>5.7902100001228973E-2</c:v>
                </c:pt>
                <c:pt idx="7">
                  <c:v>5.5719000003591646E-2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D-493A-B1A9-C6971635A98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8D-493A-B1A9-C6971635A98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1">
                  <c:v>5.1011949952226132E-2</c:v>
                </c:pt>
                <c:pt idx="2">
                  <c:v>5.1011949952226132E-2</c:v>
                </c:pt>
                <c:pt idx="3">
                  <c:v>5.1011949995881878E-2</c:v>
                </c:pt>
                <c:pt idx="5">
                  <c:v>5.2617499997722916E-2</c:v>
                </c:pt>
                <c:pt idx="6">
                  <c:v>5.6851800000004005E-2</c:v>
                </c:pt>
                <c:pt idx="8">
                  <c:v>5.1789400000416208E-2</c:v>
                </c:pt>
                <c:pt idx="9">
                  <c:v>5.6147750001400709E-2</c:v>
                </c:pt>
                <c:pt idx="10">
                  <c:v>5.6247750006150454E-2</c:v>
                </c:pt>
                <c:pt idx="11">
                  <c:v>5.6647750003321562E-2</c:v>
                </c:pt>
                <c:pt idx="12">
                  <c:v>5.7459150193608366E-2</c:v>
                </c:pt>
                <c:pt idx="13">
                  <c:v>5.8459149891859852E-2</c:v>
                </c:pt>
                <c:pt idx="14">
                  <c:v>5.8459149891859852E-2</c:v>
                </c:pt>
                <c:pt idx="15">
                  <c:v>6.2666350000654347E-2</c:v>
                </c:pt>
                <c:pt idx="16">
                  <c:v>5.8281099998566788E-2</c:v>
                </c:pt>
                <c:pt idx="17">
                  <c:v>5.9281100002408493E-2</c:v>
                </c:pt>
                <c:pt idx="18">
                  <c:v>6.0081099996750709E-2</c:v>
                </c:pt>
                <c:pt idx="19">
                  <c:v>6.2207599796238355E-2</c:v>
                </c:pt>
                <c:pt idx="20">
                  <c:v>6.1659050152229611E-2</c:v>
                </c:pt>
                <c:pt idx="21">
                  <c:v>6.0581249941606075E-2</c:v>
                </c:pt>
                <c:pt idx="22">
                  <c:v>6.1998400138691068E-2</c:v>
                </c:pt>
                <c:pt idx="23">
                  <c:v>6.3961600048060063E-2</c:v>
                </c:pt>
                <c:pt idx="24">
                  <c:v>6.0105500029749237E-2</c:v>
                </c:pt>
                <c:pt idx="25">
                  <c:v>6.110550019366201E-2</c:v>
                </c:pt>
                <c:pt idx="26">
                  <c:v>6.0220600193133578E-2</c:v>
                </c:pt>
                <c:pt idx="27">
                  <c:v>6.0920599935343489E-2</c:v>
                </c:pt>
                <c:pt idx="28">
                  <c:v>6.2437749962555245E-2</c:v>
                </c:pt>
                <c:pt idx="29">
                  <c:v>6.2492550030583516E-2</c:v>
                </c:pt>
                <c:pt idx="30">
                  <c:v>6.0700100228132214E-2</c:v>
                </c:pt>
                <c:pt idx="31">
                  <c:v>6.3362450011481997E-2</c:v>
                </c:pt>
                <c:pt idx="32">
                  <c:v>6.1817250003514346E-2</c:v>
                </c:pt>
                <c:pt idx="33">
                  <c:v>6.3317249783722218E-2</c:v>
                </c:pt>
                <c:pt idx="34">
                  <c:v>5.9934400218480732E-2</c:v>
                </c:pt>
                <c:pt idx="35">
                  <c:v>6.1934400080644991E-2</c:v>
                </c:pt>
                <c:pt idx="36">
                  <c:v>5.9989199820847716E-2</c:v>
                </c:pt>
                <c:pt idx="37">
                  <c:v>6.0989199984760489E-2</c:v>
                </c:pt>
                <c:pt idx="38">
                  <c:v>6.0746599861886352E-2</c:v>
                </c:pt>
                <c:pt idx="39">
                  <c:v>6.1846599855925888E-2</c:v>
                </c:pt>
                <c:pt idx="41">
                  <c:v>5.9134500013897195E-2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8D-493A-B1A9-C6971635A98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8D-493A-B1A9-C6971635A98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8D-493A-B1A9-C6971635A98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1.4999999999999999E-2</c:v>
                  </c:pt>
                  <c:pt idx="5">
                    <c:v>0</c:v>
                  </c:pt>
                  <c:pt idx="6">
                    <c:v>0</c:v>
                  </c:pt>
                  <c:pt idx="7">
                    <c:v>5.0000000000000001E-3</c:v>
                  </c:pt>
                  <c:pt idx="8">
                    <c:v>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8D-493A-B1A9-C6971635A98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1.1949219747972244E-2</c:v>
                </c:pt>
                <c:pt idx="1">
                  <c:v>4.8865453092600347E-2</c:v>
                </c:pt>
                <c:pt idx="2">
                  <c:v>4.8865453092600347E-2</c:v>
                </c:pt>
                <c:pt idx="3">
                  <c:v>4.8865453092600347E-2</c:v>
                </c:pt>
                <c:pt idx="4">
                  <c:v>4.9199304809115676E-2</c:v>
                </c:pt>
                <c:pt idx="5">
                  <c:v>5.0539026398492219E-2</c:v>
                </c:pt>
                <c:pt idx="6">
                  <c:v>5.0581094950815635E-2</c:v>
                </c:pt>
                <c:pt idx="7">
                  <c:v>5.064150107722875E-2</c:v>
                </c:pt>
                <c:pt idx="8">
                  <c:v>5.2143024790926133E-2</c:v>
                </c:pt>
                <c:pt idx="9">
                  <c:v>5.2246038810077063E-2</c:v>
                </c:pt>
                <c:pt idx="10">
                  <c:v>5.2246038810077063E-2</c:v>
                </c:pt>
                <c:pt idx="11">
                  <c:v>5.2246038810077063E-2</c:v>
                </c:pt>
                <c:pt idx="12">
                  <c:v>5.3672054865758052E-2</c:v>
                </c:pt>
                <c:pt idx="13">
                  <c:v>5.3672054865758052E-2</c:v>
                </c:pt>
                <c:pt idx="14">
                  <c:v>5.3672054865758052E-2</c:v>
                </c:pt>
                <c:pt idx="15">
                  <c:v>5.5026877986737874E-2</c:v>
                </c:pt>
                <c:pt idx="16">
                  <c:v>5.6394105937248959E-2</c:v>
                </c:pt>
                <c:pt idx="17">
                  <c:v>5.6394105937248959E-2</c:v>
                </c:pt>
                <c:pt idx="18">
                  <c:v>5.6394105937248959E-2</c:v>
                </c:pt>
                <c:pt idx="19">
                  <c:v>5.7844931651992476E-2</c:v>
                </c:pt>
                <c:pt idx="20">
                  <c:v>5.7908034480477606E-2</c:v>
                </c:pt>
                <c:pt idx="21">
                  <c:v>5.8130242731211555E-2</c:v>
                </c:pt>
                <c:pt idx="22">
                  <c:v>5.8151277007373263E-2</c:v>
                </c:pt>
                <c:pt idx="23">
                  <c:v>5.8297977600090825E-2</c:v>
                </c:pt>
                <c:pt idx="24">
                  <c:v>5.8348675599044691E-2</c:v>
                </c:pt>
                <c:pt idx="25">
                  <c:v>5.8348675599044691E-2</c:v>
                </c:pt>
                <c:pt idx="26">
                  <c:v>5.8373485258107219E-2</c:v>
                </c:pt>
                <c:pt idx="27">
                  <c:v>5.8373485258107219E-2</c:v>
                </c:pt>
                <c:pt idx="28">
                  <c:v>5.8394519534268927E-2</c:v>
                </c:pt>
                <c:pt idx="29">
                  <c:v>5.8398834257584152E-2</c:v>
                </c:pt>
                <c:pt idx="30">
                  <c:v>5.8411239087115416E-2</c:v>
                </c:pt>
                <c:pt idx="31">
                  <c:v>5.8427958639961898E-2</c:v>
                </c:pt>
                <c:pt idx="32">
                  <c:v>5.8432273363277124E-2</c:v>
                </c:pt>
                <c:pt idx="33">
                  <c:v>5.8432273363277124E-2</c:v>
                </c:pt>
                <c:pt idx="34">
                  <c:v>5.8453307639438831E-2</c:v>
                </c:pt>
                <c:pt idx="35">
                  <c:v>5.8453307639438831E-2</c:v>
                </c:pt>
                <c:pt idx="36">
                  <c:v>5.8457622362754057E-2</c:v>
                </c:pt>
                <c:pt idx="37">
                  <c:v>5.8457622362754057E-2</c:v>
                </c:pt>
                <c:pt idx="38">
                  <c:v>5.9430592470336698E-2</c:v>
                </c:pt>
                <c:pt idx="39">
                  <c:v>5.9430592470336698E-2</c:v>
                </c:pt>
                <c:pt idx="40">
                  <c:v>5.9431131810751096E-2</c:v>
                </c:pt>
                <c:pt idx="41">
                  <c:v>5.9610732168747231E-2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8D-493A-B1A9-C6971635A98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34223.5</c:v>
                </c:pt>
                <c:pt idx="2">
                  <c:v>34223.5</c:v>
                </c:pt>
                <c:pt idx="3">
                  <c:v>34223.5</c:v>
                </c:pt>
                <c:pt idx="4">
                  <c:v>34533</c:v>
                </c:pt>
                <c:pt idx="5">
                  <c:v>35775</c:v>
                </c:pt>
                <c:pt idx="6">
                  <c:v>35814</c:v>
                </c:pt>
                <c:pt idx="7">
                  <c:v>35870</c:v>
                </c:pt>
                <c:pt idx="8">
                  <c:v>37262</c:v>
                </c:pt>
                <c:pt idx="9">
                  <c:v>37357.5</c:v>
                </c:pt>
                <c:pt idx="10">
                  <c:v>37357.5</c:v>
                </c:pt>
                <c:pt idx="11">
                  <c:v>37357.5</c:v>
                </c:pt>
                <c:pt idx="12">
                  <c:v>38679.5</c:v>
                </c:pt>
                <c:pt idx="13">
                  <c:v>38679.5</c:v>
                </c:pt>
                <c:pt idx="14">
                  <c:v>38679.5</c:v>
                </c:pt>
                <c:pt idx="15">
                  <c:v>39935.5</c:v>
                </c:pt>
                <c:pt idx="16">
                  <c:v>41203</c:v>
                </c:pt>
                <c:pt idx="17">
                  <c:v>41203</c:v>
                </c:pt>
                <c:pt idx="18">
                  <c:v>41203</c:v>
                </c:pt>
                <c:pt idx="19">
                  <c:v>42548</c:v>
                </c:pt>
                <c:pt idx="20">
                  <c:v>42606.5</c:v>
                </c:pt>
                <c:pt idx="21">
                  <c:v>42812.5</c:v>
                </c:pt>
                <c:pt idx="22">
                  <c:v>42832</c:v>
                </c:pt>
                <c:pt idx="23">
                  <c:v>42968</c:v>
                </c:pt>
                <c:pt idx="24">
                  <c:v>43015</c:v>
                </c:pt>
                <c:pt idx="25">
                  <c:v>43015</c:v>
                </c:pt>
                <c:pt idx="26">
                  <c:v>43038</c:v>
                </c:pt>
                <c:pt idx="27">
                  <c:v>43038</c:v>
                </c:pt>
                <c:pt idx="28">
                  <c:v>43057.5</c:v>
                </c:pt>
                <c:pt idx="29">
                  <c:v>43061.5</c:v>
                </c:pt>
                <c:pt idx="30">
                  <c:v>43073</c:v>
                </c:pt>
                <c:pt idx="31">
                  <c:v>43088.5</c:v>
                </c:pt>
                <c:pt idx="32">
                  <c:v>43092.5</c:v>
                </c:pt>
                <c:pt idx="33">
                  <c:v>43092.5</c:v>
                </c:pt>
                <c:pt idx="34">
                  <c:v>43112</c:v>
                </c:pt>
                <c:pt idx="35">
                  <c:v>43112</c:v>
                </c:pt>
                <c:pt idx="36">
                  <c:v>43116</c:v>
                </c:pt>
                <c:pt idx="37">
                  <c:v>43116</c:v>
                </c:pt>
                <c:pt idx="38">
                  <c:v>44018</c:v>
                </c:pt>
                <c:pt idx="39">
                  <c:v>44018</c:v>
                </c:pt>
                <c:pt idx="40">
                  <c:v>44018.5</c:v>
                </c:pt>
                <c:pt idx="41">
                  <c:v>44185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40">
                  <c:v>-6.3496549941191915E-2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58D-493A-B1A9-C6971635A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59848"/>
        <c:axId val="1"/>
      </c:scatterChart>
      <c:valAx>
        <c:axId val="578459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459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F4BA75A-36F1-6FCB-2AD6-56A781B75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52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54</v>
      </c>
      <c r="F1" s="38" t="s">
        <v>49</v>
      </c>
      <c r="G1" s="31">
        <v>2010</v>
      </c>
      <c r="H1" s="32"/>
      <c r="I1" s="39" t="s">
        <v>50</v>
      </c>
      <c r="J1" s="38" t="s">
        <v>49</v>
      </c>
      <c r="K1" s="40">
        <v>1.0945799999999999</v>
      </c>
      <c r="L1" s="34">
        <v>-20.125900000000001</v>
      </c>
      <c r="M1" s="35">
        <v>48500.184699999998</v>
      </c>
      <c r="N1" s="35">
        <v>0.2564863</v>
      </c>
      <c r="O1" s="33" t="s">
        <v>51</v>
      </c>
      <c r="P1" s="34">
        <v>9.41</v>
      </c>
      <c r="Q1" s="34">
        <v>9.59</v>
      </c>
      <c r="R1" s="41" t="s">
        <v>52</v>
      </c>
      <c r="S1" s="33" t="s">
        <v>53</v>
      </c>
    </row>
    <row r="2" spans="1:19" x14ac:dyDescent="0.2">
      <c r="A2" t="s">
        <v>30</v>
      </c>
      <c r="B2" t="s">
        <v>51</v>
      </c>
      <c r="C2" s="30"/>
      <c r="D2" s="3"/>
    </row>
    <row r="3" spans="1:19" ht="13.5" thickBot="1" x14ac:dyDescent="0.25"/>
    <row r="4" spans="1:19" ht="14.25" thickTop="1" thickBot="1" x14ac:dyDescent="0.25">
      <c r="A4" s="5" t="s">
        <v>7</v>
      </c>
      <c r="C4" s="27" t="s">
        <v>44</v>
      </c>
      <c r="D4" s="28" t="s">
        <v>44</v>
      </c>
    </row>
    <row r="5" spans="1:19" ht="13.5" thickTop="1" x14ac:dyDescent="0.2">
      <c r="A5" s="9" t="s">
        <v>35</v>
      </c>
      <c r="B5" s="10"/>
      <c r="C5" s="11">
        <v>-9.5</v>
      </c>
      <c r="D5" s="10" t="s">
        <v>36</v>
      </c>
      <c r="E5" s="10"/>
    </row>
    <row r="6" spans="1:19" x14ac:dyDescent="0.2">
      <c r="A6" s="5" t="s">
        <v>8</v>
      </c>
    </row>
    <row r="7" spans="1:19" x14ac:dyDescent="0.2">
      <c r="A7" t="s">
        <v>9</v>
      </c>
      <c r="C7" s="67">
        <v>48500.184699999998</v>
      </c>
      <c r="D7" s="33" t="s">
        <v>55</v>
      </c>
    </row>
    <row r="8" spans="1:19" x14ac:dyDescent="0.2">
      <c r="A8" t="s">
        <v>10</v>
      </c>
      <c r="C8" s="67">
        <v>0.2564863</v>
      </c>
      <c r="D8" s="29" t="s">
        <v>55</v>
      </c>
    </row>
    <row r="9" spans="1:19" x14ac:dyDescent="0.2">
      <c r="A9" s="24" t="s">
        <v>39</v>
      </c>
      <c r="C9" s="25">
        <v>21</v>
      </c>
      <c r="D9" s="22" t="s">
        <v>65</v>
      </c>
      <c r="E9" s="23" t="s">
        <v>66</v>
      </c>
    </row>
    <row r="10" spans="1:19" ht="13.5" thickBot="1" x14ac:dyDescent="0.25">
      <c r="A10" s="10"/>
      <c r="B10" s="10"/>
      <c r="C10" s="4" t="s">
        <v>26</v>
      </c>
      <c r="D10" s="4" t="s">
        <v>27</v>
      </c>
      <c r="E10" s="10"/>
    </row>
    <row r="11" spans="1:19" x14ac:dyDescent="0.2">
      <c r="A11" s="10" t="s">
        <v>22</v>
      </c>
      <c r="B11" s="10"/>
      <c r="C11" s="21">
        <f ca="1">INTERCEPT(INDIRECT($E$9):G992,INDIRECT($D$9):F992)</f>
        <v>1.1949219747972244E-2</v>
      </c>
      <c r="D11" s="3"/>
      <c r="E11" s="10"/>
    </row>
    <row r="12" spans="1:19" x14ac:dyDescent="0.2">
      <c r="A12" s="10" t="s">
        <v>23</v>
      </c>
      <c r="B12" s="10"/>
      <c r="C12" s="21">
        <f ca="1">SLOPE(INDIRECT($E$9):G992,INDIRECT($D$9):F992)</f>
        <v>1.0786808288055898E-6</v>
      </c>
      <c r="D12" s="3"/>
      <c r="E12" s="10"/>
    </row>
    <row r="13" spans="1:19" x14ac:dyDescent="0.2">
      <c r="A13" s="10" t="s">
        <v>25</v>
      </c>
      <c r="B13" s="10"/>
      <c r="C13" s="3" t="s">
        <v>20</v>
      </c>
    </row>
    <row r="14" spans="1:19" x14ac:dyDescent="0.2">
      <c r="A14" s="10"/>
      <c r="B14" s="10"/>
      <c r="C14" s="10"/>
    </row>
    <row r="15" spans="1:19" x14ac:dyDescent="0.2">
      <c r="A15" s="12" t="s">
        <v>24</v>
      </c>
      <c r="B15" s="10"/>
      <c r="C15" s="13">
        <f ca="1">(C7+C11)+(C8+C12)*INT(MAX(F21:F3533))</f>
        <v>59833.09147623217</v>
      </c>
      <c r="E15" s="14" t="s">
        <v>41</v>
      </c>
      <c r="F15" s="36">
        <v>1</v>
      </c>
    </row>
    <row r="16" spans="1:19" x14ac:dyDescent="0.2">
      <c r="A16" s="16" t="s">
        <v>11</v>
      </c>
      <c r="B16" s="10"/>
      <c r="C16" s="17">
        <f ca="1">+C8+C12</f>
        <v>0.25648737868082883</v>
      </c>
      <c r="E16" s="14" t="s">
        <v>37</v>
      </c>
      <c r="F16" s="37">
        <f ca="1">NOW()+15018.5+$C$5/24</f>
        <v>60334.817918287037</v>
      </c>
    </row>
    <row r="17" spans="1:21" ht="13.5" thickBot="1" x14ac:dyDescent="0.25">
      <c r="A17" s="14" t="s">
        <v>34</v>
      </c>
      <c r="B17" s="10"/>
      <c r="C17" s="10">
        <f>COUNT(C21:C2191)</f>
        <v>42</v>
      </c>
      <c r="E17" s="14" t="s">
        <v>42</v>
      </c>
      <c r="F17" s="15">
        <f ca="1">ROUND(2*(F16-$C$7)/$C$8,0)/2+F15</f>
        <v>46142.5</v>
      </c>
    </row>
    <row r="18" spans="1:21" ht="14.25" thickTop="1" thickBot="1" x14ac:dyDescent="0.25">
      <c r="A18" s="16" t="s">
        <v>12</v>
      </c>
      <c r="B18" s="10"/>
      <c r="C18" s="19">
        <f ca="1">+C15</f>
        <v>59833.09147623217</v>
      </c>
      <c r="D18" s="20">
        <f ca="1">+C16</f>
        <v>0.25648737868082883</v>
      </c>
      <c r="E18" s="14" t="s">
        <v>43</v>
      </c>
      <c r="F18" s="23">
        <f ca="1">ROUND(2*(F16-$C$15)/$C$16,0)/2+F15</f>
        <v>1957</v>
      </c>
    </row>
    <row r="19" spans="1:21" ht="13.5" thickTop="1" x14ac:dyDescent="0.2">
      <c r="E19" s="14" t="s">
        <v>38</v>
      </c>
      <c r="F19" s="18">
        <f ca="1">+$C$15+$C$16*F18-15018.5-$C$5/24</f>
        <v>45316.933109643891</v>
      </c>
    </row>
    <row r="20" spans="1:21" ht="13.5" thickBot="1" x14ac:dyDescent="0.25">
      <c r="A20" s="4" t="s">
        <v>13</v>
      </c>
      <c r="B20" s="4" t="s">
        <v>14</v>
      </c>
      <c r="C20" s="4" t="s">
        <v>15</v>
      </c>
      <c r="D20" s="4" t="s">
        <v>19</v>
      </c>
      <c r="E20" s="4" t="s">
        <v>16</v>
      </c>
      <c r="F20" s="4" t="s">
        <v>17</v>
      </c>
      <c r="G20" s="4" t="s">
        <v>18</v>
      </c>
      <c r="H20" s="7" t="s">
        <v>45</v>
      </c>
      <c r="I20" s="7" t="s">
        <v>46</v>
      </c>
      <c r="J20" s="7" t="s">
        <v>47</v>
      </c>
      <c r="K20" s="7" t="s">
        <v>48</v>
      </c>
      <c r="L20" s="7" t="s">
        <v>31</v>
      </c>
      <c r="M20" s="7" t="s">
        <v>32</v>
      </c>
      <c r="N20" s="7" t="s">
        <v>33</v>
      </c>
      <c r="O20" s="7" t="s">
        <v>29</v>
      </c>
      <c r="P20" s="6" t="s">
        <v>28</v>
      </c>
      <c r="Q20" s="4" t="s">
        <v>21</v>
      </c>
      <c r="U20" s="26" t="s">
        <v>40</v>
      </c>
    </row>
    <row r="21" spans="1:21" x14ac:dyDescent="0.2">
      <c r="A21" t="s">
        <v>55</v>
      </c>
      <c r="C21" s="8">
        <v>48500.184699999998</v>
      </c>
      <c r="D21" s="8" t="s">
        <v>20</v>
      </c>
      <c r="E21">
        <f t="shared" ref="E21:E35" si="0">+(C21-C$7)/C$8</f>
        <v>0</v>
      </c>
      <c r="F21">
        <f t="shared" ref="F21:F39" si="1">ROUND(2*E21,0)/2</f>
        <v>0</v>
      </c>
      <c r="G21">
        <f t="shared" ref="G21:G35" si="2">+C21-(C$7+F21*C$8)</f>
        <v>0</v>
      </c>
      <c r="K21">
        <f>+G21</f>
        <v>0</v>
      </c>
      <c r="O21">
        <f t="shared" ref="O21:O35" ca="1" si="3">+C$11+C$12*$F21</f>
        <v>1.1949219747972244E-2</v>
      </c>
      <c r="Q21" s="2">
        <f t="shared" ref="Q21:Q35" si="4">+C21-15018.5</f>
        <v>33481.684699999998</v>
      </c>
    </row>
    <row r="22" spans="1:21" x14ac:dyDescent="0.2">
      <c r="A22" s="46" t="s">
        <v>56</v>
      </c>
      <c r="B22" s="47" t="s">
        <v>6</v>
      </c>
      <c r="C22" s="48">
        <v>57278.094599999953</v>
      </c>
      <c r="D22" s="43"/>
      <c r="E22">
        <f t="shared" si="0"/>
        <v>34223.698887620725</v>
      </c>
      <c r="F22">
        <f t="shared" si="1"/>
        <v>34223.5</v>
      </c>
      <c r="G22">
        <f t="shared" si="2"/>
        <v>5.1011949952226132E-2</v>
      </c>
      <c r="K22">
        <f>+G22</f>
        <v>5.1011949952226132E-2</v>
      </c>
      <c r="O22">
        <f t="shared" ca="1" si="3"/>
        <v>4.8865453092600347E-2</v>
      </c>
      <c r="Q22" s="2">
        <f t="shared" si="4"/>
        <v>42259.594599999953</v>
      </c>
    </row>
    <row r="23" spans="1:21" x14ac:dyDescent="0.2">
      <c r="A23" s="46" t="s">
        <v>56</v>
      </c>
      <c r="B23" s="47" t="s">
        <v>6</v>
      </c>
      <c r="C23" s="48">
        <v>57278.094599999953</v>
      </c>
      <c r="D23" s="42" t="s">
        <v>57</v>
      </c>
      <c r="E23">
        <f t="shared" si="0"/>
        <v>34223.698887620725</v>
      </c>
      <c r="F23">
        <f t="shared" si="1"/>
        <v>34223.5</v>
      </c>
      <c r="G23">
        <f t="shared" si="2"/>
        <v>5.1011949952226132E-2</v>
      </c>
      <c r="K23">
        <f>+G23</f>
        <v>5.1011949952226132E-2</v>
      </c>
      <c r="O23">
        <f t="shared" ca="1" si="3"/>
        <v>4.8865453092600347E-2</v>
      </c>
      <c r="Q23" s="2">
        <f t="shared" si="4"/>
        <v>42259.594599999953</v>
      </c>
    </row>
    <row r="24" spans="1:21" x14ac:dyDescent="0.2">
      <c r="A24" s="48" t="s">
        <v>4</v>
      </c>
      <c r="B24" s="47" t="s">
        <v>6</v>
      </c>
      <c r="C24" s="48">
        <v>57278.094599999997</v>
      </c>
      <c r="D24" s="45" t="s">
        <v>57</v>
      </c>
      <c r="E24">
        <f t="shared" si="0"/>
        <v>34223.698887620892</v>
      </c>
      <c r="F24">
        <f t="shared" si="1"/>
        <v>34223.5</v>
      </c>
      <c r="G24">
        <f t="shared" si="2"/>
        <v>5.1011949995881878E-2</v>
      </c>
      <c r="K24">
        <f>+G24</f>
        <v>5.1011949995881878E-2</v>
      </c>
      <c r="O24">
        <f t="shared" ca="1" si="3"/>
        <v>4.8865453092600347E-2</v>
      </c>
      <c r="Q24" s="2">
        <f t="shared" si="4"/>
        <v>42259.594599999997</v>
      </c>
    </row>
    <row r="25" spans="1:21" x14ac:dyDescent="0.2">
      <c r="A25" s="46" t="s">
        <v>3</v>
      </c>
      <c r="B25" s="47" t="s">
        <v>5</v>
      </c>
      <c r="C25" s="48">
        <v>57357.483999999997</v>
      </c>
      <c r="D25" s="44">
        <v>1.4999999999999999E-2</v>
      </c>
      <c r="E25">
        <f t="shared" si="0"/>
        <v>34533.225751238948</v>
      </c>
      <c r="F25">
        <f t="shared" si="1"/>
        <v>34533</v>
      </c>
      <c r="G25">
        <f t="shared" si="2"/>
        <v>5.7902100001228973E-2</v>
      </c>
      <c r="I25">
        <f>+G25</f>
        <v>5.7902100001228973E-2</v>
      </c>
      <c r="O25">
        <f t="shared" ca="1" si="3"/>
        <v>4.9199304809115676E-2</v>
      </c>
      <c r="Q25" s="2">
        <f t="shared" si="4"/>
        <v>42338.983999999997</v>
      </c>
    </row>
    <row r="26" spans="1:21" x14ac:dyDescent="0.2">
      <c r="A26" s="45" t="s">
        <v>1</v>
      </c>
      <c r="B26" s="50" t="s">
        <v>5</v>
      </c>
      <c r="C26" s="45">
        <v>57676.034699999997</v>
      </c>
      <c r="D26" s="45" t="s">
        <v>57</v>
      </c>
      <c r="E26">
        <f t="shared" si="0"/>
        <v>35775.205147409426</v>
      </c>
      <c r="F26">
        <f t="shared" si="1"/>
        <v>35775</v>
      </c>
      <c r="G26">
        <f t="shared" si="2"/>
        <v>5.2617499997722916E-2</v>
      </c>
      <c r="K26">
        <f>+G26</f>
        <v>5.2617499997722916E-2</v>
      </c>
      <c r="O26">
        <f t="shared" ca="1" si="3"/>
        <v>5.0539026398492219E-2</v>
      </c>
      <c r="Q26" s="2">
        <f t="shared" si="4"/>
        <v>42657.534699999997</v>
      </c>
    </row>
    <row r="27" spans="1:21" x14ac:dyDescent="0.2">
      <c r="A27" s="45" t="s">
        <v>1</v>
      </c>
      <c r="B27" s="50" t="s">
        <v>5</v>
      </c>
      <c r="C27" s="45">
        <v>57686.041899999997</v>
      </c>
      <c r="D27" s="45" t="s">
        <v>57</v>
      </c>
      <c r="E27">
        <f t="shared" si="0"/>
        <v>35814.221656283393</v>
      </c>
      <c r="F27">
        <f t="shared" si="1"/>
        <v>35814</v>
      </c>
      <c r="G27">
        <f t="shared" si="2"/>
        <v>5.6851800000004005E-2</v>
      </c>
      <c r="K27">
        <f>+G27</f>
        <v>5.6851800000004005E-2</v>
      </c>
      <c r="O27">
        <f t="shared" ca="1" si="3"/>
        <v>5.0581094950815635E-2</v>
      </c>
      <c r="Q27" s="2">
        <f t="shared" si="4"/>
        <v>42667.541899999997</v>
      </c>
    </row>
    <row r="28" spans="1:21" x14ac:dyDescent="0.2">
      <c r="A28" s="46" t="s">
        <v>3</v>
      </c>
      <c r="B28" s="47" t="s">
        <v>5</v>
      </c>
      <c r="C28" s="48">
        <v>57700.404000000002</v>
      </c>
      <c r="D28" s="44">
        <v>5.0000000000000001E-3</v>
      </c>
      <c r="E28">
        <f t="shared" si="0"/>
        <v>35870.217239673249</v>
      </c>
      <c r="F28">
        <f t="shared" si="1"/>
        <v>35870</v>
      </c>
      <c r="G28">
        <f t="shared" si="2"/>
        <v>5.5719000003591646E-2</v>
      </c>
      <c r="I28">
        <f>+G28</f>
        <v>5.5719000003591646E-2</v>
      </c>
      <c r="O28">
        <f t="shared" ca="1" si="3"/>
        <v>5.064150107722875E-2</v>
      </c>
      <c r="Q28" s="2">
        <f t="shared" si="4"/>
        <v>42681.904000000002</v>
      </c>
    </row>
    <row r="29" spans="1:21" x14ac:dyDescent="0.2">
      <c r="A29" s="49" t="s">
        <v>2</v>
      </c>
      <c r="B29" s="49" t="s">
        <v>5</v>
      </c>
      <c r="C29" s="45">
        <v>58057.428999999996</v>
      </c>
      <c r="D29" s="45">
        <v>1E-3</v>
      </c>
      <c r="E29">
        <f t="shared" si="0"/>
        <v>37262.20191877694</v>
      </c>
      <c r="F29">
        <f t="shared" si="1"/>
        <v>37262</v>
      </c>
      <c r="G29">
        <f t="shared" si="2"/>
        <v>5.1789400000416208E-2</v>
      </c>
      <c r="K29">
        <f t="shared" ref="K29:K35" si="5">+G29</f>
        <v>5.1789400000416208E-2</v>
      </c>
      <c r="O29">
        <f t="shared" ca="1" si="3"/>
        <v>5.2143024790926133E-2</v>
      </c>
      <c r="Q29" s="2">
        <f t="shared" si="4"/>
        <v>43038.928999999996</v>
      </c>
    </row>
    <row r="30" spans="1:21" x14ac:dyDescent="0.2">
      <c r="A30" s="51" t="s">
        <v>58</v>
      </c>
      <c r="B30" s="52" t="s">
        <v>6</v>
      </c>
      <c r="C30" s="53">
        <v>58081.927799999998</v>
      </c>
      <c r="D30" s="54" t="s">
        <v>57</v>
      </c>
      <c r="E30">
        <f t="shared" si="0"/>
        <v>37357.718911302472</v>
      </c>
      <c r="F30">
        <f t="shared" si="1"/>
        <v>37357.5</v>
      </c>
      <c r="G30">
        <f t="shared" si="2"/>
        <v>5.6147750001400709E-2</v>
      </c>
      <c r="K30">
        <f t="shared" si="5"/>
        <v>5.6147750001400709E-2</v>
      </c>
      <c r="O30">
        <f t="shared" ca="1" si="3"/>
        <v>5.2246038810077063E-2</v>
      </c>
      <c r="Q30" s="2">
        <f t="shared" si="4"/>
        <v>43063.427799999998</v>
      </c>
    </row>
    <row r="31" spans="1:21" x14ac:dyDescent="0.2">
      <c r="A31" s="51" t="s">
        <v>58</v>
      </c>
      <c r="B31" s="52" t="s">
        <v>6</v>
      </c>
      <c r="C31" s="53">
        <v>58081.927900000002</v>
      </c>
      <c r="D31" s="54" t="s">
        <v>59</v>
      </c>
      <c r="E31">
        <f t="shared" si="0"/>
        <v>37357.719301186866</v>
      </c>
      <c r="F31">
        <f t="shared" si="1"/>
        <v>37357.5</v>
      </c>
      <c r="G31">
        <f t="shared" si="2"/>
        <v>5.6247750006150454E-2</v>
      </c>
      <c r="K31">
        <f t="shared" si="5"/>
        <v>5.6247750006150454E-2</v>
      </c>
      <c r="O31">
        <f t="shared" ca="1" si="3"/>
        <v>5.2246038810077063E-2</v>
      </c>
      <c r="Q31" s="2">
        <f t="shared" si="4"/>
        <v>43063.427900000002</v>
      </c>
    </row>
    <row r="32" spans="1:21" x14ac:dyDescent="0.2">
      <c r="A32" s="51" t="s">
        <v>58</v>
      </c>
      <c r="B32" s="52" t="s">
        <v>6</v>
      </c>
      <c r="C32" s="53">
        <v>58081.9283</v>
      </c>
      <c r="D32" s="54" t="s">
        <v>60</v>
      </c>
      <c r="E32">
        <f t="shared" si="0"/>
        <v>37357.720860724345</v>
      </c>
      <c r="F32">
        <f t="shared" si="1"/>
        <v>37357.5</v>
      </c>
      <c r="G32">
        <f t="shared" si="2"/>
        <v>5.6647750003321562E-2</v>
      </c>
      <c r="K32">
        <f t="shared" si="5"/>
        <v>5.6647750003321562E-2</v>
      </c>
      <c r="O32">
        <f t="shared" ca="1" si="3"/>
        <v>5.2246038810077063E-2</v>
      </c>
      <c r="Q32" s="2">
        <f t="shared" si="4"/>
        <v>43063.4283</v>
      </c>
    </row>
    <row r="33" spans="1:17" x14ac:dyDescent="0.2">
      <c r="A33" s="55" t="s">
        <v>0</v>
      </c>
      <c r="B33" s="56" t="s">
        <v>6</v>
      </c>
      <c r="C33" s="55">
        <v>58421.00400000019</v>
      </c>
      <c r="D33" s="55" t="s">
        <v>20</v>
      </c>
      <c r="E33">
        <f t="shared" si="0"/>
        <v>38679.724024246876</v>
      </c>
      <c r="F33">
        <f t="shared" si="1"/>
        <v>38679.5</v>
      </c>
      <c r="G33">
        <f t="shared" si="2"/>
        <v>5.7459150193608366E-2</v>
      </c>
      <c r="K33">
        <f t="shared" si="5"/>
        <v>5.7459150193608366E-2</v>
      </c>
      <c r="O33">
        <f t="shared" ca="1" si="3"/>
        <v>5.3672054865758052E-2</v>
      </c>
      <c r="Q33" s="2">
        <f t="shared" si="4"/>
        <v>43402.50400000019</v>
      </c>
    </row>
    <row r="34" spans="1:17" x14ac:dyDescent="0.2">
      <c r="A34" s="55" t="s">
        <v>0</v>
      </c>
      <c r="B34" s="56" t="s">
        <v>6</v>
      </c>
      <c r="C34" s="55">
        <v>58421.004999999888</v>
      </c>
      <c r="D34" s="55" t="s">
        <v>20</v>
      </c>
      <c r="E34">
        <f t="shared" si="0"/>
        <v>38679.72792308942</v>
      </c>
      <c r="F34">
        <f t="shared" si="1"/>
        <v>38679.5</v>
      </c>
      <c r="G34">
        <f t="shared" si="2"/>
        <v>5.8459149891859852E-2</v>
      </c>
      <c r="K34">
        <f t="shared" si="5"/>
        <v>5.8459149891859852E-2</v>
      </c>
      <c r="O34">
        <f t="shared" ca="1" si="3"/>
        <v>5.3672054865758052E-2</v>
      </c>
      <c r="Q34" s="2">
        <f t="shared" si="4"/>
        <v>43402.504999999888</v>
      </c>
    </row>
    <row r="35" spans="1:17" x14ac:dyDescent="0.2">
      <c r="A35" s="55" t="s">
        <v>0</v>
      </c>
      <c r="B35" s="56" t="s">
        <v>6</v>
      </c>
      <c r="C35" s="55">
        <v>58421.004999999888</v>
      </c>
      <c r="D35" s="55" t="s">
        <v>20</v>
      </c>
      <c r="E35">
        <f t="shared" si="0"/>
        <v>38679.72792308942</v>
      </c>
      <c r="F35">
        <f t="shared" si="1"/>
        <v>38679.5</v>
      </c>
      <c r="G35">
        <f t="shared" si="2"/>
        <v>5.8459149891859852E-2</v>
      </c>
      <c r="K35">
        <f t="shared" si="5"/>
        <v>5.8459149891859852E-2</v>
      </c>
      <c r="O35">
        <f t="shared" ca="1" si="3"/>
        <v>5.3672054865758052E-2</v>
      </c>
      <c r="Q35" s="2">
        <f t="shared" si="4"/>
        <v>43402.504999999888</v>
      </c>
    </row>
    <row r="36" spans="1:17" x14ac:dyDescent="0.2">
      <c r="A36" s="57" t="s">
        <v>61</v>
      </c>
      <c r="B36" s="58" t="s">
        <v>6</v>
      </c>
      <c r="C36" s="59">
        <v>58743.156000000003</v>
      </c>
      <c r="D36" s="59" t="s">
        <v>57</v>
      </c>
      <c r="E36">
        <f>+(C36-C$7)/C$8</f>
        <v>39935.744326305168</v>
      </c>
      <c r="F36">
        <f t="shared" si="1"/>
        <v>39935.5</v>
      </c>
      <c r="G36">
        <f>+C36-(C$7+F36*C$8)</f>
        <v>6.2666350000654347E-2</v>
      </c>
      <c r="K36">
        <f>+G36</f>
        <v>6.2666350000654347E-2</v>
      </c>
      <c r="O36">
        <f ca="1">+C$11+C$12*$F36</f>
        <v>5.5026877986737874E-2</v>
      </c>
      <c r="Q36" s="2">
        <f>+C36-15018.5</f>
        <v>43724.656000000003</v>
      </c>
    </row>
    <row r="37" spans="1:17" x14ac:dyDescent="0.2">
      <c r="A37" s="60" t="s">
        <v>62</v>
      </c>
      <c r="B37" s="50" t="s">
        <v>5</v>
      </c>
      <c r="C37" s="45">
        <v>59068.248</v>
      </c>
      <c r="D37" s="45" t="s">
        <v>59</v>
      </c>
      <c r="E37">
        <f>+(C37-C$7)/C$8</f>
        <v>41203.227228900731</v>
      </c>
      <c r="F37">
        <f t="shared" si="1"/>
        <v>41203</v>
      </c>
      <c r="G37">
        <f>+C37-(C$7+F37*C$8)</f>
        <v>5.8281099998566788E-2</v>
      </c>
      <c r="K37">
        <f>+G37</f>
        <v>5.8281099998566788E-2</v>
      </c>
      <c r="O37">
        <f ca="1">+C$11+C$12*$F37</f>
        <v>5.6394105937248959E-2</v>
      </c>
      <c r="Q37" s="2">
        <f>+C37-15018.5</f>
        <v>44049.748</v>
      </c>
    </row>
    <row r="38" spans="1:17" x14ac:dyDescent="0.2">
      <c r="A38" s="60" t="s">
        <v>62</v>
      </c>
      <c r="B38" s="50" t="s">
        <v>5</v>
      </c>
      <c r="C38" s="45">
        <v>59068.249000000003</v>
      </c>
      <c r="D38" s="45" t="s">
        <v>60</v>
      </c>
      <c r="E38">
        <f>+(C38-C$7)/C$8</f>
        <v>41203.231127744468</v>
      </c>
      <c r="F38">
        <f t="shared" si="1"/>
        <v>41203</v>
      </c>
      <c r="G38">
        <f>+C38-(C$7+F38*C$8)</f>
        <v>5.9281100002408493E-2</v>
      </c>
      <c r="K38">
        <f>+G38</f>
        <v>5.9281100002408493E-2</v>
      </c>
      <c r="O38">
        <f ca="1">+C$11+C$12*$F38</f>
        <v>5.6394105937248959E-2</v>
      </c>
      <c r="Q38" s="2">
        <f>+C38-15018.5</f>
        <v>44049.749000000003</v>
      </c>
    </row>
    <row r="39" spans="1:17" x14ac:dyDescent="0.2">
      <c r="A39" s="60" t="s">
        <v>62</v>
      </c>
      <c r="B39" s="50" t="s">
        <v>5</v>
      </c>
      <c r="C39" s="45">
        <v>59068.249799999998</v>
      </c>
      <c r="D39" s="45" t="s">
        <v>57</v>
      </c>
      <c r="E39">
        <f>+(C39-C$7)/C$8</f>
        <v>41203.234246819418</v>
      </c>
      <c r="F39">
        <f t="shared" si="1"/>
        <v>41203</v>
      </c>
      <c r="G39">
        <f>+C39-(C$7+F39*C$8)</f>
        <v>6.0081099996750709E-2</v>
      </c>
      <c r="K39">
        <f>+G39</f>
        <v>6.0081099996750709E-2</v>
      </c>
      <c r="O39">
        <f ca="1">+C$11+C$12*$F39</f>
        <v>5.6394105937248959E-2</v>
      </c>
      <c r="Q39" s="2">
        <f>+C39-15018.5</f>
        <v>44049.749799999998</v>
      </c>
    </row>
    <row r="40" spans="1:17" x14ac:dyDescent="0.2">
      <c r="A40" s="61" t="s">
        <v>63</v>
      </c>
      <c r="B40" s="62" t="s">
        <v>5</v>
      </c>
      <c r="C40" s="63">
        <v>59413.225999999791</v>
      </c>
      <c r="D40" s="8" t="s">
        <v>64</v>
      </c>
      <c r="E40">
        <f t="shared" ref="E40:E58" si="6">+(C40-C$7)/C$8</f>
        <v>42548.242537709782</v>
      </c>
      <c r="F40">
        <f t="shared" ref="F40:F58" si="7">ROUND(2*E40,0)/2</f>
        <v>42548</v>
      </c>
      <c r="G40">
        <f t="shared" ref="G40:G58" si="8">+C40-(C$7+F40*C$8)</f>
        <v>6.2207599796238355E-2</v>
      </c>
      <c r="K40">
        <f t="shared" ref="K40:K58" si="9">+G40</f>
        <v>6.2207599796238355E-2</v>
      </c>
      <c r="O40">
        <f t="shared" ref="O40:O58" ca="1" si="10">+C$11+C$12*$F40</f>
        <v>5.7844931651992476E-2</v>
      </c>
      <c r="Q40" s="2">
        <f t="shared" ref="Q40:Q58" si="11">+C40-15018.5</f>
        <v>44394.725999999791</v>
      </c>
    </row>
    <row r="41" spans="1:17" x14ac:dyDescent="0.2">
      <c r="A41" s="61" t="s">
        <v>63</v>
      </c>
      <c r="B41" s="62" t="s">
        <v>5</v>
      </c>
      <c r="C41" s="63">
        <v>59428.229900000151</v>
      </c>
      <c r="D41" s="8" t="s">
        <v>64</v>
      </c>
      <c r="E41">
        <f t="shared" si="6"/>
        <v>42606.740399000468</v>
      </c>
      <c r="F41">
        <f t="shared" si="7"/>
        <v>42606.5</v>
      </c>
      <c r="G41">
        <f t="shared" si="8"/>
        <v>6.1659050152229611E-2</v>
      </c>
      <c r="K41">
        <f t="shared" si="9"/>
        <v>6.1659050152229611E-2</v>
      </c>
      <c r="O41">
        <f t="shared" ca="1" si="10"/>
        <v>5.7908034480477606E-2</v>
      </c>
      <c r="Q41" s="2">
        <f t="shared" si="11"/>
        <v>44409.729900000151</v>
      </c>
    </row>
    <row r="42" spans="1:17" x14ac:dyDescent="0.2">
      <c r="A42" s="61" t="s">
        <v>63</v>
      </c>
      <c r="B42" s="62" t="s">
        <v>5</v>
      </c>
      <c r="C42" s="63">
        <v>59481.064999999944</v>
      </c>
      <c r="D42" s="8" t="s">
        <v>59</v>
      </c>
      <c r="E42">
        <f t="shared" si="6"/>
        <v>42812.736196825899</v>
      </c>
      <c r="F42">
        <f t="shared" si="7"/>
        <v>42812.5</v>
      </c>
      <c r="G42">
        <f t="shared" si="8"/>
        <v>6.0581249941606075E-2</v>
      </c>
      <c r="K42">
        <f t="shared" si="9"/>
        <v>6.0581249941606075E-2</v>
      </c>
      <c r="O42">
        <f t="shared" ca="1" si="10"/>
        <v>5.8130242731211555E-2</v>
      </c>
      <c r="Q42" s="2">
        <f t="shared" si="11"/>
        <v>44462.564999999944</v>
      </c>
    </row>
    <row r="43" spans="1:17" x14ac:dyDescent="0.2">
      <c r="A43" s="61" t="s">
        <v>63</v>
      </c>
      <c r="B43" s="62" t="s">
        <v>5</v>
      </c>
      <c r="C43" s="63">
        <v>59486.06790000014</v>
      </c>
      <c r="D43" s="8" t="s">
        <v>57</v>
      </c>
      <c r="E43">
        <f t="shared" si="6"/>
        <v>42832.241722073042</v>
      </c>
      <c r="F43">
        <f t="shared" si="7"/>
        <v>42832</v>
      </c>
      <c r="G43">
        <f t="shared" si="8"/>
        <v>6.1998400138691068E-2</v>
      </c>
      <c r="K43">
        <f t="shared" si="9"/>
        <v>6.1998400138691068E-2</v>
      </c>
      <c r="O43">
        <f t="shared" ca="1" si="10"/>
        <v>5.8151277007373263E-2</v>
      </c>
      <c r="Q43" s="2">
        <f t="shared" si="11"/>
        <v>44467.56790000014</v>
      </c>
    </row>
    <row r="44" spans="1:17" x14ac:dyDescent="0.2">
      <c r="A44" s="61" t="s">
        <v>63</v>
      </c>
      <c r="B44" s="62" t="s">
        <v>5</v>
      </c>
      <c r="C44" s="63">
        <v>59520.952000000048</v>
      </c>
      <c r="D44" s="8" t="s">
        <v>57</v>
      </c>
      <c r="E44">
        <f t="shared" si="6"/>
        <v>42968.249376282671</v>
      </c>
      <c r="F44">
        <f t="shared" si="7"/>
        <v>42968</v>
      </c>
      <c r="G44">
        <f t="shared" si="8"/>
        <v>6.3961600048060063E-2</v>
      </c>
      <c r="K44">
        <f t="shared" si="9"/>
        <v>6.3961600048060063E-2</v>
      </c>
      <c r="O44">
        <f t="shared" ca="1" si="10"/>
        <v>5.8297977600090825E-2</v>
      </c>
      <c r="Q44" s="2">
        <f t="shared" si="11"/>
        <v>44502.452000000048</v>
      </c>
    </row>
    <row r="45" spans="1:17" x14ac:dyDescent="0.2">
      <c r="A45" s="61" t="s">
        <v>63</v>
      </c>
      <c r="B45" s="62" t="s">
        <v>5</v>
      </c>
      <c r="C45" s="63">
        <v>59533.003000000026</v>
      </c>
      <c r="D45" s="8" t="s">
        <v>57</v>
      </c>
      <c r="E45">
        <f t="shared" si="6"/>
        <v>43015.23434195132</v>
      </c>
      <c r="F45">
        <f t="shared" si="7"/>
        <v>43015</v>
      </c>
      <c r="G45">
        <f t="shared" si="8"/>
        <v>6.0105500029749237E-2</v>
      </c>
      <c r="K45">
        <f t="shared" si="9"/>
        <v>6.0105500029749237E-2</v>
      </c>
      <c r="O45">
        <f t="shared" ca="1" si="10"/>
        <v>5.8348675599044691E-2</v>
      </c>
      <c r="Q45" s="2">
        <f t="shared" si="11"/>
        <v>44514.503000000026</v>
      </c>
    </row>
    <row r="46" spans="1:17" x14ac:dyDescent="0.2">
      <c r="A46" s="61" t="s">
        <v>63</v>
      </c>
      <c r="B46" s="62" t="s">
        <v>5</v>
      </c>
      <c r="C46" s="63">
        <v>59533.00400000019</v>
      </c>
      <c r="D46" s="8" t="s">
        <v>60</v>
      </c>
      <c r="E46">
        <f t="shared" si="6"/>
        <v>43015.238240795676</v>
      </c>
      <c r="F46">
        <f t="shared" si="7"/>
        <v>43015</v>
      </c>
      <c r="G46">
        <f t="shared" si="8"/>
        <v>6.110550019366201E-2</v>
      </c>
      <c r="K46">
        <f t="shared" si="9"/>
        <v>6.110550019366201E-2</v>
      </c>
      <c r="O46">
        <f t="shared" ca="1" si="10"/>
        <v>5.8348675599044691E-2</v>
      </c>
      <c r="Q46" s="2">
        <f t="shared" si="11"/>
        <v>44514.50400000019</v>
      </c>
    </row>
    <row r="47" spans="1:17" x14ac:dyDescent="0.2">
      <c r="A47" s="61" t="s">
        <v>63</v>
      </c>
      <c r="B47" s="62" t="s">
        <v>5</v>
      </c>
      <c r="C47" s="63">
        <v>59538.902300000191</v>
      </c>
      <c r="D47" s="8" t="s">
        <v>60</v>
      </c>
      <c r="E47">
        <f t="shared" si="6"/>
        <v>43038.23479070887</v>
      </c>
      <c r="F47">
        <f t="shared" si="7"/>
        <v>43038</v>
      </c>
      <c r="G47">
        <f t="shared" si="8"/>
        <v>6.0220600193133578E-2</v>
      </c>
      <c r="K47">
        <f t="shared" si="9"/>
        <v>6.0220600193133578E-2</v>
      </c>
      <c r="O47">
        <f t="shared" ca="1" si="10"/>
        <v>5.8373485258107219E-2</v>
      </c>
      <c r="Q47" s="2">
        <f t="shared" si="11"/>
        <v>44520.402300000191</v>
      </c>
    </row>
    <row r="48" spans="1:17" x14ac:dyDescent="0.2">
      <c r="A48" s="61" t="s">
        <v>63</v>
      </c>
      <c r="B48" s="62" t="s">
        <v>5</v>
      </c>
      <c r="C48" s="63">
        <v>59538.902999999933</v>
      </c>
      <c r="D48" s="8" t="s">
        <v>57</v>
      </c>
      <c r="E48">
        <f t="shared" si="6"/>
        <v>43038.237519898466</v>
      </c>
      <c r="F48">
        <f t="shared" si="7"/>
        <v>43038</v>
      </c>
      <c r="G48">
        <f t="shared" si="8"/>
        <v>6.0920599935343489E-2</v>
      </c>
      <c r="K48">
        <f t="shared" si="9"/>
        <v>6.0920599935343489E-2</v>
      </c>
      <c r="O48">
        <f t="shared" ca="1" si="10"/>
        <v>5.8373485258107219E-2</v>
      </c>
      <c r="Q48" s="2">
        <f t="shared" si="11"/>
        <v>44520.402999999933</v>
      </c>
    </row>
    <row r="49" spans="1:21" x14ac:dyDescent="0.2">
      <c r="A49" s="61" t="s">
        <v>63</v>
      </c>
      <c r="B49" s="62" t="s">
        <v>5</v>
      </c>
      <c r="C49" s="63">
        <v>59543.905999999959</v>
      </c>
      <c r="D49" s="8" t="s">
        <v>64</v>
      </c>
      <c r="E49">
        <f t="shared" si="6"/>
        <v>43057.743435029319</v>
      </c>
      <c r="F49">
        <f t="shared" si="7"/>
        <v>43057.5</v>
      </c>
      <c r="G49">
        <f t="shared" si="8"/>
        <v>6.2437749962555245E-2</v>
      </c>
      <c r="K49">
        <f t="shared" si="9"/>
        <v>6.2437749962555245E-2</v>
      </c>
      <c r="O49">
        <f t="shared" ca="1" si="10"/>
        <v>5.8394519534268927E-2</v>
      </c>
      <c r="Q49" s="2">
        <f t="shared" si="11"/>
        <v>44525.405999999959</v>
      </c>
    </row>
    <row r="50" spans="1:21" x14ac:dyDescent="0.2">
      <c r="A50" s="61" t="s">
        <v>63</v>
      </c>
      <c r="B50" s="62" t="s">
        <v>5</v>
      </c>
      <c r="C50" s="63">
        <v>59544.93200000003</v>
      </c>
      <c r="D50" s="8" t="s">
        <v>64</v>
      </c>
      <c r="E50">
        <f t="shared" si="6"/>
        <v>43061.743648686235</v>
      </c>
      <c r="F50">
        <f t="shared" si="7"/>
        <v>43061.5</v>
      </c>
      <c r="G50">
        <f t="shared" si="8"/>
        <v>6.2492550030583516E-2</v>
      </c>
      <c r="K50">
        <f t="shared" si="9"/>
        <v>6.2492550030583516E-2</v>
      </c>
      <c r="O50">
        <f t="shared" ca="1" si="10"/>
        <v>5.8398834257584152E-2</v>
      </c>
      <c r="Q50" s="2">
        <f t="shared" si="11"/>
        <v>44526.43200000003</v>
      </c>
    </row>
    <row r="51" spans="1:21" x14ac:dyDescent="0.2">
      <c r="A51" s="61" t="s">
        <v>63</v>
      </c>
      <c r="B51" s="62" t="s">
        <v>5</v>
      </c>
      <c r="C51" s="63">
        <v>59547.879800000228</v>
      </c>
      <c r="D51" s="8" t="s">
        <v>60</v>
      </c>
      <c r="E51">
        <f t="shared" si="6"/>
        <v>43073.23666020458</v>
      </c>
      <c r="F51">
        <f t="shared" si="7"/>
        <v>43073</v>
      </c>
      <c r="G51">
        <f t="shared" si="8"/>
        <v>6.0700100228132214E-2</v>
      </c>
      <c r="K51">
        <f t="shared" si="9"/>
        <v>6.0700100228132214E-2</v>
      </c>
      <c r="O51">
        <f t="shared" ca="1" si="10"/>
        <v>5.8411239087115416E-2</v>
      </c>
      <c r="Q51" s="2">
        <f t="shared" si="11"/>
        <v>44529.379800000228</v>
      </c>
    </row>
    <row r="52" spans="1:21" x14ac:dyDescent="0.2">
      <c r="A52" s="61" t="s">
        <v>63</v>
      </c>
      <c r="B52" s="62" t="s">
        <v>5</v>
      </c>
      <c r="C52" s="63">
        <v>59551.858000000007</v>
      </c>
      <c r="D52" s="8" t="s">
        <v>60</v>
      </c>
      <c r="E52">
        <f t="shared" si="6"/>
        <v>43088.747040290298</v>
      </c>
      <c r="F52">
        <f t="shared" si="7"/>
        <v>43088.5</v>
      </c>
      <c r="G52">
        <f t="shared" si="8"/>
        <v>6.3362450011481997E-2</v>
      </c>
      <c r="K52">
        <f t="shared" si="9"/>
        <v>6.3362450011481997E-2</v>
      </c>
      <c r="O52">
        <f t="shared" ca="1" si="10"/>
        <v>5.8427958639961898E-2</v>
      </c>
      <c r="Q52" s="2">
        <f t="shared" si="11"/>
        <v>44533.358000000007</v>
      </c>
    </row>
    <row r="53" spans="1:21" x14ac:dyDescent="0.2">
      <c r="A53" s="61" t="s">
        <v>63</v>
      </c>
      <c r="B53" s="62" t="s">
        <v>5</v>
      </c>
      <c r="C53" s="63">
        <v>59552.882400000002</v>
      </c>
      <c r="D53" s="8" t="s">
        <v>60</v>
      </c>
      <c r="E53">
        <f t="shared" si="6"/>
        <v>43092.741015796964</v>
      </c>
      <c r="F53">
        <f t="shared" si="7"/>
        <v>43092.5</v>
      </c>
      <c r="G53">
        <f t="shared" si="8"/>
        <v>6.1817250003514346E-2</v>
      </c>
      <c r="K53">
        <f t="shared" si="9"/>
        <v>6.1817250003514346E-2</v>
      </c>
      <c r="O53">
        <f t="shared" ca="1" si="10"/>
        <v>5.8432273363277124E-2</v>
      </c>
      <c r="Q53" s="2">
        <f t="shared" si="11"/>
        <v>44534.382400000002</v>
      </c>
    </row>
    <row r="54" spans="1:21" x14ac:dyDescent="0.2">
      <c r="A54" s="61" t="s">
        <v>63</v>
      </c>
      <c r="B54" s="62" t="s">
        <v>5</v>
      </c>
      <c r="C54" s="63">
        <v>59552.883899999782</v>
      </c>
      <c r="D54" s="8" t="s">
        <v>57</v>
      </c>
      <c r="E54">
        <f t="shared" si="6"/>
        <v>43092.746864061686</v>
      </c>
      <c r="F54">
        <f t="shared" si="7"/>
        <v>43092.5</v>
      </c>
      <c r="G54">
        <f t="shared" si="8"/>
        <v>6.3317249783722218E-2</v>
      </c>
      <c r="K54">
        <f t="shared" si="9"/>
        <v>6.3317249783722218E-2</v>
      </c>
      <c r="O54">
        <f t="shared" ca="1" si="10"/>
        <v>5.8432273363277124E-2</v>
      </c>
      <c r="Q54" s="2">
        <f t="shared" si="11"/>
        <v>44534.383899999782</v>
      </c>
    </row>
    <row r="55" spans="1:21" x14ac:dyDescent="0.2">
      <c r="A55" s="61" t="s">
        <v>63</v>
      </c>
      <c r="B55" s="62" t="s">
        <v>5</v>
      </c>
      <c r="C55" s="63">
        <v>59557.882000000216</v>
      </c>
      <c r="D55" s="8" t="s">
        <v>60</v>
      </c>
      <c r="E55">
        <f t="shared" si="6"/>
        <v>43112.233674859897</v>
      </c>
      <c r="F55">
        <f t="shared" si="7"/>
        <v>43112</v>
      </c>
      <c r="G55">
        <f t="shared" si="8"/>
        <v>5.9934400218480732E-2</v>
      </c>
      <c r="K55">
        <f t="shared" si="9"/>
        <v>5.9934400218480732E-2</v>
      </c>
      <c r="O55">
        <f t="shared" ca="1" si="10"/>
        <v>5.8453307639438831E-2</v>
      </c>
      <c r="Q55" s="2">
        <f t="shared" si="11"/>
        <v>44539.382000000216</v>
      </c>
    </row>
    <row r="56" spans="1:21" x14ac:dyDescent="0.2">
      <c r="A56" s="61" t="s">
        <v>63</v>
      </c>
      <c r="B56" s="62" t="s">
        <v>5</v>
      </c>
      <c r="C56" s="63">
        <v>59557.884000000078</v>
      </c>
      <c r="D56" s="8" t="s">
        <v>57</v>
      </c>
      <c r="E56">
        <f t="shared" si="6"/>
        <v>43112.241472546797</v>
      </c>
      <c r="F56">
        <f t="shared" si="7"/>
        <v>43112</v>
      </c>
      <c r="G56">
        <f t="shared" si="8"/>
        <v>6.1934400080644991E-2</v>
      </c>
      <c r="K56">
        <f t="shared" si="9"/>
        <v>6.1934400080644991E-2</v>
      </c>
      <c r="O56">
        <f t="shared" ca="1" si="10"/>
        <v>5.8453307639438831E-2</v>
      </c>
      <c r="Q56" s="2">
        <f t="shared" si="11"/>
        <v>44539.384000000078</v>
      </c>
    </row>
    <row r="57" spans="1:21" x14ac:dyDescent="0.2">
      <c r="A57" s="61" t="s">
        <v>63</v>
      </c>
      <c r="B57" s="62" t="s">
        <v>5</v>
      </c>
      <c r="C57" s="63">
        <v>59558.907999999821</v>
      </c>
      <c r="D57" s="8" t="s">
        <v>57</v>
      </c>
      <c r="E57">
        <f t="shared" si="6"/>
        <v>43116.233888514995</v>
      </c>
      <c r="F57">
        <f t="shared" si="7"/>
        <v>43116</v>
      </c>
      <c r="G57">
        <f t="shared" si="8"/>
        <v>5.9989199820847716E-2</v>
      </c>
      <c r="K57">
        <f t="shared" si="9"/>
        <v>5.9989199820847716E-2</v>
      </c>
      <c r="O57">
        <f t="shared" ca="1" si="10"/>
        <v>5.8457622362754057E-2</v>
      </c>
      <c r="Q57" s="2">
        <f t="shared" si="11"/>
        <v>44540.407999999821</v>
      </c>
    </row>
    <row r="58" spans="1:21" x14ac:dyDescent="0.2">
      <c r="A58" s="61" t="s">
        <v>63</v>
      </c>
      <c r="B58" s="62" t="s">
        <v>5</v>
      </c>
      <c r="C58" s="63">
        <v>59558.908999999985</v>
      </c>
      <c r="D58" s="8" t="s">
        <v>60</v>
      </c>
      <c r="E58">
        <f t="shared" si="6"/>
        <v>43116.23778735935</v>
      </c>
      <c r="F58">
        <f t="shared" si="7"/>
        <v>43116</v>
      </c>
      <c r="G58">
        <f t="shared" si="8"/>
        <v>6.0989199984760489E-2</v>
      </c>
      <c r="K58">
        <f t="shared" si="9"/>
        <v>6.0989199984760489E-2</v>
      </c>
      <c r="O58">
        <f t="shared" ca="1" si="10"/>
        <v>5.8457622362754057E-2</v>
      </c>
      <c r="Q58" s="2">
        <f t="shared" si="11"/>
        <v>44540.408999999985</v>
      </c>
    </row>
    <row r="59" spans="1:21" x14ac:dyDescent="0.2">
      <c r="A59" s="64" t="s">
        <v>67</v>
      </c>
      <c r="B59" s="65" t="s">
        <v>5</v>
      </c>
      <c r="C59" s="66">
        <v>59790.259399999864</v>
      </c>
      <c r="D59" s="8"/>
      <c r="E59">
        <f t="shared" ref="E59:E62" si="12">+(C59-C$7)/C$8</f>
        <v>44018.236841499398</v>
      </c>
      <c r="F59">
        <f t="shared" ref="F59:F62" si="13">ROUND(2*E59,0)/2</f>
        <v>44018</v>
      </c>
      <c r="G59">
        <f t="shared" ref="G59:G62" si="14">+C59-(C$7+F59*C$8)</f>
        <v>6.0746599861886352E-2</v>
      </c>
      <c r="K59">
        <f t="shared" ref="K59:K62" si="15">+G59</f>
        <v>6.0746599861886352E-2</v>
      </c>
      <c r="O59">
        <f t="shared" ref="O59:O62" ca="1" si="16">+C$11+C$12*$F59</f>
        <v>5.9430592470336698E-2</v>
      </c>
      <c r="Q59" s="2">
        <f t="shared" ref="Q59:Q62" si="17">+C59-15018.5</f>
        <v>44771.759399999864</v>
      </c>
    </row>
    <row r="60" spans="1:21" x14ac:dyDescent="0.2">
      <c r="A60" s="64" t="s">
        <v>67</v>
      </c>
      <c r="B60" s="65" t="s">
        <v>5</v>
      </c>
      <c r="C60" s="66">
        <v>59790.260499999858</v>
      </c>
      <c r="D60" s="8"/>
      <c r="E60">
        <f t="shared" si="12"/>
        <v>44018.241130227463</v>
      </c>
      <c r="F60">
        <f t="shared" si="13"/>
        <v>44018</v>
      </c>
      <c r="G60">
        <f t="shared" si="14"/>
        <v>6.1846599855925888E-2</v>
      </c>
      <c r="K60">
        <f t="shared" si="15"/>
        <v>6.1846599855925888E-2</v>
      </c>
      <c r="O60">
        <f t="shared" ca="1" si="16"/>
        <v>5.9430592470336698E-2</v>
      </c>
      <c r="Q60" s="2">
        <f t="shared" si="17"/>
        <v>44771.760499999858</v>
      </c>
    </row>
    <row r="61" spans="1:21" x14ac:dyDescent="0.2">
      <c r="A61" s="64" t="s">
        <v>67</v>
      </c>
      <c r="B61" s="65" t="s">
        <v>5</v>
      </c>
      <c r="C61" s="66">
        <v>59790.263400000054</v>
      </c>
      <c r="D61" s="8"/>
      <c r="E61">
        <f t="shared" si="12"/>
        <v>44018.252436875016</v>
      </c>
      <c r="F61">
        <f t="shared" si="13"/>
        <v>44018.5</v>
      </c>
      <c r="G61">
        <f t="shared" si="14"/>
        <v>-6.3496549941191915E-2</v>
      </c>
      <c r="O61">
        <f t="shared" ca="1" si="16"/>
        <v>5.9431131810751096E-2</v>
      </c>
      <c r="Q61" s="2">
        <f t="shared" si="17"/>
        <v>44771.763400000054</v>
      </c>
      <c r="U61">
        <f>+G61</f>
        <v>-6.3496549941191915E-2</v>
      </c>
    </row>
    <row r="62" spans="1:21" x14ac:dyDescent="0.2">
      <c r="A62" s="64" t="s">
        <v>67</v>
      </c>
      <c r="B62" s="65" t="s">
        <v>5</v>
      </c>
      <c r="C62" s="66">
        <v>59833.091000000015</v>
      </c>
      <c r="D62" s="8"/>
      <c r="E62">
        <f t="shared" si="12"/>
        <v>44185.230556174021</v>
      </c>
      <c r="F62">
        <f t="shared" si="13"/>
        <v>44185</v>
      </c>
      <c r="G62">
        <f t="shared" si="14"/>
        <v>5.9134500013897195E-2</v>
      </c>
      <c r="K62">
        <f t="shared" si="15"/>
        <v>5.9134500013897195E-2</v>
      </c>
      <c r="O62">
        <f t="shared" ca="1" si="16"/>
        <v>5.9610732168747231E-2</v>
      </c>
      <c r="Q62" s="2">
        <f t="shared" si="17"/>
        <v>44814.591000000015</v>
      </c>
    </row>
    <row r="63" spans="1:21" x14ac:dyDescent="0.2">
      <c r="C63" s="8"/>
      <c r="D63" s="8"/>
    </row>
    <row r="64" spans="1:21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36:D39" name="Range1"/>
  </protectedRanges>
  <phoneticPr fontId="8" type="noConversion"/>
  <hyperlinks>
    <hyperlink ref="H1767" r:id="rId1" display="http://vsolj.cetus-net.org/bulletin.html" xr:uid="{00000000-0004-0000-0000-000000000000}"/>
    <hyperlink ref="H64873" r:id="rId2" display="http://vsolj.cetus-net.org/bulletin.html" xr:uid="{00000000-0004-0000-0000-000001000000}"/>
    <hyperlink ref="H64866" r:id="rId3" display="https://www.aavso.org/ejaavso" xr:uid="{00000000-0004-0000-0000-000002000000}"/>
    <hyperlink ref="AP1017" r:id="rId4" display="http://cdsbib.u-strasbg.fr/cgi-bin/cdsbib?1990RMxAA..21..381G" xr:uid="{00000000-0004-0000-0000-000003000000}"/>
    <hyperlink ref="AP1021" r:id="rId5" display="http://cdsbib.u-strasbg.fr/cgi-bin/cdsbib?1990RMxAA..21..381G" xr:uid="{00000000-0004-0000-0000-000004000000}"/>
    <hyperlink ref="AP1020" r:id="rId6" display="http://cdsbib.u-strasbg.fr/cgi-bin/cdsbib?1990RMxAA..21..381G" xr:uid="{00000000-0004-0000-0000-000005000000}"/>
    <hyperlink ref="AP1001" r:id="rId7" display="http://cdsbib.u-strasbg.fr/cgi-bin/cdsbib?1990RMxAA..21..381G" xr:uid="{00000000-0004-0000-0000-000006000000}"/>
    <hyperlink ref="I64873" r:id="rId8" display="http://vsolj.cetus-net.org/bulletin.html" xr:uid="{00000000-0004-0000-0000-000007000000}"/>
    <hyperlink ref="AQ1157" r:id="rId9" display="http://cdsbib.u-strasbg.fr/cgi-bin/cdsbib?1990RMxAA..21..381G" xr:uid="{00000000-0004-0000-0000-000008000000}"/>
    <hyperlink ref="AQ55923" r:id="rId10" display="http://cdsbib.u-strasbg.fr/cgi-bin/cdsbib?1990RMxAA..21..381G" xr:uid="{00000000-0004-0000-0000-000009000000}"/>
    <hyperlink ref="AQ1158" r:id="rId11" display="http://cdsbib.u-strasbg.fr/cgi-bin/cdsbib?1990RMxAA..21..381G" xr:uid="{00000000-0004-0000-0000-00000A000000}"/>
    <hyperlink ref="H64870" r:id="rId12" display="https://www.aavso.org/ejaavso" xr:uid="{00000000-0004-0000-0000-00000B000000}"/>
    <hyperlink ref="H2043" r:id="rId13" display="http://vsolj.cetus-net.org/bulletin.html" xr:uid="{00000000-0004-0000-0000-00000C000000}"/>
    <hyperlink ref="AP3287" r:id="rId14" display="http://cdsbib.u-strasbg.fr/cgi-bin/cdsbib?1990RMxAA..21..381G" xr:uid="{00000000-0004-0000-0000-00000D000000}"/>
    <hyperlink ref="AP3290" r:id="rId15" display="http://cdsbib.u-strasbg.fr/cgi-bin/cdsbib?1990RMxAA..21..381G" xr:uid="{00000000-0004-0000-0000-00000E000000}"/>
    <hyperlink ref="AP3288" r:id="rId16" display="http://cdsbib.u-strasbg.fr/cgi-bin/cdsbib?1990RMxAA..21..381G" xr:uid="{00000000-0004-0000-0000-00000F000000}"/>
    <hyperlink ref="AP3272" r:id="rId17" display="http://cdsbib.u-strasbg.fr/cgi-bin/cdsbib?1990RMxAA..21..381G" xr:uid="{00000000-0004-0000-0000-000010000000}"/>
    <hyperlink ref="I2043" r:id="rId18" display="http://vsolj.cetus-net.org/bulletin.html" xr:uid="{00000000-0004-0000-0000-000011000000}"/>
    <hyperlink ref="AQ3501" r:id="rId19" display="http://cdsbib.u-strasbg.fr/cgi-bin/cdsbib?1990RMxAA..21..381G" xr:uid="{00000000-0004-0000-0000-000012000000}"/>
    <hyperlink ref="AQ202" r:id="rId20" display="http://cdsbib.u-strasbg.fr/cgi-bin/cdsbib?1990RMxAA..21..381G" xr:uid="{00000000-0004-0000-0000-000013000000}"/>
    <hyperlink ref="AQ3505" r:id="rId21" display="http://cdsbib.u-strasbg.fr/cgi-bin/cdsbib?1990RMxAA..21..381G" xr:uid="{00000000-0004-0000-0000-000014000000}"/>
    <hyperlink ref="H64601" r:id="rId22" display="http://vsolj.cetus-net.org/bulletin.html" xr:uid="{00000000-0004-0000-0000-000015000000}"/>
    <hyperlink ref="H64594" r:id="rId23" display="https://www.aavso.org/ejaavso" xr:uid="{00000000-0004-0000-0000-000016000000}"/>
    <hyperlink ref="I64601" r:id="rId24" display="http://vsolj.cetus-net.org/bulletin.html" xr:uid="{00000000-0004-0000-0000-000017000000}"/>
    <hyperlink ref="AQ58252" r:id="rId25" display="http://cdsbib.u-strasbg.fr/cgi-bin/cdsbib?1990RMxAA..21..381G" xr:uid="{00000000-0004-0000-0000-000018000000}"/>
    <hyperlink ref="H64598" r:id="rId26" display="https://www.aavso.org/ejaavso" xr:uid="{00000000-0004-0000-0000-000019000000}"/>
    <hyperlink ref="AP5616" r:id="rId27" display="http://cdsbib.u-strasbg.fr/cgi-bin/cdsbib?1990RMxAA..21..381G" xr:uid="{00000000-0004-0000-0000-00001A000000}"/>
    <hyperlink ref="AP5619" r:id="rId28" display="http://cdsbib.u-strasbg.fr/cgi-bin/cdsbib?1990RMxAA..21..381G" xr:uid="{00000000-0004-0000-0000-00001B000000}"/>
    <hyperlink ref="AP5617" r:id="rId29" display="http://cdsbib.u-strasbg.fr/cgi-bin/cdsbib?1990RMxAA..21..381G" xr:uid="{00000000-0004-0000-0000-00001C000000}"/>
    <hyperlink ref="AP5601" r:id="rId30" display="http://cdsbib.u-strasbg.fr/cgi-bin/cdsbib?1990RMxAA..21..381G" xr:uid="{00000000-0004-0000-0000-00001D000000}"/>
    <hyperlink ref="AQ5830" r:id="rId31" display="http://cdsbib.u-strasbg.fr/cgi-bin/cdsbib?1990RMxAA..21..381G" xr:uid="{00000000-0004-0000-0000-00001E000000}"/>
    <hyperlink ref="AQ5834" r:id="rId32" display="http://cdsbib.u-strasbg.fr/cgi-bin/cdsbib?1990RMxAA..21..381G" xr:uid="{00000000-0004-0000-0000-00001F000000}"/>
    <hyperlink ref="AQ65514" r:id="rId33" display="http://cdsbib.u-strasbg.fr/cgi-bin/cdsbib?1990RMxAA..21..381G" xr:uid="{00000000-0004-0000-0000-000020000000}"/>
    <hyperlink ref="I2722" r:id="rId34" display="http://vsolj.cetus-net.org/bulletin.html" xr:uid="{00000000-0004-0000-0000-000021000000}"/>
    <hyperlink ref="H2722" r:id="rId35" display="http://vsolj.cetus-net.org/bulletin.html" xr:uid="{00000000-0004-0000-0000-000022000000}"/>
    <hyperlink ref="AQ639" r:id="rId36" display="http://cdsbib.u-strasbg.fr/cgi-bin/cdsbib?1990RMxAA..21..381G" xr:uid="{00000000-0004-0000-0000-000023000000}"/>
    <hyperlink ref="AQ638" r:id="rId37" display="http://cdsbib.u-strasbg.fr/cgi-bin/cdsbib?1990RMxAA..21..381G" xr:uid="{00000000-0004-0000-0000-000024000000}"/>
    <hyperlink ref="AP3892" r:id="rId38" display="http://cdsbib.u-strasbg.fr/cgi-bin/cdsbib?1990RMxAA..21..381G" xr:uid="{00000000-0004-0000-0000-000025000000}"/>
    <hyperlink ref="AP3910" r:id="rId39" display="http://cdsbib.u-strasbg.fr/cgi-bin/cdsbib?1990RMxAA..21..381G" xr:uid="{00000000-0004-0000-0000-000026000000}"/>
    <hyperlink ref="AP3911" r:id="rId40" display="http://cdsbib.u-strasbg.fr/cgi-bin/cdsbib?1990RMxAA..21..381G" xr:uid="{00000000-0004-0000-0000-000027000000}"/>
    <hyperlink ref="AP3907" r:id="rId41" display="http://cdsbib.u-strasbg.fr/cgi-bin/cdsbib?1990RMxAA..21..381G" xr:uid="{00000000-0004-0000-0000-000028000000}"/>
  </hyperlinks>
  <pageMargins left="0.75" right="0.75" top="1" bottom="1" header="0.5" footer="0.5"/>
  <headerFooter alignWithMargins="0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2024-01-25T06:37:48Z</dcterms:modified>
</cp:coreProperties>
</file>