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8D98A771-D7E1-486D-B040-DD7F7A50F0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34" i="1" l="1"/>
  <c r="F34" i="1"/>
  <c r="G34" i="1"/>
  <c r="K34" i="1" s="1"/>
  <c r="Q34" i="1"/>
  <c r="E32" i="1"/>
  <c r="F32" i="1" s="1"/>
  <c r="G32" i="1" s="1"/>
  <c r="K32" i="1" s="1"/>
  <c r="Q32" i="1"/>
  <c r="E33" i="1"/>
  <c r="F33" i="1"/>
  <c r="G33" i="1" s="1"/>
  <c r="K33" i="1" s="1"/>
  <c r="Q33" i="1"/>
  <c r="E30" i="1"/>
  <c r="F30" i="1"/>
  <c r="G30" i="1"/>
  <c r="K30" i="1"/>
  <c r="E31" i="1"/>
  <c r="F31" i="1"/>
  <c r="G31" i="1"/>
  <c r="K31" i="1"/>
  <c r="Q30" i="1"/>
  <c r="Q31" i="1"/>
  <c r="E22" i="1"/>
  <c r="F22" i="1"/>
  <c r="G22" i="1"/>
  <c r="K22" i="1"/>
  <c r="E23" i="1"/>
  <c r="F23" i="1"/>
  <c r="G23" i="1"/>
  <c r="E24" i="1"/>
  <c r="F24" i="1"/>
  <c r="G24" i="1"/>
  <c r="K24" i="1"/>
  <c r="E21" i="1"/>
  <c r="F21" i="1"/>
  <c r="G21" i="1"/>
  <c r="I21" i="1"/>
  <c r="E25" i="1"/>
  <c r="F25" i="1"/>
  <c r="G25" i="1"/>
  <c r="K25" i="1"/>
  <c r="E26" i="1"/>
  <c r="F26" i="1"/>
  <c r="G26" i="1"/>
  <c r="K26" i="1"/>
  <c r="E27" i="1"/>
  <c r="F27" i="1"/>
  <c r="G27" i="1"/>
  <c r="K27" i="1"/>
  <c r="E28" i="1"/>
  <c r="F28" i="1"/>
  <c r="G28" i="1"/>
  <c r="K28" i="1"/>
  <c r="E29" i="1"/>
  <c r="F29" i="1"/>
  <c r="G29" i="1"/>
  <c r="K29" i="1"/>
  <c r="Q22" i="1"/>
  <c r="K23" i="1"/>
  <c r="Q23" i="1"/>
  <c r="Q24" i="1"/>
  <c r="Q27" i="1"/>
  <c r="Q28" i="1"/>
  <c r="Q29" i="1"/>
  <c r="Q25" i="1"/>
  <c r="Q26" i="1"/>
  <c r="C9" i="1"/>
  <c r="D9" i="1"/>
  <c r="F16" i="1"/>
  <c r="F17" i="1" s="1"/>
  <c r="C17" i="1"/>
  <c r="Q21" i="1"/>
  <c r="C11" i="1"/>
  <c r="C12" i="1"/>
  <c r="O34" i="1" l="1"/>
  <c r="O33" i="1"/>
  <c r="O32" i="1"/>
  <c r="C16" i="1"/>
  <c r="D18" i="1" s="1"/>
  <c r="O24" i="1"/>
  <c r="O25" i="1"/>
  <c r="O30" i="1"/>
  <c r="O31" i="1"/>
  <c r="O29" i="1"/>
  <c r="O23" i="1"/>
  <c r="O21" i="1"/>
  <c r="O22" i="1"/>
  <c r="O28" i="1"/>
  <c r="C15" i="1"/>
  <c r="O26" i="1"/>
  <c r="O27" i="1"/>
  <c r="F18" i="1" l="1"/>
  <c r="F19" i="1" s="1"/>
  <c r="C18" i="1"/>
</calcChain>
</file>

<file path=xl/sharedStrings.xml><?xml version="1.0" encoding="utf-8"?>
<sst xmlns="http://schemas.openxmlformats.org/spreadsheetml/2006/main" count="88" uniqueCount="61">
  <si>
    <t>VSB-66</t>
  </si>
  <si>
    <t>as of 2019-07-05</t>
  </si>
  <si>
    <t>II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</si>
  <si>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</si>
  <si>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</si>
  <si>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</si>
  <si>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</si>
  <si>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</si>
  <si>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</si>
  <si>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</si>
  <si>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</si>
  <si>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</si>
  <si>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</si>
  <si>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</si>
  <si>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</si>
  <si>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</si>
  <si>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</si>
  <si>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</si>
  <si>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</si>
  <si>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</si>
  <si>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</si>
  <si>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</si>
  <si>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</si>
  <si>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</si>
  <si>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</si>
  <si>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</si>
  <si>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</si>
  <si>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</si>
  <si>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</si>
  <si>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</si>
  <si>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</si>
  <si>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</si>
  <si>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</si>
  <si>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</si>
  <si>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</si>
  <si>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</si>
  <si>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</si>
  <si>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</si>
  <si>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</si>
  <si>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</si>
  <si>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</si>
  <si>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</si>
  <si>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</si>
  <si>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</si>
  <si>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IK Cet</t>
  </si>
  <si>
    <t>2018H</t>
  </si>
  <si>
    <t>G5270-0645</t>
  </si>
  <si>
    <t>EW</t>
  </si>
  <si>
    <t>IK Cet / GSC 5270-0645</t>
  </si>
  <si>
    <t>GCVS</t>
  </si>
  <si>
    <t>VSB-64</t>
  </si>
  <si>
    <t>I</t>
  </si>
  <si>
    <t>B</t>
  </si>
  <si>
    <t>Ic</t>
  </si>
  <si>
    <t>OEJV 116</t>
  </si>
  <si>
    <t>IBVS 5960</t>
  </si>
  <si>
    <t>IBVS 6042</t>
  </si>
  <si>
    <t>VSB 067</t>
  </si>
  <si>
    <t>V</t>
  </si>
  <si>
    <t>VSB, 91</t>
  </si>
  <si>
    <t>VSB,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</si>
</sst>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"/>
    <numFmt numFmtId="166" formatCode="0.00000"/>
  </numFmts>
  <fonts count="23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i/>
      <sz val="10"/>
      <color indexed="20"/>
      <name val="Arial"/>
      <family val="2"/>
    </font>
    <font>
      <sz val="10"/>
      <color indexed="12"/>
      <name val="Arial"/>
      <family val="2"/>
    </font>
    <font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9">
    <xf numFmtId="0" fontId="0" fillId="0" borderId="0">
      <alignment vertical="top"/>
    </xf>
    <xf numFmtId="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/>
    <xf numFmtId="0" fontId="17" fillId="0" borderId="2" applyNumberFormat="0" applyFont="0" applyFill="0" applyAlignment="0" applyProtection="0"/>
  </cellStyleXfs>
  <cellXfs count="63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/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>
      <alignment vertical="top"/>
    </xf>
    <xf numFmtId="0" fontId="1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6" fillId="0" borderId="1" xfId="0" applyFont="1" applyBorder="1" applyAlignment="1">
      <alignment vertical="center"/>
    </xf>
    <xf numFmtId="0" fontId="16" fillId="2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15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8" fillId="0" borderId="0" xfId="0" applyFont="1" applyAlignment="1"/>
    <xf numFmtId="0" fontId="18" fillId="0" borderId="0" xfId="0" applyFont="1" applyAlignment="1">
      <alignment horizontal="center"/>
    </xf>
    <xf numFmtId="165" fontId="18" fillId="0" borderId="0" xfId="0" applyNumberFormat="1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20" fillId="0" borderId="0" xfId="0" applyFont="1" applyAlignment="1"/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>
      <alignment vertical="top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5" fillId="0" borderId="0" xfId="7" applyFont="1" applyAlignment="1">
      <alignment horizontal="left"/>
    </xf>
    <xf numFmtId="0" fontId="5" fillId="0" borderId="0" xfId="7" applyFont="1" applyAlignment="1">
      <alignment horizontal="center"/>
    </xf>
    <xf numFmtId="0" fontId="19" fillId="0" borderId="0" xfId="0" applyFont="1">
      <alignment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166" fontId="22" fillId="0" borderId="0" xfId="0" applyNumberFormat="1" applyFont="1" applyAlignment="1">
      <alignment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166" fontId="22" fillId="0" borderId="0" xfId="0" applyNumberFormat="1" applyFont="1" applyAlignment="1" applyProtection="1">
      <alignment vertical="center" wrapText="1"/>
      <protection locked="0"/>
    </xf>
    <xf numFmtId="0" fontId="0" fillId="0" borderId="0" xfId="0" applyAlignment="1">
      <alignment horizontal="right"/>
    </xf>
  </cellXfs>
  <cellStyles count="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Normal_A_1" xfId="7" xr:uid="{00000000-0005-0000-0000-000007000000}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IK Cet - O-C Diagr.</a:t>
            </a:r>
          </a:p>
        </c:rich>
      </c:tx>
      <c:layout>
        <c:manualLayout>
          <c:xMode val="edge"/>
          <c:yMode val="edge"/>
          <c:x val="0.39398496240601505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79699248120301"/>
          <c:y val="0.14035127795846455"/>
          <c:w val="0.84661654135338349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4.0000000000000001E-3</c:v>
                  </c:pt>
                  <c:pt idx="2">
                    <c:v>5.0000000000000001E-4</c:v>
                  </c:pt>
                  <c:pt idx="3">
                    <c:v>6.0000000000000006E-4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4.0000000000000001E-3</c:v>
                  </c:pt>
                  <c:pt idx="2">
                    <c:v>5.0000000000000001E-4</c:v>
                  </c:pt>
                  <c:pt idx="3">
                    <c:v>6.0000000000000006E-4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6647</c:v>
                </c:pt>
                <c:pt idx="2">
                  <c:v>7602.5</c:v>
                </c:pt>
                <c:pt idx="3">
                  <c:v>8948</c:v>
                </c:pt>
                <c:pt idx="4">
                  <c:v>12295</c:v>
                </c:pt>
                <c:pt idx="5">
                  <c:v>12295</c:v>
                </c:pt>
                <c:pt idx="6">
                  <c:v>12935.5</c:v>
                </c:pt>
                <c:pt idx="7">
                  <c:v>12935.5</c:v>
                </c:pt>
                <c:pt idx="8">
                  <c:v>12935.5</c:v>
                </c:pt>
                <c:pt idx="9">
                  <c:v>13455</c:v>
                </c:pt>
                <c:pt idx="10">
                  <c:v>13455</c:v>
                </c:pt>
                <c:pt idx="11">
                  <c:v>14991.5</c:v>
                </c:pt>
                <c:pt idx="12">
                  <c:v>14997</c:v>
                </c:pt>
                <c:pt idx="13">
                  <c:v>15557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16-4F6F-8093-25C927EEA451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4.0000000000000001E-3</c:v>
                  </c:pt>
                  <c:pt idx="2">
                    <c:v>5.0000000000000001E-4</c:v>
                  </c:pt>
                  <c:pt idx="3">
                    <c:v>6.0000000000000006E-4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4.0000000000000001E-3</c:v>
                  </c:pt>
                  <c:pt idx="2">
                    <c:v>5.0000000000000001E-4</c:v>
                  </c:pt>
                  <c:pt idx="3">
                    <c:v>6.0000000000000006E-4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6647</c:v>
                </c:pt>
                <c:pt idx="2">
                  <c:v>7602.5</c:v>
                </c:pt>
                <c:pt idx="3">
                  <c:v>8948</c:v>
                </c:pt>
                <c:pt idx="4">
                  <c:v>12295</c:v>
                </c:pt>
                <c:pt idx="5">
                  <c:v>12295</c:v>
                </c:pt>
                <c:pt idx="6">
                  <c:v>12935.5</c:v>
                </c:pt>
                <c:pt idx="7">
                  <c:v>12935.5</c:v>
                </c:pt>
                <c:pt idx="8">
                  <c:v>12935.5</c:v>
                </c:pt>
                <c:pt idx="9">
                  <c:v>13455</c:v>
                </c:pt>
                <c:pt idx="10">
                  <c:v>13455</c:v>
                </c:pt>
                <c:pt idx="11">
                  <c:v>14991.5</c:v>
                </c:pt>
                <c:pt idx="12">
                  <c:v>14997</c:v>
                </c:pt>
                <c:pt idx="13">
                  <c:v>15557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16-4F6F-8093-25C927EEA451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4.0000000000000001E-3</c:v>
                  </c:pt>
                  <c:pt idx="2">
                    <c:v>5.0000000000000001E-4</c:v>
                  </c:pt>
                  <c:pt idx="3">
                    <c:v>6.0000000000000006E-4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4.0000000000000001E-3</c:v>
                  </c:pt>
                  <c:pt idx="2">
                    <c:v>5.0000000000000001E-4</c:v>
                  </c:pt>
                  <c:pt idx="3">
                    <c:v>6.0000000000000006E-4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6647</c:v>
                </c:pt>
                <c:pt idx="2">
                  <c:v>7602.5</c:v>
                </c:pt>
                <c:pt idx="3">
                  <c:v>8948</c:v>
                </c:pt>
                <c:pt idx="4">
                  <c:v>12295</c:v>
                </c:pt>
                <c:pt idx="5">
                  <c:v>12295</c:v>
                </c:pt>
                <c:pt idx="6">
                  <c:v>12935.5</c:v>
                </c:pt>
                <c:pt idx="7">
                  <c:v>12935.5</c:v>
                </c:pt>
                <c:pt idx="8">
                  <c:v>12935.5</c:v>
                </c:pt>
                <c:pt idx="9">
                  <c:v>13455</c:v>
                </c:pt>
                <c:pt idx="10">
                  <c:v>13455</c:v>
                </c:pt>
                <c:pt idx="11">
                  <c:v>14991.5</c:v>
                </c:pt>
                <c:pt idx="12">
                  <c:v>14997</c:v>
                </c:pt>
                <c:pt idx="13">
                  <c:v>15557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B16-4F6F-8093-25C927EEA451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4.0000000000000001E-3</c:v>
                  </c:pt>
                  <c:pt idx="2">
                    <c:v>5.0000000000000001E-4</c:v>
                  </c:pt>
                  <c:pt idx="3">
                    <c:v>6.0000000000000006E-4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4.0000000000000001E-3</c:v>
                  </c:pt>
                  <c:pt idx="2">
                    <c:v>5.0000000000000001E-4</c:v>
                  </c:pt>
                  <c:pt idx="3">
                    <c:v>6.0000000000000006E-4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6647</c:v>
                </c:pt>
                <c:pt idx="2">
                  <c:v>7602.5</c:v>
                </c:pt>
                <c:pt idx="3">
                  <c:v>8948</c:v>
                </c:pt>
                <c:pt idx="4">
                  <c:v>12295</c:v>
                </c:pt>
                <c:pt idx="5">
                  <c:v>12295</c:v>
                </c:pt>
                <c:pt idx="6">
                  <c:v>12935.5</c:v>
                </c:pt>
                <c:pt idx="7">
                  <c:v>12935.5</c:v>
                </c:pt>
                <c:pt idx="8">
                  <c:v>12935.5</c:v>
                </c:pt>
                <c:pt idx="9">
                  <c:v>13455</c:v>
                </c:pt>
                <c:pt idx="10">
                  <c:v>13455</c:v>
                </c:pt>
                <c:pt idx="11">
                  <c:v>14991.5</c:v>
                </c:pt>
                <c:pt idx="12">
                  <c:v>14997</c:v>
                </c:pt>
                <c:pt idx="13">
                  <c:v>15557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-1.0199999815085903E-4</c:v>
                </c:pt>
                <c:pt idx="2">
                  <c:v>2.4349999948753975E-3</c:v>
                </c:pt>
                <c:pt idx="3">
                  <c:v>-3.4680000026128255E-3</c:v>
                </c:pt>
                <c:pt idx="4">
                  <c:v>1.7299999963142909E-3</c:v>
                </c:pt>
                <c:pt idx="5">
                  <c:v>2.4300000004586764E-3</c:v>
                </c:pt>
                <c:pt idx="6">
                  <c:v>2.8569998175953515E-3</c:v>
                </c:pt>
                <c:pt idx="7">
                  <c:v>5.6570001834188588E-3</c:v>
                </c:pt>
                <c:pt idx="8">
                  <c:v>5.9570001394604333E-3</c:v>
                </c:pt>
                <c:pt idx="9">
                  <c:v>9.6999999368563294E-4</c:v>
                </c:pt>
                <c:pt idx="10">
                  <c:v>6.9699999949079938E-3</c:v>
                </c:pt>
                <c:pt idx="11">
                  <c:v>4.2610000091372058E-3</c:v>
                </c:pt>
                <c:pt idx="12">
                  <c:v>2.0979999171686359E-3</c:v>
                </c:pt>
                <c:pt idx="13">
                  <c:v>6.3380000501638278E-3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B16-4F6F-8093-25C927EEA451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4.0000000000000001E-3</c:v>
                  </c:pt>
                  <c:pt idx="2">
                    <c:v>5.0000000000000001E-4</c:v>
                  </c:pt>
                  <c:pt idx="3">
                    <c:v>6.0000000000000006E-4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4.0000000000000001E-3</c:v>
                  </c:pt>
                  <c:pt idx="2">
                    <c:v>5.0000000000000001E-4</c:v>
                  </c:pt>
                  <c:pt idx="3">
                    <c:v>6.0000000000000006E-4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6647</c:v>
                </c:pt>
                <c:pt idx="2">
                  <c:v>7602.5</c:v>
                </c:pt>
                <c:pt idx="3">
                  <c:v>8948</c:v>
                </c:pt>
                <c:pt idx="4">
                  <c:v>12295</c:v>
                </c:pt>
                <c:pt idx="5">
                  <c:v>12295</c:v>
                </c:pt>
                <c:pt idx="6">
                  <c:v>12935.5</c:v>
                </c:pt>
                <c:pt idx="7">
                  <c:v>12935.5</c:v>
                </c:pt>
                <c:pt idx="8">
                  <c:v>12935.5</c:v>
                </c:pt>
                <c:pt idx="9">
                  <c:v>13455</c:v>
                </c:pt>
                <c:pt idx="10">
                  <c:v>13455</c:v>
                </c:pt>
                <c:pt idx="11">
                  <c:v>14991.5</c:v>
                </c:pt>
                <c:pt idx="12">
                  <c:v>14997</c:v>
                </c:pt>
                <c:pt idx="13">
                  <c:v>15557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B16-4F6F-8093-25C927EEA451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4.0000000000000001E-3</c:v>
                  </c:pt>
                  <c:pt idx="2">
                    <c:v>5.0000000000000001E-4</c:v>
                  </c:pt>
                  <c:pt idx="3">
                    <c:v>6.0000000000000006E-4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4.0000000000000001E-3</c:v>
                  </c:pt>
                  <c:pt idx="2">
                    <c:v>5.0000000000000001E-4</c:v>
                  </c:pt>
                  <c:pt idx="3">
                    <c:v>6.0000000000000006E-4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6647</c:v>
                </c:pt>
                <c:pt idx="2">
                  <c:v>7602.5</c:v>
                </c:pt>
                <c:pt idx="3">
                  <c:v>8948</c:v>
                </c:pt>
                <c:pt idx="4">
                  <c:v>12295</c:v>
                </c:pt>
                <c:pt idx="5">
                  <c:v>12295</c:v>
                </c:pt>
                <c:pt idx="6">
                  <c:v>12935.5</c:v>
                </c:pt>
                <c:pt idx="7">
                  <c:v>12935.5</c:v>
                </c:pt>
                <c:pt idx="8">
                  <c:v>12935.5</c:v>
                </c:pt>
                <c:pt idx="9">
                  <c:v>13455</c:v>
                </c:pt>
                <c:pt idx="10">
                  <c:v>13455</c:v>
                </c:pt>
                <c:pt idx="11">
                  <c:v>14991.5</c:v>
                </c:pt>
                <c:pt idx="12">
                  <c:v>14997</c:v>
                </c:pt>
                <c:pt idx="13">
                  <c:v>15557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B16-4F6F-8093-25C927EEA451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4.0000000000000001E-3</c:v>
                  </c:pt>
                  <c:pt idx="2">
                    <c:v>5.0000000000000001E-4</c:v>
                  </c:pt>
                  <c:pt idx="3">
                    <c:v>6.0000000000000006E-4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4.0000000000000001E-3</c:v>
                  </c:pt>
                  <c:pt idx="2">
                    <c:v>5.0000000000000001E-4</c:v>
                  </c:pt>
                  <c:pt idx="3">
                    <c:v>6.0000000000000006E-4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6647</c:v>
                </c:pt>
                <c:pt idx="2">
                  <c:v>7602.5</c:v>
                </c:pt>
                <c:pt idx="3">
                  <c:v>8948</c:v>
                </c:pt>
                <c:pt idx="4">
                  <c:v>12295</c:v>
                </c:pt>
                <c:pt idx="5">
                  <c:v>12295</c:v>
                </c:pt>
                <c:pt idx="6">
                  <c:v>12935.5</c:v>
                </c:pt>
                <c:pt idx="7">
                  <c:v>12935.5</c:v>
                </c:pt>
                <c:pt idx="8">
                  <c:v>12935.5</c:v>
                </c:pt>
                <c:pt idx="9">
                  <c:v>13455</c:v>
                </c:pt>
                <c:pt idx="10">
                  <c:v>13455</c:v>
                </c:pt>
                <c:pt idx="11">
                  <c:v>14991.5</c:v>
                </c:pt>
                <c:pt idx="12">
                  <c:v>14997</c:v>
                </c:pt>
                <c:pt idx="13">
                  <c:v>15557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B16-4F6F-8093-25C927EEA451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6647</c:v>
                </c:pt>
                <c:pt idx="2">
                  <c:v>7602.5</c:v>
                </c:pt>
                <c:pt idx="3">
                  <c:v>8948</c:v>
                </c:pt>
                <c:pt idx="4">
                  <c:v>12295</c:v>
                </c:pt>
                <c:pt idx="5">
                  <c:v>12295</c:v>
                </c:pt>
                <c:pt idx="6">
                  <c:v>12935.5</c:v>
                </c:pt>
                <c:pt idx="7">
                  <c:v>12935.5</c:v>
                </c:pt>
                <c:pt idx="8">
                  <c:v>12935.5</c:v>
                </c:pt>
                <c:pt idx="9">
                  <c:v>13455</c:v>
                </c:pt>
                <c:pt idx="10">
                  <c:v>13455</c:v>
                </c:pt>
                <c:pt idx="11">
                  <c:v>14991.5</c:v>
                </c:pt>
                <c:pt idx="12">
                  <c:v>14997</c:v>
                </c:pt>
                <c:pt idx="13">
                  <c:v>15557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-1.7920917630293957E-3</c:v>
                </c:pt>
                <c:pt idx="1">
                  <c:v>8.5009527260989075E-4</c:v>
                </c:pt>
                <c:pt idx="2">
                  <c:v>1.2299071746037734E-3</c:v>
                </c:pt>
                <c:pt idx="3">
                  <c:v>1.7647443427176081E-3</c:v>
                </c:pt>
                <c:pt idx="4">
                  <c:v>3.0951791265726846E-3</c:v>
                </c:pt>
                <c:pt idx="5">
                  <c:v>3.0951791265726846E-3</c:v>
                </c:pt>
                <c:pt idx="6">
                  <c:v>3.3497783136235294E-3</c:v>
                </c:pt>
                <c:pt idx="7">
                  <c:v>3.3497783136235294E-3</c:v>
                </c:pt>
                <c:pt idx="8">
                  <c:v>3.3497783136235294E-3</c:v>
                </c:pt>
                <c:pt idx="9">
                  <c:v>3.5562799181089524E-3</c:v>
                </c:pt>
                <c:pt idx="10">
                  <c:v>3.5562799181089524E-3</c:v>
                </c:pt>
                <c:pt idx="11">
                  <c:v>4.1670397165533279E-3</c:v>
                </c:pt>
                <c:pt idx="12">
                  <c:v>4.1692259703063018E-3</c:v>
                </c:pt>
                <c:pt idx="13">
                  <c:v>4.3918263524272581E-3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B16-4F6F-8093-25C927EEA451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6647</c:v>
                </c:pt>
                <c:pt idx="2">
                  <c:v>7602.5</c:v>
                </c:pt>
                <c:pt idx="3">
                  <c:v>8948</c:v>
                </c:pt>
                <c:pt idx="4">
                  <c:v>12295</c:v>
                </c:pt>
                <c:pt idx="5">
                  <c:v>12295</c:v>
                </c:pt>
                <c:pt idx="6">
                  <c:v>12935.5</c:v>
                </c:pt>
                <c:pt idx="7">
                  <c:v>12935.5</c:v>
                </c:pt>
                <c:pt idx="8">
                  <c:v>12935.5</c:v>
                </c:pt>
                <c:pt idx="9">
                  <c:v>13455</c:v>
                </c:pt>
                <c:pt idx="10">
                  <c:v>13455</c:v>
                </c:pt>
                <c:pt idx="11">
                  <c:v>14991.5</c:v>
                </c:pt>
                <c:pt idx="12">
                  <c:v>14997</c:v>
                </c:pt>
                <c:pt idx="13">
                  <c:v>15557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B16-4F6F-8093-25C927EEA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404992"/>
        <c:axId val="1"/>
      </c:scatterChart>
      <c:valAx>
        <c:axId val="839404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2.155388471177945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94049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052631578947367"/>
          <c:y val="0.92397660818713445"/>
          <c:w val="0.7142857142857143"/>
          <c:h val="5.84795321637426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8228ADC9-76EC-B4A9-FBDC-74C27EEDC9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40"/>
  <sheetViews>
    <sheetView tabSelected="1" workbookViewId="0">
      <pane xSplit="14" ySplit="21" topLeftCell="O22" activePane="bottomRight" state="frozen"/>
      <selection pane="topRight" activeCell="O1" sqref="O1"/>
      <selection pane="bottomLeft" activeCell="A22" sqref="A22"/>
      <selection pane="bottomRight" activeCell="F10" sqref="F10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17" ht="20.25" x14ac:dyDescent="0.3">
      <c r="A1" s="1" t="s">
        <v>48</v>
      </c>
      <c r="F1" s="35" t="s">
        <v>44</v>
      </c>
      <c r="G1" s="36" t="s">
        <v>45</v>
      </c>
      <c r="H1" s="37"/>
      <c r="I1" s="38" t="s">
        <v>46</v>
      </c>
      <c r="J1" s="35" t="s">
        <v>44</v>
      </c>
      <c r="K1" s="39">
        <v>0.55289999999999995</v>
      </c>
      <c r="L1" s="39">
        <v>-11.0634</v>
      </c>
      <c r="M1" s="31">
        <v>51397.527000000002</v>
      </c>
      <c r="N1" s="31">
        <v>0.54326600000000003</v>
      </c>
      <c r="O1" s="30" t="s">
        <v>47</v>
      </c>
      <c r="P1" s="40">
        <v>10</v>
      </c>
      <c r="Q1" s="40">
        <v>10.37</v>
      </c>
    </row>
    <row r="2" spans="1:17" x14ac:dyDescent="0.2">
      <c r="A2" t="s">
        <v>26</v>
      </c>
      <c r="B2" t="s">
        <v>47</v>
      </c>
      <c r="C2" s="29"/>
      <c r="D2" s="3"/>
    </row>
    <row r="3" spans="1:17" ht="13.5" thickBot="1" x14ac:dyDescent="0.25"/>
    <row r="4" spans="1:17" ht="14.25" thickTop="1" thickBot="1" x14ac:dyDescent="0.25">
      <c r="A4" s="5" t="s">
        <v>3</v>
      </c>
      <c r="C4" s="26">
        <v>51397.527000000002</v>
      </c>
      <c r="D4" s="27">
        <v>0.54326600000000003</v>
      </c>
      <c r="E4" s="45" t="s">
        <v>1</v>
      </c>
    </row>
    <row r="5" spans="1:17" ht="13.5" thickTop="1" x14ac:dyDescent="0.2">
      <c r="A5" s="9" t="s">
        <v>31</v>
      </c>
      <c r="B5" s="10"/>
      <c r="C5" s="11">
        <v>-9.5</v>
      </c>
      <c r="D5" s="10" t="s">
        <v>32</v>
      </c>
      <c r="E5" s="10"/>
    </row>
    <row r="6" spans="1:17" x14ac:dyDescent="0.2">
      <c r="A6" s="5" t="s">
        <v>4</v>
      </c>
    </row>
    <row r="7" spans="1:17" x14ac:dyDescent="0.2">
      <c r="A7" t="s">
        <v>5</v>
      </c>
      <c r="C7" s="62">
        <v>51397.527000000002</v>
      </c>
      <c r="D7" s="28" t="s">
        <v>49</v>
      </c>
    </row>
    <row r="8" spans="1:17" x14ac:dyDescent="0.2">
      <c r="A8" t="s">
        <v>6</v>
      </c>
      <c r="C8" s="62">
        <v>0.54326600000000003</v>
      </c>
      <c r="D8" s="28" t="s">
        <v>49</v>
      </c>
    </row>
    <row r="9" spans="1:17" x14ac:dyDescent="0.2">
      <c r="A9" s="24" t="s">
        <v>35</v>
      </c>
      <c r="B9" s="34">
        <v>21</v>
      </c>
      <c r="C9" s="22" t="str">
        <f>"F"&amp;B9</f>
        <v>F21</v>
      </c>
      <c r="D9" s="23" t="str">
        <f>"G"&amp;B9</f>
        <v>G21</v>
      </c>
    </row>
    <row r="10" spans="1:17" ht="13.5" thickBot="1" x14ac:dyDescent="0.25">
      <c r="A10" s="10"/>
      <c r="B10" s="10"/>
      <c r="C10" s="4" t="s">
        <v>22</v>
      </c>
      <c r="D10" s="4" t="s">
        <v>23</v>
      </c>
      <c r="E10" s="10"/>
    </row>
    <row r="11" spans="1:17" x14ac:dyDescent="0.2">
      <c r="A11" s="10" t="s">
        <v>18</v>
      </c>
      <c r="B11" s="10"/>
      <c r="C11" s="21">
        <f ca="1">INTERCEPT(INDIRECT($D$9):G992,INDIRECT($C$9):F992)</f>
        <v>-1.7920917630293957E-3</v>
      </c>
      <c r="D11" s="3"/>
      <c r="E11" s="10"/>
    </row>
    <row r="12" spans="1:17" x14ac:dyDescent="0.2">
      <c r="A12" s="10" t="s">
        <v>19</v>
      </c>
      <c r="B12" s="10"/>
      <c r="C12" s="21">
        <f ca="1">SLOPE(INDIRECT($D$9):G992,INDIRECT($C$9):F992)</f>
        <v>3.9750068235885159E-7</v>
      </c>
      <c r="D12" s="3"/>
      <c r="E12" s="10"/>
    </row>
    <row r="13" spans="1:17" x14ac:dyDescent="0.2">
      <c r="A13" s="10" t="s">
        <v>21</v>
      </c>
      <c r="B13" s="10"/>
      <c r="C13" s="3" t="s">
        <v>16</v>
      </c>
    </row>
    <row r="14" spans="1:17" x14ac:dyDescent="0.2">
      <c r="A14" s="10"/>
      <c r="B14" s="10"/>
      <c r="C14" s="10"/>
    </row>
    <row r="15" spans="1:17" x14ac:dyDescent="0.2">
      <c r="A15" s="12" t="s">
        <v>20</v>
      </c>
      <c r="B15" s="10"/>
      <c r="C15" s="13">
        <f ca="1">(C7+C11)+(C8+C12)*INT(MAX(F21:F3533))</f>
        <v>59849.12055382636</v>
      </c>
      <c r="E15" s="14" t="s">
        <v>37</v>
      </c>
      <c r="F15" s="32">
        <v>1</v>
      </c>
    </row>
    <row r="16" spans="1:17" x14ac:dyDescent="0.2">
      <c r="A16" s="16" t="s">
        <v>7</v>
      </c>
      <c r="B16" s="10"/>
      <c r="C16" s="17">
        <f ca="1">+C8+C12</f>
        <v>0.5432663975006824</v>
      </c>
      <c r="E16" s="14" t="s">
        <v>33</v>
      </c>
      <c r="F16" s="33">
        <f ca="1">NOW()+15018.5+$C$5/24</f>
        <v>60334.849802662036</v>
      </c>
    </row>
    <row r="17" spans="1:21" ht="13.5" thickBot="1" x14ac:dyDescent="0.25">
      <c r="A17" s="14" t="s">
        <v>30</v>
      </c>
      <c r="B17" s="10"/>
      <c r="C17" s="10">
        <f>COUNT(C21:C2191)</f>
        <v>14</v>
      </c>
      <c r="E17" s="14" t="s">
        <v>38</v>
      </c>
      <c r="F17" s="15">
        <f ca="1">ROUND(2*(F16-$C$7)/$C$8,0)/2+F15</f>
        <v>16452</v>
      </c>
    </row>
    <row r="18" spans="1:21" ht="14.25" thickTop="1" thickBot="1" x14ac:dyDescent="0.25">
      <c r="A18" s="16" t="s">
        <v>8</v>
      </c>
      <c r="B18" s="10"/>
      <c r="C18" s="19">
        <f ca="1">+C15</f>
        <v>59849.12055382636</v>
      </c>
      <c r="D18" s="20">
        <f ca="1">+C16</f>
        <v>0.5432663975006824</v>
      </c>
      <c r="E18" s="14" t="s">
        <v>39</v>
      </c>
      <c r="F18" s="23">
        <f ca="1">ROUND(2*(F16-$C$15)/$C$16,0)/2+F15</f>
        <v>895</v>
      </c>
    </row>
    <row r="19" spans="1:21" ht="13.5" thickTop="1" x14ac:dyDescent="0.2">
      <c r="E19" s="14" t="s">
        <v>34</v>
      </c>
      <c r="F19" s="18">
        <f ca="1">+$C$15+$C$16*F18-15018.5-$C$5/24</f>
        <v>45317.23981292281</v>
      </c>
    </row>
    <row r="20" spans="1:21" ht="13.5" thickBot="1" x14ac:dyDescent="0.25">
      <c r="A20" s="4" t="s">
        <v>9</v>
      </c>
      <c r="B20" s="4" t="s">
        <v>10</v>
      </c>
      <c r="C20" s="4" t="s">
        <v>11</v>
      </c>
      <c r="D20" s="4" t="s">
        <v>15</v>
      </c>
      <c r="E20" s="4" t="s">
        <v>12</v>
      </c>
      <c r="F20" s="4" t="s">
        <v>13</v>
      </c>
      <c r="G20" s="4" t="s">
        <v>14</v>
      </c>
      <c r="H20" s="7" t="s">
        <v>40</v>
      </c>
      <c r="I20" s="7" t="s">
        <v>41</v>
      </c>
      <c r="J20" s="7" t="s">
        <v>42</v>
      </c>
      <c r="K20" s="7" t="s">
        <v>43</v>
      </c>
      <c r="L20" s="7" t="s">
        <v>27</v>
      </c>
      <c r="M20" s="7" t="s">
        <v>28</v>
      </c>
      <c r="N20" s="7" t="s">
        <v>29</v>
      </c>
      <c r="O20" s="7" t="s">
        <v>25</v>
      </c>
      <c r="P20" s="6" t="s">
        <v>24</v>
      </c>
      <c r="Q20" s="4" t="s">
        <v>17</v>
      </c>
      <c r="U20" s="25" t="s">
        <v>36</v>
      </c>
    </row>
    <row r="21" spans="1:21" x14ac:dyDescent="0.2">
      <c r="A21" t="s">
        <v>49</v>
      </c>
      <c r="C21" s="8">
        <v>51397.527000000002</v>
      </c>
      <c r="D21" s="8" t="s">
        <v>16</v>
      </c>
      <c r="E21">
        <f t="shared" ref="E21:E29" si="0">+(C21-C$7)/C$8</f>
        <v>0</v>
      </c>
      <c r="F21">
        <f t="shared" ref="F21:F31" si="1">ROUND(2*E21,0)/2</f>
        <v>0</v>
      </c>
      <c r="G21">
        <f t="shared" ref="G21:G29" si="2">+C21-(C$7+F21*C$8)</f>
        <v>0</v>
      </c>
      <c r="I21">
        <f>+G21</f>
        <v>0</v>
      </c>
      <c r="O21">
        <f t="shared" ref="O21:O29" ca="1" si="3">+C$11+C$12*$F21</f>
        <v>-1.7920917630293957E-3</v>
      </c>
      <c r="Q21" s="2">
        <f t="shared" ref="Q21:Q29" si="4">+C21-15018.5</f>
        <v>36379.027000000002</v>
      </c>
    </row>
    <row r="22" spans="1:21" x14ac:dyDescent="0.2">
      <c r="A22" s="46" t="s">
        <v>54</v>
      </c>
      <c r="B22" s="47" t="s">
        <v>51</v>
      </c>
      <c r="C22" s="46">
        <v>55008.616000000002</v>
      </c>
      <c r="D22" s="46">
        <v>4.0000000000000001E-3</v>
      </c>
      <c r="E22">
        <f t="shared" si="0"/>
        <v>6646.9998122466704</v>
      </c>
      <c r="F22">
        <f t="shared" si="1"/>
        <v>6647</v>
      </c>
      <c r="G22">
        <f t="shared" si="2"/>
        <v>-1.0199999815085903E-4</v>
      </c>
      <c r="K22">
        <f t="shared" ref="K22:K29" si="5">+G22</f>
        <v>-1.0199999815085903E-4</v>
      </c>
      <c r="O22">
        <f t="shared" ca="1" si="3"/>
        <v>8.5009527260989075E-4</v>
      </c>
      <c r="Q22" s="2">
        <f t="shared" si="4"/>
        <v>39990.116000000002</v>
      </c>
    </row>
    <row r="23" spans="1:21" x14ac:dyDescent="0.2">
      <c r="A23" s="46" t="s">
        <v>55</v>
      </c>
      <c r="B23" s="47" t="s">
        <v>2</v>
      </c>
      <c r="C23" s="46">
        <v>55527.709199999998</v>
      </c>
      <c r="D23" s="46">
        <v>5.0000000000000001E-4</v>
      </c>
      <c r="E23">
        <f t="shared" si="0"/>
        <v>7602.5044821505408</v>
      </c>
      <c r="F23">
        <f t="shared" si="1"/>
        <v>7602.5</v>
      </c>
      <c r="G23">
        <f t="shared" si="2"/>
        <v>2.4349999948753975E-3</v>
      </c>
      <c r="K23">
        <f t="shared" si="5"/>
        <v>2.4349999948753975E-3</v>
      </c>
      <c r="O23">
        <f t="shared" ca="1" si="3"/>
        <v>1.2299071746037734E-3</v>
      </c>
      <c r="Q23" s="2">
        <f t="shared" si="4"/>
        <v>40509.209199999998</v>
      </c>
    </row>
    <row r="24" spans="1:21" x14ac:dyDescent="0.2">
      <c r="A24" s="48" t="s">
        <v>56</v>
      </c>
      <c r="B24" s="49" t="s">
        <v>51</v>
      </c>
      <c r="C24" s="50">
        <v>56258.667699999998</v>
      </c>
      <c r="D24" s="50">
        <v>6.0000000000000006E-4</v>
      </c>
      <c r="E24">
        <f t="shared" si="0"/>
        <v>8947.9936163868097</v>
      </c>
      <c r="F24">
        <f t="shared" si="1"/>
        <v>8948</v>
      </c>
      <c r="G24">
        <f t="shared" si="2"/>
        <v>-3.4680000026128255E-3</v>
      </c>
      <c r="K24">
        <f t="shared" si="5"/>
        <v>-3.4680000026128255E-3</v>
      </c>
      <c r="O24">
        <f t="shared" ca="1" si="3"/>
        <v>1.7647443427176081E-3</v>
      </c>
      <c r="Q24" s="2">
        <f t="shared" si="4"/>
        <v>41240.167699999998</v>
      </c>
    </row>
    <row r="25" spans="1:21" x14ac:dyDescent="0.2">
      <c r="A25" s="41" t="s">
        <v>50</v>
      </c>
      <c r="B25" s="42" t="s">
        <v>51</v>
      </c>
      <c r="C25" s="43">
        <v>58076.984199999999</v>
      </c>
      <c r="D25" s="44" t="s">
        <v>52</v>
      </c>
      <c r="E25">
        <f t="shared" si="0"/>
        <v>12295.003184443711</v>
      </c>
      <c r="F25">
        <f t="shared" si="1"/>
        <v>12295</v>
      </c>
      <c r="G25">
        <f t="shared" si="2"/>
        <v>1.7299999963142909E-3</v>
      </c>
      <c r="K25">
        <f t="shared" si="5"/>
        <v>1.7299999963142909E-3</v>
      </c>
      <c r="O25">
        <f t="shared" ca="1" si="3"/>
        <v>3.0951791265726846E-3</v>
      </c>
      <c r="Q25" s="2">
        <f t="shared" si="4"/>
        <v>43058.484199999999</v>
      </c>
    </row>
    <row r="26" spans="1:21" x14ac:dyDescent="0.2">
      <c r="A26" s="41" t="s">
        <v>50</v>
      </c>
      <c r="B26" s="42" t="s">
        <v>51</v>
      </c>
      <c r="C26" s="43">
        <v>58076.984900000003</v>
      </c>
      <c r="D26" s="44" t="s">
        <v>53</v>
      </c>
      <c r="E26">
        <f t="shared" si="0"/>
        <v>12295.004472946956</v>
      </c>
      <c r="F26">
        <f t="shared" si="1"/>
        <v>12295</v>
      </c>
      <c r="G26">
        <f t="shared" si="2"/>
        <v>2.4300000004586764E-3</v>
      </c>
      <c r="K26">
        <f t="shared" si="5"/>
        <v>2.4300000004586764E-3</v>
      </c>
      <c r="O26">
        <f t="shared" ca="1" si="3"/>
        <v>3.0951791265726846E-3</v>
      </c>
      <c r="Q26" s="2">
        <f t="shared" si="4"/>
        <v>43058.484900000003</v>
      </c>
    </row>
    <row r="27" spans="1:21" x14ac:dyDescent="0.2">
      <c r="A27" s="51" t="s">
        <v>0</v>
      </c>
      <c r="B27" s="52" t="s">
        <v>2</v>
      </c>
      <c r="C27" s="51">
        <v>58424.94719999982</v>
      </c>
      <c r="D27" s="51" t="s">
        <v>16</v>
      </c>
      <c r="E27">
        <f t="shared" si="0"/>
        <v>12935.505258933596</v>
      </c>
      <c r="F27">
        <f t="shared" si="1"/>
        <v>12935.5</v>
      </c>
      <c r="G27">
        <f t="shared" si="2"/>
        <v>2.8569998175953515E-3</v>
      </c>
      <c r="K27">
        <f t="shared" si="5"/>
        <v>2.8569998175953515E-3</v>
      </c>
      <c r="O27">
        <f t="shared" ca="1" si="3"/>
        <v>3.3497783136235294E-3</v>
      </c>
      <c r="Q27" s="2">
        <f t="shared" si="4"/>
        <v>43406.44719999982</v>
      </c>
    </row>
    <row r="28" spans="1:21" x14ac:dyDescent="0.2">
      <c r="A28" s="51" t="s">
        <v>0</v>
      </c>
      <c r="B28" s="52" t="s">
        <v>2</v>
      </c>
      <c r="C28" s="51">
        <v>58424.950000000186</v>
      </c>
      <c r="D28" s="51" t="s">
        <v>16</v>
      </c>
      <c r="E28">
        <f t="shared" si="0"/>
        <v>12935.51041294722</v>
      </c>
      <c r="F28">
        <f t="shared" si="1"/>
        <v>12935.5</v>
      </c>
      <c r="G28">
        <f t="shared" si="2"/>
        <v>5.6570001834188588E-3</v>
      </c>
      <c r="K28">
        <f t="shared" si="5"/>
        <v>5.6570001834188588E-3</v>
      </c>
      <c r="O28">
        <f t="shared" ca="1" si="3"/>
        <v>3.3497783136235294E-3</v>
      </c>
      <c r="Q28" s="2">
        <f t="shared" si="4"/>
        <v>43406.450000000186</v>
      </c>
    </row>
    <row r="29" spans="1:21" x14ac:dyDescent="0.2">
      <c r="A29" s="51" t="s">
        <v>0</v>
      </c>
      <c r="B29" s="52" t="s">
        <v>2</v>
      </c>
      <c r="C29" s="51">
        <v>58424.950300000142</v>
      </c>
      <c r="D29" s="51" t="s">
        <v>16</v>
      </c>
      <c r="E29">
        <f t="shared" si="0"/>
        <v>12935.510965162812</v>
      </c>
      <c r="F29">
        <f t="shared" si="1"/>
        <v>12935.5</v>
      </c>
      <c r="G29">
        <f t="shared" si="2"/>
        <v>5.9570001394604333E-3</v>
      </c>
      <c r="K29">
        <f t="shared" si="5"/>
        <v>5.9570001394604333E-3</v>
      </c>
      <c r="O29">
        <f t="shared" ca="1" si="3"/>
        <v>3.3497783136235294E-3</v>
      </c>
      <c r="Q29" s="2">
        <f t="shared" si="4"/>
        <v>43406.450300000142</v>
      </c>
    </row>
    <row r="30" spans="1:21" x14ac:dyDescent="0.2">
      <c r="A30" s="53" t="s">
        <v>57</v>
      </c>
      <c r="B30" s="54" t="s">
        <v>51</v>
      </c>
      <c r="C30" s="55">
        <v>58707.171999999999</v>
      </c>
      <c r="D30" s="55" t="s">
        <v>58</v>
      </c>
      <c r="E30">
        <f>+(C30-C$7)/C$8</f>
        <v>13455.001785497338</v>
      </c>
      <c r="F30">
        <f t="shared" si="1"/>
        <v>13455</v>
      </c>
      <c r="G30">
        <f>+C30-(C$7+F30*C$8)</f>
        <v>9.6999999368563294E-4</v>
      </c>
      <c r="K30">
        <f>+G30</f>
        <v>9.6999999368563294E-4</v>
      </c>
      <c r="O30">
        <f ca="1">+C$11+C$12*$F30</f>
        <v>3.5562799181089524E-3</v>
      </c>
      <c r="Q30" s="2">
        <f>+C30-15018.5</f>
        <v>43688.671999999999</v>
      </c>
    </row>
    <row r="31" spans="1:21" x14ac:dyDescent="0.2">
      <c r="A31" s="53" t="s">
        <v>57</v>
      </c>
      <c r="B31" s="54" t="s">
        <v>51</v>
      </c>
      <c r="C31" s="55">
        <v>58707.178</v>
      </c>
      <c r="D31" s="55" t="s">
        <v>53</v>
      </c>
      <c r="E31">
        <f>+(C31-C$7)/C$8</f>
        <v>13455.012829810807</v>
      </c>
      <c r="F31">
        <f t="shared" si="1"/>
        <v>13455</v>
      </c>
      <c r="G31">
        <f>+C31-(C$7+F31*C$8)</f>
        <v>6.9699999949079938E-3</v>
      </c>
      <c r="K31">
        <f>+G31</f>
        <v>6.9699999949079938E-3</v>
      </c>
      <c r="O31">
        <f ca="1">+C$11+C$12*$F31</f>
        <v>3.5562799181089524E-3</v>
      </c>
      <c r="Q31" s="2">
        <f>+C31-15018.5</f>
        <v>43688.678</v>
      </c>
    </row>
    <row r="32" spans="1:21" x14ac:dyDescent="0.2">
      <c r="A32" s="56" t="s">
        <v>59</v>
      </c>
      <c r="B32" s="57" t="s">
        <v>51</v>
      </c>
      <c r="C32" s="58">
        <v>59541.903500000015</v>
      </c>
      <c r="D32" s="56" t="s">
        <v>53</v>
      </c>
      <c r="E32">
        <f t="shared" ref="E32:E33" si="6">+(C32-C$7)/C$8</f>
        <v>14991.507843303303</v>
      </c>
      <c r="F32">
        <f t="shared" ref="F32:F33" si="7">ROUND(2*E32,0)/2</f>
        <v>14991.5</v>
      </c>
      <c r="G32">
        <f t="shared" ref="G32:G33" si="8">+C32-(C$7+F32*C$8)</f>
        <v>4.2610000091372058E-3</v>
      </c>
      <c r="K32">
        <f t="shared" ref="K32:K33" si="9">+G32</f>
        <v>4.2610000091372058E-3</v>
      </c>
      <c r="O32">
        <f t="shared" ref="O32:O33" ca="1" si="10">+C$11+C$12*$F32</f>
        <v>4.1670397165533279E-3</v>
      </c>
      <c r="Q32" s="2">
        <f t="shared" ref="Q32:Q33" si="11">+C32-15018.5</f>
        <v>44523.403500000015</v>
      </c>
    </row>
    <row r="33" spans="1:17" x14ac:dyDescent="0.2">
      <c r="A33" s="56" t="s">
        <v>59</v>
      </c>
      <c r="B33" s="57" t="s">
        <v>51</v>
      </c>
      <c r="C33" s="58">
        <v>59544.889299999923</v>
      </c>
      <c r="D33" s="56" t="s">
        <v>53</v>
      </c>
      <c r="E33">
        <f t="shared" si="6"/>
        <v>14997.003861828129</v>
      </c>
      <c r="F33">
        <f t="shared" si="7"/>
        <v>14997</v>
      </c>
      <c r="G33">
        <f t="shared" si="8"/>
        <v>2.0979999171686359E-3</v>
      </c>
      <c r="K33">
        <f t="shared" si="9"/>
        <v>2.0979999171686359E-3</v>
      </c>
      <c r="O33">
        <f t="shared" ca="1" si="10"/>
        <v>4.1692259703063018E-3</v>
      </c>
      <c r="Q33" s="2">
        <f t="shared" si="11"/>
        <v>44526.389299999923</v>
      </c>
    </row>
    <row r="34" spans="1:17" x14ac:dyDescent="0.2">
      <c r="A34" s="59" t="s">
        <v>60</v>
      </c>
      <c r="B34" s="60" t="s">
        <v>51</v>
      </c>
      <c r="C34" s="61">
        <v>59849.122500000056</v>
      </c>
      <c r="D34" s="8"/>
      <c r="E34">
        <f t="shared" ref="E34" si="12">+(C34-C$7)/C$8</f>
        <v>15557.011666476557</v>
      </c>
      <c r="F34">
        <f t="shared" ref="F34" si="13">ROUND(2*E34,0)/2</f>
        <v>15557</v>
      </c>
      <c r="G34">
        <f t="shared" ref="G34" si="14">+C34-(C$7+F34*C$8)</f>
        <v>6.3380000501638278E-3</v>
      </c>
      <c r="K34">
        <f t="shared" ref="K34" si="15">+G34</f>
        <v>6.3380000501638278E-3</v>
      </c>
      <c r="O34">
        <f t="shared" ref="O34" ca="1" si="16">+C$11+C$12*$F34</f>
        <v>4.3918263524272581E-3</v>
      </c>
      <c r="Q34" s="2">
        <f t="shared" ref="Q34" si="17">+C34-15018.5</f>
        <v>44830.622500000056</v>
      </c>
    </row>
    <row r="35" spans="1:17" x14ac:dyDescent="0.2">
      <c r="C35" s="8"/>
      <c r="D35" s="8"/>
    </row>
    <row r="36" spans="1:17" x14ac:dyDescent="0.2">
      <c r="C36" s="8"/>
      <c r="D36" s="8"/>
    </row>
    <row r="37" spans="1:17" x14ac:dyDescent="0.2">
      <c r="C37" s="8"/>
      <c r="D37" s="8"/>
    </row>
    <row r="38" spans="1:17" x14ac:dyDescent="0.2">
      <c r="C38" s="8"/>
      <c r="D38" s="8"/>
    </row>
    <row r="39" spans="1:17" x14ac:dyDescent="0.2">
      <c r="C39" s="8"/>
      <c r="D39" s="8"/>
    </row>
    <row r="40" spans="1:17" x14ac:dyDescent="0.2">
      <c r="C40" s="8"/>
      <c r="D40" s="8"/>
    </row>
    <row r="41" spans="1:17" x14ac:dyDescent="0.2">
      <c r="C41" s="8"/>
      <c r="D41" s="8"/>
    </row>
    <row r="42" spans="1:17" x14ac:dyDescent="0.2">
      <c r="C42" s="8"/>
      <c r="D42" s="8"/>
    </row>
    <row r="43" spans="1:17" x14ac:dyDescent="0.2">
      <c r="C43" s="8"/>
      <c r="D43" s="8"/>
    </row>
    <row r="44" spans="1:17" x14ac:dyDescent="0.2">
      <c r="C44" s="8"/>
      <c r="D44" s="8"/>
    </row>
    <row r="45" spans="1:17" x14ac:dyDescent="0.2">
      <c r="C45" s="8"/>
      <c r="D45" s="8"/>
    </row>
    <row r="46" spans="1:17" x14ac:dyDescent="0.2">
      <c r="C46" s="8"/>
      <c r="D46" s="8"/>
    </row>
    <row r="47" spans="1:17" x14ac:dyDescent="0.2">
      <c r="C47" s="8"/>
      <c r="D47" s="8"/>
    </row>
    <row r="48" spans="1:17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protectedRanges>
    <protectedRange sqref="A30:D31" name="Range1"/>
  </protectedRanges>
  <phoneticPr fontId="7" type="noConversion"/>
  <hyperlinks>
    <hyperlink ref="H64581" r:id="rId1" display="http://vsolj.cetus-net.org/bulletin.html" xr:uid="{00000000-0004-0000-0000-000000000000}"/>
    <hyperlink ref="H64574" r:id="rId2" display="https://www.aavso.org/ejaavso" xr:uid="{00000000-0004-0000-0000-000001000000}"/>
    <hyperlink ref="I64581" r:id="rId3" display="http://vsolj.cetus-net.org/bulletin.html" xr:uid="{00000000-0004-0000-0000-000002000000}"/>
    <hyperlink ref="AQ58232" r:id="rId4" display="http://cdsbib.u-strasbg.fr/cgi-bin/cdsbib?1990RMxAA..21..381G" xr:uid="{00000000-0004-0000-0000-000003000000}"/>
    <hyperlink ref="H64578" r:id="rId5" display="https://www.aavso.org/ejaavso" xr:uid="{00000000-0004-0000-0000-000004000000}"/>
    <hyperlink ref="AP5596" r:id="rId6" display="http://cdsbib.u-strasbg.fr/cgi-bin/cdsbib?1990RMxAA..21..381G" xr:uid="{00000000-0004-0000-0000-000005000000}"/>
    <hyperlink ref="AP5599" r:id="rId7" display="http://cdsbib.u-strasbg.fr/cgi-bin/cdsbib?1990RMxAA..21..381G" xr:uid="{00000000-0004-0000-0000-000006000000}"/>
    <hyperlink ref="AP5597" r:id="rId8" display="http://cdsbib.u-strasbg.fr/cgi-bin/cdsbib?1990RMxAA..21..381G" xr:uid="{00000000-0004-0000-0000-000007000000}"/>
    <hyperlink ref="AP5581" r:id="rId9" display="http://cdsbib.u-strasbg.fr/cgi-bin/cdsbib?1990RMxAA..21..381G" xr:uid="{00000000-0004-0000-0000-000008000000}"/>
    <hyperlink ref="AQ5810" r:id="rId10" display="http://cdsbib.u-strasbg.fr/cgi-bin/cdsbib?1990RMxAA..21..381G" xr:uid="{00000000-0004-0000-0000-000009000000}"/>
    <hyperlink ref="AQ5814" r:id="rId11" display="http://cdsbib.u-strasbg.fr/cgi-bin/cdsbib?1990RMxAA..21..381G" xr:uid="{00000000-0004-0000-0000-00000A000000}"/>
    <hyperlink ref="AQ65494" r:id="rId12" display="http://cdsbib.u-strasbg.fr/cgi-bin/cdsbib?1990RMxAA..21..381G" xr:uid="{00000000-0004-0000-0000-00000B000000}"/>
    <hyperlink ref="I2702" r:id="rId13" display="http://vsolj.cetus-net.org/bulletin.html" xr:uid="{00000000-0004-0000-0000-00000C000000}"/>
    <hyperlink ref="H2702" r:id="rId14" display="http://vsolj.cetus-net.org/bulletin.html" xr:uid="{00000000-0004-0000-0000-00000D000000}"/>
    <hyperlink ref="AQ619" r:id="rId15" display="http://cdsbib.u-strasbg.fr/cgi-bin/cdsbib?1990RMxAA..21..381G" xr:uid="{00000000-0004-0000-0000-00000E000000}"/>
    <hyperlink ref="AQ618" r:id="rId16" display="http://cdsbib.u-strasbg.fr/cgi-bin/cdsbib?1990RMxAA..21..381G" xr:uid="{00000000-0004-0000-0000-00000F000000}"/>
    <hyperlink ref="AP3872" r:id="rId17" display="http://cdsbib.u-strasbg.fr/cgi-bin/cdsbib?1990RMxAA..21..381G" xr:uid="{00000000-0004-0000-0000-000010000000}"/>
    <hyperlink ref="AP3890" r:id="rId18" display="http://cdsbib.u-strasbg.fr/cgi-bin/cdsbib?1990RMxAA..21..381G" xr:uid="{00000000-0004-0000-0000-000011000000}"/>
    <hyperlink ref="AP3891" r:id="rId19" display="http://cdsbib.u-strasbg.fr/cgi-bin/cdsbib?1990RMxAA..21..381G" xr:uid="{00000000-0004-0000-0000-000012000000}"/>
    <hyperlink ref="AP3887" r:id="rId20" display="http://cdsbib.u-strasbg.fr/cgi-bin/cdsbib?1990RMxAA..21..381G" xr:uid="{00000000-0004-0000-0000-000013000000}"/>
  </hyperlinks>
  <pageMargins left="0.75" right="0.75" top="1" bottom="1" header="0.5" footer="0.5"/>
  <pageSetup orientation="portrait" horizontalDpi="300" verticalDpi="300" r:id="rId21"/>
  <headerFooter alignWithMargins="0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2024-01-25T07:23:42Z</dcterms:modified>
</cp:coreProperties>
</file>