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<sst xmlns="http://schemas.openxmlformats.org/spreadsheetml/2006/main" count="54" uniqueCount="49">
  <si>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</si>
  <si>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</si>
  <si>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</si>
  <si>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</si>
  <si>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</si>
  <si>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</si>
  <si>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</si>
  <si>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</si>
  <si>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</si>
  <si>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</si>
  <si>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</si>
  <si>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</si>
  <si>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</si>
  <si>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</si>
  <si>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</si>
  <si>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</si>
  <si>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</si>
  <si>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</si>
  <si>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</si>
  <si>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</si>
  <si>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</si>
  <si>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</si>
  <si>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</si>
  <si>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</si>
  <si>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</si>
  <si>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</si>
  <si>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</si>
  <si>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</si>
  <si>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</si>
  <si>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</si>
  <si>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</si>
  <si>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</si>
  <si>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</si>
  <si>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</si>
  <si>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</si>
  <si>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</si>
  <si>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</si>
  <si>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GY Cnc / GSC 1404-1830</t>
  </si>
  <si>
    <t>not avail.</t>
  </si>
  <si>
    <t>Kreiner</t>
  </si>
  <si>
    <t>J.M. Kreiner, 2004, Acta Astronomica, vol. 54, pp 207-210.</t>
  </si>
  <si>
    <t>OEJV 0074</t>
  </si>
  <si>
    <t>I</t>
  </si>
  <si>
    <t>CCD</t>
  </si>
  <si>
    <t>OEJV 0094</t>
  </si>
  <si>
    <t>OEJV</t>
  </si>
  <si>
    <t>Add cycle</t>
  </si>
  <si>
    <t>Old Cycle</t>
  </si>
  <si>
    <t>OEJV 0137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</si>
</sst>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9" fillId="0" borderId="11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GY Cnc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8765779"/>
        <c:axId val="13347692"/>
      </c:scatterChart>
      <c:valAx>
        <c:axId val="3876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7692"/>
        <c:crosses val="autoZero"/>
        <c:crossBetween val="midCat"/>
        <c:dispUnits/>
      </c:valAx>
      <c:valAx>
        <c:axId val="1334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3375"/>
          <c:w val="0.68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4" ht="12.75">
      <c r="A2" t="s">
        <v>24</v>
      </c>
      <c r="C2" s="3"/>
      <c r="D2" s="3"/>
    </row>
    <row r="3" ht="13.5" thickBot="1"/>
    <row r="4" spans="1:4" ht="14.25" thickBot="1" thickTop="1">
      <c r="A4" s="5" t="s">
        <v>0</v>
      </c>
      <c r="C4" s="8" t="s">
        <v>38</v>
      </c>
      <c r="D4" s="9" t="s">
        <v>38</v>
      </c>
    </row>
    <row r="6" ht="12.75">
      <c r="A6" s="5" t="s">
        <v>1</v>
      </c>
    </row>
    <row r="7" spans="1:3" ht="12.75">
      <c r="A7" t="s">
        <v>2</v>
      </c>
      <c r="C7">
        <v>52500.0923</v>
      </c>
    </row>
    <row r="8" spans="1:4" ht="12.75">
      <c r="A8" t="s">
        <v>3</v>
      </c>
      <c r="C8">
        <v>0.17544242</v>
      </c>
      <c r="D8" s="29" t="s">
        <v>40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-5.612130778397938E-05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-5.207099707663059E-09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46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59896.54397858796</v>
      </c>
    </row>
    <row r="15" spans="1:5" ht="12.75">
      <c r="A15" s="14" t="s">
        <v>17</v>
      </c>
      <c r="B15" s="12"/>
      <c r="C15" s="15">
        <f>(C7+C11)+(C8+C12)*INT(MAX(F21:F3533))</f>
        <v>55295.41623877397</v>
      </c>
      <c r="D15" s="16" t="s">
        <v>47</v>
      </c>
      <c r="E15" s="17">
        <f>ROUND(2*(E14-$C$7)/$C$8,0)/2+E13</f>
        <v>42160</v>
      </c>
    </row>
    <row r="16" spans="1:5" ht="12.75">
      <c r="A16" s="18" t="s">
        <v>4</v>
      </c>
      <c r="B16" s="12"/>
      <c r="C16" s="19">
        <f>+C8+C12</f>
        <v>0.1754424147929003</v>
      </c>
      <c r="D16" s="16" t="s">
        <v>33</v>
      </c>
      <c r="E16" s="26">
        <f>ROUND(2*(E14-$C$15)/$C$16,0)/2+E13</f>
        <v>26227</v>
      </c>
    </row>
    <row r="17" spans="1:5" ht="13.5" thickBot="1">
      <c r="A17" s="16" t="s">
        <v>29</v>
      </c>
      <c r="B17" s="12"/>
      <c r="C17" s="12">
        <f>COUNT(C21:C2191)</f>
        <v>4</v>
      </c>
      <c r="D17" s="16" t="s">
        <v>34</v>
      </c>
      <c r="E17" s="20">
        <f>+$C$15+$C$16*E16-15018.5-$C$9/24</f>
        <v>44878.640284880705</v>
      </c>
    </row>
    <row r="18" spans="1:5" ht="14.25" thickBot="1" thickTop="1">
      <c r="A18" s="18" t="s">
        <v>5</v>
      </c>
      <c r="B18" s="12"/>
      <c r="C18" s="21">
        <f>+C15</f>
        <v>55295.41623877397</v>
      </c>
      <c r="D18" s="22">
        <f>+C16</f>
        <v>0.1754424147929003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39</v>
      </c>
      <c r="I20" s="7" t="s">
        <v>45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</row>
    <row r="21" spans="1:17" ht="12.75">
      <c r="A21" t="s">
        <v>39</v>
      </c>
      <c r="C21" s="10">
        <v>52500.0923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-5.612130778397938E-05</v>
      </c>
      <c r="Q21" s="2">
        <f>+C21-15018.5</f>
        <v>37481.5923</v>
      </c>
    </row>
    <row r="22" spans="1:18" ht="12.75">
      <c r="A22" s="33" t="s">
        <v>41</v>
      </c>
      <c r="B22" s="34" t="s">
        <v>42</v>
      </c>
      <c r="C22" s="33">
        <v>52483.5008</v>
      </c>
      <c r="D22" s="33" t="s">
        <v>43</v>
      </c>
      <c r="E22">
        <f>+(C22-C$7)/C$8</f>
        <v>-94.56948895252924</v>
      </c>
      <c r="F22">
        <f>ROUND(2*E22,0)/2</f>
        <v>-94.5</v>
      </c>
      <c r="I22">
        <v>-0.012191309993795585</v>
      </c>
      <c r="O22">
        <f>+C$11+C$12*$F22</f>
        <v>-5.562923686160522E-05</v>
      </c>
      <c r="Q22" s="2">
        <f>+C22-15018.5</f>
        <v>37465.0008</v>
      </c>
      <c r="R22">
        <f>IF(ABS(C22-C21)&lt;0.00001,1,"")</f>
      </c>
    </row>
    <row r="23" spans="1:17" ht="12.75">
      <c r="A23" s="35" t="s">
        <v>44</v>
      </c>
      <c r="B23" s="36" t="s">
        <v>42</v>
      </c>
      <c r="C23" s="35">
        <v>54500.48646</v>
      </c>
      <c r="D23" s="35">
        <v>0.0001</v>
      </c>
      <c r="E23">
        <f>+(C23-C$7)/C$8</f>
        <v>11401.998216850883</v>
      </c>
      <c r="F23">
        <f>ROUND(2*E23,0)/2</f>
        <v>11402</v>
      </c>
      <c r="G23">
        <f>+C23-(C$7+F23*C$8)</f>
        <v>-0.0003128399985143915</v>
      </c>
      <c r="I23">
        <f>+G23</f>
        <v>-0.0003128399985143915</v>
      </c>
      <c r="O23">
        <f>+C$11+C$12*$F23</f>
        <v>-0.00011549265865075359</v>
      </c>
      <c r="Q23" s="2">
        <f>+C23-15018.5</f>
        <v>39481.98646</v>
      </c>
    </row>
    <row r="24" spans="1:17" ht="12.75">
      <c r="A24" s="30" t="s">
        <v>48</v>
      </c>
      <c r="B24" s="31" t="s">
        <v>42</v>
      </c>
      <c r="C24" s="32">
        <v>55295.41638</v>
      </c>
      <c r="D24" s="32">
        <v>0.0016</v>
      </c>
      <c r="E24">
        <f>+(C24-C$7)/C$8</f>
        <v>15933.000012197768</v>
      </c>
      <c r="F24">
        <f>ROUND(2*E24,0)/2</f>
        <v>15933</v>
      </c>
      <c r="G24">
        <f>+C24-(C$7+F24*C$8)</f>
        <v>2.1400046534836292E-06</v>
      </c>
      <c r="I24">
        <f>+G24</f>
        <v>2.1400046534836292E-06</v>
      </c>
      <c r="O24">
        <f>+C$11+C$12*$F24</f>
        <v>-0.0001390860274261749</v>
      </c>
      <c r="Q24" s="2">
        <f>+C24-15018.5</f>
        <v>40276.91638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2022-11-13T00:03:19Z</dcterms:modified>
  <cp:category/>
  <cp:version/>
  <cp:contentType/>
  <cp:contentStatus/>
</cp:coreProperties>
</file>