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6A75E38C-A22C-4201-B2C3-7B36F05879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A (2)" sheetId="3" r:id="rId2"/>
    <sheet name="A (3)" sheetId="4" r:id="rId3"/>
    <sheet name="A (4)" sheetId="5" r:id="rId4"/>
    <sheet name="A (old)" sheetId="2" r:id="rId5"/>
    <sheet name="C" sheetId="6" r:id="rId6"/>
  </sheets>
  <definedNames>
    <definedName name="solver_adj" localSheetId="1" hidden="1">'A (2)'!$E$11:$E$13</definedName>
    <definedName name="solver_adj" localSheetId="2" hidden="1">'A (3)'!$E$11:$E$13</definedName>
    <definedName name="solver_adj" localSheetId="3" hidden="1">'A (4)'!$E$11:$E$13</definedName>
    <definedName name="solver_adj" localSheetId="0" hidden="1">Active!$E$11:$E$13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0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0" hidden="1">1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itr" localSheetId="0" hidden="1">100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lin" localSheetId="0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eg" localSheetId="0" hidden="1">2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0" hidden="1">0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0" hidden="1">1</definedName>
    <definedName name="solver_opt" localSheetId="1" hidden="1">'A (2)'!$E$14</definedName>
    <definedName name="solver_opt" localSheetId="2" hidden="1">'A (3)'!$E$14</definedName>
    <definedName name="solver_opt" localSheetId="3" hidden="1">'A (4)'!$E$14</definedName>
    <definedName name="solver_opt" localSheetId="0" hidden="1">Active!$E$14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0" hidden="1">0.000001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0" hidden="1">2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0" hidden="1">100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ol" localSheetId="0" hidden="1">0.05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0" hidden="1">2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93" i="1" l="1"/>
  <c r="F93" i="1" s="1"/>
  <c r="Q93" i="1"/>
  <c r="E94" i="1"/>
  <c r="F94" i="1" s="1"/>
  <c r="Q94" i="1"/>
  <c r="E90" i="1"/>
  <c r="F90" i="1" s="1"/>
  <c r="Q90" i="1"/>
  <c r="E91" i="1"/>
  <c r="F91" i="1" s="1"/>
  <c r="Q91" i="1"/>
  <c r="E92" i="1"/>
  <c r="F92" i="1" s="1"/>
  <c r="Q92" i="1"/>
  <c r="E87" i="1"/>
  <c r="F87" i="1"/>
  <c r="G87" i="1" s="1"/>
  <c r="K87" i="1" s="1"/>
  <c r="Q87" i="1"/>
  <c r="E88" i="1"/>
  <c r="F88" i="1" s="1"/>
  <c r="Q88" i="1"/>
  <c r="E60" i="5"/>
  <c r="F60" i="5"/>
  <c r="Q60" i="5"/>
  <c r="E61" i="5"/>
  <c r="F61" i="5"/>
  <c r="Q61" i="5"/>
  <c r="E62" i="5"/>
  <c r="F62" i="5"/>
  <c r="Q62" i="5"/>
  <c r="E63" i="5"/>
  <c r="F63" i="5"/>
  <c r="G63" i="5"/>
  <c r="K63" i="5"/>
  <c r="Q63" i="5"/>
  <c r="E64" i="5"/>
  <c r="F64" i="5"/>
  <c r="G64" i="5"/>
  <c r="K64" i="5"/>
  <c r="Q64" i="5"/>
  <c r="E65" i="5"/>
  <c r="F65" i="5"/>
  <c r="G65" i="5"/>
  <c r="K65" i="5"/>
  <c r="Q65" i="5"/>
  <c r="E66" i="5"/>
  <c r="F66" i="5"/>
  <c r="G66" i="5"/>
  <c r="K66" i="5"/>
  <c r="Q66" i="5"/>
  <c r="E67" i="5"/>
  <c r="F67" i="5"/>
  <c r="Q67" i="5"/>
  <c r="E68" i="5"/>
  <c r="F68" i="5"/>
  <c r="Q68" i="5"/>
  <c r="E69" i="5"/>
  <c r="F69" i="5"/>
  <c r="Q69" i="5"/>
  <c r="E70" i="5"/>
  <c r="F70" i="5"/>
  <c r="Q70" i="5"/>
  <c r="E71" i="5"/>
  <c r="F71" i="5"/>
  <c r="G71" i="5"/>
  <c r="K71" i="5"/>
  <c r="Q71" i="5"/>
  <c r="E72" i="5"/>
  <c r="F72" i="5"/>
  <c r="G72" i="5"/>
  <c r="K72" i="5"/>
  <c r="Q72" i="5"/>
  <c r="E73" i="5"/>
  <c r="F73" i="5"/>
  <c r="G73" i="5"/>
  <c r="K73" i="5"/>
  <c r="Q73" i="5"/>
  <c r="E74" i="5"/>
  <c r="F74" i="5"/>
  <c r="G74" i="5"/>
  <c r="K74" i="5"/>
  <c r="Q74" i="5"/>
  <c r="E75" i="5"/>
  <c r="F75" i="5"/>
  <c r="Q75" i="5"/>
  <c r="E76" i="5"/>
  <c r="F76" i="5"/>
  <c r="Q76" i="5"/>
  <c r="E77" i="5"/>
  <c r="F77" i="5"/>
  <c r="Q77" i="5"/>
  <c r="E78" i="5"/>
  <c r="F78" i="5"/>
  <c r="Q78" i="5"/>
  <c r="E60" i="4"/>
  <c r="F60" i="4"/>
  <c r="G60" i="4"/>
  <c r="K60" i="4"/>
  <c r="Q60" i="4"/>
  <c r="E61" i="4"/>
  <c r="F61" i="4"/>
  <c r="Q61" i="4"/>
  <c r="E62" i="4"/>
  <c r="F62" i="4"/>
  <c r="Q62" i="4"/>
  <c r="E63" i="4"/>
  <c r="F63" i="4"/>
  <c r="Q63" i="4"/>
  <c r="E64" i="4"/>
  <c r="F64" i="4"/>
  <c r="G64" i="4"/>
  <c r="K64" i="4"/>
  <c r="Q64" i="4"/>
  <c r="E65" i="4"/>
  <c r="F65" i="4"/>
  <c r="Q65" i="4"/>
  <c r="E66" i="4"/>
  <c r="F66" i="4"/>
  <c r="G66" i="4"/>
  <c r="K66" i="4"/>
  <c r="Q66" i="4"/>
  <c r="E67" i="4"/>
  <c r="F67" i="4"/>
  <c r="Q67" i="4"/>
  <c r="E68" i="4"/>
  <c r="F68" i="4"/>
  <c r="G68" i="4"/>
  <c r="K68" i="4"/>
  <c r="Q68" i="4"/>
  <c r="E69" i="4"/>
  <c r="F69" i="4"/>
  <c r="Q69" i="4"/>
  <c r="E70" i="4"/>
  <c r="F70" i="4"/>
  <c r="Q70" i="4"/>
  <c r="E71" i="4"/>
  <c r="F71" i="4"/>
  <c r="Q71" i="4"/>
  <c r="E72" i="4"/>
  <c r="F72" i="4"/>
  <c r="G72" i="4"/>
  <c r="K72" i="4"/>
  <c r="Q72" i="4"/>
  <c r="E73" i="4"/>
  <c r="F73" i="4"/>
  <c r="Q73" i="4"/>
  <c r="E74" i="4"/>
  <c r="F74" i="4"/>
  <c r="G74" i="4"/>
  <c r="K74" i="4"/>
  <c r="Q74" i="4"/>
  <c r="E75" i="4"/>
  <c r="F75" i="4"/>
  <c r="Q75" i="4"/>
  <c r="E76" i="4"/>
  <c r="F76" i="4"/>
  <c r="G76" i="4"/>
  <c r="K76" i="4"/>
  <c r="Q76" i="4"/>
  <c r="E77" i="4"/>
  <c r="F77" i="4"/>
  <c r="Q77" i="4"/>
  <c r="E78" i="4"/>
  <c r="F78" i="4"/>
  <c r="Q78" i="4"/>
  <c r="E60" i="3"/>
  <c r="F60" i="3"/>
  <c r="Q60" i="3"/>
  <c r="E61" i="3"/>
  <c r="F61" i="3"/>
  <c r="G61" i="3"/>
  <c r="K61" i="3"/>
  <c r="Q61" i="3"/>
  <c r="E62" i="3"/>
  <c r="F62" i="3"/>
  <c r="Q62" i="3"/>
  <c r="E63" i="3"/>
  <c r="F63" i="3"/>
  <c r="Q63" i="3"/>
  <c r="E64" i="3"/>
  <c r="F64" i="3"/>
  <c r="Q64" i="3"/>
  <c r="E65" i="3"/>
  <c r="F65" i="3"/>
  <c r="Q65" i="3"/>
  <c r="E66" i="3"/>
  <c r="F66" i="3"/>
  <c r="G66" i="3"/>
  <c r="K66" i="3"/>
  <c r="Q66" i="3"/>
  <c r="E67" i="3"/>
  <c r="F67" i="3"/>
  <c r="Q67" i="3"/>
  <c r="E68" i="3"/>
  <c r="F68" i="3"/>
  <c r="Q68" i="3"/>
  <c r="E69" i="3"/>
  <c r="F69" i="3"/>
  <c r="G69" i="3"/>
  <c r="K69" i="3"/>
  <c r="Q69" i="3"/>
  <c r="E70" i="3"/>
  <c r="F70" i="3"/>
  <c r="Q70" i="3"/>
  <c r="E71" i="3"/>
  <c r="F71" i="3"/>
  <c r="Q71" i="3"/>
  <c r="E72" i="3"/>
  <c r="F72" i="3"/>
  <c r="Q72" i="3"/>
  <c r="E73" i="3"/>
  <c r="F73" i="3"/>
  <c r="Q73" i="3"/>
  <c r="E74" i="3"/>
  <c r="F74" i="3"/>
  <c r="G74" i="3"/>
  <c r="K74" i="3"/>
  <c r="Q74" i="3"/>
  <c r="E75" i="3"/>
  <c r="F75" i="3"/>
  <c r="Q75" i="3"/>
  <c r="E76" i="3"/>
  <c r="F76" i="3"/>
  <c r="Q76" i="3"/>
  <c r="E77" i="3"/>
  <c r="F77" i="3"/>
  <c r="G77" i="3"/>
  <c r="K77" i="3"/>
  <c r="Q77" i="3"/>
  <c r="E78" i="3"/>
  <c r="F78" i="3"/>
  <c r="Q78" i="3"/>
  <c r="E21" i="1"/>
  <c r="F21" i="1"/>
  <c r="G21" i="1" s="1"/>
  <c r="K21" i="1" s="1"/>
  <c r="E32" i="1"/>
  <c r="F32" i="1"/>
  <c r="G32" i="1"/>
  <c r="K32" i="1" s="1"/>
  <c r="E39" i="1"/>
  <c r="F39" i="1"/>
  <c r="G39" i="1" s="1"/>
  <c r="K39" i="1" s="1"/>
  <c r="E40" i="1"/>
  <c r="F40" i="1"/>
  <c r="G40" i="1"/>
  <c r="K40" i="1" s="1"/>
  <c r="E41" i="1"/>
  <c r="F41" i="1" s="1"/>
  <c r="E44" i="1"/>
  <c r="F44" i="1" s="1"/>
  <c r="E51" i="1"/>
  <c r="F51" i="1" s="1"/>
  <c r="E52" i="1"/>
  <c r="F52" i="1" s="1"/>
  <c r="G52" i="1" s="1"/>
  <c r="K52" i="1" s="1"/>
  <c r="E57" i="1"/>
  <c r="F57" i="1" s="1"/>
  <c r="E58" i="1"/>
  <c r="F58" i="1" s="1"/>
  <c r="E59" i="1"/>
  <c r="F59" i="1" s="1"/>
  <c r="E60" i="1"/>
  <c r="F60" i="1" s="1"/>
  <c r="G60" i="1" s="1"/>
  <c r="K60" i="1" s="1"/>
  <c r="E61" i="1"/>
  <c r="F61" i="1" s="1"/>
  <c r="E62" i="1"/>
  <c r="F62" i="1" s="1"/>
  <c r="E64" i="1"/>
  <c r="F64" i="1" s="1"/>
  <c r="E65" i="1"/>
  <c r="F65" i="1" s="1"/>
  <c r="G65" i="1" s="1"/>
  <c r="K65" i="1" s="1"/>
  <c r="E66" i="1"/>
  <c r="F66" i="1" s="1"/>
  <c r="E67" i="1"/>
  <c r="F67" i="1"/>
  <c r="G67" i="1" s="1"/>
  <c r="K67" i="1" s="1"/>
  <c r="E68" i="1"/>
  <c r="F68" i="1"/>
  <c r="G68" i="1"/>
  <c r="K68" i="1" s="1"/>
  <c r="E69" i="1"/>
  <c r="F69" i="1"/>
  <c r="G69" i="1" s="1"/>
  <c r="K69" i="1" s="1"/>
  <c r="E70" i="1"/>
  <c r="F70" i="1" s="1"/>
  <c r="E71" i="1"/>
  <c r="F71" i="1"/>
  <c r="G71" i="1" s="1"/>
  <c r="K71" i="1" s="1"/>
  <c r="E72" i="1"/>
  <c r="F72" i="1" s="1"/>
  <c r="E73" i="1"/>
  <c r="F73" i="1"/>
  <c r="G73" i="1" s="1"/>
  <c r="K73" i="1" s="1"/>
  <c r="E74" i="1"/>
  <c r="F74" i="1" s="1"/>
  <c r="E75" i="1"/>
  <c r="F75" i="1" s="1"/>
  <c r="E76" i="1"/>
  <c r="F76" i="1" s="1"/>
  <c r="E77" i="1"/>
  <c r="F77" i="1" s="1"/>
  <c r="G77" i="1" s="1"/>
  <c r="K77" i="1" s="1"/>
  <c r="E79" i="1"/>
  <c r="F79" i="1" s="1"/>
  <c r="E81" i="1"/>
  <c r="F81" i="1"/>
  <c r="G81" i="1" s="1"/>
  <c r="K81" i="1" s="1"/>
  <c r="E83" i="1"/>
  <c r="F83" i="1"/>
  <c r="G83" i="1"/>
  <c r="K83" i="1" s="1"/>
  <c r="E84" i="1"/>
  <c r="F84" i="1"/>
  <c r="G84" i="1" s="1"/>
  <c r="K84" i="1" s="1"/>
  <c r="E86" i="1"/>
  <c r="F86" i="1"/>
  <c r="E42" i="1"/>
  <c r="F42" i="1" s="1"/>
  <c r="E43" i="1"/>
  <c r="F43" i="1" s="1"/>
  <c r="E45" i="1"/>
  <c r="F45" i="1"/>
  <c r="G45" i="1"/>
  <c r="E46" i="1"/>
  <c r="F46" i="1" s="1"/>
  <c r="E47" i="1"/>
  <c r="F47" i="1" s="1"/>
  <c r="E48" i="1"/>
  <c r="F48" i="1"/>
  <c r="G48" i="1" s="1"/>
  <c r="K48" i="1" s="1"/>
  <c r="E49" i="1"/>
  <c r="F49" i="1"/>
  <c r="G49" i="1" s="1"/>
  <c r="K49" i="1" s="1"/>
  <c r="E50" i="1"/>
  <c r="F50" i="1" s="1"/>
  <c r="E53" i="1"/>
  <c r="F53" i="1" s="1"/>
  <c r="E54" i="1"/>
  <c r="F54" i="1" s="1"/>
  <c r="E55" i="1"/>
  <c r="F55" i="1"/>
  <c r="G55" i="1"/>
  <c r="E56" i="1"/>
  <c r="F56" i="1" s="1"/>
  <c r="E63" i="1"/>
  <c r="F63" i="1" s="1"/>
  <c r="E78" i="1"/>
  <c r="F78" i="1"/>
  <c r="G78" i="1" s="1"/>
  <c r="K78" i="1" s="1"/>
  <c r="E80" i="1"/>
  <c r="F80" i="1"/>
  <c r="G80" i="1" s="1"/>
  <c r="K80" i="1" s="1"/>
  <c r="E82" i="1"/>
  <c r="F82" i="1" s="1"/>
  <c r="E85" i="1"/>
  <c r="F85" i="1" s="1"/>
  <c r="E89" i="1"/>
  <c r="F89" i="1" s="1"/>
  <c r="D9" i="1"/>
  <c r="C9" i="1"/>
  <c r="D11" i="1"/>
  <c r="D12" i="1"/>
  <c r="W2" i="1" s="1"/>
  <c r="D13" i="1"/>
  <c r="Q21" i="1"/>
  <c r="Q32" i="1"/>
  <c r="Q39" i="1"/>
  <c r="Q40" i="1"/>
  <c r="Q41" i="1"/>
  <c r="Q44" i="1"/>
  <c r="Q51" i="1"/>
  <c r="Q52" i="1"/>
  <c r="Q57" i="1"/>
  <c r="Q58" i="1"/>
  <c r="Q59" i="1"/>
  <c r="Q60" i="1"/>
  <c r="Q61" i="1"/>
  <c r="Q62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9" i="1"/>
  <c r="Q81" i="1"/>
  <c r="Q83" i="1"/>
  <c r="Q84" i="1"/>
  <c r="Q86" i="1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11" i="6"/>
  <c r="Q89" i="1"/>
  <c r="C9" i="2"/>
  <c r="D9" i="2"/>
  <c r="F16" i="2"/>
  <c r="C17" i="2"/>
  <c r="H20" i="2"/>
  <c r="E21" i="2"/>
  <c r="F21" i="2"/>
  <c r="G21" i="2"/>
  <c r="I21" i="2"/>
  <c r="Q21" i="2"/>
  <c r="E22" i="2"/>
  <c r="F22" i="2"/>
  <c r="G22" i="2"/>
  <c r="I22" i="2"/>
  <c r="Q22" i="2"/>
  <c r="E23" i="2"/>
  <c r="F23" i="2"/>
  <c r="G23" i="2"/>
  <c r="I23" i="2"/>
  <c r="Q23" i="2"/>
  <c r="E24" i="2"/>
  <c r="F24" i="2"/>
  <c r="G24" i="2"/>
  <c r="I24" i="2"/>
  <c r="Q24" i="2"/>
  <c r="E25" i="2"/>
  <c r="F25" i="2"/>
  <c r="G25" i="2"/>
  <c r="I25" i="2"/>
  <c r="Q25" i="2"/>
  <c r="E26" i="2"/>
  <c r="F26" i="2"/>
  <c r="G26" i="2"/>
  <c r="I26" i="2"/>
  <c r="Q26" i="2"/>
  <c r="E27" i="2"/>
  <c r="F27" i="2"/>
  <c r="G27" i="2"/>
  <c r="I27" i="2"/>
  <c r="Q27" i="2"/>
  <c r="E28" i="2"/>
  <c r="F28" i="2"/>
  <c r="G28" i="2"/>
  <c r="I28" i="2"/>
  <c r="Q28" i="2"/>
  <c r="E29" i="2"/>
  <c r="F29" i="2"/>
  <c r="G29" i="2"/>
  <c r="I29" i="2"/>
  <c r="Q29" i="2"/>
  <c r="E30" i="2"/>
  <c r="F30" i="2"/>
  <c r="G30" i="2"/>
  <c r="I30" i="2"/>
  <c r="Q30" i="2"/>
  <c r="E31" i="2"/>
  <c r="F31" i="2"/>
  <c r="G31" i="2"/>
  <c r="I31" i="2"/>
  <c r="Q31" i="2"/>
  <c r="E32" i="2"/>
  <c r="F32" i="2"/>
  <c r="G32" i="2"/>
  <c r="I32" i="2"/>
  <c r="Q32" i="2"/>
  <c r="E33" i="2"/>
  <c r="F33" i="2"/>
  <c r="G33" i="2"/>
  <c r="I33" i="2"/>
  <c r="Q33" i="2"/>
  <c r="E34" i="2"/>
  <c r="F34" i="2"/>
  <c r="G34" i="2"/>
  <c r="I34" i="2"/>
  <c r="Q34" i="2"/>
  <c r="E35" i="2"/>
  <c r="F35" i="2"/>
  <c r="G35" i="2"/>
  <c r="I35" i="2"/>
  <c r="Q35" i="2"/>
  <c r="E36" i="2"/>
  <c r="F36" i="2"/>
  <c r="G36" i="2"/>
  <c r="I36" i="2"/>
  <c r="Q36" i="2"/>
  <c r="C37" i="2"/>
  <c r="E37" i="2"/>
  <c r="F37" i="2"/>
  <c r="G37" i="2"/>
  <c r="I37" i="2"/>
  <c r="Q37" i="2"/>
  <c r="E38" i="2"/>
  <c r="F38" i="2"/>
  <c r="G38" i="2"/>
  <c r="I38" i="2"/>
  <c r="Q38" i="2"/>
  <c r="E39" i="2"/>
  <c r="F39" i="2"/>
  <c r="G39" i="2"/>
  <c r="I39" i="2"/>
  <c r="Q39" i="2"/>
  <c r="E40" i="2"/>
  <c r="F40" i="2"/>
  <c r="G40" i="2"/>
  <c r="I40" i="2"/>
  <c r="Q40" i="2"/>
  <c r="E41" i="2"/>
  <c r="F41" i="2"/>
  <c r="G41" i="2"/>
  <c r="I41" i="2"/>
  <c r="Q41" i="2"/>
  <c r="E42" i="2"/>
  <c r="F42" i="2"/>
  <c r="G42" i="2"/>
  <c r="I42" i="2"/>
  <c r="Q42" i="2"/>
  <c r="E43" i="2"/>
  <c r="F43" i="2"/>
  <c r="G43" i="2"/>
  <c r="I43" i="2"/>
  <c r="Q43" i="2"/>
  <c r="E44" i="2"/>
  <c r="F44" i="2"/>
  <c r="G44" i="2"/>
  <c r="I44" i="2"/>
  <c r="Q44" i="2"/>
  <c r="E45" i="2"/>
  <c r="F45" i="2"/>
  <c r="G45" i="2"/>
  <c r="I45" i="2"/>
  <c r="Q45" i="2"/>
  <c r="E46" i="2"/>
  <c r="F46" i="2"/>
  <c r="G46" i="2"/>
  <c r="I46" i="2"/>
  <c r="Q46" i="2"/>
  <c r="E47" i="2"/>
  <c r="F47" i="2"/>
  <c r="G47" i="2"/>
  <c r="I47" i="2"/>
  <c r="Q47" i="2"/>
  <c r="E48" i="2"/>
  <c r="F48" i="2"/>
  <c r="G48" i="2"/>
  <c r="I48" i="2"/>
  <c r="Q48" i="2"/>
  <c r="E49" i="2"/>
  <c r="F49" i="2"/>
  <c r="G49" i="2"/>
  <c r="I49" i="2"/>
  <c r="Q49" i="2"/>
  <c r="E50" i="2"/>
  <c r="F50" i="2"/>
  <c r="G50" i="2"/>
  <c r="I50" i="2"/>
  <c r="Q50" i="2"/>
  <c r="E51" i="2"/>
  <c r="F51" i="2"/>
  <c r="G51" i="2"/>
  <c r="I51" i="2"/>
  <c r="Q51" i="2"/>
  <c r="E52" i="2"/>
  <c r="F52" i="2"/>
  <c r="G52" i="2"/>
  <c r="I52" i="2"/>
  <c r="Q52" i="2"/>
  <c r="E53" i="2"/>
  <c r="F53" i="2"/>
  <c r="G53" i="2"/>
  <c r="I53" i="2"/>
  <c r="Q53" i="2"/>
  <c r="E54" i="2"/>
  <c r="F54" i="2"/>
  <c r="G54" i="2"/>
  <c r="I54" i="2"/>
  <c r="Q54" i="2"/>
  <c r="E55" i="2"/>
  <c r="F55" i="2"/>
  <c r="G55" i="2"/>
  <c r="I55" i="2"/>
  <c r="Q55" i="2"/>
  <c r="E56" i="2"/>
  <c r="F56" i="2"/>
  <c r="G56" i="2"/>
  <c r="I56" i="2"/>
  <c r="Q56" i="2"/>
  <c r="E57" i="2"/>
  <c r="F57" i="2"/>
  <c r="G57" i="2"/>
  <c r="I57" i="2"/>
  <c r="Q57" i="2"/>
  <c r="E58" i="2"/>
  <c r="F58" i="2"/>
  <c r="G58" i="2"/>
  <c r="I58" i="2"/>
  <c r="Q58" i="2"/>
  <c r="E59" i="2"/>
  <c r="F59" i="2"/>
  <c r="G59" i="2"/>
  <c r="I59" i="2"/>
  <c r="Q59" i="2"/>
  <c r="D11" i="5"/>
  <c r="D12" i="5"/>
  <c r="P78" i="5" s="1"/>
  <c r="C9" i="5"/>
  <c r="D9" i="5"/>
  <c r="D13" i="5"/>
  <c r="F16" i="5"/>
  <c r="F17" i="5" s="1"/>
  <c r="E21" i="5"/>
  <c r="F21" i="5"/>
  <c r="G21" i="5"/>
  <c r="H21" i="5"/>
  <c r="Q21" i="5"/>
  <c r="E22" i="5"/>
  <c r="F22" i="5"/>
  <c r="Q22" i="5"/>
  <c r="E23" i="5"/>
  <c r="F23" i="5"/>
  <c r="G23" i="5"/>
  <c r="Q23" i="5"/>
  <c r="E24" i="5"/>
  <c r="F24" i="5"/>
  <c r="Q24" i="5"/>
  <c r="E25" i="5"/>
  <c r="F25" i="5"/>
  <c r="G25" i="5"/>
  <c r="R25" i="5"/>
  <c r="T25" i="5"/>
  <c r="Q25" i="5"/>
  <c r="E26" i="5"/>
  <c r="F26" i="5"/>
  <c r="Q26" i="5"/>
  <c r="E27" i="5"/>
  <c r="F27" i="5"/>
  <c r="G27" i="5"/>
  <c r="H27" i="5"/>
  <c r="Q27" i="5"/>
  <c r="R27" i="5"/>
  <c r="T27" i="5"/>
  <c r="E28" i="5"/>
  <c r="F28" i="5"/>
  <c r="Q28" i="5"/>
  <c r="E29" i="5"/>
  <c r="F29" i="5"/>
  <c r="Q29" i="5"/>
  <c r="E30" i="5"/>
  <c r="F30" i="5"/>
  <c r="Q30" i="5"/>
  <c r="E31" i="5"/>
  <c r="F31" i="5"/>
  <c r="Q31" i="5"/>
  <c r="E32" i="5"/>
  <c r="F32" i="5"/>
  <c r="G32" i="5"/>
  <c r="K32" i="5"/>
  <c r="Q32" i="5"/>
  <c r="E33" i="5"/>
  <c r="F33" i="5"/>
  <c r="G33" i="5"/>
  <c r="K33" i="5"/>
  <c r="Q33" i="5"/>
  <c r="E34" i="5"/>
  <c r="F34" i="5"/>
  <c r="Q34" i="5"/>
  <c r="E35" i="5"/>
  <c r="F35" i="5"/>
  <c r="Q35" i="5"/>
  <c r="E36" i="5"/>
  <c r="F36" i="5"/>
  <c r="G36" i="5"/>
  <c r="K36" i="5"/>
  <c r="Q36" i="5"/>
  <c r="C37" i="5"/>
  <c r="Q37" i="5"/>
  <c r="E38" i="5"/>
  <c r="F38" i="5"/>
  <c r="Q38" i="5"/>
  <c r="E39" i="5"/>
  <c r="F39" i="5"/>
  <c r="Q39" i="5"/>
  <c r="E40" i="5"/>
  <c r="F40" i="5"/>
  <c r="G40" i="5"/>
  <c r="K40" i="5"/>
  <c r="Q40" i="5"/>
  <c r="E41" i="5"/>
  <c r="F41" i="5"/>
  <c r="G41" i="5"/>
  <c r="K41" i="5"/>
  <c r="Q41" i="5"/>
  <c r="E42" i="5"/>
  <c r="F42" i="5"/>
  <c r="Q42" i="5"/>
  <c r="E43" i="5"/>
  <c r="F43" i="5"/>
  <c r="Q43" i="5"/>
  <c r="E44" i="5"/>
  <c r="F44" i="5"/>
  <c r="G44" i="5"/>
  <c r="K44" i="5"/>
  <c r="Q44" i="5"/>
  <c r="E45" i="5"/>
  <c r="F45" i="5"/>
  <c r="G45" i="5"/>
  <c r="K45" i="5"/>
  <c r="Q45" i="5"/>
  <c r="E46" i="5"/>
  <c r="F46" i="5"/>
  <c r="Q46" i="5"/>
  <c r="E47" i="5"/>
  <c r="F47" i="5"/>
  <c r="Q47" i="5"/>
  <c r="E48" i="5"/>
  <c r="F48" i="5"/>
  <c r="G48" i="5"/>
  <c r="K48" i="5"/>
  <c r="Q48" i="5"/>
  <c r="E49" i="5"/>
  <c r="F49" i="5"/>
  <c r="G49" i="5"/>
  <c r="K49" i="5"/>
  <c r="Q49" i="5"/>
  <c r="E50" i="5"/>
  <c r="F50" i="5"/>
  <c r="Q50" i="5"/>
  <c r="E51" i="5"/>
  <c r="F51" i="5"/>
  <c r="Q51" i="5"/>
  <c r="E52" i="5"/>
  <c r="F52" i="5"/>
  <c r="G52" i="5"/>
  <c r="K52" i="5"/>
  <c r="Q52" i="5"/>
  <c r="E53" i="5"/>
  <c r="F53" i="5"/>
  <c r="G53" i="5"/>
  <c r="K53" i="5"/>
  <c r="Q53" i="5"/>
  <c r="E54" i="5"/>
  <c r="F54" i="5"/>
  <c r="Q54" i="5"/>
  <c r="E55" i="5"/>
  <c r="F55" i="5"/>
  <c r="Q55" i="5"/>
  <c r="E56" i="5"/>
  <c r="F56" i="5"/>
  <c r="G56" i="5"/>
  <c r="K56" i="5"/>
  <c r="Q56" i="5"/>
  <c r="E57" i="5"/>
  <c r="F57" i="5"/>
  <c r="G57" i="5"/>
  <c r="K57" i="5"/>
  <c r="Q57" i="5"/>
  <c r="E58" i="5"/>
  <c r="F58" i="5"/>
  <c r="Q58" i="5"/>
  <c r="E59" i="5"/>
  <c r="F59" i="5"/>
  <c r="Q59" i="5"/>
  <c r="D11" i="4"/>
  <c r="D12" i="4"/>
  <c r="P38" i="4" s="1"/>
  <c r="C9" i="4"/>
  <c r="D9" i="4"/>
  <c r="D13" i="4"/>
  <c r="F16" i="4"/>
  <c r="F17" i="4" s="1"/>
  <c r="C17" i="4"/>
  <c r="E21" i="4"/>
  <c r="F21" i="4"/>
  <c r="G21" i="4"/>
  <c r="H21" i="4"/>
  <c r="Q21" i="4"/>
  <c r="E22" i="4"/>
  <c r="F22" i="4"/>
  <c r="G22" i="4"/>
  <c r="H22" i="4"/>
  <c r="Q22" i="4"/>
  <c r="E23" i="4"/>
  <c r="F23" i="4"/>
  <c r="G23" i="4"/>
  <c r="H23" i="4"/>
  <c r="Q23" i="4"/>
  <c r="R23" i="4"/>
  <c r="T23" i="4"/>
  <c r="E24" i="4"/>
  <c r="F24" i="4"/>
  <c r="G24" i="4"/>
  <c r="H24" i="4"/>
  <c r="Q24" i="4"/>
  <c r="E25" i="4"/>
  <c r="F25" i="4"/>
  <c r="G25" i="4"/>
  <c r="Q25" i="4"/>
  <c r="E26" i="4"/>
  <c r="F26" i="4"/>
  <c r="Q26" i="4"/>
  <c r="E27" i="4"/>
  <c r="F27" i="4"/>
  <c r="G27" i="4"/>
  <c r="H27" i="4"/>
  <c r="Q27" i="4"/>
  <c r="E28" i="4"/>
  <c r="F28" i="4"/>
  <c r="G28" i="4"/>
  <c r="H28" i="4"/>
  <c r="Q28" i="4"/>
  <c r="R28" i="4"/>
  <c r="T28" i="4"/>
  <c r="E29" i="4"/>
  <c r="F29" i="4"/>
  <c r="G29" i="4"/>
  <c r="H29" i="4"/>
  <c r="Q29" i="4"/>
  <c r="R29" i="4"/>
  <c r="T29" i="4"/>
  <c r="E30" i="4"/>
  <c r="F30" i="4"/>
  <c r="G30" i="4"/>
  <c r="K30" i="4"/>
  <c r="Q30" i="4"/>
  <c r="E31" i="4"/>
  <c r="F31" i="4"/>
  <c r="G31" i="4"/>
  <c r="K31" i="4"/>
  <c r="Q31" i="4"/>
  <c r="E32" i="4"/>
  <c r="F32" i="4"/>
  <c r="G32" i="4"/>
  <c r="K32" i="4"/>
  <c r="Q32" i="4"/>
  <c r="E33" i="4"/>
  <c r="F33" i="4"/>
  <c r="G33" i="4"/>
  <c r="K33" i="4"/>
  <c r="Q33" i="4"/>
  <c r="E34" i="4"/>
  <c r="F34" i="4"/>
  <c r="G34" i="4"/>
  <c r="K34" i="4"/>
  <c r="Q34" i="4"/>
  <c r="E35" i="4"/>
  <c r="F35" i="4"/>
  <c r="Q35" i="4"/>
  <c r="E36" i="4"/>
  <c r="F36" i="4"/>
  <c r="G36" i="4"/>
  <c r="K36" i="4"/>
  <c r="Q36" i="4"/>
  <c r="C37" i="4"/>
  <c r="Q37" i="4"/>
  <c r="E38" i="4"/>
  <c r="F38" i="4"/>
  <c r="G38" i="4"/>
  <c r="K38" i="4"/>
  <c r="Q38" i="4"/>
  <c r="E39" i="4"/>
  <c r="F39" i="4"/>
  <c r="G39" i="4"/>
  <c r="K39" i="4"/>
  <c r="Q39" i="4"/>
  <c r="E40" i="4"/>
  <c r="F40" i="4"/>
  <c r="G40" i="4"/>
  <c r="K40" i="4"/>
  <c r="Q40" i="4"/>
  <c r="E41" i="4"/>
  <c r="F41" i="4"/>
  <c r="G41" i="4"/>
  <c r="K41" i="4"/>
  <c r="Q41" i="4"/>
  <c r="E42" i="4"/>
  <c r="F42" i="4"/>
  <c r="G42" i="4"/>
  <c r="K42" i="4"/>
  <c r="Q42" i="4"/>
  <c r="E43" i="4"/>
  <c r="F43" i="4"/>
  <c r="G43" i="4"/>
  <c r="K43" i="4"/>
  <c r="Q43" i="4"/>
  <c r="E44" i="4"/>
  <c r="F44" i="4"/>
  <c r="G44" i="4"/>
  <c r="K44" i="4"/>
  <c r="Q44" i="4"/>
  <c r="E45" i="4"/>
  <c r="F45" i="4"/>
  <c r="G45" i="4"/>
  <c r="K45" i="4"/>
  <c r="Q45" i="4"/>
  <c r="E46" i="4"/>
  <c r="F46" i="4"/>
  <c r="G46" i="4"/>
  <c r="K46" i="4"/>
  <c r="Q46" i="4"/>
  <c r="E47" i="4"/>
  <c r="F47" i="4"/>
  <c r="G47" i="4"/>
  <c r="K47" i="4"/>
  <c r="Q47" i="4"/>
  <c r="E48" i="4"/>
  <c r="F48" i="4"/>
  <c r="G48" i="4"/>
  <c r="K48" i="4"/>
  <c r="Q48" i="4"/>
  <c r="E49" i="4"/>
  <c r="F49" i="4"/>
  <c r="G49" i="4"/>
  <c r="K49" i="4"/>
  <c r="Q49" i="4"/>
  <c r="E50" i="4"/>
  <c r="F50" i="4"/>
  <c r="G50" i="4"/>
  <c r="K50" i="4"/>
  <c r="Q50" i="4"/>
  <c r="E51" i="4"/>
  <c r="F51" i="4"/>
  <c r="G51" i="4"/>
  <c r="K51" i="4"/>
  <c r="Q51" i="4"/>
  <c r="E52" i="4"/>
  <c r="F52" i="4"/>
  <c r="G52" i="4"/>
  <c r="K52" i="4"/>
  <c r="Q52" i="4"/>
  <c r="E53" i="4"/>
  <c r="F53" i="4"/>
  <c r="G53" i="4"/>
  <c r="K53" i="4"/>
  <c r="Q53" i="4"/>
  <c r="E54" i="4"/>
  <c r="F54" i="4"/>
  <c r="G54" i="4"/>
  <c r="K54" i="4"/>
  <c r="Q54" i="4"/>
  <c r="E55" i="4"/>
  <c r="F55" i="4"/>
  <c r="G55" i="4"/>
  <c r="K55" i="4"/>
  <c r="Q55" i="4"/>
  <c r="E56" i="4"/>
  <c r="F56" i="4"/>
  <c r="G56" i="4"/>
  <c r="K56" i="4"/>
  <c r="Q56" i="4"/>
  <c r="E57" i="4"/>
  <c r="F57" i="4"/>
  <c r="G57" i="4"/>
  <c r="K57" i="4"/>
  <c r="Q57" i="4"/>
  <c r="E58" i="4"/>
  <c r="F58" i="4"/>
  <c r="G58" i="4"/>
  <c r="K58" i="4"/>
  <c r="Q58" i="4"/>
  <c r="E59" i="4"/>
  <c r="F59" i="4"/>
  <c r="G59" i="4"/>
  <c r="K59" i="4"/>
  <c r="Q59" i="4"/>
  <c r="D11" i="3"/>
  <c r="D12" i="3"/>
  <c r="C9" i="3"/>
  <c r="D9" i="3"/>
  <c r="D13" i="3"/>
  <c r="F16" i="3"/>
  <c r="F17" i="3" s="1"/>
  <c r="C17" i="3"/>
  <c r="E21" i="3"/>
  <c r="F21" i="3"/>
  <c r="G21" i="3"/>
  <c r="H21" i="3"/>
  <c r="Q21" i="3"/>
  <c r="E22" i="3"/>
  <c r="F22" i="3"/>
  <c r="G22" i="3"/>
  <c r="Q22" i="3"/>
  <c r="E23" i="3"/>
  <c r="F23" i="3"/>
  <c r="G23" i="3"/>
  <c r="Q23" i="3"/>
  <c r="E24" i="3"/>
  <c r="F24" i="3"/>
  <c r="G24" i="3"/>
  <c r="Q24" i="3"/>
  <c r="E25" i="3"/>
  <c r="F25" i="3"/>
  <c r="G25" i="3"/>
  <c r="Q25" i="3"/>
  <c r="E26" i="3"/>
  <c r="F26" i="3"/>
  <c r="G26" i="3"/>
  <c r="Q26" i="3"/>
  <c r="E27" i="3"/>
  <c r="F27" i="3"/>
  <c r="G27" i="3"/>
  <c r="Q27" i="3"/>
  <c r="E28" i="3"/>
  <c r="F28" i="3"/>
  <c r="G28" i="3"/>
  <c r="Q28" i="3"/>
  <c r="E29" i="3"/>
  <c r="F29" i="3"/>
  <c r="G29" i="3"/>
  <c r="Q29" i="3"/>
  <c r="E30" i="3"/>
  <c r="F30" i="3"/>
  <c r="G30" i="3"/>
  <c r="K30" i="3"/>
  <c r="Q30" i="3"/>
  <c r="E31" i="3"/>
  <c r="F31" i="3"/>
  <c r="G31" i="3"/>
  <c r="K31" i="3"/>
  <c r="Q31" i="3"/>
  <c r="E32" i="3"/>
  <c r="F32" i="3"/>
  <c r="G32" i="3"/>
  <c r="K32" i="3"/>
  <c r="Q32" i="3"/>
  <c r="E33" i="3"/>
  <c r="F33" i="3"/>
  <c r="G33" i="3"/>
  <c r="K33" i="3"/>
  <c r="Q33" i="3"/>
  <c r="E34" i="3"/>
  <c r="F34" i="3"/>
  <c r="G34" i="3"/>
  <c r="K34" i="3"/>
  <c r="Q34" i="3"/>
  <c r="E35" i="3"/>
  <c r="F35" i="3"/>
  <c r="G35" i="3"/>
  <c r="K35" i="3"/>
  <c r="Q35" i="3"/>
  <c r="E36" i="3"/>
  <c r="F36" i="3"/>
  <c r="G36" i="3"/>
  <c r="K36" i="3"/>
  <c r="Q36" i="3"/>
  <c r="C37" i="3"/>
  <c r="Q37" i="3"/>
  <c r="E37" i="3"/>
  <c r="F37" i="3"/>
  <c r="G37" i="3"/>
  <c r="K37" i="3"/>
  <c r="E38" i="3"/>
  <c r="F38" i="3"/>
  <c r="G38" i="3"/>
  <c r="K38" i="3"/>
  <c r="Q38" i="3"/>
  <c r="E39" i="3"/>
  <c r="F39" i="3"/>
  <c r="Q39" i="3"/>
  <c r="E40" i="3"/>
  <c r="F40" i="3"/>
  <c r="G40" i="3"/>
  <c r="K40" i="3"/>
  <c r="Q40" i="3"/>
  <c r="E41" i="3"/>
  <c r="F41" i="3"/>
  <c r="G41" i="3"/>
  <c r="K41" i="3"/>
  <c r="Q41" i="3"/>
  <c r="E42" i="3"/>
  <c r="F42" i="3"/>
  <c r="G42" i="3"/>
  <c r="K42" i="3"/>
  <c r="Q42" i="3"/>
  <c r="E43" i="3"/>
  <c r="F43" i="3"/>
  <c r="Q43" i="3"/>
  <c r="E44" i="3"/>
  <c r="F44" i="3"/>
  <c r="G44" i="3"/>
  <c r="K44" i="3"/>
  <c r="Q44" i="3"/>
  <c r="E45" i="3"/>
  <c r="F45" i="3"/>
  <c r="G45" i="3"/>
  <c r="K45" i="3"/>
  <c r="Q45" i="3"/>
  <c r="E46" i="3"/>
  <c r="F46" i="3"/>
  <c r="G46" i="3"/>
  <c r="K46" i="3"/>
  <c r="Q46" i="3"/>
  <c r="E47" i="3"/>
  <c r="F47" i="3"/>
  <c r="Q47" i="3"/>
  <c r="E48" i="3"/>
  <c r="F48" i="3"/>
  <c r="G48" i="3"/>
  <c r="K48" i="3"/>
  <c r="Q48" i="3"/>
  <c r="E49" i="3"/>
  <c r="F49" i="3"/>
  <c r="G49" i="3"/>
  <c r="K49" i="3"/>
  <c r="Q49" i="3"/>
  <c r="E50" i="3"/>
  <c r="F50" i="3"/>
  <c r="G50" i="3"/>
  <c r="K50" i="3"/>
  <c r="Q50" i="3"/>
  <c r="E51" i="3"/>
  <c r="F51" i="3"/>
  <c r="Q51" i="3"/>
  <c r="E52" i="3"/>
  <c r="F52" i="3"/>
  <c r="G52" i="3"/>
  <c r="K52" i="3"/>
  <c r="Q52" i="3"/>
  <c r="E53" i="3"/>
  <c r="F53" i="3"/>
  <c r="G53" i="3"/>
  <c r="K53" i="3"/>
  <c r="Q53" i="3"/>
  <c r="E54" i="3"/>
  <c r="F54" i="3"/>
  <c r="G54" i="3"/>
  <c r="K54" i="3"/>
  <c r="Q54" i="3"/>
  <c r="E55" i="3"/>
  <c r="F55" i="3"/>
  <c r="Q55" i="3"/>
  <c r="E56" i="3"/>
  <c r="F56" i="3"/>
  <c r="G56" i="3"/>
  <c r="K56" i="3"/>
  <c r="Q56" i="3"/>
  <c r="E57" i="3"/>
  <c r="F57" i="3"/>
  <c r="G57" i="3"/>
  <c r="K57" i="3"/>
  <c r="Q57" i="3"/>
  <c r="E58" i="3"/>
  <c r="F58" i="3"/>
  <c r="G58" i="3"/>
  <c r="K58" i="3"/>
  <c r="Q58" i="3"/>
  <c r="E59" i="3"/>
  <c r="F59" i="3"/>
  <c r="Q59" i="3"/>
  <c r="W7" i="1"/>
  <c r="W8" i="1"/>
  <c r="W9" i="1"/>
  <c r="E22" i="1"/>
  <c r="F22" i="1" s="1"/>
  <c r="E31" i="1"/>
  <c r="F31" i="1" s="1"/>
  <c r="E33" i="1"/>
  <c r="F33" i="1" s="1"/>
  <c r="E34" i="1"/>
  <c r="F34" i="1"/>
  <c r="E35" i="1"/>
  <c r="F35" i="1" s="1"/>
  <c r="E36" i="1"/>
  <c r="F36" i="1"/>
  <c r="E37" i="1"/>
  <c r="F37" i="1"/>
  <c r="G37" i="1" s="1"/>
  <c r="K37" i="1" s="1"/>
  <c r="E38" i="1"/>
  <c r="F38" i="1" s="1"/>
  <c r="E23" i="1"/>
  <c r="F23" i="1"/>
  <c r="G23" i="1" s="1"/>
  <c r="E24" i="1"/>
  <c r="F24" i="1" s="1"/>
  <c r="E25" i="1"/>
  <c r="F25" i="1"/>
  <c r="G25" i="1" s="1"/>
  <c r="E26" i="1"/>
  <c r="F26" i="1" s="1"/>
  <c r="E27" i="1"/>
  <c r="F27" i="1"/>
  <c r="G27" i="1" s="1"/>
  <c r="E28" i="1"/>
  <c r="F28" i="1" s="1"/>
  <c r="E29" i="1"/>
  <c r="F29" i="1" s="1"/>
  <c r="E30" i="1"/>
  <c r="F30" i="1" s="1"/>
  <c r="F16" i="1"/>
  <c r="F17" i="1" s="1"/>
  <c r="W16" i="1"/>
  <c r="C17" i="1"/>
  <c r="W17" i="1"/>
  <c r="Q22" i="1"/>
  <c r="Q23" i="1"/>
  <c r="Q24" i="1"/>
  <c r="Q25" i="1"/>
  <c r="Q26" i="1"/>
  <c r="Q27" i="1"/>
  <c r="Q28" i="1"/>
  <c r="Q29" i="1"/>
  <c r="Q30" i="1"/>
  <c r="Q31" i="1"/>
  <c r="Q33" i="1"/>
  <c r="Q34" i="1"/>
  <c r="Q35" i="1"/>
  <c r="Q36" i="1"/>
  <c r="Q37" i="1"/>
  <c r="Q38" i="1"/>
  <c r="Q42" i="1"/>
  <c r="Q43" i="1"/>
  <c r="K45" i="1"/>
  <c r="Q45" i="1"/>
  <c r="Q46" i="1"/>
  <c r="Q47" i="1"/>
  <c r="Q48" i="1"/>
  <c r="Q49" i="1"/>
  <c r="Q50" i="1"/>
  <c r="Q53" i="1"/>
  <c r="Q54" i="1"/>
  <c r="K55" i="1"/>
  <c r="P55" i="1"/>
  <c r="Q55" i="1"/>
  <c r="Q56" i="1"/>
  <c r="Q63" i="1"/>
  <c r="Q78" i="1"/>
  <c r="Q80" i="1"/>
  <c r="Q82" i="1"/>
  <c r="Q85" i="1"/>
  <c r="G70" i="5"/>
  <c r="K70" i="5"/>
  <c r="G77" i="5"/>
  <c r="K77" i="5"/>
  <c r="G62" i="5"/>
  <c r="K62" i="5"/>
  <c r="G69" i="5"/>
  <c r="K69" i="5"/>
  <c r="G76" i="5"/>
  <c r="K76" i="5"/>
  <c r="G61" i="5"/>
  <c r="K61" i="5"/>
  <c r="G68" i="5"/>
  <c r="K68" i="5"/>
  <c r="G67" i="5"/>
  <c r="K67" i="5"/>
  <c r="G78" i="5"/>
  <c r="K78" i="5"/>
  <c r="G75" i="5"/>
  <c r="K75" i="5"/>
  <c r="G60" i="5"/>
  <c r="K60" i="5"/>
  <c r="G63" i="4"/>
  <c r="K63" i="4"/>
  <c r="G78" i="4"/>
  <c r="K78" i="4"/>
  <c r="G62" i="4"/>
  <c r="K62" i="4"/>
  <c r="G77" i="4"/>
  <c r="K77" i="4"/>
  <c r="P71" i="4"/>
  <c r="G71" i="4"/>
  <c r="K71" i="4"/>
  <c r="G61" i="4"/>
  <c r="K61" i="4"/>
  <c r="G69" i="4"/>
  <c r="K69" i="4"/>
  <c r="G67" i="4"/>
  <c r="K67" i="4"/>
  <c r="G73" i="4"/>
  <c r="K73" i="4"/>
  <c r="G70" i="4"/>
  <c r="K70" i="4"/>
  <c r="G75" i="4"/>
  <c r="K75" i="4"/>
  <c r="G65" i="4"/>
  <c r="K65" i="4"/>
  <c r="G73" i="3"/>
  <c r="K73" i="3"/>
  <c r="G76" i="3"/>
  <c r="K76" i="3"/>
  <c r="G72" i="3"/>
  <c r="K72" i="3"/>
  <c r="G62" i="3"/>
  <c r="K62" i="3"/>
  <c r="G75" i="3"/>
  <c r="K75" i="3"/>
  <c r="G65" i="3"/>
  <c r="K65" i="3"/>
  <c r="G78" i="3"/>
  <c r="K78" i="3"/>
  <c r="G68" i="3"/>
  <c r="K68" i="3"/>
  <c r="G64" i="3"/>
  <c r="K64" i="3"/>
  <c r="G67" i="3"/>
  <c r="K67" i="3"/>
  <c r="G70" i="3"/>
  <c r="K70" i="3"/>
  <c r="G60" i="3"/>
  <c r="K60" i="3"/>
  <c r="P60" i="3"/>
  <c r="P77" i="3"/>
  <c r="G71" i="3"/>
  <c r="K71" i="3"/>
  <c r="G63" i="3"/>
  <c r="K63" i="3"/>
  <c r="P74" i="3"/>
  <c r="G43" i="3"/>
  <c r="K43" i="3"/>
  <c r="G51" i="3"/>
  <c r="K51" i="3"/>
  <c r="P51" i="3"/>
  <c r="G59" i="3"/>
  <c r="K59" i="3"/>
  <c r="R27" i="3"/>
  <c r="T27" i="3"/>
  <c r="H27" i="3"/>
  <c r="R23" i="3"/>
  <c r="T23" i="3"/>
  <c r="H23" i="3"/>
  <c r="G58" i="5"/>
  <c r="K58" i="5"/>
  <c r="G55" i="3"/>
  <c r="K55" i="3"/>
  <c r="R26" i="3"/>
  <c r="T26" i="3"/>
  <c r="H26" i="3"/>
  <c r="G35" i="4"/>
  <c r="G36" i="1"/>
  <c r="K36" i="1" s="1"/>
  <c r="G39" i="3"/>
  <c r="R29" i="3"/>
  <c r="T29" i="3"/>
  <c r="H29" i="3"/>
  <c r="R22" i="3"/>
  <c r="T22" i="3"/>
  <c r="H22" i="3"/>
  <c r="R28" i="3"/>
  <c r="T28" i="3"/>
  <c r="H28" i="3"/>
  <c r="G47" i="3"/>
  <c r="K47" i="3"/>
  <c r="R25" i="3"/>
  <c r="T25" i="3"/>
  <c r="H25" i="3"/>
  <c r="R24" i="3"/>
  <c r="T24" i="3"/>
  <c r="H24" i="3"/>
  <c r="H25" i="4"/>
  <c r="R25" i="4"/>
  <c r="T25" i="4"/>
  <c r="P41" i="3"/>
  <c r="W13" i="3"/>
  <c r="G26" i="4"/>
  <c r="R24" i="4"/>
  <c r="T24" i="4"/>
  <c r="G55" i="5"/>
  <c r="K55" i="5"/>
  <c r="G24" i="5"/>
  <c r="R27" i="4"/>
  <c r="T27" i="4"/>
  <c r="R22" i="4"/>
  <c r="T22" i="4"/>
  <c r="G28" i="5"/>
  <c r="P24" i="4"/>
  <c r="G51" i="5"/>
  <c r="K51" i="5"/>
  <c r="G35" i="5"/>
  <c r="K35" i="5"/>
  <c r="G30" i="5"/>
  <c r="P50" i="3"/>
  <c r="P42" i="3"/>
  <c r="G47" i="5"/>
  <c r="K47" i="5"/>
  <c r="C17" i="5"/>
  <c r="E37" i="5"/>
  <c r="F37" i="5"/>
  <c r="H23" i="5"/>
  <c r="R23" i="5"/>
  <c r="T23" i="5"/>
  <c r="P25" i="4"/>
  <c r="G54" i="5"/>
  <c r="K54" i="5"/>
  <c r="G43" i="5"/>
  <c r="K43" i="5"/>
  <c r="G39" i="5"/>
  <c r="K39" i="5"/>
  <c r="P21" i="3"/>
  <c r="R21" i="3" s="1"/>
  <c r="P26" i="3"/>
  <c r="P27" i="3"/>
  <c r="P33" i="3"/>
  <c r="G34" i="5"/>
  <c r="K34" i="5"/>
  <c r="G29" i="5"/>
  <c r="G59" i="5"/>
  <c r="K59" i="5"/>
  <c r="G50" i="5"/>
  <c r="K50" i="5"/>
  <c r="G46" i="5"/>
  <c r="K46" i="5"/>
  <c r="P46" i="3"/>
  <c r="P38" i="3"/>
  <c r="E37" i="4"/>
  <c r="F37" i="4"/>
  <c r="G42" i="5"/>
  <c r="K42" i="5"/>
  <c r="G38" i="5"/>
  <c r="K38" i="5"/>
  <c r="G31" i="5"/>
  <c r="K31" i="5"/>
  <c r="G26" i="5"/>
  <c r="H25" i="5"/>
  <c r="G22" i="5"/>
  <c r="G86" i="1"/>
  <c r="K86" i="1" s="1"/>
  <c r="P32" i="1"/>
  <c r="W8" i="5"/>
  <c r="P83" i="1"/>
  <c r="P68" i="1"/>
  <c r="H28" i="5"/>
  <c r="R28" i="5"/>
  <c r="T28" i="5"/>
  <c r="H22" i="5"/>
  <c r="R22" i="5"/>
  <c r="T22" i="5"/>
  <c r="G37" i="4"/>
  <c r="G37" i="5"/>
  <c r="H26" i="4"/>
  <c r="R26" i="4"/>
  <c r="T26" i="4"/>
  <c r="R26" i="5"/>
  <c r="T26" i="5"/>
  <c r="H26" i="5"/>
  <c r="H29" i="5"/>
  <c r="R29" i="5"/>
  <c r="T29" i="5"/>
  <c r="K30" i="5"/>
  <c r="K39" i="3"/>
  <c r="K35" i="4"/>
  <c r="H24" i="5"/>
  <c r="R24" i="5"/>
  <c r="T24" i="5"/>
  <c r="K37" i="4"/>
  <c r="K37" i="5"/>
  <c r="C11" i="2"/>
  <c r="C11" i="4"/>
  <c r="C12" i="2"/>
  <c r="C12" i="5"/>
  <c r="C12" i="4"/>
  <c r="C12" i="3"/>
  <c r="C11" i="3"/>
  <c r="C11" i="5"/>
  <c r="G94" i="1" l="1"/>
  <c r="K94" i="1" s="1"/>
  <c r="P94" i="1"/>
  <c r="G93" i="1"/>
  <c r="K93" i="1" s="1"/>
  <c r="P93" i="1"/>
  <c r="W6" i="1"/>
  <c r="P40" i="1"/>
  <c r="P45" i="1"/>
  <c r="P78" i="1"/>
  <c r="W15" i="1"/>
  <c r="P36" i="1"/>
  <c r="W13" i="1"/>
  <c r="W5" i="1"/>
  <c r="P44" i="5"/>
  <c r="P86" i="1"/>
  <c r="P61" i="5"/>
  <c r="W14" i="1"/>
  <c r="W12" i="1"/>
  <c r="W4" i="1"/>
  <c r="P71" i="1"/>
  <c r="P25" i="1"/>
  <c r="W11" i="1"/>
  <c r="W3" i="1"/>
  <c r="W2" i="3"/>
  <c r="P48" i="1"/>
  <c r="W18" i="1"/>
  <c r="P34" i="1"/>
  <c r="W10" i="1"/>
  <c r="P35" i="1"/>
  <c r="G35" i="1"/>
  <c r="K35" i="1" s="1"/>
  <c r="P56" i="1"/>
  <c r="G56" i="1"/>
  <c r="K56" i="1" s="1"/>
  <c r="P62" i="1"/>
  <c r="G62" i="1"/>
  <c r="K62" i="1" s="1"/>
  <c r="G29" i="1"/>
  <c r="P29" i="1"/>
  <c r="H23" i="1"/>
  <c r="R23" i="1"/>
  <c r="T23" i="1" s="1"/>
  <c r="P85" i="1"/>
  <c r="G85" i="1"/>
  <c r="K85" i="1" s="1"/>
  <c r="P61" i="1"/>
  <c r="G61" i="1"/>
  <c r="K61" i="1" s="1"/>
  <c r="P41" i="1"/>
  <c r="G41" i="1"/>
  <c r="K41" i="1" s="1"/>
  <c r="G28" i="1"/>
  <c r="P28" i="1"/>
  <c r="P82" i="1"/>
  <c r="G82" i="1"/>
  <c r="K82" i="1" s="1"/>
  <c r="G72" i="1"/>
  <c r="K72" i="1" s="1"/>
  <c r="P72" i="1"/>
  <c r="H27" i="1"/>
  <c r="R27" i="1"/>
  <c r="T27" i="1" s="1"/>
  <c r="G33" i="1"/>
  <c r="K33" i="1" s="1"/>
  <c r="P33" i="1"/>
  <c r="G47" i="1"/>
  <c r="K47" i="1" s="1"/>
  <c r="P47" i="1"/>
  <c r="G79" i="1"/>
  <c r="K79" i="1" s="1"/>
  <c r="P79" i="1"/>
  <c r="P59" i="1"/>
  <c r="G59" i="1"/>
  <c r="K59" i="1" s="1"/>
  <c r="G54" i="1"/>
  <c r="K54" i="1" s="1"/>
  <c r="P54" i="1"/>
  <c r="P46" i="1"/>
  <c r="G46" i="1"/>
  <c r="K46" i="1" s="1"/>
  <c r="P58" i="1"/>
  <c r="G58" i="1"/>
  <c r="K58" i="1" s="1"/>
  <c r="P31" i="1"/>
  <c r="G31" i="1"/>
  <c r="K31" i="1" s="1"/>
  <c r="P66" i="1"/>
  <c r="G66" i="1"/>
  <c r="K66" i="1" s="1"/>
  <c r="G38" i="1"/>
  <c r="K38" i="1" s="1"/>
  <c r="P38" i="1"/>
  <c r="G26" i="1"/>
  <c r="P26" i="1"/>
  <c r="G22" i="1"/>
  <c r="H22" i="1" s="1"/>
  <c r="P22" i="1"/>
  <c r="P53" i="1"/>
  <c r="G53" i="1"/>
  <c r="K53" i="1" s="1"/>
  <c r="P76" i="1"/>
  <c r="G76" i="1"/>
  <c r="K76" i="1" s="1"/>
  <c r="P70" i="1"/>
  <c r="G70" i="1"/>
  <c r="K70" i="1" s="1"/>
  <c r="G57" i="1"/>
  <c r="K57" i="1" s="1"/>
  <c r="P57" i="1"/>
  <c r="H25" i="1"/>
  <c r="R25" i="1"/>
  <c r="T25" i="1" s="1"/>
  <c r="P50" i="1"/>
  <c r="G50" i="1"/>
  <c r="K50" i="1" s="1"/>
  <c r="G75" i="1"/>
  <c r="K75" i="1" s="1"/>
  <c r="P75" i="1"/>
  <c r="G63" i="1"/>
  <c r="K63" i="1" s="1"/>
  <c r="P63" i="1"/>
  <c r="P74" i="1"/>
  <c r="G74" i="1"/>
  <c r="K74" i="1" s="1"/>
  <c r="P64" i="1"/>
  <c r="G64" i="1"/>
  <c r="K64" i="1" s="1"/>
  <c r="P51" i="1"/>
  <c r="G51" i="1"/>
  <c r="K51" i="1" s="1"/>
  <c r="G30" i="1"/>
  <c r="P30" i="1"/>
  <c r="G44" i="1"/>
  <c r="K44" i="1" s="1"/>
  <c r="P44" i="1"/>
  <c r="G24" i="1"/>
  <c r="P24" i="1"/>
  <c r="P89" i="1"/>
  <c r="G89" i="1"/>
  <c r="K89" i="1" s="1"/>
  <c r="G43" i="1"/>
  <c r="K43" i="1" s="1"/>
  <c r="P43" i="1"/>
  <c r="P42" i="1"/>
  <c r="G42" i="1"/>
  <c r="K42" i="1" s="1"/>
  <c r="P27" i="1"/>
  <c r="P37" i="1"/>
  <c r="P81" i="1"/>
  <c r="P23" i="1"/>
  <c r="G34" i="1"/>
  <c r="K34" i="1" s="1"/>
  <c r="P49" i="1"/>
  <c r="P69" i="1"/>
  <c r="P21" i="1"/>
  <c r="P80" i="1"/>
  <c r="P67" i="1"/>
  <c r="P39" i="1"/>
  <c r="G90" i="1"/>
  <c r="K90" i="1" s="1"/>
  <c r="P90" i="1"/>
  <c r="W7" i="5"/>
  <c r="P31" i="5"/>
  <c r="W16" i="4"/>
  <c r="P71" i="5"/>
  <c r="P54" i="4"/>
  <c r="P69" i="4"/>
  <c r="P60" i="5"/>
  <c r="P67" i="5"/>
  <c r="P23" i="4"/>
  <c r="P22" i="4"/>
  <c r="W18" i="4"/>
  <c r="P72" i="4"/>
  <c r="W15" i="5"/>
  <c r="P58" i="4"/>
  <c r="W5" i="4"/>
  <c r="P33" i="5"/>
  <c r="P70" i="4"/>
  <c r="P40" i="3"/>
  <c r="W18" i="3"/>
  <c r="P39" i="5"/>
  <c r="P32" i="4"/>
  <c r="P22" i="5"/>
  <c r="P50" i="4"/>
  <c r="W17" i="4"/>
  <c r="P39" i="3"/>
  <c r="P66" i="3"/>
  <c r="P68" i="4"/>
  <c r="P30" i="4"/>
  <c r="P39" i="4"/>
  <c r="P76" i="4"/>
  <c r="P62" i="5"/>
  <c r="W9" i="4"/>
  <c r="P53" i="5"/>
  <c r="W12" i="4"/>
  <c r="P84" i="1"/>
  <c r="G92" i="1"/>
  <c r="K92" i="1" s="1"/>
  <c r="P92" i="1"/>
  <c r="G91" i="1"/>
  <c r="K91" i="1" s="1"/>
  <c r="P91" i="1"/>
  <c r="P71" i="3"/>
  <c r="W16" i="3"/>
  <c r="P26" i="4"/>
  <c r="P77" i="1"/>
  <c r="P36" i="4"/>
  <c r="P52" i="1"/>
  <c r="G88" i="1"/>
  <c r="P88" i="1"/>
  <c r="P87" i="1"/>
  <c r="O64" i="5"/>
  <c r="R64" i="5" s="1"/>
  <c r="T64" i="5" s="1"/>
  <c r="O71" i="5"/>
  <c r="R71" i="5" s="1"/>
  <c r="T71" i="5" s="1"/>
  <c r="O69" i="5"/>
  <c r="R69" i="5" s="1"/>
  <c r="T69" i="5" s="1"/>
  <c r="O60" i="5"/>
  <c r="R60" i="5" s="1"/>
  <c r="T60" i="5" s="1"/>
  <c r="O37" i="5"/>
  <c r="R37" i="5" s="1"/>
  <c r="T37" i="5" s="1"/>
  <c r="O41" i="5"/>
  <c r="R41" i="5" s="1"/>
  <c r="T41" i="5" s="1"/>
  <c r="O59" i="5"/>
  <c r="R59" i="5" s="1"/>
  <c r="T59" i="5" s="1"/>
  <c r="O35" i="5"/>
  <c r="R35" i="5" s="1"/>
  <c r="T35" i="5" s="1"/>
  <c r="O56" i="5"/>
  <c r="R56" i="5" s="1"/>
  <c r="T56" i="5" s="1"/>
  <c r="O51" i="5"/>
  <c r="R51" i="5" s="1"/>
  <c r="T51" i="5" s="1"/>
  <c r="O38" i="5"/>
  <c r="R38" i="5" s="1"/>
  <c r="T38" i="5" s="1"/>
  <c r="O72" i="5"/>
  <c r="R72" i="5" s="1"/>
  <c r="T72" i="5" s="1"/>
  <c r="O74" i="5"/>
  <c r="R74" i="5" s="1"/>
  <c r="T74" i="5" s="1"/>
  <c r="O70" i="5"/>
  <c r="R70" i="5" s="1"/>
  <c r="T70" i="5" s="1"/>
  <c r="O50" i="5"/>
  <c r="R50" i="5" s="1"/>
  <c r="T50" i="5" s="1"/>
  <c r="O32" i="5"/>
  <c r="R32" i="5" s="1"/>
  <c r="T32" i="5" s="1"/>
  <c r="O36" i="5"/>
  <c r="R36" i="5" s="1"/>
  <c r="T36" i="5" s="1"/>
  <c r="O47" i="5"/>
  <c r="R47" i="5" s="1"/>
  <c r="T47" i="5" s="1"/>
  <c r="O43" i="5"/>
  <c r="R43" i="5" s="1"/>
  <c r="T43" i="5" s="1"/>
  <c r="O30" i="5"/>
  <c r="R30" i="5" s="1"/>
  <c r="T30" i="5" s="1"/>
  <c r="O31" i="5"/>
  <c r="R31" i="5" s="1"/>
  <c r="T31" i="5" s="1"/>
  <c r="C15" i="5"/>
  <c r="O67" i="5"/>
  <c r="R67" i="5" s="1"/>
  <c r="T67" i="5" s="1"/>
  <c r="O33" i="5"/>
  <c r="R33" i="5" s="1"/>
  <c r="T33" i="5" s="1"/>
  <c r="O48" i="5"/>
  <c r="R48" i="5" s="1"/>
  <c r="T48" i="5" s="1"/>
  <c r="O55" i="5"/>
  <c r="R55" i="5" s="1"/>
  <c r="T55" i="5" s="1"/>
  <c r="O65" i="5"/>
  <c r="R65" i="5" s="1"/>
  <c r="T65" i="5" s="1"/>
  <c r="O63" i="5"/>
  <c r="R63" i="5" s="1"/>
  <c r="T63" i="5" s="1"/>
  <c r="O68" i="5"/>
  <c r="R68" i="5" s="1"/>
  <c r="T68" i="5" s="1"/>
  <c r="O34" i="5"/>
  <c r="R34" i="5" s="1"/>
  <c r="T34" i="5" s="1"/>
  <c r="O45" i="5"/>
  <c r="R45" i="5" s="1"/>
  <c r="T45" i="5" s="1"/>
  <c r="O49" i="5"/>
  <c r="R49" i="5" s="1"/>
  <c r="T49" i="5" s="1"/>
  <c r="O39" i="5"/>
  <c r="R39" i="5" s="1"/>
  <c r="T39" i="5" s="1"/>
  <c r="O61" i="5"/>
  <c r="R61" i="5" s="1"/>
  <c r="T61" i="5" s="1"/>
  <c r="O76" i="5"/>
  <c r="R76" i="5" s="1"/>
  <c r="T76" i="5" s="1"/>
  <c r="O58" i="5"/>
  <c r="R58" i="5" s="1"/>
  <c r="T58" i="5" s="1"/>
  <c r="O40" i="5"/>
  <c r="R40" i="5" s="1"/>
  <c r="T40" i="5" s="1"/>
  <c r="O44" i="5"/>
  <c r="R44" i="5" s="1"/>
  <c r="T44" i="5" s="1"/>
  <c r="O54" i="5"/>
  <c r="R54" i="5" s="1"/>
  <c r="T54" i="5" s="1"/>
  <c r="O52" i="5"/>
  <c r="R52" i="5" s="1"/>
  <c r="T52" i="5" s="1"/>
  <c r="O73" i="5"/>
  <c r="R73" i="5" s="1"/>
  <c r="T73" i="5" s="1"/>
  <c r="O75" i="5"/>
  <c r="R75" i="5" s="1"/>
  <c r="T75" i="5" s="1"/>
  <c r="O77" i="5"/>
  <c r="R77" i="5" s="1"/>
  <c r="T77" i="5" s="1"/>
  <c r="O66" i="5"/>
  <c r="R66" i="5" s="1"/>
  <c r="T66" i="5" s="1"/>
  <c r="O62" i="5"/>
  <c r="R62" i="5" s="1"/>
  <c r="T62" i="5" s="1"/>
  <c r="O42" i="5"/>
  <c r="R42" i="5" s="1"/>
  <c r="T42" i="5" s="1"/>
  <c r="O53" i="5"/>
  <c r="R53" i="5" s="1"/>
  <c r="T53" i="5" s="1"/>
  <c r="O57" i="5"/>
  <c r="R57" i="5" s="1"/>
  <c r="T57" i="5" s="1"/>
  <c r="O46" i="5"/>
  <c r="R46" i="5" s="1"/>
  <c r="T46" i="5" s="1"/>
  <c r="O78" i="5"/>
  <c r="R78" i="5" s="1"/>
  <c r="T78" i="5" s="1"/>
  <c r="C16" i="4"/>
  <c r="D18" i="4" s="1"/>
  <c r="C16" i="5"/>
  <c r="D18" i="5" s="1"/>
  <c r="C16" i="2"/>
  <c r="D18" i="2" s="1"/>
  <c r="O36" i="2"/>
  <c r="S36" i="2" s="1"/>
  <c r="O54" i="2"/>
  <c r="S54" i="2" s="1"/>
  <c r="O25" i="2"/>
  <c r="S25" i="2" s="1"/>
  <c r="O41" i="2"/>
  <c r="S41" i="2" s="1"/>
  <c r="O57" i="2"/>
  <c r="S57" i="2" s="1"/>
  <c r="O35" i="2"/>
  <c r="S35" i="2" s="1"/>
  <c r="O56" i="2"/>
  <c r="S56" i="2" s="1"/>
  <c r="O22" i="2"/>
  <c r="S22" i="2" s="1"/>
  <c r="O59" i="2"/>
  <c r="S59" i="2" s="1"/>
  <c r="O58" i="2"/>
  <c r="S58" i="2" s="1"/>
  <c r="O24" i="2"/>
  <c r="S24" i="2" s="1"/>
  <c r="O40" i="2"/>
  <c r="S40" i="2" s="1"/>
  <c r="C15" i="2"/>
  <c r="O29" i="2"/>
  <c r="S29" i="2" s="1"/>
  <c r="O45" i="2"/>
  <c r="S45" i="2" s="1"/>
  <c r="O23" i="2"/>
  <c r="S23" i="2" s="1"/>
  <c r="O39" i="2"/>
  <c r="S39" i="2" s="1"/>
  <c r="O55" i="2"/>
  <c r="S55" i="2" s="1"/>
  <c r="O26" i="2"/>
  <c r="S26" i="2" s="1"/>
  <c r="O38" i="2"/>
  <c r="S38" i="2" s="1"/>
  <c r="O28" i="2"/>
  <c r="S28" i="2" s="1"/>
  <c r="O44" i="2"/>
  <c r="S44" i="2" s="1"/>
  <c r="O53" i="2"/>
  <c r="S53" i="2" s="1"/>
  <c r="O33" i="2"/>
  <c r="S33" i="2" s="1"/>
  <c r="O49" i="2"/>
  <c r="S49" i="2" s="1"/>
  <c r="O27" i="2"/>
  <c r="S27" i="2" s="1"/>
  <c r="O43" i="2"/>
  <c r="S43" i="2" s="1"/>
  <c r="O46" i="2"/>
  <c r="S46" i="2" s="1"/>
  <c r="O30" i="2"/>
  <c r="S30" i="2" s="1"/>
  <c r="O50" i="2"/>
  <c r="S50" i="2" s="1"/>
  <c r="O21" i="2"/>
  <c r="S21" i="2" s="1"/>
  <c r="O47" i="2"/>
  <c r="S47" i="2" s="1"/>
  <c r="O37" i="2"/>
  <c r="S37" i="2" s="1"/>
  <c r="O51" i="2"/>
  <c r="S51" i="2" s="1"/>
  <c r="O32" i="2"/>
  <c r="S32" i="2" s="1"/>
  <c r="O52" i="2"/>
  <c r="S52" i="2" s="1"/>
  <c r="O34" i="2"/>
  <c r="S34" i="2" s="1"/>
  <c r="O48" i="2"/>
  <c r="S48" i="2" s="1"/>
  <c r="O31" i="2"/>
  <c r="S31" i="2" s="1"/>
  <c r="O42" i="2"/>
  <c r="S42" i="2" s="1"/>
  <c r="O73" i="3"/>
  <c r="R73" i="3" s="1"/>
  <c r="T73" i="3" s="1"/>
  <c r="O76" i="3"/>
  <c r="R76" i="3" s="1"/>
  <c r="T76" i="3" s="1"/>
  <c r="O67" i="3"/>
  <c r="R67" i="3" s="1"/>
  <c r="T67" i="3" s="1"/>
  <c r="O77" i="3"/>
  <c r="R77" i="3" s="1"/>
  <c r="T77" i="3" s="1"/>
  <c r="O56" i="3"/>
  <c r="R56" i="3" s="1"/>
  <c r="T56" i="3" s="1"/>
  <c r="O41" i="3"/>
  <c r="R41" i="3" s="1"/>
  <c r="T41" i="3" s="1"/>
  <c r="O31" i="3"/>
  <c r="R31" i="3" s="1"/>
  <c r="T31" i="3" s="1"/>
  <c r="O57" i="3"/>
  <c r="R57" i="3" s="1"/>
  <c r="T57" i="3" s="1"/>
  <c r="O72" i="3"/>
  <c r="R72" i="3" s="1"/>
  <c r="T72" i="3" s="1"/>
  <c r="O60" i="3"/>
  <c r="R60" i="3" s="1"/>
  <c r="T60" i="3" s="1"/>
  <c r="O70" i="3"/>
  <c r="R70" i="3" s="1"/>
  <c r="T70" i="3" s="1"/>
  <c r="O46" i="3"/>
  <c r="R46" i="3" s="1"/>
  <c r="T46" i="3" s="1"/>
  <c r="O66" i="3"/>
  <c r="R66" i="3" s="1"/>
  <c r="T66" i="3" s="1"/>
  <c r="O61" i="3"/>
  <c r="R61" i="3" s="1"/>
  <c r="T61" i="3" s="1"/>
  <c r="O40" i="3"/>
  <c r="R40" i="3" s="1"/>
  <c r="T40" i="3" s="1"/>
  <c r="O47" i="3"/>
  <c r="R47" i="3" s="1"/>
  <c r="T47" i="3" s="1"/>
  <c r="O58" i="3"/>
  <c r="R58" i="3" s="1"/>
  <c r="T58" i="3" s="1"/>
  <c r="O42" i="3"/>
  <c r="R42" i="3" s="1"/>
  <c r="T42" i="3" s="1"/>
  <c r="O75" i="3"/>
  <c r="R75" i="3" s="1"/>
  <c r="T75" i="3" s="1"/>
  <c r="O71" i="3"/>
  <c r="R71" i="3" s="1"/>
  <c r="T71" i="3" s="1"/>
  <c r="O65" i="3"/>
  <c r="R65" i="3" s="1"/>
  <c r="T65" i="3" s="1"/>
  <c r="O68" i="3"/>
  <c r="R68" i="3" s="1"/>
  <c r="T68" i="3" s="1"/>
  <c r="O78" i="3"/>
  <c r="R78" i="3" s="1"/>
  <c r="T78" i="3" s="1"/>
  <c r="O54" i="3"/>
  <c r="R54" i="3" s="1"/>
  <c r="T54" i="3" s="1"/>
  <c r="O49" i="3"/>
  <c r="R49" i="3" s="1"/>
  <c r="T49" i="3" s="1"/>
  <c r="O50" i="3"/>
  <c r="R50" i="3" s="1"/>
  <c r="T50" i="3" s="1"/>
  <c r="O34" i="3"/>
  <c r="R34" i="3" s="1"/>
  <c r="T34" i="3" s="1"/>
  <c r="O62" i="3"/>
  <c r="R62" i="3" s="1"/>
  <c r="T62" i="3" s="1"/>
  <c r="O32" i="3"/>
  <c r="R32" i="3" s="1"/>
  <c r="T32" i="3" s="1"/>
  <c r="C15" i="3"/>
  <c r="O74" i="3"/>
  <c r="R74" i="3" s="1"/>
  <c r="T74" i="3" s="1"/>
  <c r="O48" i="3"/>
  <c r="R48" i="3" s="1"/>
  <c r="T48" i="3" s="1"/>
  <c r="O45" i="3"/>
  <c r="R45" i="3" s="1"/>
  <c r="T45" i="3" s="1"/>
  <c r="O51" i="3"/>
  <c r="R51" i="3" s="1"/>
  <c r="T51" i="3" s="1"/>
  <c r="O63" i="3"/>
  <c r="R63" i="3" s="1"/>
  <c r="T63" i="3" s="1"/>
  <c r="O55" i="3"/>
  <c r="R55" i="3" s="1"/>
  <c r="T55" i="3" s="1"/>
  <c r="O53" i="3"/>
  <c r="R53" i="3" s="1"/>
  <c r="T53" i="3" s="1"/>
  <c r="O33" i="3"/>
  <c r="R33" i="3" s="1"/>
  <c r="T33" i="3" s="1"/>
  <c r="O59" i="3"/>
  <c r="R59" i="3" s="1"/>
  <c r="T59" i="3" s="1"/>
  <c r="O43" i="3"/>
  <c r="R43" i="3" s="1"/>
  <c r="T43" i="3" s="1"/>
  <c r="O64" i="3"/>
  <c r="R64" i="3" s="1"/>
  <c r="T64" i="3" s="1"/>
  <c r="O30" i="3"/>
  <c r="R30" i="3" s="1"/>
  <c r="T30" i="3" s="1"/>
  <c r="O39" i="3"/>
  <c r="R39" i="3" s="1"/>
  <c r="T39" i="3" s="1"/>
  <c r="O52" i="3"/>
  <c r="R52" i="3" s="1"/>
  <c r="T52" i="3" s="1"/>
  <c r="O69" i="3"/>
  <c r="R69" i="3" s="1"/>
  <c r="T69" i="3" s="1"/>
  <c r="O35" i="3"/>
  <c r="R35" i="3" s="1"/>
  <c r="T35" i="3" s="1"/>
  <c r="O36" i="3"/>
  <c r="R36" i="3" s="1"/>
  <c r="T36" i="3" s="1"/>
  <c r="O38" i="3"/>
  <c r="R38" i="3" s="1"/>
  <c r="T38" i="3" s="1"/>
  <c r="O37" i="3"/>
  <c r="R37" i="3" s="1"/>
  <c r="T37" i="3" s="1"/>
  <c r="O44" i="3"/>
  <c r="R44" i="3" s="1"/>
  <c r="T44" i="3" s="1"/>
  <c r="C16" i="3"/>
  <c r="D18" i="3" s="1"/>
  <c r="O66" i="4"/>
  <c r="R66" i="4" s="1"/>
  <c r="T66" i="4" s="1"/>
  <c r="O76" i="4"/>
  <c r="R76" i="4" s="1"/>
  <c r="T76" i="4" s="1"/>
  <c r="O30" i="4"/>
  <c r="R30" i="4" s="1"/>
  <c r="T30" i="4" s="1"/>
  <c r="O45" i="4"/>
  <c r="R45" i="4" s="1"/>
  <c r="T45" i="4" s="1"/>
  <c r="O58" i="4"/>
  <c r="R58" i="4" s="1"/>
  <c r="T58" i="4" s="1"/>
  <c r="O57" i="4"/>
  <c r="R57" i="4" s="1"/>
  <c r="T57" i="4" s="1"/>
  <c r="O56" i="4"/>
  <c r="R56" i="4" s="1"/>
  <c r="T56" i="4" s="1"/>
  <c r="O32" i="4"/>
  <c r="R32" i="4" s="1"/>
  <c r="T32" i="4" s="1"/>
  <c r="O67" i="4"/>
  <c r="R67" i="4" s="1"/>
  <c r="T67" i="4" s="1"/>
  <c r="O77" i="4"/>
  <c r="R77" i="4" s="1"/>
  <c r="T77" i="4" s="1"/>
  <c r="O54" i="4"/>
  <c r="R54" i="4" s="1"/>
  <c r="T54" i="4" s="1"/>
  <c r="O39" i="4"/>
  <c r="R39" i="4" s="1"/>
  <c r="T39" i="4" s="1"/>
  <c r="O50" i="4"/>
  <c r="R50" i="4" s="1"/>
  <c r="T50" i="4" s="1"/>
  <c r="O42" i="4"/>
  <c r="R42" i="4" s="1"/>
  <c r="T42" i="4" s="1"/>
  <c r="O48" i="4"/>
  <c r="R48" i="4" s="1"/>
  <c r="T48" i="4" s="1"/>
  <c r="O43" i="4"/>
  <c r="R43" i="4" s="1"/>
  <c r="T43" i="4" s="1"/>
  <c r="O65" i="4"/>
  <c r="R65" i="4" s="1"/>
  <c r="T65" i="4" s="1"/>
  <c r="O60" i="4"/>
  <c r="R60" i="4" s="1"/>
  <c r="T60" i="4" s="1"/>
  <c r="O78" i="4"/>
  <c r="R78" i="4" s="1"/>
  <c r="T78" i="4" s="1"/>
  <c r="O52" i="4"/>
  <c r="R52" i="4" s="1"/>
  <c r="T52" i="4" s="1"/>
  <c r="O34" i="4"/>
  <c r="R34" i="4" s="1"/>
  <c r="T34" i="4" s="1"/>
  <c r="O41" i="4"/>
  <c r="R41" i="4" s="1"/>
  <c r="T41" i="4" s="1"/>
  <c r="O74" i="4"/>
  <c r="R74" i="4" s="1"/>
  <c r="T74" i="4" s="1"/>
  <c r="O61" i="4"/>
  <c r="R61" i="4" s="1"/>
  <c r="T61" i="4" s="1"/>
  <c r="O38" i="4"/>
  <c r="R38" i="4" s="1"/>
  <c r="T38" i="4" s="1"/>
  <c r="O59" i="4"/>
  <c r="R59" i="4" s="1"/>
  <c r="T59" i="4" s="1"/>
  <c r="O49" i="4"/>
  <c r="R49" i="4" s="1"/>
  <c r="T49" i="4" s="1"/>
  <c r="O63" i="4"/>
  <c r="R63" i="4" s="1"/>
  <c r="T63" i="4" s="1"/>
  <c r="O64" i="4"/>
  <c r="R64" i="4" s="1"/>
  <c r="T64" i="4" s="1"/>
  <c r="O75" i="4"/>
  <c r="R75" i="4" s="1"/>
  <c r="T75" i="4" s="1"/>
  <c r="O62" i="4"/>
  <c r="R62" i="4" s="1"/>
  <c r="T62" i="4" s="1"/>
  <c r="O36" i="4"/>
  <c r="R36" i="4" s="1"/>
  <c r="T36" i="4" s="1"/>
  <c r="O53" i="4"/>
  <c r="R53" i="4" s="1"/>
  <c r="T53" i="4" s="1"/>
  <c r="O55" i="4"/>
  <c r="R55" i="4" s="1"/>
  <c r="T55" i="4" s="1"/>
  <c r="O47" i="4"/>
  <c r="R47" i="4" s="1"/>
  <c r="T47" i="4" s="1"/>
  <c r="O31" i="4"/>
  <c r="R31" i="4" s="1"/>
  <c r="T31" i="4" s="1"/>
  <c r="C15" i="4"/>
  <c r="O72" i="4"/>
  <c r="R72" i="4" s="1"/>
  <c r="T72" i="4" s="1"/>
  <c r="O70" i="4"/>
  <c r="R70" i="4" s="1"/>
  <c r="T70" i="4" s="1"/>
  <c r="O44" i="4"/>
  <c r="R44" i="4" s="1"/>
  <c r="T44" i="4" s="1"/>
  <c r="O51" i="4"/>
  <c r="R51" i="4" s="1"/>
  <c r="T51" i="4" s="1"/>
  <c r="O73" i="4"/>
  <c r="R73" i="4" s="1"/>
  <c r="T73" i="4" s="1"/>
  <c r="O68" i="4"/>
  <c r="R68" i="4" s="1"/>
  <c r="T68" i="4" s="1"/>
  <c r="O33" i="4"/>
  <c r="R33" i="4" s="1"/>
  <c r="T33" i="4" s="1"/>
  <c r="O71" i="4"/>
  <c r="R71" i="4" s="1"/>
  <c r="T71" i="4" s="1"/>
  <c r="O69" i="4"/>
  <c r="R69" i="4" s="1"/>
  <c r="T69" i="4" s="1"/>
  <c r="O46" i="4"/>
  <c r="R46" i="4" s="1"/>
  <c r="T46" i="4" s="1"/>
  <c r="O35" i="4"/>
  <c r="R35" i="4" s="1"/>
  <c r="T35" i="4" s="1"/>
  <c r="O40" i="4"/>
  <c r="R40" i="4" s="1"/>
  <c r="T40" i="4" s="1"/>
  <c r="O37" i="4"/>
  <c r="R37" i="4" s="1"/>
  <c r="T37" i="4" s="1"/>
  <c r="T21" i="3"/>
  <c r="P34" i="5"/>
  <c r="W16" i="5"/>
  <c r="P48" i="5"/>
  <c r="P69" i="5"/>
  <c r="P74" i="5"/>
  <c r="P24" i="5"/>
  <c r="P35" i="5"/>
  <c r="P57" i="5"/>
  <c r="W2" i="5"/>
  <c r="P21" i="5"/>
  <c r="R21" i="5" s="1"/>
  <c r="P70" i="5"/>
  <c r="P66" i="5"/>
  <c r="P28" i="5"/>
  <c r="P50" i="5"/>
  <c r="P42" i="5"/>
  <c r="P49" i="5"/>
  <c r="W10" i="5"/>
  <c r="W18" i="5"/>
  <c r="P56" i="5"/>
  <c r="P77" i="5"/>
  <c r="P37" i="5"/>
  <c r="P54" i="5"/>
  <c r="P41" i="5"/>
  <c r="W4" i="5"/>
  <c r="W9" i="5"/>
  <c r="P68" i="5"/>
  <c r="P52" i="5"/>
  <c r="P29" i="5"/>
  <c r="P27" i="5"/>
  <c r="W3" i="5"/>
  <c r="P75" i="5"/>
  <c r="P23" i="5"/>
  <c r="P47" i="5"/>
  <c r="P43" i="5"/>
  <c r="P59" i="5"/>
  <c r="P46" i="5"/>
  <c r="P38" i="5"/>
  <c r="P32" i="5"/>
  <c r="P40" i="5"/>
  <c r="P76" i="5"/>
  <c r="P58" i="5"/>
  <c r="P51" i="5"/>
  <c r="W12" i="5"/>
  <c r="W13" i="5"/>
  <c r="W14" i="5"/>
  <c r="P25" i="5"/>
  <c r="P36" i="5"/>
  <c r="F17" i="2"/>
  <c r="W5" i="5"/>
  <c r="P65" i="5"/>
  <c r="P54" i="3"/>
  <c r="W15" i="3"/>
  <c r="P25" i="3"/>
  <c r="W11" i="3"/>
  <c r="P58" i="3"/>
  <c r="W3" i="4"/>
  <c r="W8" i="4"/>
  <c r="W3" i="3"/>
  <c r="P44" i="3"/>
  <c r="P78" i="3"/>
  <c r="P65" i="4"/>
  <c r="P77" i="4"/>
  <c r="P78" i="4"/>
  <c r="P48" i="3"/>
  <c r="P45" i="3"/>
  <c r="P63" i="3"/>
  <c r="P21" i="4"/>
  <c r="R21" i="4" s="1"/>
  <c r="W9" i="3"/>
  <c r="P24" i="3"/>
  <c r="W6" i="3"/>
  <c r="P53" i="4"/>
  <c r="P59" i="4"/>
  <c r="P56" i="4"/>
  <c r="W12" i="3"/>
  <c r="P49" i="3"/>
  <c r="P43" i="3"/>
  <c r="P62" i="3"/>
  <c r="P35" i="3"/>
  <c r="P32" i="3"/>
  <c r="P42" i="4"/>
  <c r="W7" i="4"/>
  <c r="P55" i="5"/>
  <c r="P45" i="5"/>
  <c r="P30" i="5"/>
  <c r="W11" i="5"/>
  <c r="P73" i="1"/>
  <c r="P60" i="1"/>
  <c r="P72" i="5"/>
  <c r="W11" i="4"/>
  <c r="P37" i="4"/>
  <c r="P34" i="3"/>
  <c r="P23" i="3"/>
  <c r="W10" i="3"/>
  <c r="P27" i="4"/>
  <c r="P45" i="4"/>
  <c r="P55" i="4"/>
  <c r="P52" i="4"/>
  <c r="P31" i="3"/>
  <c r="P49" i="4"/>
  <c r="P52" i="3"/>
  <c r="P35" i="4"/>
  <c r="P70" i="3"/>
  <c r="P64" i="3"/>
  <c r="P73" i="3"/>
  <c r="P61" i="4"/>
  <c r="P56" i="3"/>
  <c r="P53" i="3"/>
  <c r="W5" i="3"/>
  <c r="W15" i="4"/>
  <c r="W4" i="4"/>
  <c r="P26" i="5"/>
  <c r="P63" i="5"/>
  <c r="P30" i="3"/>
  <c r="P22" i="3"/>
  <c r="W4" i="3"/>
  <c r="P34" i="4"/>
  <c r="P31" i="4"/>
  <c r="P51" i="4"/>
  <c r="P48" i="4"/>
  <c r="P57" i="3"/>
  <c r="P55" i="3"/>
  <c r="P59" i="3"/>
  <c r="P68" i="3"/>
  <c r="P65" i="3"/>
  <c r="P66" i="4"/>
  <c r="P75" i="4"/>
  <c r="P73" i="4"/>
  <c r="P62" i="4"/>
  <c r="P63" i="4"/>
  <c r="P36" i="3"/>
  <c r="W13" i="4"/>
  <c r="W2" i="4"/>
  <c r="P73" i="5"/>
  <c r="P29" i="3"/>
  <c r="W17" i="3"/>
  <c r="P41" i="4"/>
  <c r="W14" i="4"/>
  <c r="P47" i="4"/>
  <c r="P44" i="4"/>
  <c r="P61" i="3"/>
  <c r="P75" i="3"/>
  <c r="P72" i="3"/>
  <c r="P74" i="4"/>
  <c r="P67" i="4"/>
  <c r="P57" i="4"/>
  <c r="P46" i="4"/>
  <c r="P33" i="4"/>
  <c r="P29" i="4"/>
  <c r="P28" i="4"/>
  <c r="W17" i="5"/>
  <c r="W6" i="5"/>
  <c r="P65" i="1"/>
  <c r="P64" i="4"/>
  <c r="P64" i="5"/>
  <c r="W8" i="3"/>
  <c r="P28" i="3"/>
  <c r="W14" i="3"/>
  <c r="P43" i="4"/>
  <c r="P40" i="4"/>
  <c r="W7" i="3"/>
  <c r="P47" i="3"/>
  <c r="P69" i="3"/>
  <c r="P67" i="3"/>
  <c r="P76" i="3"/>
  <c r="P60" i="4"/>
  <c r="P37" i="3"/>
  <c r="W10" i="4"/>
  <c r="W6" i="4"/>
  <c r="C12" i="1"/>
  <c r="C11" i="1"/>
  <c r="O93" i="1" l="1"/>
  <c r="R93" i="1" s="1"/>
  <c r="T93" i="1" s="1"/>
  <c r="O94" i="1"/>
  <c r="R94" i="1" s="1"/>
  <c r="T94" i="1" s="1"/>
  <c r="R22" i="1"/>
  <c r="T22" i="1" s="1"/>
  <c r="H30" i="1"/>
  <c r="R30" i="1"/>
  <c r="T30" i="1" s="1"/>
  <c r="R29" i="1"/>
  <c r="T29" i="1" s="1"/>
  <c r="H29" i="1"/>
  <c r="R26" i="1"/>
  <c r="T26" i="1" s="1"/>
  <c r="H26" i="1"/>
  <c r="R24" i="1"/>
  <c r="T24" i="1" s="1"/>
  <c r="H24" i="1"/>
  <c r="R28" i="1"/>
  <c r="T28" i="1" s="1"/>
  <c r="H28" i="1"/>
  <c r="O90" i="1"/>
  <c r="R90" i="1" s="1"/>
  <c r="T90" i="1" s="1"/>
  <c r="O91" i="1"/>
  <c r="R91" i="1" s="1"/>
  <c r="T91" i="1" s="1"/>
  <c r="O92" i="1"/>
  <c r="R92" i="1" s="1"/>
  <c r="T92" i="1" s="1"/>
  <c r="F18" i="2"/>
  <c r="F19" i="2" s="1"/>
  <c r="O87" i="1"/>
  <c r="R87" i="1" s="1"/>
  <c r="T87" i="1" s="1"/>
  <c r="O88" i="1"/>
  <c r="R88" i="1" s="1"/>
  <c r="T88" i="1" s="1"/>
  <c r="O56" i="1"/>
  <c r="R56" i="1" s="1"/>
  <c r="T56" i="1" s="1"/>
  <c r="O42" i="1"/>
  <c r="R42" i="1" s="1"/>
  <c r="T42" i="1" s="1"/>
  <c r="O47" i="1"/>
  <c r="R47" i="1" s="1"/>
  <c r="T47" i="1" s="1"/>
  <c r="O41" i="1"/>
  <c r="R41" i="1" s="1"/>
  <c r="T41" i="1" s="1"/>
  <c r="O80" i="1"/>
  <c r="R80" i="1" s="1"/>
  <c r="T80" i="1" s="1"/>
  <c r="O51" i="1"/>
  <c r="R51" i="1" s="1"/>
  <c r="T51" i="1" s="1"/>
  <c r="O48" i="1"/>
  <c r="R48" i="1" s="1"/>
  <c r="T48" i="1" s="1"/>
  <c r="O57" i="1"/>
  <c r="R57" i="1" s="1"/>
  <c r="T57" i="1" s="1"/>
  <c r="O89" i="1"/>
  <c r="R89" i="1" s="1"/>
  <c r="T89" i="1" s="1"/>
  <c r="O49" i="1"/>
  <c r="R49" i="1" s="1"/>
  <c r="T49" i="1" s="1"/>
  <c r="O74" i="1"/>
  <c r="R74" i="1" s="1"/>
  <c r="T74" i="1" s="1"/>
  <c r="O40" i="1"/>
  <c r="R40" i="1" s="1"/>
  <c r="T40" i="1" s="1"/>
  <c r="O79" i="1"/>
  <c r="R79" i="1" s="1"/>
  <c r="T79" i="1" s="1"/>
  <c r="O32" i="1"/>
  <c r="R32" i="1" s="1"/>
  <c r="T32" i="1" s="1"/>
  <c r="O66" i="1"/>
  <c r="R66" i="1" s="1"/>
  <c r="T66" i="1" s="1"/>
  <c r="O52" i="1"/>
  <c r="R52" i="1" s="1"/>
  <c r="T52" i="1" s="1"/>
  <c r="O86" i="1"/>
  <c r="R86" i="1" s="1"/>
  <c r="T86" i="1" s="1"/>
  <c r="O61" i="1"/>
  <c r="R61" i="1" s="1"/>
  <c r="T61" i="1" s="1"/>
  <c r="O73" i="1"/>
  <c r="R73" i="1" s="1"/>
  <c r="T73" i="1" s="1"/>
  <c r="O39" i="1"/>
  <c r="R39" i="1" s="1"/>
  <c r="T39" i="1" s="1"/>
  <c r="O76" i="1"/>
  <c r="R76" i="1" s="1"/>
  <c r="T76" i="1" s="1"/>
  <c r="O63" i="1"/>
  <c r="R63" i="1" s="1"/>
  <c r="T63" i="1" s="1"/>
  <c r="O85" i="1"/>
  <c r="R85" i="1" s="1"/>
  <c r="T85" i="1" s="1"/>
  <c r="O70" i="1"/>
  <c r="R70" i="1" s="1"/>
  <c r="T70" i="1" s="1"/>
  <c r="O84" i="1"/>
  <c r="R84" i="1" s="1"/>
  <c r="T84" i="1" s="1"/>
  <c r="O60" i="1"/>
  <c r="R60" i="1" s="1"/>
  <c r="T60" i="1" s="1"/>
  <c r="O72" i="1"/>
  <c r="R72" i="1" s="1"/>
  <c r="T72" i="1" s="1"/>
  <c r="O21" i="1"/>
  <c r="R21" i="1" s="1"/>
  <c r="T21" i="1" s="1"/>
  <c r="O71" i="1"/>
  <c r="R71" i="1" s="1"/>
  <c r="T71" i="1" s="1"/>
  <c r="O62" i="1"/>
  <c r="R62" i="1" s="1"/>
  <c r="T62" i="1" s="1"/>
  <c r="O35" i="1"/>
  <c r="R35" i="1" s="1"/>
  <c r="T35" i="1" s="1"/>
  <c r="O69" i="1"/>
  <c r="R69" i="1" s="1"/>
  <c r="T69" i="1" s="1"/>
  <c r="O83" i="1"/>
  <c r="R83" i="1" s="1"/>
  <c r="T83" i="1" s="1"/>
  <c r="O59" i="1"/>
  <c r="R59" i="1" s="1"/>
  <c r="T59" i="1" s="1"/>
  <c r="O81" i="1"/>
  <c r="R81" i="1" s="1"/>
  <c r="T81" i="1" s="1"/>
  <c r="O58" i="1"/>
  <c r="R58" i="1" s="1"/>
  <c r="T58" i="1" s="1"/>
  <c r="O50" i="1"/>
  <c r="R50" i="1" s="1"/>
  <c r="T50" i="1" s="1"/>
  <c r="O64" i="1"/>
  <c r="R64" i="1" s="1"/>
  <c r="T64" i="1" s="1"/>
  <c r="O68" i="1"/>
  <c r="R68" i="1" s="1"/>
  <c r="T68" i="1" s="1"/>
  <c r="O44" i="1"/>
  <c r="R44" i="1" s="1"/>
  <c r="T44" i="1" s="1"/>
  <c r="O67" i="1"/>
  <c r="R67" i="1" s="1"/>
  <c r="T67" i="1" s="1"/>
  <c r="O33" i="1"/>
  <c r="R33" i="1" s="1"/>
  <c r="T33" i="1" s="1"/>
  <c r="O54" i="1"/>
  <c r="R54" i="1" s="1"/>
  <c r="T54" i="1" s="1"/>
  <c r="O46" i="1"/>
  <c r="R46" i="1" s="1"/>
  <c r="T46" i="1" s="1"/>
  <c r="O36" i="1"/>
  <c r="R36" i="1" s="1"/>
  <c r="T36" i="1" s="1"/>
  <c r="O75" i="1"/>
  <c r="R75" i="1" s="1"/>
  <c r="T75" i="1" s="1"/>
  <c r="O43" i="1"/>
  <c r="R43" i="1" s="1"/>
  <c r="T43" i="1" s="1"/>
  <c r="C15" i="1"/>
  <c r="C18" i="1" s="1"/>
  <c r="O31" i="1"/>
  <c r="R31" i="1" s="1"/>
  <c r="T31" i="1" s="1"/>
  <c r="O55" i="1"/>
  <c r="R55" i="1" s="1"/>
  <c r="T55" i="1" s="1"/>
  <c r="O38" i="1"/>
  <c r="R38" i="1" s="1"/>
  <c r="T38" i="1" s="1"/>
  <c r="O34" i="1"/>
  <c r="R34" i="1" s="1"/>
  <c r="T34" i="1" s="1"/>
  <c r="O78" i="1"/>
  <c r="R78" i="1" s="1"/>
  <c r="T78" i="1" s="1"/>
  <c r="O45" i="1"/>
  <c r="R45" i="1" s="1"/>
  <c r="T45" i="1" s="1"/>
  <c r="O37" i="1"/>
  <c r="R37" i="1" s="1"/>
  <c r="T37" i="1" s="1"/>
  <c r="O82" i="1"/>
  <c r="R82" i="1" s="1"/>
  <c r="T82" i="1" s="1"/>
  <c r="O53" i="1"/>
  <c r="R53" i="1" s="1"/>
  <c r="T53" i="1" s="1"/>
  <c r="O65" i="1"/>
  <c r="R65" i="1" s="1"/>
  <c r="T65" i="1" s="1"/>
  <c r="O77" i="1"/>
  <c r="R77" i="1" s="1"/>
  <c r="T77" i="1" s="1"/>
  <c r="C16" i="1"/>
  <c r="D18" i="1" s="1"/>
  <c r="K88" i="1"/>
  <c r="R19" i="3"/>
  <c r="S19" i="2"/>
  <c r="E14" i="3"/>
  <c r="C18" i="3"/>
  <c r="F18" i="3"/>
  <c r="F19" i="3" s="1"/>
  <c r="C18" i="2"/>
  <c r="C18" i="5"/>
  <c r="F18" i="5"/>
  <c r="F19" i="5" s="1"/>
  <c r="T21" i="4"/>
  <c r="E14" i="4" s="1"/>
  <c r="R19" i="4"/>
  <c r="T21" i="5"/>
  <c r="E14" i="5" s="1"/>
  <c r="R19" i="5"/>
  <c r="C18" i="4"/>
  <c r="F18" i="4"/>
  <c r="F19" i="4" s="1"/>
  <c r="E14" i="1" l="1"/>
  <c r="F18" i="1"/>
  <c r="F19" i="1" s="1"/>
  <c r="R19" i="1"/>
</calcChain>
</file>

<file path=xl/sharedStrings.xml><?xml version="1.0" encoding="utf-8"?>
<sst xmlns="http://schemas.openxmlformats.org/spreadsheetml/2006/main" count="1002" uniqueCount="148">
  <si>
    <t>VSB-66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</si>
  <si>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</si>
  <si>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</si>
  <si>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</si>
  <si>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</si>
  <si>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</si>
  <si>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</si>
  <si>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</si>
  <si>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</si>
  <si>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</si>
  <si>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</si>
  <si>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</si>
  <si>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</si>
  <si>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</si>
  <si>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</si>
  <si>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</si>
  <si>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</si>
  <si>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</si>
  <si>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</si>
  <si>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</si>
  <si>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</si>
  <si>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</si>
  <si>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</si>
  <si>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</si>
  <si>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</si>
  <si>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</si>
  <si>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</si>
  <si>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</si>
  <si>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</si>
  <si>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</si>
  <si>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</si>
  <si>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</si>
  <si>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</si>
  <si>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</si>
  <si>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</si>
  <si>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</si>
  <si>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</si>
  <si>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</si>
  <si>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</si>
  <si>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</si>
  <si>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</si>
  <si>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Constell:</t>
  </si>
  <si>
    <t>G1397-1030</t>
  </si>
  <si>
    <t>G1397-1030_Cnc.xls</t>
  </si>
  <si>
    <t>EW</t>
  </si>
  <si>
    <t>Cnc</t>
  </si>
  <si>
    <t>IBVS 5945</t>
  </si>
  <si>
    <t>II</t>
  </si>
  <si>
    <t>IBVS 5992</t>
  </si>
  <si>
    <t>I</t>
  </si>
  <si>
    <t>IBVS 6011</t>
  </si>
  <si>
    <t>MU Cnc / GSC 1397-1030</t>
  </si>
  <si>
    <t>GCVS</t>
  </si>
  <si>
    <t>Harvard-1919</t>
  </si>
  <si>
    <t>Harvard-1923</t>
  </si>
  <si>
    <t>Harvard-1937</t>
  </si>
  <si>
    <t>Harvard-1939</t>
  </si>
  <si>
    <t>Harvard-1947</t>
  </si>
  <si>
    <t>Harvard-1976</t>
  </si>
  <si>
    <t>Harvard-1980</t>
  </si>
  <si>
    <t>Harvard-1985</t>
  </si>
  <si>
    <t>Harvard-1988</t>
  </si>
  <si>
    <t>NSVS-2000</t>
  </si>
  <si>
    <t>ASAS-2003</t>
  </si>
  <si>
    <t>ASAS-2004</t>
  </si>
  <si>
    <t>KELT-2005</t>
  </si>
  <si>
    <t>KELT</t>
  </si>
  <si>
    <t>CSS-2006</t>
  </si>
  <si>
    <t>CSS-2007</t>
  </si>
  <si>
    <t>CSS-2008</t>
  </si>
  <si>
    <t>CSS-2009</t>
  </si>
  <si>
    <t>CSS-2011</t>
  </si>
  <si>
    <t>Bigelow-2014</t>
  </si>
  <si>
    <t>ROBO-2016</t>
  </si>
  <si>
    <r>
      <t>diff</t>
    </r>
    <r>
      <rPr>
        <b/>
        <vertAlign val="superscript"/>
        <sz val="10"/>
        <rFont val="Arial"/>
        <family val="2"/>
      </rPr>
      <t>2</t>
    </r>
  </si>
  <si>
    <t>wt</t>
  </si>
  <si>
    <r>
      <t>wt.diff</t>
    </r>
    <r>
      <rPr>
        <b/>
        <vertAlign val="superscript"/>
        <sz val="10"/>
        <rFont val="Arial"/>
        <family val="2"/>
      </rPr>
      <t>2</t>
    </r>
  </si>
  <si>
    <t>pg</t>
  </si>
  <si>
    <t>vis</t>
  </si>
  <si>
    <t>PE</t>
  </si>
  <si>
    <t>CCD</t>
  </si>
  <si>
    <t>Priya et al. -2012</t>
  </si>
  <si>
    <t>Priya et al. -2012, RAA 13, 465</t>
  </si>
  <si>
    <t>VSB-64</t>
  </si>
  <si>
    <t>V</t>
  </si>
  <si>
    <t>RHN 2021</t>
  </si>
  <si>
    <t>from Odell and Eaton 2020JAVSO 48, 226</t>
  </si>
  <si>
    <t>–0.0321</t>
  </si>
  <si>
    <t>–0.0002</t>
  </si>
  <si>
    <t>–0.0051</t>
  </si>
  <si>
    <t>–0.0015</t>
  </si>
  <si>
    <t>–0.0080</t>
  </si>
  <si>
    <t>–0.0109</t>
  </si>
  <si>
    <t>–0.0065</t>
  </si>
  <si>
    <t>–0.0197</t>
  </si>
  <si>
    <t>–0.0049</t>
  </si>
  <si>
    <t>–0.0176</t>
  </si>
  <si>
    <t>–0.0043</t>
  </si>
  <si>
    <t>–0.0153</t>
  </si>
  <si>
    <t>–0.0018</t>
  </si>
  <si>
    <t>–0.0003</t>
  </si>
  <si>
    <t>–0.0094</t>
  </si>
  <si>
    <t>–0.0021</t>
  </si>
  <si>
    <t>–0.0110</t>
  </si>
  <si>
    <t>–0.0007</t>
  </si>
  <si>
    <t>–0.0096</t>
  </si>
  <si>
    <t>–0.0072</t>
  </si>
  <si>
    <t>–0.0029</t>
  </si>
  <si>
    <t>–0.0050</t>
  </si>
  <si>
    <t>–0.0032</t>
  </si>
  <si>
    <t>–0.0103</t>
  </si>
  <si>
    <t>–0.0001</t>
  </si>
  <si>
    <t>–0.0010</t>
  </si>
  <si>
    <t>–0.0013</t>
  </si>
  <si>
    <t>–0.0034</t>
  </si>
  <si>
    <t>–0.0066</t>
  </si>
  <si>
    <t>–0.0079</t>
  </si>
  <si>
    <t>–0.0035</t>
  </si>
  <si>
    <t>–0.0047</t>
  </si>
  <si>
    <t>–0.0044</t>
  </si>
  <si>
    <t>–0.0040</t>
  </si>
  <si>
    <t>28SC+ST7XME</t>
  </si>
  <si>
    <t>–0.0057</t>
  </si>
  <si>
    <t>–0.0059</t>
  </si>
  <si>
    <t>–0.0063</t>
  </si>
  <si>
    <t>–0.0036</t>
  </si>
  <si>
    <t>–0.0039</t>
  </si>
  <si>
    <t>–0.0004</t>
  </si>
  <si>
    <t>–0.0054</t>
  </si>
  <si>
    <t>–0.0031</t>
  </si>
  <si>
    <t>–0.0084</t>
  </si>
  <si>
    <t>–0.0061</t>
  </si>
  <si>
    <t>–0.0122</t>
  </si>
  <si>
    <t>–0.0100</t>
  </si>
  <si>
    <t>ROBO-2019</t>
  </si>
  <si>
    <t>Pilecki &amp; Stepien 2012</t>
  </si>
  <si>
    <t>Diethelm 2010</t>
  </si>
  <si>
    <t>Diethelm 2011</t>
  </si>
  <si>
    <t>Diethelm 2012</t>
  </si>
  <si>
    <t>Rukmini &amp; shanti Priya</t>
  </si>
  <si>
    <t>Alton &amp; Stepien 2018</t>
  </si>
  <si>
    <t>Nagai 2018</t>
  </si>
  <si>
    <t>–</t>
  </si>
  <si>
    <t>Ref: Odell &amp; Eaton 2020, JAVSO 48, 226</t>
  </si>
  <si>
    <t>JBAV, 60</t>
  </si>
  <si>
    <t>VSB, 108</t>
  </si>
  <si>
    <t>OEJV 234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</si>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</sst>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"/>
    <numFmt numFmtId="166" formatCode="0.00000"/>
  </numFmts>
  <fonts count="2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6"/>
      <name val="Arial"/>
      <family val="2"/>
    </font>
    <font>
      <b/>
      <vertAlign val="superscript"/>
      <sz val="10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3"/>
        <bgColor indexed="8"/>
      </patternFill>
    </fill>
  </fills>
  <borders count="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top"/>
    </xf>
    <xf numFmtId="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/>
    <xf numFmtId="0" fontId="22" fillId="0" borderId="1" applyNumberFormat="0" applyFont="0" applyFill="0" applyAlignment="0" applyProtection="0"/>
  </cellStyleXfs>
  <cellXfs count="133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/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5" fillId="2" borderId="0" xfId="0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2" xfId="0" applyFont="1" applyBorder="1" applyAlignment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/>
    <xf numFmtId="0" fontId="8" fillId="3" borderId="0" xfId="0" applyFont="1" applyFill="1" applyAlignment="1"/>
    <xf numFmtId="0" fontId="16" fillId="3" borderId="0" xfId="0" applyFont="1" applyFill="1" applyAlignment="1"/>
    <xf numFmtId="0" fontId="17" fillId="4" borderId="0" xfId="0" applyFont="1" applyFill="1" applyAlignment="1"/>
    <xf numFmtId="0" fontId="11" fillId="5" borderId="0" xfId="0" applyFont="1" applyFill="1" applyAlignment="1"/>
    <xf numFmtId="0" fontId="11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3" fillId="0" borderId="0" xfId="0" applyFont="1" applyAlignment="1"/>
    <xf numFmtId="14" fontId="20" fillId="0" borderId="0" xfId="0" applyNumberFormat="1" applyFont="1" applyAlignment="1"/>
    <xf numFmtId="0" fontId="20" fillId="0" borderId="0" xfId="0" applyFont="1" applyAlignment="1"/>
    <xf numFmtId="0" fontId="21" fillId="0" borderId="0" xfId="0" applyFont="1" applyAlignment="1"/>
    <xf numFmtId="0" fontId="20" fillId="0" borderId="0" xfId="0" applyFont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11" fontId="0" fillId="0" borderId="0" xfId="0" applyNumberFormat="1" applyAlignment="1"/>
    <xf numFmtId="0" fontId="0" fillId="0" borderId="7" xfId="0" applyBorder="1" applyAlignment="1"/>
    <xf numFmtId="0" fontId="23" fillId="0" borderId="0" xfId="0" applyFont="1" applyAlignment="1"/>
    <xf numFmtId="0" fontId="23" fillId="0" borderId="0" xfId="0" applyFont="1" applyAlignment="1">
      <alignment horizontal="center"/>
    </xf>
    <xf numFmtId="165" fontId="23" fillId="0" borderId="0" xfId="0" applyNumberFormat="1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15" fillId="0" borderId="0" xfId="7" applyFont="1" applyAlignment="1">
      <alignment horizontal="left"/>
    </xf>
    <xf numFmtId="0" fontId="15" fillId="0" borderId="0" xfId="7" applyFont="1" applyAlignment="1">
      <alignment horizontal="center"/>
    </xf>
    <xf numFmtId="0" fontId="2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/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1" fontId="0" fillId="0" borderId="0" xfId="0" applyNumberFormat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22" fontId="8" fillId="0" borderId="0" xfId="0" applyNumberFormat="1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1" fillId="5" borderId="0" xfId="0" applyFont="1" applyFill="1" applyAlignment="1">
      <alignment vertical="center"/>
    </xf>
    <xf numFmtId="14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1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7" fillId="4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65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0" xfId="7" applyFont="1" applyAlignment="1">
      <alignment horizontal="left" vertical="center"/>
    </xf>
    <xf numFmtId="0" fontId="15" fillId="0" borderId="0" xfId="7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26" fillId="0" borderId="0" xfId="0" applyFont="1" applyAlignment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Alignment="1">
      <alignment horizontal="left" vertical="center" wrapText="1"/>
    </xf>
    <xf numFmtId="166" fontId="26" fillId="0" borderId="0" xfId="0" applyNumberFormat="1" applyFont="1" applyAlignment="1">
      <alignment horizontal="left" vertical="center" wrapText="1"/>
    </xf>
    <xf numFmtId="166" fontId="26" fillId="0" borderId="0" xfId="0" applyNumberFormat="1" applyFont="1" applyAlignment="1" applyProtection="1">
      <alignment horizontal="left" vertical="center" wrapText="1"/>
      <protection locked="0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_A_1" xfId="7" xr:uid="{00000000-0005-0000-0000-000007000000}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MU Cnc - O-C Diagr.</a:t>
            </a:r>
          </a:p>
        </c:rich>
      </c:tx>
      <c:layout>
        <c:manualLayout>
          <c:xMode val="edge"/>
          <c:yMode val="edge"/>
          <c:x val="0.38345864661654133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3953488372093023"/>
          <c:w val="0.81654135338345868"/>
          <c:h val="0.6482558139534884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Active!$D$21:$D$237</c:f>
                <c:numCache>
                  <c:formatCode>General</c:formatCode>
                  <c:ptCount val="21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plus>
            <c:minus>
              <c:numRef>
                <c:f>Active!$D$21:$D$237</c:f>
                <c:numCache>
                  <c:formatCode>General</c:formatCode>
                  <c:ptCount val="21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-108052.5</c:v>
                </c:pt>
                <c:pt idx="1">
                  <c:v>-108052.5</c:v>
                </c:pt>
                <c:pt idx="2">
                  <c:v>-103123.5</c:v>
                </c:pt>
                <c:pt idx="3">
                  <c:v>-85643.5</c:v>
                </c:pt>
                <c:pt idx="4">
                  <c:v>-82268.5</c:v>
                </c:pt>
                <c:pt idx="5">
                  <c:v>-73069.5</c:v>
                </c:pt>
                <c:pt idx="6">
                  <c:v>-35719</c:v>
                </c:pt>
                <c:pt idx="7">
                  <c:v>-31675</c:v>
                </c:pt>
                <c:pt idx="8">
                  <c:v>-25534</c:v>
                </c:pt>
                <c:pt idx="9">
                  <c:v>-21736.5</c:v>
                </c:pt>
                <c:pt idx="10">
                  <c:v>-6775.5</c:v>
                </c:pt>
                <c:pt idx="11">
                  <c:v>-3105</c:v>
                </c:pt>
                <c:pt idx="12">
                  <c:v>-2744.5</c:v>
                </c:pt>
                <c:pt idx="13">
                  <c:v>-1682.5</c:v>
                </c:pt>
                <c:pt idx="14">
                  <c:v>-322</c:v>
                </c:pt>
                <c:pt idx="15">
                  <c:v>-321.5</c:v>
                </c:pt>
                <c:pt idx="16">
                  <c:v>-178</c:v>
                </c:pt>
                <c:pt idx="17">
                  <c:v>-174.5</c:v>
                </c:pt>
                <c:pt idx="18">
                  <c:v>0</c:v>
                </c:pt>
                <c:pt idx="19">
                  <c:v>606</c:v>
                </c:pt>
                <c:pt idx="20">
                  <c:v>1124</c:v>
                </c:pt>
                <c:pt idx="21">
                  <c:v>1196.5</c:v>
                </c:pt>
                <c:pt idx="22">
                  <c:v>1857</c:v>
                </c:pt>
                <c:pt idx="23">
                  <c:v>2296</c:v>
                </c:pt>
                <c:pt idx="24">
                  <c:v>3275.5</c:v>
                </c:pt>
                <c:pt idx="25">
                  <c:v>4739.5</c:v>
                </c:pt>
                <c:pt idx="26">
                  <c:v>6062.5</c:v>
                </c:pt>
                <c:pt idx="27">
                  <c:v>6973.5</c:v>
                </c:pt>
                <c:pt idx="28">
                  <c:v>7032</c:v>
                </c:pt>
                <c:pt idx="29">
                  <c:v>7358</c:v>
                </c:pt>
                <c:pt idx="30">
                  <c:v>7360</c:v>
                </c:pt>
                <c:pt idx="31">
                  <c:v>7363.5</c:v>
                </c:pt>
                <c:pt idx="32">
                  <c:v>8269</c:v>
                </c:pt>
                <c:pt idx="33">
                  <c:v>8269.5</c:v>
                </c:pt>
                <c:pt idx="34">
                  <c:v>8446</c:v>
                </c:pt>
                <c:pt idx="35">
                  <c:v>10921.5</c:v>
                </c:pt>
                <c:pt idx="36">
                  <c:v>11021</c:v>
                </c:pt>
                <c:pt idx="37">
                  <c:v>11021.5</c:v>
                </c:pt>
                <c:pt idx="38">
                  <c:v>11024</c:v>
                </c:pt>
                <c:pt idx="39">
                  <c:v>11024.5</c:v>
                </c:pt>
                <c:pt idx="40">
                  <c:v>11025</c:v>
                </c:pt>
                <c:pt idx="41">
                  <c:v>11223.5</c:v>
                </c:pt>
                <c:pt idx="42">
                  <c:v>13433.5</c:v>
                </c:pt>
                <c:pt idx="43">
                  <c:v>13433.5</c:v>
                </c:pt>
                <c:pt idx="44">
                  <c:v>13457</c:v>
                </c:pt>
                <c:pt idx="45">
                  <c:v>13458</c:v>
                </c:pt>
                <c:pt idx="46">
                  <c:v>13471.5</c:v>
                </c:pt>
                <c:pt idx="47">
                  <c:v>13478.5</c:v>
                </c:pt>
                <c:pt idx="48">
                  <c:v>13498</c:v>
                </c:pt>
                <c:pt idx="49">
                  <c:v>13501.5</c:v>
                </c:pt>
                <c:pt idx="50">
                  <c:v>13505</c:v>
                </c:pt>
                <c:pt idx="51">
                  <c:v>13549.5</c:v>
                </c:pt>
                <c:pt idx="52">
                  <c:v>13556.5</c:v>
                </c:pt>
                <c:pt idx="53">
                  <c:v>13601</c:v>
                </c:pt>
                <c:pt idx="54">
                  <c:v>13639</c:v>
                </c:pt>
                <c:pt idx="55">
                  <c:v>14365</c:v>
                </c:pt>
                <c:pt idx="56">
                  <c:v>14368.5</c:v>
                </c:pt>
                <c:pt idx="57">
                  <c:v>14644.5</c:v>
                </c:pt>
                <c:pt idx="58">
                  <c:v>14644.5</c:v>
                </c:pt>
                <c:pt idx="59">
                  <c:v>14645</c:v>
                </c:pt>
                <c:pt idx="60">
                  <c:v>14645</c:v>
                </c:pt>
                <c:pt idx="61">
                  <c:v>15919</c:v>
                </c:pt>
                <c:pt idx="62">
                  <c:v>15919</c:v>
                </c:pt>
                <c:pt idx="63">
                  <c:v>16895</c:v>
                </c:pt>
                <c:pt idx="64">
                  <c:v>16895</c:v>
                </c:pt>
                <c:pt idx="65">
                  <c:v>17426.5</c:v>
                </c:pt>
                <c:pt idx="66">
                  <c:v>19751.5</c:v>
                </c:pt>
                <c:pt idx="67">
                  <c:v>19752</c:v>
                </c:pt>
                <c:pt idx="68">
                  <c:v>20835.5</c:v>
                </c:pt>
                <c:pt idx="69">
                  <c:v>20835.5</c:v>
                </c:pt>
                <c:pt idx="70">
                  <c:v>20922</c:v>
                </c:pt>
                <c:pt idx="71">
                  <c:v>20922.5</c:v>
                </c:pt>
                <c:pt idx="72">
                  <c:v>22254</c:v>
                </c:pt>
                <c:pt idx="73">
                  <c:v>22350</c:v>
                </c:pt>
              </c:numCache>
            </c:numRef>
          </c:xVal>
          <c:yVal>
            <c:numRef>
              <c:f>Active!$H$21:$H$997</c:f>
              <c:numCache>
                <c:formatCode>General</c:formatCode>
                <c:ptCount val="977"/>
                <c:pt idx="1">
                  <c:v>1.0221400000009453</c:v>
                </c:pt>
                <c:pt idx="2">
                  <c:v>0.98347600000124658</c:v>
                </c:pt>
                <c:pt idx="3">
                  <c:v>0.77579600000171922</c:v>
                </c:pt>
                <c:pt idx="4">
                  <c:v>0.77179600000090431</c:v>
                </c:pt>
                <c:pt idx="5">
                  <c:v>0.54061200000069221</c:v>
                </c:pt>
                <c:pt idx="6">
                  <c:v>0.20650400000158697</c:v>
                </c:pt>
                <c:pt idx="7">
                  <c:v>0.18379999999888241</c:v>
                </c:pt>
                <c:pt idx="8">
                  <c:v>0.12954399999580346</c:v>
                </c:pt>
                <c:pt idx="9">
                  <c:v>0.10128399999666726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02-4E43-9B2F-D589C60AB1FA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-108052.5</c:v>
                </c:pt>
                <c:pt idx="1">
                  <c:v>-108052.5</c:v>
                </c:pt>
                <c:pt idx="2">
                  <c:v>-103123.5</c:v>
                </c:pt>
                <c:pt idx="3">
                  <c:v>-85643.5</c:v>
                </c:pt>
                <c:pt idx="4">
                  <c:v>-82268.5</c:v>
                </c:pt>
                <c:pt idx="5">
                  <c:v>-73069.5</c:v>
                </c:pt>
                <c:pt idx="6">
                  <c:v>-35719</c:v>
                </c:pt>
                <c:pt idx="7">
                  <c:v>-31675</c:v>
                </c:pt>
                <c:pt idx="8">
                  <c:v>-25534</c:v>
                </c:pt>
                <c:pt idx="9">
                  <c:v>-21736.5</c:v>
                </c:pt>
                <c:pt idx="10">
                  <c:v>-6775.5</c:v>
                </c:pt>
                <c:pt idx="11">
                  <c:v>-3105</c:v>
                </c:pt>
                <c:pt idx="12">
                  <c:v>-2744.5</c:v>
                </c:pt>
                <c:pt idx="13">
                  <c:v>-1682.5</c:v>
                </c:pt>
                <c:pt idx="14">
                  <c:v>-322</c:v>
                </c:pt>
                <c:pt idx="15">
                  <c:v>-321.5</c:v>
                </c:pt>
                <c:pt idx="16">
                  <c:v>-178</c:v>
                </c:pt>
                <c:pt idx="17">
                  <c:v>-174.5</c:v>
                </c:pt>
                <c:pt idx="18">
                  <c:v>0</c:v>
                </c:pt>
                <c:pt idx="19">
                  <c:v>606</c:v>
                </c:pt>
                <c:pt idx="20">
                  <c:v>1124</c:v>
                </c:pt>
                <c:pt idx="21">
                  <c:v>1196.5</c:v>
                </c:pt>
                <c:pt idx="22">
                  <c:v>1857</c:v>
                </c:pt>
                <c:pt idx="23">
                  <c:v>2296</c:v>
                </c:pt>
                <c:pt idx="24">
                  <c:v>3275.5</c:v>
                </c:pt>
                <c:pt idx="25">
                  <c:v>4739.5</c:v>
                </c:pt>
                <c:pt idx="26">
                  <c:v>6062.5</c:v>
                </c:pt>
                <c:pt idx="27">
                  <c:v>6973.5</c:v>
                </c:pt>
                <c:pt idx="28">
                  <c:v>7032</c:v>
                </c:pt>
                <c:pt idx="29">
                  <c:v>7358</c:v>
                </c:pt>
                <c:pt idx="30">
                  <c:v>7360</c:v>
                </c:pt>
                <c:pt idx="31">
                  <c:v>7363.5</c:v>
                </c:pt>
                <c:pt idx="32">
                  <c:v>8269</c:v>
                </c:pt>
                <c:pt idx="33">
                  <c:v>8269.5</c:v>
                </c:pt>
                <c:pt idx="34">
                  <c:v>8446</c:v>
                </c:pt>
                <c:pt idx="35">
                  <c:v>10921.5</c:v>
                </c:pt>
                <c:pt idx="36">
                  <c:v>11021</c:v>
                </c:pt>
                <c:pt idx="37">
                  <c:v>11021.5</c:v>
                </c:pt>
                <c:pt idx="38">
                  <c:v>11024</c:v>
                </c:pt>
                <c:pt idx="39">
                  <c:v>11024.5</c:v>
                </c:pt>
                <c:pt idx="40">
                  <c:v>11025</c:v>
                </c:pt>
                <c:pt idx="41">
                  <c:v>11223.5</c:v>
                </c:pt>
                <c:pt idx="42">
                  <c:v>13433.5</c:v>
                </c:pt>
                <c:pt idx="43">
                  <c:v>13433.5</c:v>
                </c:pt>
                <c:pt idx="44">
                  <c:v>13457</c:v>
                </c:pt>
                <c:pt idx="45">
                  <c:v>13458</c:v>
                </c:pt>
                <c:pt idx="46">
                  <c:v>13471.5</c:v>
                </c:pt>
                <c:pt idx="47">
                  <c:v>13478.5</c:v>
                </c:pt>
                <c:pt idx="48">
                  <c:v>13498</c:v>
                </c:pt>
                <c:pt idx="49">
                  <c:v>13501.5</c:v>
                </c:pt>
                <c:pt idx="50">
                  <c:v>13505</c:v>
                </c:pt>
                <c:pt idx="51">
                  <c:v>13549.5</c:v>
                </c:pt>
                <c:pt idx="52">
                  <c:v>13556.5</c:v>
                </c:pt>
                <c:pt idx="53">
                  <c:v>13601</c:v>
                </c:pt>
                <c:pt idx="54">
                  <c:v>13639</c:v>
                </c:pt>
                <c:pt idx="55">
                  <c:v>14365</c:v>
                </c:pt>
                <c:pt idx="56">
                  <c:v>14368.5</c:v>
                </c:pt>
                <c:pt idx="57">
                  <c:v>14644.5</c:v>
                </c:pt>
                <c:pt idx="58">
                  <c:v>14644.5</c:v>
                </c:pt>
                <c:pt idx="59">
                  <c:v>14645</c:v>
                </c:pt>
                <c:pt idx="60">
                  <c:v>14645</c:v>
                </c:pt>
                <c:pt idx="61">
                  <c:v>15919</c:v>
                </c:pt>
                <c:pt idx="62">
                  <c:v>15919</c:v>
                </c:pt>
                <c:pt idx="63">
                  <c:v>16895</c:v>
                </c:pt>
                <c:pt idx="64">
                  <c:v>16895</c:v>
                </c:pt>
                <c:pt idx="65">
                  <c:v>17426.5</c:v>
                </c:pt>
                <c:pt idx="66">
                  <c:v>19751.5</c:v>
                </c:pt>
                <c:pt idx="67">
                  <c:v>19752</c:v>
                </c:pt>
                <c:pt idx="68">
                  <c:v>20835.5</c:v>
                </c:pt>
                <c:pt idx="69">
                  <c:v>20835.5</c:v>
                </c:pt>
                <c:pt idx="70">
                  <c:v>20922</c:v>
                </c:pt>
                <c:pt idx="71">
                  <c:v>20922.5</c:v>
                </c:pt>
                <c:pt idx="72">
                  <c:v>22254</c:v>
                </c:pt>
                <c:pt idx="73">
                  <c:v>22350</c:v>
                </c:pt>
              </c:numCache>
            </c:numRef>
          </c:xVal>
          <c:yVal>
            <c:numRef>
              <c:f>Active!$I$21:$I$997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02-4E43-9B2F-D589C60AB1FA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-108052.5</c:v>
                </c:pt>
                <c:pt idx="1">
                  <c:v>-108052.5</c:v>
                </c:pt>
                <c:pt idx="2">
                  <c:v>-103123.5</c:v>
                </c:pt>
                <c:pt idx="3">
                  <c:v>-85643.5</c:v>
                </c:pt>
                <c:pt idx="4">
                  <c:v>-82268.5</c:v>
                </c:pt>
                <c:pt idx="5">
                  <c:v>-73069.5</c:v>
                </c:pt>
                <c:pt idx="6">
                  <c:v>-35719</c:v>
                </c:pt>
                <c:pt idx="7">
                  <c:v>-31675</c:v>
                </c:pt>
                <c:pt idx="8">
                  <c:v>-25534</c:v>
                </c:pt>
                <c:pt idx="9">
                  <c:v>-21736.5</c:v>
                </c:pt>
                <c:pt idx="10">
                  <c:v>-6775.5</c:v>
                </c:pt>
                <c:pt idx="11">
                  <c:v>-3105</c:v>
                </c:pt>
                <c:pt idx="12">
                  <c:v>-2744.5</c:v>
                </c:pt>
                <c:pt idx="13">
                  <c:v>-1682.5</c:v>
                </c:pt>
                <c:pt idx="14">
                  <c:v>-322</c:v>
                </c:pt>
                <c:pt idx="15">
                  <c:v>-321.5</c:v>
                </c:pt>
                <c:pt idx="16">
                  <c:v>-178</c:v>
                </c:pt>
                <c:pt idx="17">
                  <c:v>-174.5</c:v>
                </c:pt>
                <c:pt idx="18">
                  <c:v>0</c:v>
                </c:pt>
                <c:pt idx="19">
                  <c:v>606</c:v>
                </c:pt>
                <c:pt idx="20">
                  <c:v>1124</c:v>
                </c:pt>
                <c:pt idx="21">
                  <c:v>1196.5</c:v>
                </c:pt>
                <c:pt idx="22">
                  <c:v>1857</c:v>
                </c:pt>
                <c:pt idx="23">
                  <c:v>2296</c:v>
                </c:pt>
                <c:pt idx="24">
                  <c:v>3275.5</c:v>
                </c:pt>
                <c:pt idx="25">
                  <c:v>4739.5</c:v>
                </c:pt>
                <c:pt idx="26">
                  <c:v>6062.5</c:v>
                </c:pt>
                <c:pt idx="27">
                  <c:v>6973.5</c:v>
                </c:pt>
                <c:pt idx="28">
                  <c:v>7032</c:v>
                </c:pt>
                <c:pt idx="29">
                  <c:v>7358</c:v>
                </c:pt>
                <c:pt idx="30">
                  <c:v>7360</c:v>
                </c:pt>
                <c:pt idx="31">
                  <c:v>7363.5</c:v>
                </c:pt>
                <c:pt idx="32">
                  <c:v>8269</c:v>
                </c:pt>
                <c:pt idx="33">
                  <c:v>8269.5</c:v>
                </c:pt>
                <c:pt idx="34">
                  <c:v>8446</c:v>
                </c:pt>
                <c:pt idx="35">
                  <c:v>10921.5</c:v>
                </c:pt>
                <c:pt idx="36">
                  <c:v>11021</c:v>
                </c:pt>
                <c:pt idx="37">
                  <c:v>11021.5</c:v>
                </c:pt>
                <c:pt idx="38">
                  <c:v>11024</c:v>
                </c:pt>
                <c:pt idx="39">
                  <c:v>11024.5</c:v>
                </c:pt>
                <c:pt idx="40">
                  <c:v>11025</c:v>
                </c:pt>
                <c:pt idx="41">
                  <c:v>11223.5</c:v>
                </c:pt>
                <c:pt idx="42">
                  <c:v>13433.5</c:v>
                </c:pt>
                <c:pt idx="43">
                  <c:v>13433.5</c:v>
                </c:pt>
                <c:pt idx="44">
                  <c:v>13457</c:v>
                </c:pt>
                <c:pt idx="45">
                  <c:v>13458</c:v>
                </c:pt>
                <c:pt idx="46">
                  <c:v>13471.5</c:v>
                </c:pt>
                <c:pt idx="47">
                  <c:v>13478.5</c:v>
                </c:pt>
                <c:pt idx="48">
                  <c:v>13498</c:v>
                </c:pt>
                <c:pt idx="49">
                  <c:v>13501.5</c:v>
                </c:pt>
                <c:pt idx="50">
                  <c:v>13505</c:v>
                </c:pt>
                <c:pt idx="51">
                  <c:v>13549.5</c:v>
                </c:pt>
                <c:pt idx="52">
                  <c:v>13556.5</c:v>
                </c:pt>
                <c:pt idx="53">
                  <c:v>13601</c:v>
                </c:pt>
                <c:pt idx="54">
                  <c:v>13639</c:v>
                </c:pt>
                <c:pt idx="55">
                  <c:v>14365</c:v>
                </c:pt>
                <c:pt idx="56">
                  <c:v>14368.5</c:v>
                </c:pt>
                <c:pt idx="57">
                  <c:v>14644.5</c:v>
                </c:pt>
                <c:pt idx="58">
                  <c:v>14644.5</c:v>
                </c:pt>
                <c:pt idx="59">
                  <c:v>14645</c:v>
                </c:pt>
                <c:pt idx="60">
                  <c:v>14645</c:v>
                </c:pt>
                <c:pt idx="61">
                  <c:v>15919</c:v>
                </c:pt>
                <c:pt idx="62">
                  <c:v>15919</c:v>
                </c:pt>
                <c:pt idx="63">
                  <c:v>16895</c:v>
                </c:pt>
                <c:pt idx="64">
                  <c:v>16895</c:v>
                </c:pt>
                <c:pt idx="65">
                  <c:v>17426.5</c:v>
                </c:pt>
                <c:pt idx="66">
                  <c:v>19751.5</c:v>
                </c:pt>
                <c:pt idx="67">
                  <c:v>19752</c:v>
                </c:pt>
                <c:pt idx="68">
                  <c:v>20835.5</c:v>
                </c:pt>
                <c:pt idx="69">
                  <c:v>20835.5</c:v>
                </c:pt>
                <c:pt idx="70">
                  <c:v>20922</c:v>
                </c:pt>
                <c:pt idx="71">
                  <c:v>20922.5</c:v>
                </c:pt>
                <c:pt idx="72">
                  <c:v>22254</c:v>
                </c:pt>
                <c:pt idx="73">
                  <c:v>22350</c:v>
                </c:pt>
              </c:numCache>
            </c:numRef>
          </c:xVal>
          <c:yVal>
            <c:numRef>
              <c:f>Active!$J$21:$J$997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02-4E43-9B2F-D589C60AB1FA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-108052.5</c:v>
                </c:pt>
                <c:pt idx="1">
                  <c:v>-108052.5</c:v>
                </c:pt>
                <c:pt idx="2">
                  <c:v>-103123.5</c:v>
                </c:pt>
                <c:pt idx="3">
                  <c:v>-85643.5</c:v>
                </c:pt>
                <c:pt idx="4">
                  <c:v>-82268.5</c:v>
                </c:pt>
                <c:pt idx="5">
                  <c:v>-73069.5</c:v>
                </c:pt>
                <c:pt idx="6">
                  <c:v>-35719</c:v>
                </c:pt>
                <c:pt idx="7">
                  <c:v>-31675</c:v>
                </c:pt>
                <c:pt idx="8">
                  <c:v>-25534</c:v>
                </c:pt>
                <c:pt idx="9">
                  <c:v>-21736.5</c:v>
                </c:pt>
                <c:pt idx="10">
                  <c:v>-6775.5</c:v>
                </c:pt>
                <c:pt idx="11">
                  <c:v>-3105</c:v>
                </c:pt>
                <c:pt idx="12">
                  <c:v>-2744.5</c:v>
                </c:pt>
                <c:pt idx="13">
                  <c:v>-1682.5</c:v>
                </c:pt>
                <c:pt idx="14">
                  <c:v>-322</c:v>
                </c:pt>
                <c:pt idx="15">
                  <c:v>-321.5</c:v>
                </c:pt>
                <c:pt idx="16">
                  <c:v>-178</c:v>
                </c:pt>
                <c:pt idx="17">
                  <c:v>-174.5</c:v>
                </c:pt>
                <c:pt idx="18">
                  <c:v>0</c:v>
                </c:pt>
                <c:pt idx="19">
                  <c:v>606</c:v>
                </c:pt>
                <c:pt idx="20">
                  <c:v>1124</c:v>
                </c:pt>
                <c:pt idx="21">
                  <c:v>1196.5</c:v>
                </c:pt>
                <c:pt idx="22">
                  <c:v>1857</c:v>
                </c:pt>
                <c:pt idx="23">
                  <c:v>2296</c:v>
                </c:pt>
                <c:pt idx="24">
                  <c:v>3275.5</c:v>
                </c:pt>
                <c:pt idx="25">
                  <c:v>4739.5</c:v>
                </c:pt>
                <c:pt idx="26">
                  <c:v>6062.5</c:v>
                </c:pt>
                <c:pt idx="27">
                  <c:v>6973.5</c:v>
                </c:pt>
                <c:pt idx="28">
                  <c:v>7032</c:v>
                </c:pt>
                <c:pt idx="29">
                  <c:v>7358</c:v>
                </c:pt>
                <c:pt idx="30">
                  <c:v>7360</c:v>
                </c:pt>
                <c:pt idx="31">
                  <c:v>7363.5</c:v>
                </c:pt>
                <c:pt idx="32">
                  <c:v>8269</c:v>
                </c:pt>
                <c:pt idx="33">
                  <c:v>8269.5</c:v>
                </c:pt>
                <c:pt idx="34">
                  <c:v>8446</c:v>
                </c:pt>
                <c:pt idx="35">
                  <c:v>10921.5</c:v>
                </c:pt>
                <c:pt idx="36">
                  <c:v>11021</c:v>
                </c:pt>
                <c:pt idx="37">
                  <c:v>11021.5</c:v>
                </c:pt>
                <c:pt idx="38">
                  <c:v>11024</c:v>
                </c:pt>
                <c:pt idx="39">
                  <c:v>11024.5</c:v>
                </c:pt>
                <c:pt idx="40">
                  <c:v>11025</c:v>
                </c:pt>
                <c:pt idx="41">
                  <c:v>11223.5</c:v>
                </c:pt>
                <c:pt idx="42">
                  <c:v>13433.5</c:v>
                </c:pt>
                <c:pt idx="43">
                  <c:v>13433.5</c:v>
                </c:pt>
                <c:pt idx="44">
                  <c:v>13457</c:v>
                </c:pt>
                <c:pt idx="45">
                  <c:v>13458</c:v>
                </c:pt>
                <c:pt idx="46">
                  <c:v>13471.5</c:v>
                </c:pt>
                <c:pt idx="47">
                  <c:v>13478.5</c:v>
                </c:pt>
                <c:pt idx="48">
                  <c:v>13498</c:v>
                </c:pt>
                <c:pt idx="49">
                  <c:v>13501.5</c:v>
                </c:pt>
                <c:pt idx="50">
                  <c:v>13505</c:v>
                </c:pt>
                <c:pt idx="51">
                  <c:v>13549.5</c:v>
                </c:pt>
                <c:pt idx="52">
                  <c:v>13556.5</c:v>
                </c:pt>
                <c:pt idx="53">
                  <c:v>13601</c:v>
                </c:pt>
                <c:pt idx="54">
                  <c:v>13639</c:v>
                </c:pt>
                <c:pt idx="55">
                  <c:v>14365</c:v>
                </c:pt>
                <c:pt idx="56">
                  <c:v>14368.5</c:v>
                </c:pt>
                <c:pt idx="57">
                  <c:v>14644.5</c:v>
                </c:pt>
                <c:pt idx="58">
                  <c:v>14644.5</c:v>
                </c:pt>
                <c:pt idx="59">
                  <c:v>14645</c:v>
                </c:pt>
                <c:pt idx="60">
                  <c:v>14645</c:v>
                </c:pt>
                <c:pt idx="61">
                  <c:v>15919</c:v>
                </c:pt>
                <c:pt idx="62">
                  <c:v>15919</c:v>
                </c:pt>
                <c:pt idx="63">
                  <c:v>16895</c:v>
                </c:pt>
                <c:pt idx="64">
                  <c:v>16895</c:v>
                </c:pt>
                <c:pt idx="65">
                  <c:v>17426.5</c:v>
                </c:pt>
                <c:pt idx="66">
                  <c:v>19751.5</c:v>
                </c:pt>
                <c:pt idx="67">
                  <c:v>19752</c:v>
                </c:pt>
                <c:pt idx="68">
                  <c:v>20835.5</c:v>
                </c:pt>
                <c:pt idx="69">
                  <c:v>20835.5</c:v>
                </c:pt>
                <c:pt idx="70">
                  <c:v>20922</c:v>
                </c:pt>
                <c:pt idx="71">
                  <c:v>20922.5</c:v>
                </c:pt>
                <c:pt idx="72">
                  <c:v>22254</c:v>
                </c:pt>
                <c:pt idx="73">
                  <c:v>22350</c:v>
                </c:pt>
              </c:numCache>
            </c:numRef>
          </c:xVal>
          <c:yVal>
            <c:numRef>
              <c:f>Active!$K$21:$K$997</c:f>
              <c:numCache>
                <c:formatCode>General</c:formatCode>
                <c:ptCount val="977"/>
                <c:pt idx="0">
                  <c:v>1.0133399999976973</c:v>
                </c:pt>
                <c:pt idx="10">
                  <c:v>2.3908000002847984E-2</c:v>
                </c:pt>
                <c:pt idx="11">
                  <c:v>-3.2000000646803528E-4</c:v>
                </c:pt>
                <c:pt idx="12">
                  <c:v>4.1200000123353675E-4</c:v>
                </c:pt>
                <c:pt idx="13">
                  <c:v>-1.5799999964656308E-3</c:v>
                </c:pt>
                <c:pt idx="14">
                  <c:v>-2.4479999992763624E-3</c:v>
                </c:pt>
                <c:pt idx="15">
                  <c:v>-9.5599999622208998E-4</c:v>
                </c:pt>
                <c:pt idx="16">
                  <c:v>-3.0520000000251457E-3</c:v>
                </c:pt>
                <c:pt idx="17">
                  <c:v>-1.7079999961424619E-3</c:v>
                </c:pt>
                <c:pt idx="18">
                  <c:v>0</c:v>
                </c:pt>
                <c:pt idx="19">
                  <c:v>2.0040000017615966E-3</c:v>
                </c:pt>
                <c:pt idx="20">
                  <c:v>-1.9840000022668391E-3</c:v>
                </c:pt>
                <c:pt idx="21">
                  <c:v>-7.5440000000526197E-3</c:v>
                </c:pt>
                <c:pt idx="22">
                  <c:v>4.288000003725756E-3</c:v>
                </c:pt>
                <c:pt idx="23">
                  <c:v>-1.3360000011743978E-3</c:v>
                </c:pt>
                <c:pt idx="24">
                  <c:v>-4.9080000026151538E-3</c:v>
                </c:pt>
                <c:pt idx="25">
                  <c:v>-1.083199999993667E-2</c:v>
                </c:pt>
                <c:pt idx="26">
                  <c:v>-1.7599999999220017E-2</c:v>
                </c:pt>
                <c:pt idx="27">
                  <c:v>-2.5075999998080079E-2</c:v>
                </c:pt>
                <c:pt idx="28">
                  <c:v>-2.2111999998742249E-2</c:v>
                </c:pt>
                <c:pt idx="29">
                  <c:v>-2.2828000001027249E-2</c:v>
                </c:pt>
                <c:pt idx="30">
                  <c:v>-2.3460000003979076E-2</c:v>
                </c:pt>
                <c:pt idx="31">
                  <c:v>-2.4116000000503846E-2</c:v>
                </c:pt>
                <c:pt idx="32">
                  <c:v>-2.7604000002611428E-2</c:v>
                </c:pt>
                <c:pt idx="33">
                  <c:v>-2.5212000000465196E-2</c:v>
                </c:pt>
                <c:pt idx="34">
                  <c:v>-2.1335999997972976E-2</c:v>
                </c:pt>
                <c:pt idx="35">
                  <c:v>-2.9644000002008397E-2</c:v>
                </c:pt>
                <c:pt idx="36">
                  <c:v>-2.8636000002734363E-2</c:v>
                </c:pt>
                <c:pt idx="37">
                  <c:v>-2.7644000001600944E-2</c:v>
                </c:pt>
                <c:pt idx="38">
                  <c:v>-2.8684000004432164E-2</c:v>
                </c:pt>
                <c:pt idx="39">
                  <c:v>-2.6991999999154359E-2</c:v>
                </c:pt>
                <c:pt idx="40">
                  <c:v>-2.68999999971129E-2</c:v>
                </c:pt>
                <c:pt idx="41">
                  <c:v>-2.83759999947506E-2</c:v>
                </c:pt>
                <c:pt idx="42">
                  <c:v>-3.6736000001837965E-2</c:v>
                </c:pt>
                <c:pt idx="43">
                  <c:v>-2.6636000002326909E-2</c:v>
                </c:pt>
                <c:pt idx="44">
                  <c:v>-2.6912000001175329E-2</c:v>
                </c:pt>
                <c:pt idx="45">
                  <c:v>-2.6927999999315944E-2</c:v>
                </c:pt>
                <c:pt idx="46">
                  <c:v>-2.6444000002811663E-2</c:v>
                </c:pt>
                <c:pt idx="47">
                  <c:v>-2.6555999997071922E-2</c:v>
                </c:pt>
                <c:pt idx="48">
                  <c:v>-2.7368000002752524E-2</c:v>
                </c:pt>
                <c:pt idx="49">
                  <c:v>-2.6923999997961801E-2</c:v>
                </c:pt>
                <c:pt idx="50">
                  <c:v>-2.7280000002065208E-2</c:v>
                </c:pt>
                <c:pt idx="51">
                  <c:v>-2.7592000005824957E-2</c:v>
                </c:pt>
                <c:pt idx="52">
                  <c:v>-2.6904000005743001E-2</c:v>
                </c:pt>
                <c:pt idx="53">
                  <c:v>-2.6815999997779727E-2</c:v>
                </c:pt>
                <c:pt idx="54">
                  <c:v>-2.6723999995738268E-2</c:v>
                </c:pt>
                <c:pt idx="55">
                  <c:v>-3.2040000005508773E-2</c:v>
                </c:pt>
                <c:pt idx="56">
                  <c:v>-3.189600000041537E-2</c:v>
                </c:pt>
                <c:pt idx="57">
                  <c:v>-3.5712000004423317E-2</c:v>
                </c:pt>
                <c:pt idx="58">
                  <c:v>-3.5712000004423317E-2</c:v>
                </c:pt>
                <c:pt idx="59">
                  <c:v>-3.6320000006526243E-2</c:v>
                </c:pt>
                <c:pt idx="60">
                  <c:v>-3.6320000006526243E-2</c:v>
                </c:pt>
                <c:pt idx="61">
                  <c:v>-4.5804000154021196E-2</c:v>
                </c:pt>
                <c:pt idx="62">
                  <c:v>-4.5804000001226086E-2</c:v>
                </c:pt>
                <c:pt idx="63">
                  <c:v>-5.1220000001194421E-2</c:v>
                </c:pt>
                <c:pt idx="64">
                  <c:v>-5.1219999957538676E-2</c:v>
                </c:pt>
                <c:pt idx="65">
                  <c:v>-5.6323999997403007E-2</c:v>
                </c:pt>
                <c:pt idx="66">
                  <c:v>-6.4424000003782567E-2</c:v>
                </c:pt>
                <c:pt idx="67">
                  <c:v>-6.5631999998004176E-2</c:v>
                </c:pt>
                <c:pt idx="68">
                  <c:v>-7.0568000002822373E-2</c:v>
                </c:pt>
                <c:pt idx="69">
                  <c:v>-7.0568000002822373E-2</c:v>
                </c:pt>
                <c:pt idx="70">
                  <c:v>-6.9951999976183288E-2</c:v>
                </c:pt>
                <c:pt idx="71">
                  <c:v>-7.1359999827109277E-2</c:v>
                </c:pt>
                <c:pt idx="72">
                  <c:v>-6.2764000002061948E-2</c:v>
                </c:pt>
                <c:pt idx="73">
                  <c:v>-7.1700000000419095E-2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502-4E43-9B2F-D589C60AB1FA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-108052.5</c:v>
                </c:pt>
                <c:pt idx="1">
                  <c:v>-108052.5</c:v>
                </c:pt>
                <c:pt idx="2">
                  <c:v>-103123.5</c:v>
                </c:pt>
                <c:pt idx="3">
                  <c:v>-85643.5</c:v>
                </c:pt>
                <c:pt idx="4">
                  <c:v>-82268.5</c:v>
                </c:pt>
                <c:pt idx="5">
                  <c:v>-73069.5</c:v>
                </c:pt>
                <c:pt idx="6">
                  <c:v>-35719</c:v>
                </c:pt>
                <c:pt idx="7">
                  <c:v>-31675</c:v>
                </c:pt>
                <c:pt idx="8">
                  <c:v>-25534</c:v>
                </c:pt>
                <c:pt idx="9">
                  <c:v>-21736.5</c:v>
                </c:pt>
                <c:pt idx="10">
                  <c:v>-6775.5</c:v>
                </c:pt>
                <c:pt idx="11">
                  <c:v>-3105</c:v>
                </c:pt>
                <c:pt idx="12">
                  <c:v>-2744.5</c:v>
                </c:pt>
                <c:pt idx="13">
                  <c:v>-1682.5</c:v>
                </c:pt>
                <c:pt idx="14">
                  <c:v>-322</c:v>
                </c:pt>
                <c:pt idx="15">
                  <c:v>-321.5</c:v>
                </c:pt>
                <c:pt idx="16">
                  <c:v>-178</c:v>
                </c:pt>
                <c:pt idx="17">
                  <c:v>-174.5</c:v>
                </c:pt>
                <c:pt idx="18">
                  <c:v>0</c:v>
                </c:pt>
                <c:pt idx="19">
                  <c:v>606</c:v>
                </c:pt>
                <c:pt idx="20">
                  <c:v>1124</c:v>
                </c:pt>
                <c:pt idx="21">
                  <c:v>1196.5</c:v>
                </c:pt>
                <c:pt idx="22">
                  <c:v>1857</c:v>
                </c:pt>
                <c:pt idx="23">
                  <c:v>2296</c:v>
                </c:pt>
                <c:pt idx="24">
                  <c:v>3275.5</c:v>
                </c:pt>
                <c:pt idx="25">
                  <c:v>4739.5</c:v>
                </c:pt>
                <c:pt idx="26">
                  <c:v>6062.5</c:v>
                </c:pt>
                <c:pt idx="27">
                  <c:v>6973.5</c:v>
                </c:pt>
                <c:pt idx="28">
                  <c:v>7032</c:v>
                </c:pt>
                <c:pt idx="29">
                  <c:v>7358</c:v>
                </c:pt>
                <c:pt idx="30">
                  <c:v>7360</c:v>
                </c:pt>
                <c:pt idx="31">
                  <c:v>7363.5</c:v>
                </c:pt>
                <c:pt idx="32">
                  <c:v>8269</c:v>
                </c:pt>
                <c:pt idx="33">
                  <c:v>8269.5</c:v>
                </c:pt>
                <c:pt idx="34">
                  <c:v>8446</c:v>
                </c:pt>
                <c:pt idx="35">
                  <c:v>10921.5</c:v>
                </c:pt>
                <c:pt idx="36">
                  <c:v>11021</c:v>
                </c:pt>
                <c:pt idx="37">
                  <c:v>11021.5</c:v>
                </c:pt>
                <c:pt idx="38">
                  <c:v>11024</c:v>
                </c:pt>
                <c:pt idx="39">
                  <c:v>11024.5</c:v>
                </c:pt>
                <c:pt idx="40">
                  <c:v>11025</c:v>
                </c:pt>
                <c:pt idx="41">
                  <c:v>11223.5</c:v>
                </c:pt>
                <c:pt idx="42">
                  <c:v>13433.5</c:v>
                </c:pt>
                <c:pt idx="43">
                  <c:v>13433.5</c:v>
                </c:pt>
                <c:pt idx="44">
                  <c:v>13457</c:v>
                </c:pt>
                <c:pt idx="45">
                  <c:v>13458</c:v>
                </c:pt>
                <c:pt idx="46">
                  <c:v>13471.5</c:v>
                </c:pt>
                <c:pt idx="47">
                  <c:v>13478.5</c:v>
                </c:pt>
                <c:pt idx="48">
                  <c:v>13498</c:v>
                </c:pt>
                <c:pt idx="49">
                  <c:v>13501.5</c:v>
                </c:pt>
                <c:pt idx="50">
                  <c:v>13505</c:v>
                </c:pt>
                <c:pt idx="51">
                  <c:v>13549.5</c:v>
                </c:pt>
                <c:pt idx="52">
                  <c:v>13556.5</c:v>
                </c:pt>
                <c:pt idx="53">
                  <c:v>13601</c:v>
                </c:pt>
                <c:pt idx="54">
                  <c:v>13639</c:v>
                </c:pt>
                <c:pt idx="55">
                  <c:v>14365</c:v>
                </c:pt>
                <c:pt idx="56">
                  <c:v>14368.5</c:v>
                </c:pt>
                <c:pt idx="57">
                  <c:v>14644.5</c:v>
                </c:pt>
                <c:pt idx="58">
                  <c:v>14644.5</c:v>
                </c:pt>
                <c:pt idx="59">
                  <c:v>14645</c:v>
                </c:pt>
                <c:pt idx="60">
                  <c:v>14645</c:v>
                </c:pt>
                <c:pt idx="61">
                  <c:v>15919</c:v>
                </c:pt>
                <c:pt idx="62">
                  <c:v>15919</c:v>
                </c:pt>
                <c:pt idx="63">
                  <c:v>16895</c:v>
                </c:pt>
                <c:pt idx="64">
                  <c:v>16895</c:v>
                </c:pt>
                <c:pt idx="65">
                  <c:v>17426.5</c:v>
                </c:pt>
                <c:pt idx="66">
                  <c:v>19751.5</c:v>
                </c:pt>
                <c:pt idx="67">
                  <c:v>19752</c:v>
                </c:pt>
                <c:pt idx="68">
                  <c:v>20835.5</c:v>
                </c:pt>
                <c:pt idx="69">
                  <c:v>20835.5</c:v>
                </c:pt>
                <c:pt idx="70">
                  <c:v>20922</c:v>
                </c:pt>
                <c:pt idx="71">
                  <c:v>20922.5</c:v>
                </c:pt>
                <c:pt idx="72">
                  <c:v>22254</c:v>
                </c:pt>
                <c:pt idx="73">
                  <c:v>22350</c:v>
                </c:pt>
              </c:numCache>
            </c:numRef>
          </c:xVal>
          <c:yVal>
            <c:numRef>
              <c:f>Active!$L$21:$L$997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502-4E43-9B2F-D589C60AB1F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-108052.5</c:v>
                </c:pt>
                <c:pt idx="1">
                  <c:v>-108052.5</c:v>
                </c:pt>
                <c:pt idx="2">
                  <c:v>-103123.5</c:v>
                </c:pt>
                <c:pt idx="3">
                  <c:v>-85643.5</c:v>
                </c:pt>
                <c:pt idx="4">
                  <c:v>-82268.5</c:v>
                </c:pt>
                <c:pt idx="5">
                  <c:v>-73069.5</c:v>
                </c:pt>
                <c:pt idx="6">
                  <c:v>-35719</c:v>
                </c:pt>
                <c:pt idx="7">
                  <c:v>-31675</c:v>
                </c:pt>
                <c:pt idx="8">
                  <c:v>-25534</c:v>
                </c:pt>
                <c:pt idx="9">
                  <c:v>-21736.5</c:v>
                </c:pt>
                <c:pt idx="10">
                  <c:v>-6775.5</c:v>
                </c:pt>
                <c:pt idx="11">
                  <c:v>-3105</c:v>
                </c:pt>
                <c:pt idx="12">
                  <c:v>-2744.5</c:v>
                </c:pt>
                <c:pt idx="13">
                  <c:v>-1682.5</c:v>
                </c:pt>
                <c:pt idx="14">
                  <c:v>-322</c:v>
                </c:pt>
                <c:pt idx="15">
                  <c:v>-321.5</c:v>
                </c:pt>
                <c:pt idx="16">
                  <c:v>-178</c:v>
                </c:pt>
                <c:pt idx="17">
                  <c:v>-174.5</c:v>
                </c:pt>
                <c:pt idx="18">
                  <c:v>0</c:v>
                </c:pt>
                <c:pt idx="19">
                  <c:v>606</c:v>
                </c:pt>
                <c:pt idx="20">
                  <c:v>1124</c:v>
                </c:pt>
                <c:pt idx="21">
                  <c:v>1196.5</c:v>
                </c:pt>
                <c:pt idx="22">
                  <c:v>1857</c:v>
                </c:pt>
                <c:pt idx="23">
                  <c:v>2296</c:v>
                </c:pt>
                <c:pt idx="24">
                  <c:v>3275.5</c:v>
                </c:pt>
                <c:pt idx="25">
                  <c:v>4739.5</c:v>
                </c:pt>
                <c:pt idx="26">
                  <c:v>6062.5</c:v>
                </c:pt>
                <c:pt idx="27">
                  <c:v>6973.5</c:v>
                </c:pt>
                <c:pt idx="28">
                  <c:v>7032</c:v>
                </c:pt>
                <c:pt idx="29">
                  <c:v>7358</c:v>
                </c:pt>
                <c:pt idx="30">
                  <c:v>7360</c:v>
                </c:pt>
                <c:pt idx="31">
                  <c:v>7363.5</c:v>
                </c:pt>
                <c:pt idx="32">
                  <c:v>8269</c:v>
                </c:pt>
                <c:pt idx="33">
                  <c:v>8269.5</c:v>
                </c:pt>
                <c:pt idx="34">
                  <c:v>8446</c:v>
                </c:pt>
                <c:pt idx="35">
                  <c:v>10921.5</c:v>
                </c:pt>
                <c:pt idx="36">
                  <c:v>11021</c:v>
                </c:pt>
                <c:pt idx="37">
                  <c:v>11021.5</c:v>
                </c:pt>
                <c:pt idx="38">
                  <c:v>11024</c:v>
                </c:pt>
                <c:pt idx="39">
                  <c:v>11024.5</c:v>
                </c:pt>
                <c:pt idx="40">
                  <c:v>11025</c:v>
                </c:pt>
                <c:pt idx="41">
                  <c:v>11223.5</c:v>
                </c:pt>
                <c:pt idx="42">
                  <c:v>13433.5</c:v>
                </c:pt>
                <c:pt idx="43">
                  <c:v>13433.5</c:v>
                </c:pt>
                <c:pt idx="44">
                  <c:v>13457</c:v>
                </c:pt>
                <c:pt idx="45">
                  <c:v>13458</c:v>
                </c:pt>
                <c:pt idx="46">
                  <c:v>13471.5</c:v>
                </c:pt>
                <c:pt idx="47">
                  <c:v>13478.5</c:v>
                </c:pt>
                <c:pt idx="48">
                  <c:v>13498</c:v>
                </c:pt>
                <c:pt idx="49">
                  <c:v>13501.5</c:v>
                </c:pt>
                <c:pt idx="50">
                  <c:v>13505</c:v>
                </c:pt>
                <c:pt idx="51">
                  <c:v>13549.5</c:v>
                </c:pt>
                <c:pt idx="52">
                  <c:v>13556.5</c:v>
                </c:pt>
                <c:pt idx="53">
                  <c:v>13601</c:v>
                </c:pt>
                <c:pt idx="54">
                  <c:v>13639</c:v>
                </c:pt>
                <c:pt idx="55">
                  <c:v>14365</c:v>
                </c:pt>
                <c:pt idx="56">
                  <c:v>14368.5</c:v>
                </c:pt>
                <c:pt idx="57">
                  <c:v>14644.5</c:v>
                </c:pt>
                <c:pt idx="58">
                  <c:v>14644.5</c:v>
                </c:pt>
                <c:pt idx="59">
                  <c:v>14645</c:v>
                </c:pt>
                <c:pt idx="60">
                  <c:v>14645</c:v>
                </c:pt>
                <c:pt idx="61">
                  <c:v>15919</c:v>
                </c:pt>
                <c:pt idx="62">
                  <c:v>15919</c:v>
                </c:pt>
                <c:pt idx="63">
                  <c:v>16895</c:v>
                </c:pt>
                <c:pt idx="64">
                  <c:v>16895</c:v>
                </c:pt>
                <c:pt idx="65">
                  <c:v>17426.5</c:v>
                </c:pt>
                <c:pt idx="66">
                  <c:v>19751.5</c:v>
                </c:pt>
                <c:pt idx="67">
                  <c:v>19752</c:v>
                </c:pt>
                <c:pt idx="68">
                  <c:v>20835.5</c:v>
                </c:pt>
                <c:pt idx="69">
                  <c:v>20835.5</c:v>
                </c:pt>
                <c:pt idx="70">
                  <c:v>20922</c:v>
                </c:pt>
                <c:pt idx="71">
                  <c:v>20922.5</c:v>
                </c:pt>
                <c:pt idx="72">
                  <c:v>22254</c:v>
                </c:pt>
                <c:pt idx="73">
                  <c:v>22350</c:v>
                </c:pt>
              </c:numCache>
            </c:numRef>
          </c:xVal>
          <c:yVal>
            <c:numRef>
              <c:f>Active!$M$21:$M$997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502-4E43-9B2F-D589C60AB1F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-108052.5</c:v>
                </c:pt>
                <c:pt idx="1">
                  <c:v>-108052.5</c:v>
                </c:pt>
                <c:pt idx="2">
                  <c:v>-103123.5</c:v>
                </c:pt>
                <c:pt idx="3">
                  <c:v>-85643.5</c:v>
                </c:pt>
                <c:pt idx="4">
                  <c:v>-82268.5</c:v>
                </c:pt>
                <c:pt idx="5">
                  <c:v>-73069.5</c:v>
                </c:pt>
                <c:pt idx="6">
                  <c:v>-35719</c:v>
                </c:pt>
                <c:pt idx="7">
                  <c:v>-31675</c:v>
                </c:pt>
                <c:pt idx="8">
                  <c:v>-25534</c:v>
                </c:pt>
                <c:pt idx="9">
                  <c:v>-21736.5</c:v>
                </c:pt>
                <c:pt idx="10">
                  <c:v>-6775.5</c:v>
                </c:pt>
                <c:pt idx="11">
                  <c:v>-3105</c:v>
                </c:pt>
                <c:pt idx="12">
                  <c:v>-2744.5</c:v>
                </c:pt>
                <c:pt idx="13">
                  <c:v>-1682.5</c:v>
                </c:pt>
                <c:pt idx="14">
                  <c:v>-322</c:v>
                </c:pt>
                <c:pt idx="15">
                  <c:v>-321.5</c:v>
                </c:pt>
                <c:pt idx="16">
                  <c:v>-178</c:v>
                </c:pt>
                <c:pt idx="17">
                  <c:v>-174.5</c:v>
                </c:pt>
                <c:pt idx="18">
                  <c:v>0</c:v>
                </c:pt>
                <c:pt idx="19">
                  <c:v>606</c:v>
                </c:pt>
                <c:pt idx="20">
                  <c:v>1124</c:v>
                </c:pt>
                <c:pt idx="21">
                  <c:v>1196.5</c:v>
                </c:pt>
                <c:pt idx="22">
                  <c:v>1857</c:v>
                </c:pt>
                <c:pt idx="23">
                  <c:v>2296</c:v>
                </c:pt>
                <c:pt idx="24">
                  <c:v>3275.5</c:v>
                </c:pt>
                <c:pt idx="25">
                  <c:v>4739.5</c:v>
                </c:pt>
                <c:pt idx="26">
                  <c:v>6062.5</c:v>
                </c:pt>
                <c:pt idx="27">
                  <c:v>6973.5</c:v>
                </c:pt>
                <c:pt idx="28">
                  <c:v>7032</c:v>
                </c:pt>
                <c:pt idx="29">
                  <c:v>7358</c:v>
                </c:pt>
                <c:pt idx="30">
                  <c:v>7360</c:v>
                </c:pt>
                <c:pt idx="31">
                  <c:v>7363.5</c:v>
                </c:pt>
                <c:pt idx="32">
                  <c:v>8269</c:v>
                </c:pt>
                <c:pt idx="33">
                  <c:v>8269.5</c:v>
                </c:pt>
                <c:pt idx="34">
                  <c:v>8446</c:v>
                </c:pt>
                <c:pt idx="35">
                  <c:v>10921.5</c:v>
                </c:pt>
                <c:pt idx="36">
                  <c:v>11021</c:v>
                </c:pt>
                <c:pt idx="37">
                  <c:v>11021.5</c:v>
                </c:pt>
                <c:pt idx="38">
                  <c:v>11024</c:v>
                </c:pt>
                <c:pt idx="39">
                  <c:v>11024.5</c:v>
                </c:pt>
                <c:pt idx="40">
                  <c:v>11025</c:v>
                </c:pt>
                <c:pt idx="41">
                  <c:v>11223.5</c:v>
                </c:pt>
                <c:pt idx="42">
                  <c:v>13433.5</c:v>
                </c:pt>
                <c:pt idx="43">
                  <c:v>13433.5</c:v>
                </c:pt>
                <c:pt idx="44">
                  <c:v>13457</c:v>
                </c:pt>
                <c:pt idx="45">
                  <c:v>13458</c:v>
                </c:pt>
                <c:pt idx="46">
                  <c:v>13471.5</c:v>
                </c:pt>
                <c:pt idx="47">
                  <c:v>13478.5</c:v>
                </c:pt>
                <c:pt idx="48">
                  <c:v>13498</c:v>
                </c:pt>
                <c:pt idx="49">
                  <c:v>13501.5</c:v>
                </c:pt>
                <c:pt idx="50">
                  <c:v>13505</c:v>
                </c:pt>
                <c:pt idx="51">
                  <c:v>13549.5</c:v>
                </c:pt>
                <c:pt idx="52">
                  <c:v>13556.5</c:v>
                </c:pt>
                <c:pt idx="53">
                  <c:v>13601</c:v>
                </c:pt>
                <c:pt idx="54">
                  <c:v>13639</c:v>
                </c:pt>
                <c:pt idx="55">
                  <c:v>14365</c:v>
                </c:pt>
                <c:pt idx="56">
                  <c:v>14368.5</c:v>
                </c:pt>
                <c:pt idx="57">
                  <c:v>14644.5</c:v>
                </c:pt>
                <c:pt idx="58">
                  <c:v>14644.5</c:v>
                </c:pt>
                <c:pt idx="59">
                  <c:v>14645</c:v>
                </c:pt>
                <c:pt idx="60">
                  <c:v>14645</c:v>
                </c:pt>
                <c:pt idx="61">
                  <c:v>15919</c:v>
                </c:pt>
                <c:pt idx="62">
                  <c:v>15919</c:v>
                </c:pt>
                <c:pt idx="63">
                  <c:v>16895</c:v>
                </c:pt>
                <c:pt idx="64">
                  <c:v>16895</c:v>
                </c:pt>
                <c:pt idx="65">
                  <c:v>17426.5</c:v>
                </c:pt>
                <c:pt idx="66">
                  <c:v>19751.5</c:v>
                </c:pt>
                <c:pt idx="67">
                  <c:v>19752</c:v>
                </c:pt>
                <c:pt idx="68">
                  <c:v>20835.5</c:v>
                </c:pt>
                <c:pt idx="69">
                  <c:v>20835.5</c:v>
                </c:pt>
                <c:pt idx="70">
                  <c:v>20922</c:v>
                </c:pt>
                <c:pt idx="71">
                  <c:v>20922.5</c:v>
                </c:pt>
                <c:pt idx="72">
                  <c:v>22254</c:v>
                </c:pt>
                <c:pt idx="73">
                  <c:v>22350</c:v>
                </c:pt>
              </c:numCache>
            </c:numRef>
          </c:xVal>
          <c:yVal>
            <c:numRef>
              <c:f>Active!$N$21:$N$997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502-4E43-9B2F-D589C60AB1F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Active!$F$21:$F$997</c:f>
              <c:numCache>
                <c:formatCode>General</c:formatCode>
                <c:ptCount val="977"/>
                <c:pt idx="0">
                  <c:v>-108052.5</c:v>
                </c:pt>
                <c:pt idx="1">
                  <c:v>-108052.5</c:v>
                </c:pt>
                <c:pt idx="2">
                  <c:v>-103123.5</c:v>
                </c:pt>
                <c:pt idx="3">
                  <c:v>-85643.5</c:v>
                </c:pt>
                <c:pt idx="4">
                  <c:v>-82268.5</c:v>
                </c:pt>
                <c:pt idx="5">
                  <c:v>-73069.5</c:v>
                </c:pt>
                <c:pt idx="6">
                  <c:v>-35719</c:v>
                </c:pt>
                <c:pt idx="7">
                  <c:v>-31675</c:v>
                </c:pt>
                <c:pt idx="8">
                  <c:v>-25534</c:v>
                </c:pt>
                <c:pt idx="9">
                  <c:v>-21736.5</c:v>
                </c:pt>
                <c:pt idx="10">
                  <c:v>-6775.5</c:v>
                </c:pt>
                <c:pt idx="11">
                  <c:v>-3105</c:v>
                </c:pt>
                <c:pt idx="12">
                  <c:v>-2744.5</c:v>
                </c:pt>
                <c:pt idx="13">
                  <c:v>-1682.5</c:v>
                </c:pt>
                <c:pt idx="14">
                  <c:v>-322</c:v>
                </c:pt>
                <c:pt idx="15">
                  <c:v>-321.5</c:v>
                </c:pt>
                <c:pt idx="16">
                  <c:v>-178</c:v>
                </c:pt>
                <c:pt idx="17">
                  <c:v>-174.5</c:v>
                </c:pt>
                <c:pt idx="18">
                  <c:v>0</c:v>
                </c:pt>
                <c:pt idx="19">
                  <c:v>606</c:v>
                </c:pt>
                <c:pt idx="20">
                  <c:v>1124</c:v>
                </c:pt>
                <c:pt idx="21">
                  <c:v>1196.5</c:v>
                </c:pt>
                <c:pt idx="22">
                  <c:v>1857</c:v>
                </c:pt>
                <c:pt idx="23">
                  <c:v>2296</c:v>
                </c:pt>
                <c:pt idx="24">
                  <c:v>3275.5</c:v>
                </c:pt>
                <c:pt idx="25">
                  <c:v>4739.5</c:v>
                </c:pt>
                <c:pt idx="26">
                  <c:v>6062.5</c:v>
                </c:pt>
                <c:pt idx="27">
                  <c:v>6973.5</c:v>
                </c:pt>
                <c:pt idx="28">
                  <c:v>7032</c:v>
                </c:pt>
                <c:pt idx="29">
                  <c:v>7358</c:v>
                </c:pt>
                <c:pt idx="30">
                  <c:v>7360</c:v>
                </c:pt>
                <c:pt idx="31">
                  <c:v>7363.5</c:v>
                </c:pt>
                <c:pt idx="32">
                  <c:v>8269</c:v>
                </c:pt>
                <c:pt idx="33">
                  <c:v>8269.5</c:v>
                </c:pt>
                <c:pt idx="34">
                  <c:v>8446</c:v>
                </c:pt>
                <c:pt idx="35">
                  <c:v>10921.5</c:v>
                </c:pt>
                <c:pt idx="36">
                  <c:v>11021</c:v>
                </c:pt>
                <c:pt idx="37">
                  <c:v>11021.5</c:v>
                </c:pt>
                <c:pt idx="38">
                  <c:v>11024</c:v>
                </c:pt>
                <c:pt idx="39">
                  <c:v>11024.5</c:v>
                </c:pt>
                <c:pt idx="40">
                  <c:v>11025</c:v>
                </c:pt>
                <c:pt idx="41">
                  <c:v>11223.5</c:v>
                </c:pt>
                <c:pt idx="42">
                  <c:v>13433.5</c:v>
                </c:pt>
                <c:pt idx="43">
                  <c:v>13433.5</c:v>
                </c:pt>
                <c:pt idx="44">
                  <c:v>13457</c:v>
                </c:pt>
                <c:pt idx="45">
                  <c:v>13458</c:v>
                </c:pt>
                <c:pt idx="46">
                  <c:v>13471.5</c:v>
                </c:pt>
                <c:pt idx="47">
                  <c:v>13478.5</c:v>
                </c:pt>
                <c:pt idx="48">
                  <c:v>13498</c:v>
                </c:pt>
                <c:pt idx="49">
                  <c:v>13501.5</c:v>
                </c:pt>
                <c:pt idx="50">
                  <c:v>13505</c:v>
                </c:pt>
                <c:pt idx="51">
                  <c:v>13549.5</c:v>
                </c:pt>
                <c:pt idx="52">
                  <c:v>13556.5</c:v>
                </c:pt>
                <c:pt idx="53">
                  <c:v>13601</c:v>
                </c:pt>
                <c:pt idx="54">
                  <c:v>13639</c:v>
                </c:pt>
                <c:pt idx="55">
                  <c:v>14365</c:v>
                </c:pt>
                <c:pt idx="56">
                  <c:v>14368.5</c:v>
                </c:pt>
                <c:pt idx="57">
                  <c:v>14644.5</c:v>
                </c:pt>
                <c:pt idx="58">
                  <c:v>14644.5</c:v>
                </c:pt>
                <c:pt idx="59">
                  <c:v>14645</c:v>
                </c:pt>
                <c:pt idx="60">
                  <c:v>14645</c:v>
                </c:pt>
                <c:pt idx="61">
                  <c:v>15919</c:v>
                </c:pt>
                <c:pt idx="62">
                  <c:v>15919</c:v>
                </c:pt>
                <c:pt idx="63">
                  <c:v>16895</c:v>
                </c:pt>
                <c:pt idx="64">
                  <c:v>16895</c:v>
                </c:pt>
                <c:pt idx="65">
                  <c:v>17426.5</c:v>
                </c:pt>
                <c:pt idx="66">
                  <c:v>19751.5</c:v>
                </c:pt>
                <c:pt idx="67">
                  <c:v>19752</c:v>
                </c:pt>
                <c:pt idx="68">
                  <c:v>20835.5</c:v>
                </c:pt>
                <c:pt idx="69">
                  <c:v>20835.5</c:v>
                </c:pt>
                <c:pt idx="70">
                  <c:v>20922</c:v>
                </c:pt>
                <c:pt idx="71">
                  <c:v>20922.5</c:v>
                </c:pt>
                <c:pt idx="72">
                  <c:v>22254</c:v>
                </c:pt>
                <c:pt idx="73">
                  <c:v>22350</c:v>
                </c:pt>
              </c:numCache>
            </c:numRef>
          </c:xVal>
          <c:yVal>
            <c:numRef>
              <c:f>Active!$O$21:$O$997</c:f>
              <c:numCache>
                <c:formatCode>General</c:formatCode>
                <c:ptCount val="977"/>
                <c:pt idx="0">
                  <c:v>0.55450761087920097</c:v>
                </c:pt>
                <c:pt idx="10">
                  <c:v>6.5462743133945789E-2</c:v>
                </c:pt>
                <c:pt idx="11">
                  <c:v>4.7738687454384206E-2</c:v>
                </c:pt>
                <c:pt idx="12">
                  <c:v>4.5997910428779536E-2</c:v>
                </c:pt>
                <c:pt idx="13">
                  <c:v>4.0869740661256197E-2</c:v>
                </c:pt>
                <c:pt idx="14">
                  <c:v>3.4300178543821641E-2</c:v>
                </c:pt>
                <c:pt idx="15">
                  <c:v>3.4297764151275723E-2</c:v>
                </c:pt>
                <c:pt idx="16">
                  <c:v>3.3604833490598139E-2</c:v>
                </c:pt>
                <c:pt idx="17">
                  <c:v>3.358793274277673E-2</c:v>
                </c:pt>
                <c:pt idx="18">
                  <c:v>3.2745309744252417E-2</c:v>
                </c:pt>
                <c:pt idx="19">
                  <c:v>2.9819065978603506E-2</c:v>
                </c:pt>
                <c:pt idx="20">
                  <c:v>2.7317755301035626E-2</c:v>
                </c:pt>
                <c:pt idx="21">
                  <c:v>2.696766838187796E-2</c:v>
                </c:pt>
                <c:pt idx="22">
                  <c:v>2.3778255828724323E-2</c:v>
                </c:pt>
                <c:pt idx="23">
                  <c:v>2.1658419173411003E-2</c:v>
                </c:pt>
                <c:pt idx="24">
                  <c:v>1.6928624175963629E-2</c:v>
                </c:pt>
                <c:pt idx="25">
                  <c:v>9.8592828015246804E-3</c:v>
                </c:pt>
                <c:pt idx="26">
                  <c:v>3.4708001250337434E-3</c:v>
                </c:pt>
                <c:pt idx="27">
                  <c:v>-9.2822309362328159E-4</c:v>
                </c:pt>
                <c:pt idx="28">
                  <c:v>-1.2107070214953317E-3</c:v>
                </c:pt>
                <c:pt idx="29">
                  <c:v>-2.7848909614318698E-3</c:v>
                </c:pt>
                <c:pt idx="30">
                  <c:v>-2.7945485316155302E-3</c:v>
                </c:pt>
                <c:pt idx="31">
                  <c:v>-2.8114492794369395E-3</c:v>
                </c:pt>
                <c:pt idx="32">
                  <c:v>-7.1839141800888948E-3</c:v>
                </c:pt>
                <c:pt idx="33">
                  <c:v>-7.1863285726348133E-3</c:v>
                </c:pt>
                <c:pt idx="34">
                  <c:v>-8.0386091413427868E-3</c:v>
                </c:pt>
                <c:pt idx="35">
                  <c:v>-1.9992266636167669E-2</c:v>
                </c:pt>
                <c:pt idx="36">
                  <c:v>-2.0472730752804737E-2</c:v>
                </c:pt>
                <c:pt idx="37">
                  <c:v>-2.0475145145350655E-2</c:v>
                </c:pt>
                <c:pt idx="38">
                  <c:v>-2.0487217108080227E-2</c:v>
                </c:pt>
                <c:pt idx="39">
                  <c:v>-2.0489631500626146E-2</c:v>
                </c:pt>
                <c:pt idx="40">
                  <c:v>-2.0492045893172058E-2</c:v>
                </c:pt>
                <c:pt idx="41">
                  <c:v>-2.1450559733900289E-2</c:v>
                </c:pt>
                <c:pt idx="42">
                  <c:v>-3.2122174786844336E-2</c:v>
                </c:pt>
                <c:pt idx="43">
                  <c:v>-3.2122174786844336E-2</c:v>
                </c:pt>
                <c:pt idx="44">
                  <c:v>-3.2235651236502343E-2</c:v>
                </c:pt>
                <c:pt idx="45">
                  <c:v>-3.2240480021594166E-2</c:v>
                </c:pt>
                <c:pt idx="46">
                  <c:v>-3.230566862033387E-2</c:v>
                </c:pt>
                <c:pt idx="47">
                  <c:v>-3.2339470115976675E-2</c:v>
                </c:pt>
                <c:pt idx="48">
                  <c:v>-3.243363142526736E-2</c:v>
                </c:pt>
                <c:pt idx="49">
                  <c:v>-3.2450532173088763E-2</c:v>
                </c:pt>
                <c:pt idx="50">
                  <c:v>-3.2467432920910179E-2</c:v>
                </c:pt>
                <c:pt idx="51">
                  <c:v>-3.2682313857496599E-2</c:v>
                </c:pt>
                <c:pt idx="52">
                  <c:v>-3.2716115353139417E-2</c:v>
                </c:pt>
                <c:pt idx="53">
                  <c:v>-3.2930996289725838E-2</c:v>
                </c:pt>
                <c:pt idx="54">
                  <c:v>-3.3114490123215372E-2</c:v>
                </c:pt>
                <c:pt idx="55">
                  <c:v>-3.662018809988387E-2</c:v>
                </c:pt>
                <c:pt idx="56">
                  <c:v>-3.6637088847705272E-2</c:v>
                </c:pt>
                <c:pt idx="57">
                  <c:v>-3.7969833533050328E-2</c:v>
                </c:pt>
                <c:pt idx="58">
                  <c:v>-3.7969833533050328E-2</c:v>
                </c:pt>
                <c:pt idx="59">
                  <c:v>-3.7972247925596246E-2</c:v>
                </c:pt>
                <c:pt idx="60">
                  <c:v>-3.7972247925596246E-2</c:v>
                </c:pt>
                <c:pt idx="61">
                  <c:v>-4.4124120132587506E-2</c:v>
                </c:pt>
                <c:pt idx="62">
                  <c:v>-4.4124120132587506E-2</c:v>
                </c:pt>
                <c:pt idx="63">
                  <c:v>-4.8837014382213474E-2</c:v>
                </c:pt>
                <c:pt idx="64">
                  <c:v>-4.8837014382213474E-2</c:v>
                </c:pt>
                <c:pt idx="65">
                  <c:v>-5.1403513658521062E-2</c:v>
                </c:pt>
                <c:pt idx="66">
                  <c:v>-6.2630438997025556E-2</c:v>
                </c:pt>
                <c:pt idx="67">
                  <c:v>-6.2632853389571447E-2</c:v>
                </c:pt>
                <c:pt idx="68">
                  <c:v>-6.7864842036569145E-2</c:v>
                </c:pt>
                <c:pt idx="69">
                  <c:v>-6.7864842036569145E-2</c:v>
                </c:pt>
                <c:pt idx="70">
                  <c:v>-6.828253194701242E-2</c:v>
                </c:pt>
                <c:pt idx="71">
                  <c:v>-6.8284946339558339E-2</c:v>
                </c:pt>
                <c:pt idx="72">
                  <c:v>-7.4714473689329819E-2</c:v>
                </c:pt>
                <c:pt idx="73">
                  <c:v>-7.5178037058145492E-2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502-4E43-9B2F-D589C60AB1FA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Active!$F$21:$F$997</c:f>
              <c:numCache>
                <c:formatCode>General</c:formatCode>
                <c:ptCount val="977"/>
                <c:pt idx="0">
                  <c:v>-108052.5</c:v>
                </c:pt>
                <c:pt idx="1">
                  <c:v>-108052.5</c:v>
                </c:pt>
                <c:pt idx="2">
                  <c:v>-103123.5</c:v>
                </c:pt>
                <c:pt idx="3">
                  <c:v>-85643.5</c:v>
                </c:pt>
                <c:pt idx="4">
                  <c:v>-82268.5</c:v>
                </c:pt>
                <c:pt idx="5">
                  <c:v>-73069.5</c:v>
                </c:pt>
                <c:pt idx="6">
                  <c:v>-35719</c:v>
                </c:pt>
                <c:pt idx="7">
                  <c:v>-31675</c:v>
                </c:pt>
                <c:pt idx="8">
                  <c:v>-25534</c:v>
                </c:pt>
                <c:pt idx="9">
                  <c:v>-21736.5</c:v>
                </c:pt>
                <c:pt idx="10">
                  <c:v>-6775.5</c:v>
                </c:pt>
                <c:pt idx="11">
                  <c:v>-3105</c:v>
                </c:pt>
                <c:pt idx="12">
                  <c:v>-2744.5</c:v>
                </c:pt>
                <c:pt idx="13">
                  <c:v>-1682.5</c:v>
                </c:pt>
                <c:pt idx="14">
                  <c:v>-322</c:v>
                </c:pt>
                <c:pt idx="15">
                  <c:v>-321.5</c:v>
                </c:pt>
                <c:pt idx="16">
                  <c:v>-178</c:v>
                </c:pt>
                <c:pt idx="17">
                  <c:v>-174.5</c:v>
                </c:pt>
                <c:pt idx="18">
                  <c:v>0</c:v>
                </c:pt>
                <c:pt idx="19">
                  <c:v>606</c:v>
                </c:pt>
                <c:pt idx="20">
                  <c:v>1124</c:v>
                </c:pt>
                <c:pt idx="21">
                  <c:v>1196.5</c:v>
                </c:pt>
                <c:pt idx="22">
                  <c:v>1857</c:v>
                </c:pt>
                <c:pt idx="23">
                  <c:v>2296</c:v>
                </c:pt>
                <c:pt idx="24">
                  <c:v>3275.5</c:v>
                </c:pt>
                <c:pt idx="25">
                  <c:v>4739.5</c:v>
                </c:pt>
                <c:pt idx="26">
                  <c:v>6062.5</c:v>
                </c:pt>
                <c:pt idx="27">
                  <c:v>6973.5</c:v>
                </c:pt>
                <c:pt idx="28">
                  <c:v>7032</c:v>
                </c:pt>
                <c:pt idx="29">
                  <c:v>7358</c:v>
                </c:pt>
                <c:pt idx="30">
                  <c:v>7360</c:v>
                </c:pt>
                <c:pt idx="31">
                  <c:v>7363.5</c:v>
                </c:pt>
                <c:pt idx="32">
                  <c:v>8269</c:v>
                </c:pt>
                <c:pt idx="33">
                  <c:v>8269.5</c:v>
                </c:pt>
                <c:pt idx="34">
                  <c:v>8446</c:v>
                </c:pt>
                <c:pt idx="35">
                  <c:v>10921.5</c:v>
                </c:pt>
                <c:pt idx="36">
                  <c:v>11021</c:v>
                </c:pt>
                <c:pt idx="37">
                  <c:v>11021.5</c:v>
                </c:pt>
                <c:pt idx="38">
                  <c:v>11024</c:v>
                </c:pt>
                <c:pt idx="39">
                  <c:v>11024.5</c:v>
                </c:pt>
                <c:pt idx="40">
                  <c:v>11025</c:v>
                </c:pt>
                <c:pt idx="41">
                  <c:v>11223.5</c:v>
                </c:pt>
                <c:pt idx="42">
                  <c:v>13433.5</c:v>
                </c:pt>
                <c:pt idx="43">
                  <c:v>13433.5</c:v>
                </c:pt>
                <c:pt idx="44">
                  <c:v>13457</c:v>
                </c:pt>
                <c:pt idx="45">
                  <c:v>13458</c:v>
                </c:pt>
                <c:pt idx="46">
                  <c:v>13471.5</c:v>
                </c:pt>
                <c:pt idx="47">
                  <c:v>13478.5</c:v>
                </c:pt>
                <c:pt idx="48">
                  <c:v>13498</c:v>
                </c:pt>
                <c:pt idx="49">
                  <c:v>13501.5</c:v>
                </c:pt>
                <c:pt idx="50">
                  <c:v>13505</c:v>
                </c:pt>
                <c:pt idx="51">
                  <c:v>13549.5</c:v>
                </c:pt>
                <c:pt idx="52">
                  <c:v>13556.5</c:v>
                </c:pt>
                <c:pt idx="53">
                  <c:v>13601</c:v>
                </c:pt>
                <c:pt idx="54">
                  <c:v>13639</c:v>
                </c:pt>
                <c:pt idx="55">
                  <c:v>14365</c:v>
                </c:pt>
                <c:pt idx="56">
                  <c:v>14368.5</c:v>
                </c:pt>
                <c:pt idx="57">
                  <c:v>14644.5</c:v>
                </c:pt>
                <c:pt idx="58">
                  <c:v>14644.5</c:v>
                </c:pt>
                <c:pt idx="59">
                  <c:v>14645</c:v>
                </c:pt>
                <c:pt idx="60">
                  <c:v>14645</c:v>
                </c:pt>
                <c:pt idx="61">
                  <c:v>15919</c:v>
                </c:pt>
                <c:pt idx="62">
                  <c:v>15919</c:v>
                </c:pt>
                <c:pt idx="63">
                  <c:v>16895</c:v>
                </c:pt>
                <c:pt idx="64">
                  <c:v>16895</c:v>
                </c:pt>
                <c:pt idx="65">
                  <c:v>17426.5</c:v>
                </c:pt>
                <c:pt idx="66">
                  <c:v>19751.5</c:v>
                </c:pt>
                <c:pt idx="67">
                  <c:v>19752</c:v>
                </c:pt>
                <c:pt idx="68">
                  <c:v>20835.5</c:v>
                </c:pt>
                <c:pt idx="69">
                  <c:v>20835.5</c:v>
                </c:pt>
                <c:pt idx="70">
                  <c:v>20922</c:v>
                </c:pt>
                <c:pt idx="71">
                  <c:v>20922.5</c:v>
                </c:pt>
                <c:pt idx="72">
                  <c:v>22254</c:v>
                </c:pt>
                <c:pt idx="73">
                  <c:v>22350</c:v>
                </c:pt>
              </c:numCache>
            </c:numRef>
          </c:xVal>
          <c:yVal>
            <c:numRef>
              <c:f>Active!$U$21:$U$997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502-4E43-9B2F-D589C60AB1FA}"/>
            </c:ext>
          </c:extLst>
        </c:ser>
        <c:ser>
          <c:idx val="9"/>
          <c:order val="9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Active!$V$2:$V$20</c:f>
              <c:numCache>
                <c:formatCode>General</c:formatCode>
                <c:ptCount val="19"/>
                <c:pt idx="0">
                  <c:v>-120000</c:v>
                </c:pt>
                <c:pt idx="1">
                  <c:v>-115000</c:v>
                </c:pt>
                <c:pt idx="2">
                  <c:v>-100000</c:v>
                </c:pt>
                <c:pt idx="3">
                  <c:v>-90000</c:v>
                </c:pt>
                <c:pt idx="4">
                  <c:v>-80000</c:v>
                </c:pt>
                <c:pt idx="5">
                  <c:v>-70000</c:v>
                </c:pt>
                <c:pt idx="6">
                  <c:v>-60000</c:v>
                </c:pt>
                <c:pt idx="7">
                  <c:v>-50000</c:v>
                </c:pt>
                <c:pt idx="8">
                  <c:v>-40000</c:v>
                </c:pt>
                <c:pt idx="9">
                  <c:v>-30000</c:v>
                </c:pt>
                <c:pt idx="10">
                  <c:v>-20000</c:v>
                </c:pt>
                <c:pt idx="11">
                  <c:v>-10000</c:v>
                </c:pt>
                <c:pt idx="12">
                  <c:v>-5000</c:v>
                </c:pt>
                <c:pt idx="13">
                  <c:v>0</c:v>
                </c:pt>
                <c:pt idx="14">
                  <c:v>5000</c:v>
                </c:pt>
                <c:pt idx="15">
                  <c:v>10000</c:v>
                </c:pt>
                <c:pt idx="16">
                  <c:v>15000</c:v>
                </c:pt>
              </c:numCache>
            </c:numRef>
          </c:xVal>
          <c:yVal>
            <c:numRef>
              <c:f>Active!$W$2:$W$20</c:f>
              <c:numCache>
                <c:formatCode>General</c:formatCode>
                <c:ptCount val="19"/>
                <c:pt idx="0">
                  <c:v>1.2207718166998993</c:v>
                </c:pt>
                <c:pt idx="1">
                  <c:v>1.1355707964426469</c:v>
                </c:pt>
                <c:pt idx="2">
                  <c:v>0.89787993098111207</c:v>
                </c:pt>
                <c:pt idx="3">
                  <c:v>0.75434618343194026</c:v>
                </c:pt>
                <c:pt idx="4">
                  <c:v>0.6227538994229167</c:v>
                </c:pt>
                <c:pt idx="5">
                  <c:v>0.50310307895404105</c:v>
                </c:pt>
                <c:pt idx="6">
                  <c:v>0.39539372202531342</c:v>
                </c:pt>
                <c:pt idx="7">
                  <c:v>0.29962582863673382</c:v>
                </c:pt>
                <c:pt idx="8">
                  <c:v>0.21579939878830218</c:v>
                </c:pt>
                <c:pt idx="9">
                  <c:v>0.14391443248001856</c:v>
                </c:pt>
                <c:pt idx="10">
                  <c:v>8.3970929711882969E-2</c:v>
                </c:pt>
                <c:pt idx="11">
                  <c:v>3.5968890483895372E-2</c:v>
                </c:pt>
                <c:pt idx="12">
                  <c:v>1.6445919697457078E-2</c:v>
                </c:pt>
                <c:pt idx="13">
                  <c:v>-9.1685203944217146E-5</c:v>
                </c:pt>
                <c:pt idx="14">
                  <c:v>-1.3643924220308509E-2</c:v>
                </c:pt>
                <c:pt idx="15">
                  <c:v>-2.42107973516358E-2</c:v>
                </c:pt>
                <c:pt idx="16">
                  <c:v>-3.1792304597926091E-2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502-4E43-9B2F-D589C60AB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49968"/>
        <c:axId val="1"/>
      </c:scatterChart>
      <c:valAx>
        <c:axId val="749849968"/>
        <c:scaling>
          <c:orientation val="minMax"/>
          <c:min val="-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92030075187969929"/>
              <c:y val="0.86918604651162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8499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721804511278202E-2"/>
          <c:y val="0.88372093023255816"/>
          <c:w val="0.80451127819548873"/>
          <c:h val="5.81395348837209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MU Cnc - O-C Diagr.</a:t>
            </a:r>
          </a:p>
        </c:rich>
      </c:tx>
      <c:layout>
        <c:manualLayout>
          <c:xMode val="edge"/>
          <c:yMode val="edge"/>
          <c:x val="0.38145928567439708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139911233668"/>
          <c:y val="0.14202938753789499"/>
          <c:w val="0.81914954403550655"/>
          <c:h val="0.6463786412438894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Active!$D$21:$D$237</c:f>
                <c:numCache>
                  <c:formatCode>General</c:formatCode>
                  <c:ptCount val="21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plus>
            <c:minus>
              <c:numRef>
                <c:f>Active!$D$21:$D$237</c:f>
                <c:numCache>
                  <c:formatCode>General</c:formatCode>
                  <c:ptCount val="21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-108052.5</c:v>
                </c:pt>
                <c:pt idx="1">
                  <c:v>-108052.5</c:v>
                </c:pt>
                <c:pt idx="2">
                  <c:v>-103123.5</c:v>
                </c:pt>
                <c:pt idx="3">
                  <c:v>-85643.5</c:v>
                </c:pt>
                <c:pt idx="4">
                  <c:v>-82268.5</c:v>
                </c:pt>
                <c:pt idx="5">
                  <c:v>-73069.5</c:v>
                </c:pt>
                <c:pt idx="6">
                  <c:v>-35719</c:v>
                </c:pt>
                <c:pt idx="7">
                  <c:v>-31675</c:v>
                </c:pt>
                <c:pt idx="8">
                  <c:v>-25534</c:v>
                </c:pt>
                <c:pt idx="9">
                  <c:v>-21736.5</c:v>
                </c:pt>
                <c:pt idx="10">
                  <c:v>-6775.5</c:v>
                </c:pt>
                <c:pt idx="11">
                  <c:v>-3105</c:v>
                </c:pt>
                <c:pt idx="12">
                  <c:v>-2744.5</c:v>
                </c:pt>
                <c:pt idx="13">
                  <c:v>-1682.5</c:v>
                </c:pt>
                <c:pt idx="14">
                  <c:v>-322</c:v>
                </c:pt>
                <c:pt idx="15">
                  <c:v>-321.5</c:v>
                </c:pt>
                <c:pt idx="16">
                  <c:v>-178</c:v>
                </c:pt>
                <c:pt idx="17">
                  <c:v>-174.5</c:v>
                </c:pt>
                <c:pt idx="18">
                  <c:v>0</c:v>
                </c:pt>
                <c:pt idx="19">
                  <c:v>606</c:v>
                </c:pt>
                <c:pt idx="20">
                  <c:v>1124</c:v>
                </c:pt>
                <c:pt idx="21">
                  <c:v>1196.5</c:v>
                </c:pt>
                <c:pt idx="22">
                  <c:v>1857</c:v>
                </c:pt>
                <c:pt idx="23">
                  <c:v>2296</c:v>
                </c:pt>
                <c:pt idx="24">
                  <c:v>3275.5</c:v>
                </c:pt>
                <c:pt idx="25">
                  <c:v>4739.5</c:v>
                </c:pt>
                <c:pt idx="26">
                  <c:v>6062.5</c:v>
                </c:pt>
                <c:pt idx="27">
                  <c:v>6973.5</c:v>
                </c:pt>
                <c:pt idx="28">
                  <c:v>7032</c:v>
                </c:pt>
                <c:pt idx="29">
                  <c:v>7358</c:v>
                </c:pt>
                <c:pt idx="30">
                  <c:v>7360</c:v>
                </c:pt>
                <c:pt idx="31">
                  <c:v>7363.5</c:v>
                </c:pt>
                <c:pt idx="32">
                  <c:v>8269</c:v>
                </c:pt>
                <c:pt idx="33">
                  <c:v>8269.5</c:v>
                </c:pt>
                <c:pt idx="34">
                  <c:v>8446</c:v>
                </c:pt>
                <c:pt idx="35">
                  <c:v>10921.5</c:v>
                </c:pt>
                <c:pt idx="36">
                  <c:v>11021</c:v>
                </c:pt>
                <c:pt idx="37">
                  <c:v>11021.5</c:v>
                </c:pt>
                <c:pt idx="38">
                  <c:v>11024</c:v>
                </c:pt>
                <c:pt idx="39">
                  <c:v>11024.5</c:v>
                </c:pt>
                <c:pt idx="40">
                  <c:v>11025</c:v>
                </c:pt>
                <c:pt idx="41">
                  <c:v>11223.5</c:v>
                </c:pt>
                <c:pt idx="42">
                  <c:v>13433.5</c:v>
                </c:pt>
                <c:pt idx="43">
                  <c:v>13433.5</c:v>
                </c:pt>
                <c:pt idx="44">
                  <c:v>13457</c:v>
                </c:pt>
                <c:pt idx="45">
                  <c:v>13458</c:v>
                </c:pt>
                <c:pt idx="46">
                  <c:v>13471.5</c:v>
                </c:pt>
                <c:pt idx="47">
                  <c:v>13478.5</c:v>
                </c:pt>
                <c:pt idx="48">
                  <c:v>13498</c:v>
                </c:pt>
                <c:pt idx="49">
                  <c:v>13501.5</c:v>
                </c:pt>
                <c:pt idx="50">
                  <c:v>13505</c:v>
                </c:pt>
                <c:pt idx="51">
                  <c:v>13549.5</c:v>
                </c:pt>
                <c:pt idx="52">
                  <c:v>13556.5</c:v>
                </c:pt>
                <c:pt idx="53">
                  <c:v>13601</c:v>
                </c:pt>
                <c:pt idx="54">
                  <c:v>13639</c:v>
                </c:pt>
                <c:pt idx="55">
                  <c:v>14365</c:v>
                </c:pt>
                <c:pt idx="56">
                  <c:v>14368.5</c:v>
                </c:pt>
                <c:pt idx="57">
                  <c:v>14644.5</c:v>
                </c:pt>
                <c:pt idx="58">
                  <c:v>14644.5</c:v>
                </c:pt>
                <c:pt idx="59">
                  <c:v>14645</c:v>
                </c:pt>
                <c:pt idx="60">
                  <c:v>14645</c:v>
                </c:pt>
                <c:pt idx="61">
                  <c:v>15919</c:v>
                </c:pt>
                <c:pt idx="62">
                  <c:v>15919</c:v>
                </c:pt>
                <c:pt idx="63">
                  <c:v>16895</c:v>
                </c:pt>
                <c:pt idx="64">
                  <c:v>16895</c:v>
                </c:pt>
                <c:pt idx="65">
                  <c:v>17426.5</c:v>
                </c:pt>
                <c:pt idx="66">
                  <c:v>19751.5</c:v>
                </c:pt>
                <c:pt idx="67">
                  <c:v>19752</c:v>
                </c:pt>
                <c:pt idx="68">
                  <c:v>20835.5</c:v>
                </c:pt>
                <c:pt idx="69">
                  <c:v>20835.5</c:v>
                </c:pt>
                <c:pt idx="70">
                  <c:v>20922</c:v>
                </c:pt>
                <c:pt idx="71">
                  <c:v>20922.5</c:v>
                </c:pt>
                <c:pt idx="72">
                  <c:v>22254</c:v>
                </c:pt>
                <c:pt idx="73">
                  <c:v>22350</c:v>
                </c:pt>
              </c:numCache>
            </c:numRef>
          </c:xVal>
          <c:yVal>
            <c:numRef>
              <c:f>Active!$H$21:$H$997</c:f>
              <c:numCache>
                <c:formatCode>General</c:formatCode>
                <c:ptCount val="977"/>
                <c:pt idx="1">
                  <c:v>1.0221400000009453</c:v>
                </c:pt>
                <c:pt idx="2">
                  <c:v>0.98347600000124658</c:v>
                </c:pt>
                <c:pt idx="3">
                  <c:v>0.77579600000171922</c:v>
                </c:pt>
                <c:pt idx="4">
                  <c:v>0.77179600000090431</c:v>
                </c:pt>
                <c:pt idx="5">
                  <c:v>0.54061200000069221</c:v>
                </c:pt>
                <c:pt idx="6">
                  <c:v>0.20650400000158697</c:v>
                </c:pt>
                <c:pt idx="7">
                  <c:v>0.18379999999888241</c:v>
                </c:pt>
                <c:pt idx="8">
                  <c:v>0.12954399999580346</c:v>
                </c:pt>
                <c:pt idx="9">
                  <c:v>0.10128399999666726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68-472F-9F1A-8C9770054057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-108052.5</c:v>
                </c:pt>
                <c:pt idx="1">
                  <c:v>-108052.5</c:v>
                </c:pt>
                <c:pt idx="2">
                  <c:v>-103123.5</c:v>
                </c:pt>
                <c:pt idx="3">
                  <c:v>-85643.5</c:v>
                </c:pt>
                <c:pt idx="4">
                  <c:v>-82268.5</c:v>
                </c:pt>
                <c:pt idx="5">
                  <c:v>-73069.5</c:v>
                </c:pt>
                <c:pt idx="6">
                  <c:v>-35719</c:v>
                </c:pt>
                <c:pt idx="7">
                  <c:v>-31675</c:v>
                </c:pt>
                <c:pt idx="8">
                  <c:v>-25534</c:v>
                </c:pt>
                <c:pt idx="9">
                  <c:v>-21736.5</c:v>
                </c:pt>
                <c:pt idx="10">
                  <c:v>-6775.5</c:v>
                </c:pt>
                <c:pt idx="11">
                  <c:v>-3105</c:v>
                </c:pt>
                <c:pt idx="12">
                  <c:v>-2744.5</c:v>
                </c:pt>
                <c:pt idx="13">
                  <c:v>-1682.5</c:v>
                </c:pt>
                <c:pt idx="14">
                  <c:v>-322</c:v>
                </c:pt>
                <c:pt idx="15">
                  <c:v>-321.5</c:v>
                </c:pt>
                <c:pt idx="16">
                  <c:v>-178</c:v>
                </c:pt>
                <c:pt idx="17">
                  <c:v>-174.5</c:v>
                </c:pt>
                <c:pt idx="18">
                  <c:v>0</c:v>
                </c:pt>
                <c:pt idx="19">
                  <c:v>606</c:v>
                </c:pt>
                <c:pt idx="20">
                  <c:v>1124</c:v>
                </c:pt>
                <c:pt idx="21">
                  <c:v>1196.5</c:v>
                </c:pt>
                <c:pt idx="22">
                  <c:v>1857</c:v>
                </c:pt>
                <c:pt idx="23">
                  <c:v>2296</c:v>
                </c:pt>
                <c:pt idx="24">
                  <c:v>3275.5</c:v>
                </c:pt>
                <c:pt idx="25">
                  <c:v>4739.5</c:v>
                </c:pt>
                <c:pt idx="26">
                  <c:v>6062.5</c:v>
                </c:pt>
                <c:pt idx="27">
                  <c:v>6973.5</c:v>
                </c:pt>
                <c:pt idx="28">
                  <c:v>7032</c:v>
                </c:pt>
                <c:pt idx="29">
                  <c:v>7358</c:v>
                </c:pt>
                <c:pt idx="30">
                  <c:v>7360</c:v>
                </c:pt>
                <c:pt idx="31">
                  <c:v>7363.5</c:v>
                </c:pt>
                <c:pt idx="32">
                  <c:v>8269</c:v>
                </c:pt>
                <c:pt idx="33">
                  <c:v>8269.5</c:v>
                </c:pt>
                <c:pt idx="34">
                  <c:v>8446</c:v>
                </c:pt>
                <c:pt idx="35">
                  <c:v>10921.5</c:v>
                </c:pt>
                <c:pt idx="36">
                  <c:v>11021</c:v>
                </c:pt>
                <c:pt idx="37">
                  <c:v>11021.5</c:v>
                </c:pt>
                <c:pt idx="38">
                  <c:v>11024</c:v>
                </c:pt>
                <c:pt idx="39">
                  <c:v>11024.5</c:v>
                </c:pt>
                <c:pt idx="40">
                  <c:v>11025</c:v>
                </c:pt>
                <c:pt idx="41">
                  <c:v>11223.5</c:v>
                </c:pt>
                <c:pt idx="42">
                  <c:v>13433.5</c:v>
                </c:pt>
                <c:pt idx="43">
                  <c:v>13433.5</c:v>
                </c:pt>
                <c:pt idx="44">
                  <c:v>13457</c:v>
                </c:pt>
                <c:pt idx="45">
                  <c:v>13458</c:v>
                </c:pt>
                <c:pt idx="46">
                  <c:v>13471.5</c:v>
                </c:pt>
                <c:pt idx="47">
                  <c:v>13478.5</c:v>
                </c:pt>
                <c:pt idx="48">
                  <c:v>13498</c:v>
                </c:pt>
                <c:pt idx="49">
                  <c:v>13501.5</c:v>
                </c:pt>
                <c:pt idx="50">
                  <c:v>13505</c:v>
                </c:pt>
                <c:pt idx="51">
                  <c:v>13549.5</c:v>
                </c:pt>
                <c:pt idx="52">
                  <c:v>13556.5</c:v>
                </c:pt>
                <c:pt idx="53">
                  <c:v>13601</c:v>
                </c:pt>
                <c:pt idx="54">
                  <c:v>13639</c:v>
                </c:pt>
                <c:pt idx="55">
                  <c:v>14365</c:v>
                </c:pt>
                <c:pt idx="56">
                  <c:v>14368.5</c:v>
                </c:pt>
                <c:pt idx="57">
                  <c:v>14644.5</c:v>
                </c:pt>
                <c:pt idx="58">
                  <c:v>14644.5</c:v>
                </c:pt>
                <c:pt idx="59">
                  <c:v>14645</c:v>
                </c:pt>
                <c:pt idx="60">
                  <c:v>14645</c:v>
                </c:pt>
                <c:pt idx="61">
                  <c:v>15919</c:v>
                </c:pt>
                <c:pt idx="62">
                  <c:v>15919</c:v>
                </c:pt>
                <c:pt idx="63">
                  <c:v>16895</c:v>
                </c:pt>
                <c:pt idx="64">
                  <c:v>16895</c:v>
                </c:pt>
                <c:pt idx="65">
                  <c:v>17426.5</c:v>
                </c:pt>
                <c:pt idx="66">
                  <c:v>19751.5</c:v>
                </c:pt>
                <c:pt idx="67">
                  <c:v>19752</c:v>
                </c:pt>
                <c:pt idx="68">
                  <c:v>20835.5</c:v>
                </c:pt>
                <c:pt idx="69">
                  <c:v>20835.5</c:v>
                </c:pt>
                <c:pt idx="70">
                  <c:v>20922</c:v>
                </c:pt>
                <c:pt idx="71">
                  <c:v>20922.5</c:v>
                </c:pt>
                <c:pt idx="72">
                  <c:v>22254</c:v>
                </c:pt>
                <c:pt idx="73">
                  <c:v>22350</c:v>
                </c:pt>
              </c:numCache>
            </c:numRef>
          </c:xVal>
          <c:yVal>
            <c:numRef>
              <c:f>Active!$I$21:$I$997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68-472F-9F1A-8C9770054057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-108052.5</c:v>
                </c:pt>
                <c:pt idx="1">
                  <c:v>-108052.5</c:v>
                </c:pt>
                <c:pt idx="2">
                  <c:v>-103123.5</c:v>
                </c:pt>
                <c:pt idx="3">
                  <c:v>-85643.5</c:v>
                </c:pt>
                <c:pt idx="4">
                  <c:v>-82268.5</c:v>
                </c:pt>
                <c:pt idx="5">
                  <c:v>-73069.5</c:v>
                </c:pt>
                <c:pt idx="6">
                  <c:v>-35719</c:v>
                </c:pt>
                <c:pt idx="7">
                  <c:v>-31675</c:v>
                </c:pt>
                <c:pt idx="8">
                  <c:v>-25534</c:v>
                </c:pt>
                <c:pt idx="9">
                  <c:v>-21736.5</c:v>
                </c:pt>
                <c:pt idx="10">
                  <c:v>-6775.5</c:v>
                </c:pt>
                <c:pt idx="11">
                  <c:v>-3105</c:v>
                </c:pt>
                <c:pt idx="12">
                  <c:v>-2744.5</c:v>
                </c:pt>
                <c:pt idx="13">
                  <c:v>-1682.5</c:v>
                </c:pt>
                <c:pt idx="14">
                  <c:v>-322</c:v>
                </c:pt>
                <c:pt idx="15">
                  <c:v>-321.5</c:v>
                </c:pt>
                <c:pt idx="16">
                  <c:v>-178</c:v>
                </c:pt>
                <c:pt idx="17">
                  <c:v>-174.5</c:v>
                </c:pt>
                <c:pt idx="18">
                  <c:v>0</c:v>
                </c:pt>
                <c:pt idx="19">
                  <c:v>606</c:v>
                </c:pt>
                <c:pt idx="20">
                  <c:v>1124</c:v>
                </c:pt>
                <c:pt idx="21">
                  <c:v>1196.5</c:v>
                </c:pt>
                <c:pt idx="22">
                  <c:v>1857</c:v>
                </c:pt>
                <c:pt idx="23">
                  <c:v>2296</c:v>
                </c:pt>
                <c:pt idx="24">
                  <c:v>3275.5</c:v>
                </c:pt>
                <c:pt idx="25">
                  <c:v>4739.5</c:v>
                </c:pt>
                <c:pt idx="26">
                  <c:v>6062.5</c:v>
                </c:pt>
                <c:pt idx="27">
                  <c:v>6973.5</c:v>
                </c:pt>
                <c:pt idx="28">
                  <c:v>7032</c:v>
                </c:pt>
                <c:pt idx="29">
                  <c:v>7358</c:v>
                </c:pt>
                <c:pt idx="30">
                  <c:v>7360</c:v>
                </c:pt>
                <c:pt idx="31">
                  <c:v>7363.5</c:v>
                </c:pt>
                <c:pt idx="32">
                  <c:v>8269</c:v>
                </c:pt>
                <c:pt idx="33">
                  <c:v>8269.5</c:v>
                </c:pt>
                <c:pt idx="34">
                  <c:v>8446</c:v>
                </c:pt>
                <c:pt idx="35">
                  <c:v>10921.5</c:v>
                </c:pt>
                <c:pt idx="36">
                  <c:v>11021</c:v>
                </c:pt>
                <c:pt idx="37">
                  <c:v>11021.5</c:v>
                </c:pt>
                <c:pt idx="38">
                  <c:v>11024</c:v>
                </c:pt>
                <c:pt idx="39">
                  <c:v>11024.5</c:v>
                </c:pt>
                <c:pt idx="40">
                  <c:v>11025</c:v>
                </c:pt>
                <c:pt idx="41">
                  <c:v>11223.5</c:v>
                </c:pt>
                <c:pt idx="42">
                  <c:v>13433.5</c:v>
                </c:pt>
                <c:pt idx="43">
                  <c:v>13433.5</c:v>
                </c:pt>
                <c:pt idx="44">
                  <c:v>13457</c:v>
                </c:pt>
                <c:pt idx="45">
                  <c:v>13458</c:v>
                </c:pt>
                <c:pt idx="46">
                  <c:v>13471.5</c:v>
                </c:pt>
                <c:pt idx="47">
                  <c:v>13478.5</c:v>
                </c:pt>
                <c:pt idx="48">
                  <c:v>13498</c:v>
                </c:pt>
                <c:pt idx="49">
                  <c:v>13501.5</c:v>
                </c:pt>
                <c:pt idx="50">
                  <c:v>13505</c:v>
                </c:pt>
                <c:pt idx="51">
                  <c:v>13549.5</c:v>
                </c:pt>
                <c:pt idx="52">
                  <c:v>13556.5</c:v>
                </c:pt>
                <c:pt idx="53">
                  <c:v>13601</c:v>
                </c:pt>
                <c:pt idx="54">
                  <c:v>13639</c:v>
                </c:pt>
                <c:pt idx="55">
                  <c:v>14365</c:v>
                </c:pt>
                <c:pt idx="56">
                  <c:v>14368.5</c:v>
                </c:pt>
                <c:pt idx="57">
                  <c:v>14644.5</c:v>
                </c:pt>
                <c:pt idx="58">
                  <c:v>14644.5</c:v>
                </c:pt>
                <c:pt idx="59">
                  <c:v>14645</c:v>
                </c:pt>
                <c:pt idx="60">
                  <c:v>14645</c:v>
                </c:pt>
                <c:pt idx="61">
                  <c:v>15919</c:v>
                </c:pt>
                <c:pt idx="62">
                  <c:v>15919</c:v>
                </c:pt>
                <c:pt idx="63">
                  <c:v>16895</c:v>
                </c:pt>
                <c:pt idx="64">
                  <c:v>16895</c:v>
                </c:pt>
                <c:pt idx="65">
                  <c:v>17426.5</c:v>
                </c:pt>
                <c:pt idx="66">
                  <c:v>19751.5</c:v>
                </c:pt>
                <c:pt idx="67">
                  <c:v>19752</c:v>
                </c:pt>
                <c:pt idx="68">
                  <c:v>20835.5</c:v>
                </c:pt>
                <c:pt idx="69">
                  <c:v>20835.5</c:v>
                </c:pt>
                <c:pt idx="70">
                  <c:v>20922</c:v>
                </c:pt>
                <c:pt idx="71">
                  <c:v>20922.5</c:v>
                </c:pt>
                <c:pt idx="72">
                  <c:v>22254</c:v>
                </c:pt>
                <c:pt idx="73">
                  <c:v>22350</c:v>
                </c:pt>
              </c:numCache>
            </c:numRef>
          </c:xVal>
          <c:yVal>
            <c:numRef>
              <c:f>Active!$J$21:$J$997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68-472F-9F1A-8C9770054057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-108052.5</c:v>
                </c:pt>
                <c:pt idx="1">
                  <c:v>-108052.5</c:v>
                </c:pt>
                <c:pt idx="2">
                  <c:v>-103123.5</c:v>
                </c:pt>
                <c:pt idx="3">
                  <c:v>-85643.5</c:v>
                </c:pt>
                <c:pt idx="4">
                  <c:v>-82268.5</c:v>
                </c:pt>
                <c:pt idx="5">
                  <c:v>-73069.5</c:v>
                </c:pt>
                <c:pt idx="6">
                  <c:v>-35719</c:v>
                </c:pt>
                <c:pt idx="7">
                  <c:v>-31675</c:v>
                </c:pt>
                <c:pt idx="8">
                  <c:v>-25534</c:v>
                </c:pt>
                <c:pt idx="9">
                  <c:v>-21736.5</c:v>
                </c:pt>
                <c:pt idx="10">
                  <c:v>-6775.5</c:v>
                </c:pt>
                <c:pt idx="11">
                  <c:v>-3105</c:v>
                </c:pt>
                <c:pt idx="12">
                  <c:v>-2744.5</c:v>
                </c:pt>
                <c:pt idx="13">
                  <c:v>-1682.5</c:v>
                </c:pt>
                <c:pt idx="14">
                  <c:v>-322</c:v>
                </c:pt>
                <c:pt idx="15">
                  <c:v>-321.5</c:v>
                </c:pt>
                <c:pt idx="16">
                  <c:v>-178</c:v>
                </c:pt>
                <c:pt idx="17">
                  <c:v>-174.5</c:v>
                </c:pt>
                <c:pt idx="18">
                  <c:v>0</c:v>
                </c:pt>
                <c:pt idx="19">
                  <c:v>606</c:v>
                </c:pt>
                <c:pt idx="20">
                  <c:v>1124</c:v>
                </c:pt>
                <c:pt idx="21">
                  <c:v>1196.5</c:v>
                </c:pt>
                <c:pt idx="22">
                  <c:v>1857</c:v>
                </c:pt>
                <c:pt idx="23">
                  <c:v>2296</c:v>
                </c:pt>
                <c:pt idx="24">
                  <c:v>3275.5</c:v>
                </c:pt>
                <c:pt idx="25">
                  <c:v>4739.5</c:v>
                </c:pt>
                <c:pt idx="26">
                  <c:v>6062.5</c:v>
                </c:pt>
                <c:pt idx="27">
                  <c:v>6973.5</c:v>
                </c:pt>
                <c:pt idx="28">
                  <c:v>7032</c:v>
                </c:pt>
                <c:pt idx="29">
                  <c:v>7358</c:v>
                </c:pt>
                <c:pt idx="30">
                  <c:v>7360</c:v>
                </c:pt>
                <c:pt idx="31">
                  <c:v>7363.5</c:v>
                </c:pt>
                <c:pt idx="32">
                  <c:v>8269</c:v>
                </c:pt>
                <c:pt idx="33">
                  <c:v>8269.5</c:v>
                </c:pt>
                <c:pt idx="34">
                  <c:v>8446</c:v>
                </c:pt>
                <c:pt idx="35">
                  <c:v>10921.5</c:v>
                </c:pt>
                <c:pt idx="36">
                  <c:v>11021</c:v>
                </c:pt>
                <c:pt idx="37">
                  <c:v>11021.5</c:v>
                </c:pt>
                <c:pt idx="38">
                  <c:v>11024</c:v>
                </c:pt>
                <c:pt idx="39">
                  <c:v>11024.5</c:v>
                </c:pt>
                <c:pt idx="40">
                  <c:v>11025</c:v>
                </c:pt>
                <c:pt idx="41">
                  <c:v>11223.5</c:v>
                </c:pt>
                <c:pt idx="42">
                  <c:v>13433.5</c:v>
                </c:pt>
                <c:pt idx="43">
                  <c:v>13433.5</c:v>
                </c:pt>
                <c:pt idx="44">
                  <c:v>13457</c:v>
                </c:pt>
                <c:pt idx="45">
                  <c:v>13458</c:v>
                </c:pt>
                <c:pt idx="46">
                  <c:v>13471.5</c:v>
                </c:pt>
                <c:pt idx="47">
                  <c:v>13478.5</c:v>
                </c:pt>
                <c:pt idx="48">
                  <c:v>13498</c:v>
                </c:pt>
                <c:pt idx="49">
                  <c:v>13501.5</c:v>
                </c:pt>
                <c:pt idx="50">
                  <c:v>13505</c:v>
                </c:pt>
                <c:pt idx="51">
                  <c:v>13549.5</c:v>
                </c:pt>
                <c:pt idx="52">
                  <c:v>13556.5</c:v>
                </c:pt>
                <c:pt idx="53">
                  <c:v>13601</c:v>
                </c:pt>
                <c:pt idx="54">
                  <c:v>13639</c:v>
                </c:pt>
                <c:pt idx="55">
                  <c:v>14365</c:v>
                </c:pt>
                <c:pt idx="56">
                  <c:v>14368.5</c:v>
                </c:pt>
                <c:pt idx="57">
                  <c:v>14644.5</c:v>
                </c:pt>
                <c:pt idx="58">
                  <c:v>14644.5</c:v>
                </c:pt>
                <c:pt idx="59">
                  <c:v>14645</c:v>
                </c:pt>
                <c:pt idx="60">
                  <c:v>14645</c:v>
                </c:pt>
                <c:pt idx="61">
                  <c:v>15919</c:v>
                </c:pt>
                <c:pt idx="62">
                  <c:v>15919</c:v>
                </c:pt>
                <c:pt idx="63">
                  <c:v>16895</c:v>
                </c:pt>
                <c:pt idx="64">
                  <c:v>16895</c:v>
                </c:pt>
                <c:pt idx="65">
                  <c:v>17426.5</c:v>
                </c:pt>
                <c:pt idx="66">
                  <c:v>19751.5</c:v>
                </c:pt>
                <c:pt idx="67">
                  <c:v>19752</c:v>
                </c:pt>
                <c:pt idx="68">
                  <c:v>20835.5</c:v>
                </c:pt>
                <c:pt idx="69">
                  <c:v>20835.5</c:v>
                </c:pt>
                <c:pt idx="70">
                  <c:v>20922</c:v>
                </c:pt>
                <c:pt idx="71">
                  <c:v>20922.5</c:v>
                </c:pt>
                <c:pt idx="72">
                  <c:v>22254</c:v>
                </c:pt>
                <c:pt idx="73">
                  <c:v>22350</c:v>
                </c:pt>
              </c:numCache>
            </c:numRef>
          </c:xVal>
          <c:yVal>
            <c:numRef>
              <c:f>Active!$K$21:$K$997</c:f>
              <c:numCache>
                <c:formatCode>General</c:formatCode>
                <c:ptCount val="977"/>
                <c:pt idx="0">
                  <c:v>1.0133399999976973</c:v>
                </c:pt>
                <c:pt idx="10">
                  <c:v>2.3908000002847984E-2</c:v>
                </c:pt>
                <c:pt idx="11">
                  <c:v>-3.2000000646803528E-4</c:v>
                </c:pt>
                <c:pt idx="12">
                  <c:v>4.1200000123353675E-4</c:v>
                </c:pt>
                <c:pt idx="13">
                  <c:v>-1.5799999964656308E-3</c:v>
                </c:pt>
                <c:pt idx="14">
                  <c:v>-2.4479999992763624E-3</c:v>
                </c:pt>
                <c:pt idx="15">
                  <c:v>-9.5599999622208998E-4</c:v>
                </c:pt>
                <c:pt idx="16">
                  <c:v>-3.0520000000251457E-3</c:v>
                </c:pt>
                <c:pt idx="17">
                  <c:v>-1.7079999961424619E-3</c:v>
                </c:pt>
                <c:pt idx="18">
                  <c:v>0</c:v>
                </c:pt>
                <c:pt idx="19">
                  <c:v>2.0040000017615966E-3</c:v>
                </c:pt>
                <c:pt idx="20">
                  <c:v>-1.9840000022668391E-3</c:v>
                </c:pt>
                <c:pt idx="21">
                  <c:v>-7.5440000000526197E-3</c:v>
                </c:pt>
                <c:pt idx="22">
                  <c:v>4.288000003725756E-3</c:v>
                </c:pt>
                <c:pt idx="23">
                  <c:v>-1.3360000011743978E-3</c:v>
                </c:pt>
                <c:pt idx="24">
                  <c:v>-4.9080000026151538E-3</c:v>
                </c:pt>
                <c:pt idx="25">
                  <c:v>-1.083199999993667E-2</c:v>
                </c:pt>
                <c:pt idx="26">
                  <c:v>-1.7599999999220017E-2</c:v>
                </c:pt>
                <c:pt idx="27">
                  <c:v>-2.5075999998080079E-2</c:v>
                </c:pt>
                <c:pt idx="28">
                  <c:v>-2.2111999998742249E-2</c:v>
                </c:pt>
                <c:pt idx="29">
                  <c:v>-2.2828000001027249E-2</c:v>
                </c:pt>
                <c:pt idx="30">
                  <c:v>-2.3460000003979076E-2</c:v>
                </c:pt>
                <c:pt idx="31">
                  <c:v>-2.4116000000503846E-2</c:v>
                </c:pt>
                <c:pt idx="32">
                  <c:v>-2.7604000002611428E-2</c:v>
                </c:pt>
                <c:pt idx="33">
                  <c:v>-2.5212000000465196E-2</c:v>
                </c:pt>
                <c:pt idx="34">
                  <c:v>-2.1335999997972976E-2</c:v>
                </c:pt>
                <c:pt idx="35">
                  <c:v>-2.9644000002008397E-2</c:v>
                </c:pt>
                <c:pt idx="36">
                  <c:v>-2.8636000002734363E-2</c:v>
                </c:pt>
                <c:pt idx="37">
                  <c:v>-2.7644000001600944E-2</c:v>
                </c:pt>
                <c:pt idx="38">
                  <c:v>-2.8684000004432164E-2</c:v>
                </c:pt>
                <c:pt idx="39">
                  <c:v>-2.6991999999154359E-2</c:v>
                </c:pt>
                <c:pt idx="40">
                  <c:v>-2.68999999971129E-2</c:v>
                </c:pt>
                <c:pt idx="41">
                  <c:v>-2.83759999947506E-2</c:v>
                </c:pt>
                <c:pt idx="42">
                  <c:v>-3.6736000001837965E-2</c:v>
                </c:pt>
                <c:pt idx="43">
                  <c:v>-2.6636000002326909E-2</c:v>
                </c:pt>
                <c:pt idx="44">
                  <c:v>-2.6912000001175329E-2</c:v>
                </c:pt>
                <c:pt idx="45">
                  <c:v>-2.6927999999315944E-2</c:v>
                </c:pt>
                <c:pt idx="46">
                  <c:v>-2.6444000002811663E-2</c:v>
                </c:pt>
                <c:pt idx="47">
                  <c:v>-2.6555999997071922E-2</c:v>
                </c:pt>
                <c:pt idx="48">
                  <c:v>-2.7368000002752524E-2</c:v>
                </c:pt>
                <c:pt idx="49">
                  <c:v>-2.6923999997961801E-2</c:v>
                </c:pt>
                <c:pt idx="50">
                  <c:v>-2.7280000002065208E-2</c:v>
                </c:pt>
                <c:pt idx="51">
                  <c:v>-2.7592000005824957E-2</c:v>
                </c:pt>
                <c:pt idx="52">
                  <c:v>-2.6904000005743001E-2</c:v>
                </c:pt>
                <c:pt idx="53">
                  <c:v>-2.6815999997779727E-2</c:v>
                </c:pt>
                <c:pt idx="54">
                  <c:v>-2.6723999995738268E-2</c:v>
                </c:pt>
                <c:pt idx="55">
                  <c:v>-3.2040000005508773E-2</c:v>
                </c:pt>
                <c:pt idx="56">
                  <c:v>-3.189600000041537E-2</c:v>
                </c:pt>
                <c:pt idx="57">
                  <c:v>-3.5712000004423317E-2</c:v>
                </c:pt>
                <c:pt idx="58">
                  <c:v>-3.5712000004423317E-2</c:v>
                </c:pt>
                <c:pt idx="59">
                  <c:v>-3.6320000006526243E-2</c:v>
                </c:pt>
                <c:pt idx="60">
                  <c:v>-3.6320000006526243E-2</c:v>
                </c:pt>
                <c:pt idx="61">
                  <c:v>-4.5804000154021196E-2</c:v>
                </c:pt>
                <c:pt idx="62">
                  <c:v>-4.5804000001226086E-2</c:v>
                </c:pt>
                <c:pt idx="63">
                  <c:v>-5.1220000001194421E-2</c:v>
                </c:pt>
                <c:pt idx="64">
                  <c:v>-5.1219999957538676E-2</c:v>
                </c:pt>
                <c:pt idx="65">
                  <c:v>-5.6323999997403007E-2</c:v>
                </c:pt>
                <c:pt idx="66">
                  <c:v>-6.4424000003782567E-2</c:v>
                </c:pt>
                <c:pt idx="67">
                  <c:v>-6.5631999998004176E-2</c:v>
                </c:pt>
                <c:pt idx="68">
                  <c:v>-7.0568000002822373E-2</c:v>
                </c:pt>
                <c:pt idx="69">
                  <c:v>-7.0568000002822373E-2</c:v>
                </c:pt>
                <c:pt idx="70">
                  <c:v>-6.9951999976183288E-2</c:v>
                </c:pt>
                <c:pt idx="71">
                  <c:v>-7.1359999827109277E-2</c:v>
                </c:pt>
                <c:pt idx="72">
                  <c:v>-6.2764000002061948E-2</c:v>
                </c:pt>
                <c:pt idx="73">
                  <c:v>-7.1700000000419095E-2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968-472F-9F1A-8C9770054057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-108052.5</c:v>
                </c:pt>
                <c:pt idx="1">
                  <c:v>-108052.5</c:v>
                </c:pt>
                <c:pt idx="2">
                  <c:v>-103123.5</c:v>
                </c:pt>
                <c:pt idx="3">
                  <c:v>-85643.5</c:v>
                </c:pt>
                <c:pt idx="4">
                  <c:v>-82268.5</c:v>
                </c:pt>
                <c:pt idx="5">
                  <c:v>-73069.5</c:v>
                </c:pt>
                <c:pt idx="6">
                  <c:v>-35719</c:v>
                </c:pt>
                <c:pt idx="7">
                  <c:v>-31675</c:v>
                </c:pt>
                <c:pt idx="8">
                  <c:v>-25534</c:v>
                </c:pt>
                <c:pt idx="9">
                  <c:v>-21736.5</c:v>
                </c:pt>
                <c:pt idx="10">
                  <c:v>-6775.5</c:v>
                </c:pt>
                <c:pt idx="11">
                  <c:v>-3105</c:v>
                </c:pt>
                <c:pt idx="12">
                  <c:v>-2744.5</c:v>
                </c:pt>
                <c:pt idx="13">
                  <c:v>-1682.5</c:v>
                </c:pt>
                <c:pt idx="14">
                  <c:v>-322</c:v>
                </c:pt>
                <c:pt idx="15">
                  <c:v>-321.5</c:v>
                </c:pt>
                <c:pt idx="16">
                  <c:v>-178</c:v>
                </c:pt>
                <c:pt idx="17">
                  <c:v>-174.5</c:v>
                </c:pt>
                <c:pt idx="18">
                  <c:v>0</c:v>
                </c:pt>
                <c:pt idx="19">
                  <c:v>606</c:v>
                </c:pt>
                <c:pt idx="20">
                  <c:v>1124</c:v>
                </c:pt>
                <c:pt idx="21">
                  <c:v>1196.5</c:v>
                </c:pt>
                <c:pt idx="22">
                  <c:v>1857</c:v>
                </c:pt>
                <c:pt idx="23">
                  <c:v>2296</c:v>
                </c:pt>
                <c:pt idx="24">
                  <c:v>3275.5</c:v>
                </c:pt>
                <c:pt idx="25">
                  <c:v>4739.5</c:v>
                </c:pt>
                <c:pt idx="26">
                  <c:v>6062.5</c:v>
                </c:pt>
                <c:pt idx="27">
                  <c:v>6973.5</c:v>
                </c:pt>
                <c:pt idx="28">
                  <c:v>7032</c:v>
                </c:pt>
                <c:pt idx="29">
                  <c:v>7358</c:v>
                </c:pt>
                <c:pt idx="30">
                  <c:v>7360</c:v>
                </c:pt>
                <c:pt idx="31">
                  <c:v>7363.5</c:v>
                </c:pt>
                <c:pt idx="32">
                  <c:v>8269</c:v>
                </c:pt>
                <c:pt idx="33">
                  <c:v>8269.5</c:v>
                </c:pt>
                <c:pt idx="34">
                  <c:v>8446</c:v>
                </c:pt>
                <c:pt idx="35">
                  <c:v>10921.5</c:v>
                </c:pt>
                <c:pt idx="36">
                  <c:v>11021</c:v>
                </c:pt>
                <c:pt idx="37">
                  <c:v>11021.5</c:v>
                </c:pt>
                <c:pt idx="38">
                  <c:v>11024</c:v>
                </c:pt>
                <c:pt idx="39">
                  <c:v>11024.5</c:v>
                </c:pt>
                <c:pt idx="40">
                  <c:v>11025</c:v>
                </c:pt>
                <c:pt idx="41">
                  <c:v>11223.5</c:v>
                </c:pt>
                <c:pt idx="42">
                  <c:v>13433.5</c:v>
                </c:pt>
                <c:pt idx="43">
                  <c:v>13433.5</c:v>
                </c:pt>
                <c:pt idx="44">
                  <c:v>13457</c:v>
                </c:pt>
                <c:pt idx="45">
                  <c:v>13458</c:v>
                </c:pt>
                <c:pt idx="46">
                  <c:v>13471.5</c:v>
                </c:pt>
                <c:pt idx="47">
                  <c:v>13478.5</c:v>
                </c:pt>
                <c:pt idx="48">
                  <c:v>13498</c:v>
                </c:pt>
                <c:pt idx="49">
                  <c:v>13501.5</c:v>
                </c:pt>
                <c:pt idx="50">
                  <c:v>13505</c:v>
                </c:pt>
                <c:pt idx="51">
                  <c:v>13549.5</c:v>
                </c:pt>
                <c:pt idx="52">
                  <c:v>13556.5</c:v>
                </c:pt>
                <c:pt idx="53">
                  <c:v>13601</c:v>
                </c:pt>
                <c:pt idx="54">
                  <c:v>13639</c:v>
                </c:pt>
                <c:pt idx="55">
                  <c:v>14365</c:v>
                </c:pt>
                <c:pt idx="56">
                  <c:v>14368.5</c:v>
                </c:pt>
                <c:pt idx="57">
                  <c:v>14644.5</c:v>
                </c:pt>
                <c:pt idx="58">
                  <c:v>14644.5</c:v>
                </c:pt>
                <c:pt idx="59">
                  <c:v>14645</c:v>
                </c:pt>
                <c:pt idx="60">
                  <c:v>14645</c:v>
                </c:pt>
                <c:pt idx="61">
                  <c:v>15919</c:v>
                </c:pt>
                <c:pt idx="62">
                  <c:v>15919</c:v>
                </c:pt>
                <c:pt idx="63">
                  <c:v>16895</c:v>
                </c:pt>
                <c:pt idx="64">
                  <c:v>16895</c:v>
                </c:pt>
                <c:pt idx="65">
                  <c:v>17426.5</c:v>
                </c:pt>
                <c:pt idx="66">
                  <c:v>19751.5</c:v>
                </c:pt>
                <c:pt idx="67">
                  <c:v>19752</c:v>
                </c:pt>
                <c:pt idx="68">
                  <c:v>20835.5</c:v>
                </c:pt>
                <c:pt idx="69">
                  <c:v>20835.5</c:v>
                </c:pt>
                <c:pt idx="70">
                  <c:v>20922</c:v>
                </c:pt>
                <c:pt idx="71">
                  <c:v>20922.5</c:v>
                </c:pt>
                <c:pt idx="72">
                  <c:v>22254</c:v>
                </c:pt>
                <c:pt idx="73">
                  <c:v>22350</c:v>
                </c:pt>
              </c:numCache>
            </c:numRef>
          </c:xVal>
          <c:yVal>
            <c:numRef>
              <c:f>Active!$L$21:$L$997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968-472F-9F1A-8C9770054057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-108052.5</c:v>
                </c:pt>
                <c:pt idx="1">
                  <c:v>-108052.5</c:v>
                </c:pt>
                <c:pt idx="2">
                  <c:v>-103123.5</c:v>
                </c:pt>
                <c:pt idx="3">
                  <c:v>-85643.5</c:v>
                </c:pt>
                <c:pt idx="4">
                  <c:v>-82268.5</c:v>
                </c:pt>
                <c:pt idx="5">
                  <c:v>-73069.5</c:v>
                </c:pt>
                <c:pt idx="6">
                  <c:v>-35719</c:v>
                </c:pt>
                <c:pt idx="7">
                  <c:v>-31675</c:v>
                </c:pt>
                <c:pt idx="8">
                  <c:v>-25534</c:v>
                </c:pt>
                <c:pt idx="9">
                  <c:v>-21736.5</c:v>
                </c:pt>
                <c:pt idx="10">
                  <c:v>-6775.5</c:v>
                </c:pt>
                <c:pt idx="11">
                  <c:v>-3105</c:v>
                </c:pt>
                <c:pt idx="12">
                  <c:v>-2744.5</c:v>
                </c:pt>
                <c:pt idx="13">
                  <c:v>-1682.5</c:v>
                </c:pt>
                <c:pt idx="14">
                  <c:v>-322</c:v>
                </c:pt>
                <c:pt idx="15">
                  <c:v>-321.5</c:v>
                </c:pt>
                <c:pt idx="16">
                  <c:v>-178</c:v>
                </c:pt>
                <c:pt idx="17">
                  <c:v>-174.5</c:v>
                </c:pt>
                <c:pt idx="18">
                  <c:v>0</c:v>
                </c:pt>
                <c:pt idx="19">
                  <c:v>606</c:v>
                </c:pt>
                <c:pt idx="20">
                  <c:v>1124</c:v>
                </c:pt>
                <c:pt idx="21">
                  <c:v>1196.5</c:v>
                </c:pt>
                <c:pt idx="22">
                  <c:v>1857</c:v>
                </c:pt>
                <c:pt idx="23">
                  <c:v>2296</c:v>
                </c:pt>
                <c:pt idx="24">
                  <c:v>3275.5</c:v>
                </c:pt>
                <c:pt idx="25">
                  <c:v>4739.5</c:v>
                </c:pt>
                <c:pt idx="26">
                  <c:v>6062.5</c:v>
                </c:pt>
                <c:pt idx="27">
                  <c:v>6973.5</c:v>
                </c:pt>
                <c:pt idx="28">
                  <c:v>7032</c:v>
                </c:pt>
                <c:pt idx="29">
                  <c:v>7358</c:v>
                </c:pt>
                <c:pt idx="30">
                  <c:v>7360</c:v>
                </c:pt>
                <c:pt idx="31">
                  <c:v>7363.5</c:v>
                </c:pt>
                <c:pt idx="32">
                  <c:v>8269</c:v>
                </c:pt>
                <c:pt idx="33">
                  <c:v>8269.5</c:v>
                </c:pt>
                <c:pt idx="34">
                  <c:v>8446</c:v>
                </c:pt>
                <c:pt idx="35">
                  <c:v>10921.5</c:v>
                </c:pt>
                <c:pt idx="36">
                  <c:v>11021</c:v>
                </c:pt>
                <c:pt idx="37">
                  <c:v>11021.5</c:v>
                </c:pt>
                <c:pt idx="38">
                  <c:v>11024</c:v>
                </c:pt>
                <c:pt idx="39">
                  <c:v>11024.5</c:v>
                </c:pt>
                <c:pt idx="40">
                  <c:v>11025</c:v>
                </c:pt>
                <c:pt idx="41">
                  <c:v>11223.5</c:v>
                </c:pt>
                <c:pt idx="42">
                  <c:v>13433.5</c:v>
                </c:pt>
                <c:pt idx="43">
                  <c:v>13433.5</c:v>
                </c:pt>
                <c:pt idx="44">
                  <c:v>13457</c:v>
                </c:pt>
                <c:pt idx="45">
                  <c:v>13458</c:v>
                </c:pt>
                <c:pt idx="46">
                  <c:v>13471.5</c:v>
                </c:pt>
                <c:pt idx="47">
                  <c:v>13478.5</c:v>
                </c:pt>
                <c:pt idx="48">
                  <c:v>13498</c:v>
                </c:pt>
                <c:pt idx="49">
                  <c:v>13501.5</c:v>
                </c:pt>
                <c:pt idx="50">
                  <c:v>13505</c:v>
                </c:pt>
                <c:pt idx="51">
                  <c:v>13549.5</c:v>
                </c:pt>
                <c:pt idx="52">
                  <c:v>13556.5</c:v>
                </c:pt>
                <c:pt idx="53">
                  <c:v>13601</c:v>
                </c:pt>
                <c:pt idx="54">
                  <c:v>13639</c:v>
                </c:pt>
                <c:pt idx="55">
                  <c:v>14365</c:v>
                </c:pt>
                <c:pt idx="56">
                  <c:v>14368.5</c:v>
                </c:pt>
                <c:pt idx="57">
                  <c:v>14644.5</c:v>
                </c:pt>
                <c:pt idx="58">
                  <c:v>14644.5</c:v>
                </c:pt>
                <c:pt idx="59">
                  <c:v>14645</c:v>
                </c:pt>
                <c:pt idx="60">
                  <c:v>14645</c:v>
                </c:pt>
                <c:pt idx="61">
                  <c:v>15919</c:v>
                </c:pt>
                <c:pt idx="62">
                  <c:v>15919</c:v>
                </c:pt>
                <c:pt idx="63">
                  <c:v>16895</c:v>
                </c:pt>
                <c:pt idx="64">
                  <c:v>16895</c:v>
                </c:pt>
                <c:pt idx="65">
                  <c:v>17426.5</c:v>
                </c:pt>
                <c:pt idx="66">
                  <c:v>19751.5</c:v>
                </c:pt>
                <c:pt idx="67">
                  <c:v>19752</c:v>
                </c:pt>
                <c:pt idx="68">
                  <c:v>20835.5</c:v>
                </c:pt>
                <c:pt idx="69">
                  <c:v>20835.5</c:v>
                </c:pt>
                <c:pt idx="70">
                  <c:v>20922</c:v>
                </c:pt>
                <c:pt idx="71">
                  <c:v>20922.5</c:v>
                </c:pt>
                <c:pt idx="72">
                  <c:v>22254</c:v>
                </c:pt>
                <c:pt idx="73">
                  <c:v>22350</c:v>
                </c:pt>
              </c:numCache>
            </c:numRef>
          </c:xVal>
          <c:yVal>
            <c:numRef>
              <c:f>Active!$M$21:$M$997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968-472F-9F1A-8C9770054057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0.01</c:v>
                  </c:pt>
                  <c:pt idx="11">
                    <c:v>5.0000000000000001E-4</c:v>
                  </c:pt>
                  <c:pt idx="18">
                    <c:v>3.0000000000000001E-3</c:v>
                  </c:pt>
                  <c:pt idx="19">
                    <c:v>3.0000000000000001E-3</c:v>
                  </c:pt>
                  <c:pt idx="20">
                    <c:v>3.0000000000000001E-3</c:v>
                  </c:pt>
                  <c:pt idx="23">
                    <c:v>5.0000000000000001E-3</c:v>
                  </c:pt>
                  <c:pt idx="26">
                    <c:v>2.9999999999999997E-4</c:v>
                  </c:pt>
                  <c:pt idx="28">
                    <c:v>2.9999999999999997E-4</c:v>
                  </c:pt>
                  <c:pt idx="29">
                    <c:v>2.0000000000000001E-4</c:v>
                  </c:pt>
                  <c:pt idx="30">
                    <c:v>2E-3</c:v>
                  </c:pt>
                  <c:pt idx="31">
                    <c:v>2E-3</c:v>
                  </c:pt>
                  <c:pt idx="32">
                    <c:v>2.0000000000000001E-4</c:v>
                  </c:pt>
                  <c:pt idx="33">
                    <c:v>4.0000000000000002E-4</c:v>
                  </c:pt>
                  <c:pt idx="36">
                    <c:v>5.0000000000000001E-4</c:v>
                  </c:pt>
                  <c:pt idx="37">
                    <c:v>5.0000000000000001E-4</c:v>
                  </c:pt>
                  <c:pt idx="38">
                    <c:v>5.0000000000000001E-4</c:v>
                  </c:pt>
                  <c:pt idx="39">
                    <c:v>5.0000000000000001E-4</c:v>
                  </c:pt>
                  <c:pt idx="40">
                    <c:v>5.0000000000000001E-4</c:v>
                  </c:pt>
                  <c:pt idx="41">
                    <c:v>5.0000000000000001E-4</c:v>
                  </c:pt>
                  <c:pt idx="43">
                    <c:v>5.0000000000000001E-4</c:v>
                  </c:pt>
                  <c:pt idx="44">
                    <c:v>5.0000000000000001E-4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2.9999999999999997E-4</c:v>
                  </c:pt>
                  <c:pt idx="52">
                    <c:v>2.9999999999999997E-4</c:v>
                  </c:pt>
                  <c:pt idx="53">
                    <c:v>2.9999999999999997E-4</c:v>
                  </c:pt>
                  <c:pt idx="54">
                    <c:v>2.9999999999999997E-4</c:v>
                  </c:pt>
                  <c:pt idx="55">
                    <c:v>5.0000000000000001E-4</c:v>
                  </c:pt>
                  <c:pt idx="56">
                    <c:v>5.0000000000000001E-4</c:v>
                  </c:pt>
                  <c:pt idx="57">
                    <c:v>0</c:v>
                  </c:pt>
                  <c:pt idx="58">
                    <c:v>5.0000000000000001E-4</c:v>
                  </c:pt>
                  <c:pt idx="59">
                    <c:v>0</c:v>
                  </c:pt>
                  <c:pt idx="60">
                    <c:v>5.0000000000000001E-4</c:v>
                  </c:pt>
                  <c:pt idx="61">
                    <c:v>0</c:v>
                  </c:pt>
                  <c:pt idx="62">
                    <c:v>5.0000000000000001E-4</c:v>
                  </c:pt>
                  <c:pt idx="63">
                    <c:v>5.0000000000000001E-4</c:v>
                  </c:pt>
                  <c:pt idx="64">
                    <c:v>0</c:v>
                  </c:pt>
                  <c:pt idx="65">
                    <c:v>5.0000000000000001E-4</c:v>
                  </c:pt>
                  <c:pt idx="66">
                    <c:v>1.4E-3</c:v>
                  </c:pt>
                  <c:pt idx="67">
                    <c:v>1.4E-3</c:v>
                  </c:pt>
                  <c:pt idx="68">
                    <c:v>2.0000000000000001E-4</c:v>
                  </c:pt>
                  <c:pt idx="69">
                    <c:v>2.0000000000000001E-4</c:v>
                  </c:pt>
                  <c:pt idx="72">
                    <c:v>2.9999999999999997E-4</c:v>
                  </c:pt>
                  <c:pt idx="7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-108052.5</c:v>
                </c:pt>
                <c:pt idx="1">
                  <c:v>-108052.5</c:v>
                </c:pt>
                <c:pt idx="2">
                  <c:v>-103123.5</c:v>
                </c:pt>
                <c:pt idx="3">
                  <c:v>-85643.5</c:v>
                </c:pt>
                <c:pt idx="4">
                  <c:v>-82268.5</c:v>
                </c:pt>
                <c:pt idx="5">
                  <c:v>-73069.5</c:v>
                </c:pt>
                <c:pt idx="6">
                  <c:v>-35719</c:v>
                </c:pt>
                <c:pt idx="7">
                  <c:v>-31675</c:v>
                </c:pt>
                <c:pt idx="8">
                  <c:v>-25534</c:v>
                </c:pt>
                <c:pt idx="9">
                  <c:v>-21736.5</c:v>
                </c:pt>
                <c:pt idx="10">
                  <c:v>-6775.5</c:v>
                </c:pt>
                <c:pt idx="11">
                  <c:v>-3105</c:v>
                </c:pt>
                <c:pt idx="12">
                  <c:v>-2744.5</c:v>
                </c:pt>
                <c:pt idx="13">
                  <c:v>-1682.5</c:v>
                </c:pt>
                <c:pt idx="14">
                  <c:v>-322</c:v>
                </c:pt>
                <c:pt idx="15">
                  <c:v>-321.5</c:v>
                </c:pt>
                <c:pt idx="16">
                  <c:v>-178</c:v>
                </c:pt>
                <c:pt idx="17">
                  <c:v>-174.5</c:v>
                </c:pt>
                <c:pt idx="18">
                  <c:v>0</c:v>
                </c:pt>
                <c:pt idx="19">
                  <c:v>606</c:v>
                </c:pt>
                <c:pt idx="20">
                  <c:v>1124</c:v>
                </c:pt>
                <c:pt idx="21">
                  <c:v>1196.5</c:v>
                </c:pt>
                <c:pt idx="22">
                  <c:v>1857</c:v>
                </c:pt>
                <c:pt idx="23">
                  <c:v>2296</c:v>
                </c:pt>
                <c:pt idx="24">
                  <c:v>3275.5</c:v>
                </c:pt>
                <c:pt idx="25">
                  <c:v>4739.5</c:v>
                </c:pt>
                <c:pt idx="26">
                  <c:v>6062.5</c:v>
                </c:pt>
                <c:pt idx="27">
                  <c:v>6973.5</c:v>
                </c:pt>
                <c:pt idx="28">
                  <c:v>7032</c:v>
                </c:pt>
                <c:pt idx="29">
                  <c:v>7358</c:v>
                </c:pt>
                <c:pt idx="30">
                  <c:v>7360</c:v>
                </c:pt>
                <c:pt idx="31">
                  <c:v>7363.5</c:v>
                </c:pt>
                <c:pt idx="32">
                  <c:v>8269</c:v>
                </c:pt>
                <c:pt idx="33">
                  <c:v>8269.5</c:v>
                </c:pt>
                <c:pt idx="34">
                  <c:v>8446</c:v>
                </c:pt>
                <c:pt idx="35">
                  <c:v>10921.5</c:v>
                </c:pt>
                <c:pt idx="36">
                  <c:v>11021</c:v>
                </c:pt>
                <c:pt idx="37">
                  <c:v>11021.5</c:v>
                </c:pt>
                <c:pt idx="38">
                  <c:v>11024</c:v>
                </c:pt>
                <c:pt idx="39">
                  <c:v>11024.5</c:v>
                </c:pt>
                <c:pt idx="40">
                  <c:v>11025</c:v>
                </c:pt>
                <c:pt idx="41">
                  <c:v>11223.5</c:v>
                </c:pt>
                <c:pt idx="42">
                  <c:v>13433.5</c:v>
                </c:pt>
                <c:pt idx="43">
                  <c:v>13433.5</c:v>
                </c:pt>
                <c:pt idx="44">
                  <c:v>13457</c:v>
                </c:pt>
                <c:pt idx="45">
                  <c:v>13458</c:v>
                </c:pt>
                <c:pt idx="46">
                  <c:v>13471.5</c:v>
                </c:pt>
                <c:pt idx="47">
                  <c:v>13478.5</c:v>
                </c:pt>
                <c:pt idx="48">
                  <c:v>13498</c:v>
                </c:pt>
                <c:pt idx="49">
                  <c:v>13501.5</c:v>
                </c:pt>
                <c:pt idx="50">
                  <c:v>13505</c:v>
                </c:pt>
                <c:pt idx="51">
                  <c:v>13549.5</c:v>
                </c:pt>
                <c:pt idx="52">
                  <c:v>13556.5</c:v>
                </c:pt>
                <c:pt idx="53">
                  <c:v>13601</c:v>
                </c:pt>
                <c:pt idx="54">
                  <c:v>13639</c:v>
                </c:pt>
                <c:pt idx="55">
                  <c:v>14365</c:v>
                </c:pt>
                <c:pt idx="56">
                  <c:v>14368.5</c:v>
                </c:pt>
                <c:pt idx="57">
                  <c:v>14644.5</c:v>
                </c:pt>
                <c:pt idx="58">
                  <c:v>14644.5</c:v>
                </c:pt>
                <c:pt idx="59">
                  <c:v>14645</c:v>
                </c:pt>
                <c:pt idx="60">
                  <c:v>14645</c:v>
                </c:pt>
                <c:pt idx="61">
                  <c:v>15919</c:v>
                </c:pt>
                <c:pt idx="62">
                  <c:v>15919</c:v>
                </c:pt>
                <c:pt idx="63">
                  <c:v>16895</c:v>
                </c:pt>
                <c:pt idx="64">
                  <c:v>16895</c:v>
                </c:pt>
                <c:pt idx="65">
                  <c:v>17426.5</c:v>
                </c:pt>
                <c:pt idx="66">
                  <c:v>19751.5</c:v>
                </c:pt>
                <c:pt idx="67">
                  <c:v>19752</c:v>
                </c:pt>
                <c:pt idx="68">
                  <c:v>20835.5</c:v>
                </c:pt>
                <c:pt idx="69">
                  <c:v>20835.5</c:v>
                </c:pt>
                <c:pt idx="70">
                  <c:v>20922</c:v>
                </c:pt>
                <c:pt idx="71">
                  <c:v>20922.5</c:v>
                </c:pt>
                <c:pt idx="72">
                  <c:v>22254</c:v>
                </c:pt>
                <c:pt idx="73">
                  <c:v>22350</c:v>
                </c:pt>
              </c:numCache>
            </c:numRef>
          </c:xVal>
          <c:yVal>
            <c:numRef>
              <c:f>Active!$N$21:$N$997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968-472F-9F1A-8C9770054057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Active!$F$21:$F$997</c:f>
              <c:numCache>
                <c:formatCode>General</c:formatCode>
                <c:ptCount val="977"/>
                <c:pt idx="0">
                  <c:v>-108052.5</c:v>
                </c:pt>
                <c:pt idx="1">
                  <c:v>-108052.5</c:v>
                </c:pt>
                <c:pt idx="2">
                  <c:v>-103123.5</c:v>
                </c:pt>
                <c:pt idx="3">
                  <c:v>-85643.5</c:v>
                </c:pt>
                <c:pt idx="4">
                  <c:v>-82268.5</c:v>
                </c:pt>
                <c:pt idx="5">
                  <c:v>-73069.5</c:v>
                </c:pt>
                <c:pt idx="6">
                  <c:v>-35719</c:v>
                </c:pt>
                <c:pt idx="7">
                  <c:v>-31675</c:v>
                </c:pt>
                <c:pt idx="8">
                  <c:v>-25534</c:v>
                </c:pt>
                <c:pt idx="9">
                  <c:v>-21736.5</c:v>
                </c:pt>
                <c:pt idx="10">
                  <c:v>-6775.5</c:v>
                </c:pt>
                <c:pt idx="11">
                  <c:v>-3105</c:v>
                </c:pt>
                <c:pt idx="12">
                  <c:v>-2744.5</c:v>
                </c:pt>
                <c:pt idx="13">
                  <c:v>-1682.5</c:v>
                </c:pt>
                <c:pt idx="14">
                  <c:v>-322</c:v>
                </c:pt>
                <c:pt idx="15">
                  <c:v>-321.5</c:v>
                </c:pt>
                <c:pt idx="16">
                  <c:v>-178</c:v>
                </c:pt>
                <c:pt idx="17">
                  <c:v>-174.5</c:v>
                </c:pt>
                <c:pt idx="18">
                  <c:v>0</c:v>
                </c:pt>
                <c:pt idx="19">
                  <c:v>606</c:v>
                </c:pt>
                <c:pt idx="20">
                  <c:v>1124</c:v>
                </c:pt>
                <c:pt idx="21">
                  <c:v>1196.5</c:v>
                </c:pt>
                <c:pt idx="22">
                  <c:v>1857</c:v>
                </c:pt>
                <c:pt idx="23">
                  <c:v>2296</c:v>
                </c:pt>
                <c:pt idx="24">
                  <c:v>3275.5</c:v>
                </c:pt>
                <c:pt idx="25">
                  <c:v>4739.5</c:v>
                </c:pt>
                <c:pt idx="26">
                  <c:v>6062.5</c:v>
                </c:pt>
                <c:pt idx="27">
                  <c:v>6973.5</c:v>
                </c:pt>
                <c:pt idx="28">
                  <c:v>7032</c:v>
                </c:pt>
                <c:pt idx="29">
                  <c:v>7358</c:v>
                </c:pt>
                <c:pt idx="30">
                  <c:v>7360</c:v>
                </c:pt>
                <c:pt idx="31">
                  <c:v>7363.5</c:v>
                </c:pt>
                <c:pt idx="32">
                  <c:v>8269</c:v>
                </c:pt>
                <c:pt idx="33">
                  <c:v>8269.5</c:v>
                </c:pt>
                <c:pt idx="34">
                  <c:v>8446</c:v>
                </c:pt>
                <c:pt idx="35">
                  <c:v>10921.5</c:v>
                </c:pt>
                <c:pt idx="36">
                  <c:v>11021</c:v>
                </c:pt>
                <c:pt idx="37">
                  <c:v>11021.5</c:v>
                </c:pt>
                <c:pt idx="38">
                  <c:v>11024</c:v>
                </c:pt>
                <c:pt idx="39">
                  <c:v>11024.5</c:v>
                </c:pt>
                <c:pt idx="40">
                  <c:v>11025</c:v>
                </c:pt>
                <c:pt idx="41">
                  <c:v>11223.5</c:v>
                </c:pt>
                <c:pt idx="42">
                  <c:v>13433.5</c:v>
                </c:pt>
                <c:pt idx="43">
                  <c:v>13433.5</c:v>
                </c:pt>
                <c:pt idx="44">
                  <c:v>13457</c:v>
                </c:pt>
                <c:pt idx="45">
                  <c:v>13458</c:v>
                </c:pt>
                <c:pt idx="46">
                  <c:v>13471.5</c:v>
                </c:pt>
                <c:pt idx="47">
                  <c:v>13478.5</c:v>
                </c:pt>
                <c:pt idx="48">
                  <c:v>13498</c:v>
                </c:pt>
                <c:pt idx="49">
                  <c:v>13501.5</c:v>
                </c:pt>
                <c:pt idx="50">
                  <c:v>13505</c:v>
                </c:pt>
                <c:pt idx="51">
                  <c:v>13549.5</c:v>
                </c:pt>
                <c:pt idx="52">
                  <c:v>13556.5</c:v>
                </c:pt>
                <c:pt idx="53">
                  <c:v>13601</c:v>
                </c:pt>
                <c:pt idx="54">
                  <c:v>13639</c:v>
                </c:pt>
                <c:pt idx="55">
                  <c:v>14365</c:v>
                </c:pt>
                <c:pt idx="56">
                  <c:v>14368.5</c:v>
                </c:pt>
                <c:pt idx="57">
                  <c:v>14644.5</c:v>
                </c:pt>
                <c:pt idx="58">
                  <c:v>14644.5</c:v>
                </c:pt>
                <c:pt idx="59">
                  <c:v>14645</c:v>
                </c:pt>
                <c:pt idx="60">
                  <c:v>14645</c:v>
                </c:pt>
                <c:pt idx="61">
                  <c:v>15919</c:v>
                </c:pt>
                <c:pt idx="62">
                  <c:v>15919</c:v>
                </c:pt>
                <c:pt idx="63">
                  <c:v>16895</c:v>
                </c:pt>
                <c:pt idx="64">
                  <c:v>16895</c:v>
                </c:pt>
                <c:pt idx="65">
                  <c:v>17426.5</c:v>
                </c:pt>
                <c:pt idx="66">
                  <c:v>19751.5</c:v>
                </c:pt>
                <c:pt idx="67">
                  <c:v>19752</c:v>
                </c:pt>
                <c:pt idx="68">
                  <c:v>20835.5</c:v>
                </c:pt>
                <c:pt idx="69">
                  <c:v>20835.5</c:v>
                </c:pt>
                <c:pt idx="70">
                  <c:v>20922</c:v>
                </c:pt>
                <c:pt idx="71">
                  <c:v>20922.5</c:v>
                </c:pt>
                <c:pt idx="72">
                  <c:v>22254</c:v>
                </c:pt>
                <c:pt idx="73">
                  <c:v>22350</c:v>
                </c:pt>
              </c:numCache>
            </c:numRef>
          </c:xVal>
          <c:yVal>
            <c:numRef>
              <c:f>Active!$O$21:$O$997</c:f>
              <c:numCache>
                <c:formatCode>General</c:formatCode>
                <c:ptCount val="977"/>
                <c:pt idx="0">
                  <c:v>0.55450761087920097</c:v>
                </c:pt>
                <c:pt idx="10">
                  <c:v>6.5462743133945789E-2</c:v>
                </c:pt>
                <c:pt idx="11">
                  <c:v>4.7738687454384206E-2</c:v>
                </c:pt>
                <c:pt idx="12">
                  <c:v>4.5997910428779536E-2</c:v>
                </c:pt>
                <c:pt idx="13">
                  <c:v>4.0869740661256197E-2</c:v>
                </c:pt>
                <c:pt idx="14">
                  <c:v>3.4300178543821641E-2</c:v>
                </c:pt>
                <c:pt idx="15">
                  <c:v>3.4297764151275723E-2</c:v>
                </c:pt>
                <c:pt idx="16">
                  <c:v>3.3604833490598139E-2</c:v>
                </c:pt>
                <c:pt idx="17">
                  <c:v>3.358793274277673E-2</c:v>
                </c:pt>
                <c:pt idx="18">
                  <c:v>3.2745309744252417E-2</c:v>
                </c:pt>
                <c:pt idx="19">
                  <c:v>2.9819065978603506E-2</c:v>
                </c:pt>
                <c:pt idx="20">
                  <c:v>2.7317755301035626E-2</c:v>
                </c:pt>
                <c:pt idx="21">
                  <c:v>2.696766838187796E-2</c:v>
                </c:pt>
                <c:pt idx="22">
                  <c:v>2.3778255828724323E-2</c:v>
                </c:pt>
                <c:pt idx="23">
                  <c:v>2.1658419173411003E-2</c:v>
                </c:pt>
                <c:pt idx="24">
                  <c:v>1.6928624175963629E-2</c:v>
                </c:pt>
                <c:pt idx="25">
                  <c:v>9.8592828015246804E-3</c:v>
                </c:pt>
                <c:pt idx="26">
                  <c:v>3.4708001250337434E-3</c:v>
                </c:pt>
                <c:pt idx="27">
                  <c:v>-9.2822309362328159E-4</c:v>
                </c:pt>
                <c:pt idx="28">
                  <c:v>-1.2107070214953317E-3</c:v>
                </c:pt>
                <c:pt idx="29">
                  <c:v>-2.7848909614318698E-3</c:v>
                </c:pt>
                <c:pt idx="30">
                  <c:v>-2.7945485316155302E-3</c:v>
                </c:pt>
                <c:pt idx="31">
                  <c:v>-2.8114492794369395E-3</c:v>
                </c:pt>
                <c:pt idx="32">
                  <c:v>-7.1839141800888948E-3</c:v>
                </c:pt>
                <c:pt idx="33">
                  <c:v>-7.1863285726348133E-3</c:v>
                </c:pt>
                <c:pt idx="34">
                  <c:v>-8.0386091413427868E-3</c:v>
                </c:pt>
                <c:pt idx="35">
                  <c:v>-1.9992266636167669E-2</c:v>
                </c:pt>
                <c:pt idx="36">
                  <c:v>-2.0472730752804737E-2</c:v>
                </c:pt>
                <c:pt idx="37">
                  <c:v>-2.0475145145350655E-2</c:v>
                </c:pt>
                <c:pt idx="38">
                  <c:v>-2.0487217108080227E-2</c:v>
                </c:pt>
                <c:pt idx="39">
                  <c:v>-2.0489631500626146E-2</c:v>
                </c:pt>
                <c:pt idx="40">
                  <c:v>-2.0492045893172058E-2</c:v>
                </c:pt>
                <c:pt idx="41">
                  <c:v>-2.1450559733900289E-2</c:v>
                </c:pt>
                <c:pt idx="42">
                  <c:v>-3.2122174786844336E-2</c:v>
                </c:pt>
                <c:pt idx="43">
                  <c:v>-3.2122174786844336E-2</c:v>
                </c:pt>
                <c:pt idx="44">
                  <c:v>-3.2235651236502343E-2</c:v>
                </c:pt>
                <c:pt idx="45">
                  <c:v>-3.2240480021594166E-2</c:v>
                </c:pt>
                <c:pt idx="46">
                  <c:v>-3.230566862033387E-2</c:v>
                </c:pt>
                <c:pt idx="47">
                  <c:v>-3.2339470115976675E-2</c:v>
                </c:pt>
                <c:pt idx="48">
                  <c:v>-3.243363142526736E-2</c:v>
                </c:pt>
                <c:pt idx="49">
                  <c:v>-3.2450532173088763E-2</c:v>
                </c:pt>
                <c:pt idx="50">
                  <c:v>-3.2467432920910179E-2</c:v>
                </c:pt>
                <c:pt idx="51">
                  <c:v>-3.2682313857496599E-2</c:v>
                </c:pt>
                <c:pt idx="52">
                  <c:v>-3.2716115353139417E-2</c:v>
                </c:pt>
                <c:pt idx="53">
                  <c:v>-3.2930996289725838E-2</c:v>
                </c:pt>
                <c:pt idx="54">
                  <c:v>-3.3114490123215372E-2</c:v>
                </c:pt>
                <c:pt idx="55">
                  <c:v>-3.662018809988387E-2</c:v>
                </c:pt>
                <c:pt idx="56">
                  <c:v>-3.6637088847705272E-2</c:v>
                </c:pt>
                <c:pt idx="57">
                  <c:v>-3.7969833533050328E-2</c:v>
                </c:pt>
                <c:pt idx="58">
                  <c:v>-3.7969833533050328E-2</c:v>
                </c:pt>
                <c:pt idx="59">
                  <c:v>-3.7972247925596246E-2</c:v>
                </c:pt>
                <c:pt idx="60">
                  <c:v>-3.7972247925596246E-2</c:v>
                </c:pt>
                <c:pt idx="61">
                  <c:v>-4.4124120132587506E-2</c:v>
                </c:pt>
                <c:pt idx="62">
                  <c:v>-4.4124120132587506E-2</c:v>
                </c:pt>
                <c:pt idx="63">
                  <c:v>-4.8837014382213474E-2</c:v>
                </c:pt>
                <c:pt idx="64">
                  <c:v>-4.8837014382213474E-2</c:v>
                </c:pt>
                <c:pt idx="65">
                  <c:v>-5.1403513658521062E-2</c:v>
                </c:pt>
                <c:pt idx="66">
                  <c:v>-6.2630438997025556E-2</c:v>
                </c:pt>
                <c:pt idx="67">
                  <c:v>-6.2632853389571447E-2</c:v>
                </c:pt>
                <c:pt idx="68">
                  <c:v>-6.7864842036569145E-2</c:v>
                </c:pt>
                <c:pt idx="69">
                  <c:v>-6.7864842036569145E-2</c:v>
                </c:pt>
                <c:pt idx="70">
                  <c:v>-6.828253194701242E-2</c:v>
                </c:pt>
                <c:pt idx="71">
                  <c:v>-6.8284946339558339E-2</c:v>
                </c:pt>
                <c:pt idx="72">
                  <c:v>-7.4714473689329819E-2</c:v>
                </c:pt>
                <c:pt idx="73">
                  <c:v>-7.5178037058145492E-2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968-472F-9F1A-8C9770054057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Active!$F$21:$F$997</c:f>
              <c:numCache>
                <c:formatCode>General</c:formatCode>
                <c:ptCount val="977"/>
                <c:pt idx="0">
                  <c:v>-108052.5</c:v>
                </c:pt>
                <c:pt idx="1">
                  <c:v>-108052.5</c:v>
                </c:pt>
                <c:pt idx="2">
                  <c:v>-103123.5</c:v>
                </c:pt>
                <c:pt idx="3">
                  <c:v>-85643.5</c:v>
                </c:pt>
                <c:pt idx="4">
                  <c:v>-82268.5</c:v>
                </c:pt>
                <c:pt idx="5">
                  <c:v>-73069.5</c:v>
                </c:pt>
                <c:pt idx="6">
                  <c:v>-35719</c:v>
                </c:pt>
                <c:pt idx="7">
                  <c:v>-31675</c:v>
                </c:pt>
                <c:pt idx="8">
                  <c:v>-25534</c:v>
                </c:pt>
                <c:pt idx="9">
                  <c:v>-21736.5</c:v>
                </c:pt>
                <c:pt idx="10">
                  <c:v>-6775.5</c:v>
                </c:pt>
                <c:pt idx="11">
                  <c:v>-3105</c:v>
                </c:pt>
                <c:pt idx="12">
                  <c:v>-2744.5</c:v>
                </c:pt>
                <c:pt idx="13">
                  <c:v>-1682.5</c:v>
                </c:pt>
                <c:pt idx="14">
                  <c:v>-322</c:v>
                </c:pt>
                <c:pt idx="15">
                  <c:v>-321.5</c:v>
                </c:pt>
                <c:pt idx="16">
                  <c:v>-178</c:v>
                </c:pt>
                <c:pt idx="17">
                  <c:v>-174.5</c:v>
                </c:pt>
                <c:pt idx="18">
                  <c:v>0</c:v>
                </c:pt>
                <c:pt idx="19">
                  <c:v>606</c:v>
                </c:pt>
                <c:pt idx="20">
                  <c:v>1124</c:v>
                </c:pt>
                <c:pt idx="21">
                  <c:v>1196.5</c:v>
                </c:pt>
                <c:pt idx="22">
                  <c:v>1857</c:v>
                </c:pt>
                <c:pt idx="23">
                  <c:v>2296</c:v>
                </c:pt>
                <c:pt idx="24">
                  <c:v>3275.5</c:v>
                </c:pt>
                <c:pt idx="25">
                  <c:v>4739.5</c:v>
                </c:pt>
                <c:pt idx="26">
                  <c:v>6062.5</c:v>
                </c:pt>
                <c:pt idx="27">
                  <c:v>6973.5</c:v>
                </c:pt>
                <c:pt idx="28">
                  <c:v>7032</c:v>
                </c:pt>
                <c:pt idx="29">
                  <c:v>7358</c:v>
                </c:pt>
                <c:pt idx="30">
                  <c:v>7360</c:v>
                </c:pt>
                <c:pt idx="31">
                  <c:v>7363.5</c:v>
                </c:pt>
                <c:pt idx="32">
                  <c:v>8269</c:v>
                </c:pt>
                <c:pt idx="33">
                  <c:v>8269.5</c:v>
                </c:pt>
                <c:pt idx="34">
                  <c:v>8446</c:v>
                </c:pt>
                <c:pt idx="35">
                  <c:v>10921.5</c:v>
                </c:pt>
                <c:pt idx="36">
                  <c:v>11021</c:v>
                </c:pt>
                <c:pt idx="37">
                  <c:v>11021.5</c:v>
                </c:pt>
                <c:pt idx="38">
                  <c:v>11024</c:v>
                </c:pt>
                <c:pt idx="39">
                  <c:v>11024.5</c:v>
                </c:pt>
                <c:pt idx="40">
                  <c:v>11025</c:v>
                </c:pt>
                <c:pt idx="41">
                  <c:v>11223.5</c:v>
                </c:pt>
                <c:pt idx="42">
                  <c:v>13433.5</c:v>
                </c:pt>
                <c:pt idx="43">
                  <c:v>13433.5</c:v>
                </c:pt>
                <c:pt idx="44">
                  <c:v>13457</c:v>
                </c:pt>
                <c:pt idx="45">
                  <c:v>13458</c:v>
                </c:pt>
                <c:pt idx="46">
                  <c:v>13471.5</c:v>
                </c:pt>
                <c:pt idx="47">
                  <c:v>13478.5</c:v>
                </c:pt>
                <c:pt idx="48">
                  <c:v>13498</c:v>
                </c:pt>
                <c:pt idx="49">
                  <c:v>13501.5</c:v>
                </c:pt>
                <c:pt idx="50">
                  <c:v>13505</c:v>
                </c:pt>
                <c:pt idx="51">
                  <c:v>13549.5</c:v>
                </c:pt>
                <c:pt idx="52">
                  <c:v>13556.5</c:v>
                </c:pt>
                <c:pt idx="53">
                  <c:v>13601</c:v>
                </c:pt>
                <c:pt idx="54">
                  <c:v>13639</c:v>
                </c:pt>
                <c:pt idx="55">
                  <c:v>14365</c:v>
                </c:pt>
                <c:pt idx="56">
                  <c:v>14368.5</c:v>
                </c:pt>
                <c:pt idx="57">
                  <c:v>14644.5</c:v>
                </c:pt>
                <c:pt idx="58">
                  <c:v>14644.5</c:v>
                </c:pt>
                <c:pt idx="59">
                  <c:v>14645</c:v>
                </c:pt>
                <c:pt idx="60">
                  <c:v>14645</c:v>
                </c:pt>
                <c:pt idx="61">
                  <c:v>15919</c:v>
                </c:pt>
                <c:pt idx="62">
                  <c:v>15919</c:v>
                </c:pt>
                <c:pt idx="63">
                  <c:v>16895</c:v>
                </c:pt>
                <c:pt idx="64">
                  <c:v>16895</c:v>
                </c:pt>
                <c:pt idx="65">
                  <c:v>17426.5</c:v>
                </c:pt>
                <c:pt idx="66">
                  <c:v>19751.5</c:v>
                </c:pt>
                <c:pt idx="67">
                  <c:v>19752</c:v>
                </c:pt>
                <c:pt idx="68">
                  <c:v>20835.5</c:v>
                </c:pt>
                <c:pt idx="69">
                  <c:v>20835.5</c:v>
                </c:pt>
                <c:pt idx="70">
                  <c:v>20922</c:v>
                </c:pt>
                <c:pt idx="71">
                  <c:v>20922.5</c:v>
                </c:pt>
                <c:pt idx="72">
                  <c:v>22254</c:v>
                </c:pt>
                <c:pt idx="73">
                  <c:v>22350</c:v>
                </c:pt>
              </c:numCache>
            </c:numRef>
          </c:xVal>
          <c:yVal>
            <c:numRef>
              <c:f>Active!$U$21:$U$997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968-472F-9F1A-8C9770054057}"/>
            </c:ext>
          </c:extLst>
        </c:ser>
        <c:ser>
          <c:idx val="9"/>
          <c:order val="9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Active!$V$2:$V$17</c:f>
              <c:numCache>
                <c:formatCode>General</c:formatCode>
                <c:ptCount val="16"/>
                <c:pt idx="0">
                  <c:v>-120000</c:v>
                </c:pt>
                <c:pt idx="1">
                  <c:v>-115000</c:v>
                </c:pt>
                <c:pt idx="2">
                  <c:v>-100000</c:v>
                </c:pt>
                <c:pt idx="3">
                  <c:v>-90000</c:v>
                </c:pt>
                <c:pt idx="4">
                  <c:v>-80000</c:v>
                </c:pt>
                <c:pt idx="5">
                  <c:v>-70000</c:v>
                </c:pt>
                <c:pt idx="6">
                  <c:v>-60000</c:v>
                </c:pt>
                <c:pt idx="7">
                  <c:v>-50000</c:v>
                </c:pt>
                <c:pt idx="8">
                  <c:v>-40000</c:v>
                </c:pt>
                <c:pt idx="9">
                  <c:v>-30000</c:v>
                </c:pt>
                <c:pt idx="10">
                  <c:v>-20000</c:v>
                </c:pt>
                <c:pt idx="11">
                  <c:v>-10000</c:v>
                </c:pt>
                <c:pt idx="12">
                  <c:v>-5000</c:v>
                </c:pt>
                <c:pt idx="13">
                  <c:v>0</c:v>
                </c:pt>
                <c:pt idx="14">
                  <c:v>5000</c:v>
                </c:pt>
                <c:pt idx="15">
                  <c:v>10000</c:v>
                </c:pt>
              </c:numCache>
            </c:numRef>
          </c:xVal>
          <c:yVal>
            <c:numRef>
              <c:f>Active!$W$2:$W$17</c:f>
              <c:numCache>
                <c:formatCode>General</c:formatCode>
                <c:ptCount val="16"/>
                <c:pt idx="0">
                  <c:v>1.2207718166998993</c:v>
                </c:pt>
                <c:pt idx="1">
                  <c:v>1.1355707964426469</c:v>
                </c:pt>
                <c:pt idx="2">
                  <c:v>0.89787993098111207</c:v>
                </c:pt>
                <c:pt idx="3">
                  <c:v>0.75434618343194026</c:v>
                </c:pt>
                <c:pt idx="4">
                  <c:v>0.6227538994229167</c:v>
                </c:pt>
                <c:pt idx="5">
                  <c:v>0.50310307895404105</c:v>
                </c:pt>
                <c:pt idx="6">
                  <c:v>0.39539372202531342</c:v>
                </c:pt>
                <c:pt idx="7">
                  <c:v>0.29962582863673382</c:v>
                </c:pt>
                <c:pt idx="8">
                  <c:v>0.21579939878830218</c:v>
                </c:pt>
                <c:pt idx="9">
                  <c:v>0.14391443248001856</c:v>
                </c:pt>
                <c:pt idx="10">
                  <c:v>8.3970929711882969E-2</c:v>
                </c:pt>
                <c:pt idx="11">
                  <c:v>3.5968890483895372E-2</c:v>
                </c:pt>
                <c:pt idx="12">
                  <c:v>1.6445919697457078E-2</c:v>
                </c:pt>
                <c:pt idx="13">
                  <c:v>-9.1685203944217146E-5</c:v>
                </c:pt>
                <c:pt idx="14">
                  <c:v>-1.3643924220308509E-2</c:v>
                </c:pt>
                <c:pt idx="15">
                  <c:v>-2.42107973516358E-2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968-472F-9F1A-8C9770054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151904"/>
        <c:axId val="1"/>
      </c:scatterChart>
      <c:valAx>
        <c:axId val="416151904"/>
        <c:scaling>
          <c:orientation val="minMax"/>
          <c:min val="-1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519788749810524"/>
              <c:y val="0.843480695347864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151975683890578E-2"/>
              <c:y val="0.376812811442047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15190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501535712291281"/>
          <c:y val="0.92464041994750656"/>
          <c:w val="0.81307054703268467"/>
          <c:h val="5.79713188025410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MU Cnc - O-C Diagr.</a:t>
            </a:r>
          </a:p>
        </c:rich>
      </c:tx>
      <c:layout>
        <c:manualLayout>
          <c:xMode val="edge"/>
          <c:yMode val="edge"/>
          <c:x val="0.38345864661654133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3953488372093023"/>
          <c:w val="0.81654135338345868"/>
          <c:h val="0.648255813953488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(2)'!$D$21:$D$238</c:f>
                <c:numCache>
                  <c:formatCode>General</c:formatCode>
                  <c:ptCount val="21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(2)'!$D$21:$D$238</c:f>
                <c:numCache>
                  <c:formatCode>General</c:formatCode>
                  <c:ptCount val="21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(2)'!$F$21:$F$998</c:f>
              <c:numCache>
                <c:formatCode>General</c:formatCode>
                <c:ptCount val="978"/>
                <c:pt idx="0">
                  <c:v>-108053</c:v>
                </c:pt>
                <c:pt idx="1">
                  <c:v>-103124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(2)'!$H$21:$H$998</c:f>
              <c:numCache>
                <c:formatCode>General</c:formatCode>
                <c:ptCount val="978"/>
                <c:pt idx="0">
                  <c:v>1.167648000002373</c:v>
                </c:pt>
                <c:pt idx="1">
                  <c:v>1.1289839999990363</c:v>
                </c:pt>
                <c:pt idx="2">
                  <c:v>0.77579600000171922</c:v>
                </c:pt>
                <c:pt idx="3">
                  <c:v>0.77179600000090431</c:v>
                </c:pt>
                <c:pt idx="4">
                  <c:v>0.54061200000069221</c:v>
                </c:pt>
                <c:pt idx="5">
                  <c:v>0.20650400000158697</c:v>
                </c:pt>
                <c:pt idx="6">
                  <c:v>0.18379999999888241</c:v>
                </c:pt>
                <c:pt idx="7">
                  <c:v>0.12954399999580346</c:v>
                </c:pt>
                <c:pt idx="8">
                  <c:v>0.10128399999666726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B7-4993-A79E-D791E993609E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(2)'!$F$21:$F$998</c:f>
              <c:numCache>
                <c:formatCode>General</c:formatCode>
                <c:ptCount val="978"/>
                <c:pt idx="0">
                  <c:v>-108053</c:v>
                </c:pt>
                <c:pt idx="1">
                  <c:v>-103124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(2)'!$I$21:$I$998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B7-4993-A79E-D791E993609E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(2)'!$F$21:$F$998</c:f>
              <c:numCache>
                <c:formatCode>General</c:formatCode>
                <c:ptCount val="978"/>
                <c:pt idx="0">
                  <c:v>-108053</c:v>
                </c:pt>
                <c:pt idx="1">
                  <c:v>-103124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(2)'!$J$21:$J$998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EB7-4993-A79E-D791E993609E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(2)'!$F$21:$F$998</c:f>
              <c:numCache>
                <c:formatCode>General</c:formatCode>
                <c:ptCount val="978"/>
                <c:pt idx="0">
                  <c:v>-108053</c:v>
                </c:pt>
                <c:pt idx="1">
                  <c:v>-103124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(2)'!$K$21:$K$998</c:f>
              <c:numCache>
                <c:formatCode>General</c:formatCode>
                <c:ptCount val="978"/>
                <c:pt idx="9">
                  <c:v>2.3908000002847984E-2</c:v>
                </c:pt>
                <c:pt idx="10">
                  <c:v>4.1200000123353675E-4</c:v>
                </c:pt>
                <c:pt idx="11">
                  <c:v>-1.5799999964656308E-3</c:v>
                </c:pt>
                <c:pt idx="12">
                  <c:v>-2.4479999992763624E-3</c:v>
                </c:pt>
                <c:pt idx="13">
                  <c:v>-9.5599999622208998E-4</c:v>
                </c:pt>
                <c:pt idx="14">
                  <c:v>-3.0520000000251457E-3</c:v>
                </c:pt>
                <c:pt idx="15">
                  <c:v>-1.7079999961424619E-3</c:v>
                </c:pt>
                <c:pt idx="16">
                  <c:v>0</c:v>
                </c:pt>
                <c:pt idx="17">
                  <c:v>-7.5440000000526197E-3</c:v>
                </c:pt>
                <c:pt idx="18">
                  <c:v>4.288000003725756E-3</c:v>
                </c:pt>
                <c:pt idx="19">
                  <c:v>-4.9080000026151538E-3</c:v>
                </c:pt>
                <c:pt idx="20">
                  <c:v>-1.083199999993667E-2</c:v>
                </c:pt>
                <c:pt idx="21">
                  <c:v>-1.7599999999220017E-2</c:v>
                </c:pt>
                <c:pt idx="22">
                  <c:v>-2.5075999998080079E-2</c:v>
                </c:pt>
                <c:pt idx="23">
                  <c:v>-2.2111999998742249E-2</c:v>
                </c:pt>
                <c:pt idx="24">
                  <c:v>-2.2828000001027249E-2</c:v>
                </c:pt>
                <c:pt idx="25">
                  <c:v>-2.7604000002611428E-2</c:v>
                </c:pt>
                <c:pt idx="26">
                  <c:v>-2.5212000000465196E-2</c:v>
                </c:pt>
                <c:pt idx="27">
                  <c:v>-2.1335999997972976E-2</c:v>
                </c:pt>
                <c:pt idx="28">
                  <c:v>-2.9644000002008397E-2</c:v>
                </c:pt>
                <c:pt idx="29">
                  <c:v>-2.723600000172155E-2</c:v>
                </c:pt>
                <c:pt idx="30">
                  <c:v>-2.7144000006956048E-2</c:v>
                </c:pt>
                <c:pt idx="31">
                  <c:v>-2.8684000004432164E-2</c:v>
                </c:pt>
                <c:pt idx="32">
                  <c:v>-2.6991999999154359E-2</c:v>
                </c:pt>
                <c:pt idx="33">
                  <c:v>-2.68999999971129E-2</c:v>
                </c:pt>
                <c:pt idx="34">
                  <c:v>-3.6736000001837965E-2</c:v>
                </c:pt>
                <c:pt idx="35">
                  <c:v>-3.711200000543613E-2</c:v>
                </c:pt>
                <c:pt idx="36">
                  <c:v>-3.7127999996300787E-2</c:v>
                </c:pt>
                <c:pt idx="37">
                  <c:v>-3.6643999999796506E-2</c:v>
                </c:pt>
                <c:pt idx="38">
                  <c:v>-3.6756000001332723E-2</c:v>
                </c:pt>
                <c:pt idx="39">
                  <c:v>-2.7368000002752524E-2</c:v>
                </c:pt>
                <c:pt idx="40">
                  <c:v>-2.6923999997961801E-2</c:v>
                </c:pt>
                <c:pt idx="41">
                  <c:v>-2.7280000002065208E-2</c:v>
                </c:pt>
                <c:pt idx="42">
                  <c:v>-2.7592000005824957E-2</c:v>
                </c:pt>
                <c:pt idx="43">
                  <c:v>-2.6904000005743001E-2</c:v>
                </c:pt>
                <c:pt idx="44">
                  <c:v>-2.6815999997779727E-2</c:v>
                </c:pt>
                <c:pt idx="45">
                  <c:v>-2.6723999995738268E-2</c:v>
                </c:pt>
                <c:pt idx="46">
                  <c:v>-3.2040000005508773E-2</c:v>
                </c:pt>
                <c:pt idx="47">
                  <c:v>-3.189600000041537E-2</c:v>
                </c:pt>
                <c:pt idx="48">
                  <c:v>-3.5712000004423317E-2</c:v>
                </c:pt>
                <c:pt idx="49">
                  <c:v>-3.5712000004423317E-2</c:v>
                </c:pt>
                <c:pt idx="50">
                  <c:v>-3.6320000006526243E-2</c:v>
                </c:pt>
                <c:pt idx="51">
                  <c:v>-3.6320000006526243E-2</c:v>
                </c:pt>
                <c:pt idx="52">
                  <c:v>-4.5804000154021196E-2</c:v>
                </c:pt>
                <c:pt idx="53">
                  <c:v>-4.5804000001226086E-2</c:v>
                </c:pt>
                <c:pt idx="54">
                  <c:v>-5.1220000001194421E-2</c:v>
                </c:pt>
                <c:pt idx="55">
                  <c:v>-5.1219999957538676E-2</c:v>
                </c:pt>
                <c:pt idx="56">
                  <c:v>-5.6323999997403007E-2</c:v>
                </c:pt>
                <c:pt idx="57">
                  <c:v>-7.0568000002822373E-2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EB7-4993-A79E-D791E993609E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(2)'!$F$21:$F$998</c:f>
              <c:numCache>
                <c:formatCode>General</c:formatCode>
                <c:ptCount val="978"/>
                <c:pt idx="0">
                  <c:v>-108053</c:v>
                </c:pt>
                <c:pt idx="1">
                  <c:v>-103124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(2)'!$L$21:$L$998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EB7-4993-A79E-D791E993609E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(2)'!$F$21:$F$998</c:f>
              <c:numCache>
                <c:formatCode>General</c:formatCode>
                <c:ptCount val="978"/>
                <c:pt idx="0">
                  <c:v>-108053</c:v>
                </c:pt>
                <c:pt idx="1">
                  <c:v>-103124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(2)'!$M$21:$M$998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EB7-4993-A79E-D791E993609E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(2)'!$F$21:$F$998</c:f>
              <c:numCache>
                <c:formatCode>General</c:formatCode>
                <c:ptCount val="978"/>
                <c:pt idx="0">
                  <c:v>-108053</c:v>
                </c:pt>
                <c:pt idx="1">
                  <c:v>-103124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(2)'!$N$21:$N$998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EB7-4993-A79E-D791E993609E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(2)'!$F$21:$F$998</c:f>
              <c:numCache>
                <c:formatCode>General</c:formatCode>
                <c:ptCount val="978"/>
                <c:pt idx="0">
                  <c:v>-108053</c:v>
                </c:pt>
                <c:pt idx="1">
                  <c:v>-103124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(2)'!$O$21:$O$998</c:f>
              <c:numCache>
                <c:formatCode>General</c:formatCode>
                <c:ptCount val="978"/>
                <c:pt idx="9">
                  <c:v>1.7358906193662049E-2</c:v>
                </c:pt>
                <c:pt idx="10">
                  <c:v>6.8815252744305593E-3</c:v>
                </c:pt>
                <c:pt idx="11">
                  <c:v>4.1211733676521315E-3</c:v>
                </c:pt>
                <c:pt idx="12">
                  <c:v>5.8495983735829817E-4</c:v>
                </c:pt>
                <c:pt idx="13">
                  <c:v>5.8366023664889206E-4</c:v>
                </c:pt>
                <c:pt idx="14">
                  <c:v>2.1067483304935882E-4</c:v>
                </c:pt>
                <c:pt idx="15">
                  <c:v>2.015776280835165E-4</c:v>
                </c:pt>
                <c:pt idx="16">
                  <c:v>-2.5198301949919122E-4</c:v>
                </c:pt>
                <c:pt idx="17">
                  <c:v>-3.3619275171078433E-3</c:v>
                </c:pt>
                <c:pt idx="18">
                  <c:v>-5.0787000542332214E-3</c:v>
                </c:pt>
                <c:pt idx="19">
                  <c:v>-8.7656672668181557E-3</c:v>
                </c:pt>
                <c:pt idx="20">
                  <c:v>-1.2570898143959038E-2</c:v>
                </c:pt>
                <c:pt idx="21">
                  <c:v>-1.600964162104742E-2</c:v>
                </c:pt>
                <c:pt idx="22">
                  <c:v>-1.8377514113585222E-2</c:v>
                </c:pt>
                <c:pt idx="23">
                  <c:v>-1.852956739658573E-2</c:v>
                </c:pt>
                <c:pt idx="24">
                  <c:v>-1.9376907059118466E-2</c:v>
                </c:pt>
                <c:pt idx="25">
                  <c:v>-2.1744779551656272E-2</c:v>
                </c:pt>
                <c:pt idx="26">
                  <c:v>-2.1746079152365677E-2</c:v>
                </c:pt>
                <c:pt idx="27">
                  <c:v>-2.2204838202786008E-2</c:v>
                </c:pt>
                <c:pt idx="28">
                  <c:v>-2.8639161315055308E-2</c:v>
                </c:pt>
                <c:pt idx="29">
                  <c:v>-2.8897781856227111E-2</c:v>
                </c:pt>
                <c:pt idx="30">
                  <c:v>-2.8899081456936516E-2</c:v>
                </c:pt>
                <c:pt idx="31">
                  <c:v>-2.8905579460483548E-2</c:v>
                </c:pt>
                <c:pt idx="32">
                  <c:v>-2.8906879061192953E-2</c:v>
                </c:pt>
                <c:pt idx="33">
                  <c:v>-2.8908178661902359E-2</c:v>
                </c:pt>
                <c:pt idx="34">
                  <c:v>-3.5168355279111253E-2</c:v>
                </c:pt>
                <c:pt idx="35">
                  <c:v>-3.5229436512453333E-2</c:v>
                </c:pt>
                <c:pt idx="36">
                  <c:v>-3.5232035713872144E-2</c:v>
                </c:pt>
                <c:pt idx="37">
                  <c:v>-3.5267124933026112E-2</c:v>
                </c:pt>
                <c:pt idx="38">
                  <c:v>-3.5285319342957797E-2</c:v>
                </c:pt>
                <c:pt idx="39">
                  <c:v>-3.5336003770624631E-2</c:v>
                </c:pt>
                <c:pt idx="40">
                  <c:v>-3.5345100975590474E-2</c:v>
                </c:pt>
                <c:pt idx="41">
                  <c:v>-3.5354198180556316E-2</c:v>
                </c:pt>
                <c:pt idx="42">
                  <c:v>-3.5469862643693451E-2</c:v>
                </c:pt>
                <c:pt idx="43">
                  <c:v>-3.5488057053625136E-2</c:v>
                </c:pt>
                <c:pt idx="44">
                  <c:v>-3.5603721516762277E-2</c:v>
                </c:pt>
                <c:pt idx="45">
                  <c:v>-3.5702491170677135E-2</c:v>
                </c:pt>
                <c:pt idx="46">
                  <c:v>-3.7589511400734701E-2</c:v>
                </c:pt>
                <c:pt idx="47">
                  <c:v>-3.7598608605700544E-2</c:v>
                </c:pt>
                <c:pt idx="48">
                  <c:v>-3.8315988197292677E-2</c:v>
                </c:pt>
                <c:pt idx="49">
                  <c:v>-3.8315988197292677E-2</c:v>
                </c:pt>
                <c:pt idx="50">
                  <c:v>-3.8317287798002087E-2</c:v>
                </c:pt>
                <c:pt idx="51">
                  <c:v>-3.8317287798002087E-2</c:v>
                </c:pt>
                <c:pt idx="52">
                  <c:v>-4.1628670405568675E-2</c:v>
                </c:pt>
                <c:pt idx="53">
                  <c:v>-4.1628670405568675E-2</c:v>
                </c:pt>
                <c:pt idx="54">
                  <c:v>-4.4165490990329265E-2</c:v>
                </c:pt>
                <c:pt idx="55">
                  <c:v>-4.4165490990329265E-2</c:v>
                </c:pt>
                <c:pt idx="56">
                  <c:v>-4.5546966544427879E-2</c:v>
                </c:pt>
                <c:pt idx="57">
                  <c:v>-5.440764418115826E-2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EB7-4993-A79E-D791E993609E}"/>
            </c:ext>
          </c:extLst>
        </c:ser>
        <c:ser>
          <c:idx val="8"/>
          <c:order val="8"/>
          <c:tx>
            <c:strRef>
              <c:f>'A (2)'!$U$20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(2)'!$F$21:$F$998</c:f>
              <c:numCache>
                <c:formatCode>General</c:formatCode>
                <c:ptCount val="978"/>
                <c:pt idx="0">
                  <c:v>-108053</c:v>
                </c:pt>
                <c:pt idx="1">
                  <c:v>-103124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(2)'!$U$21:$U$998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EB7-4993-A79E-D791E993609E}"/>
            </c:ext>
          </c:extLst>
        </c:ser>
        <c:ser>
          <c:idx val="9"/>
          <c:order val="9"/>
          <c:tx>
            <c:strRef>
              <c:f>'A (2)'!$W$1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(2)'!$V$2:$V$20</c:f>
              <c:numCache>
                <c:formatCode>General</c:formatCode>
                <c:ptCount val="19"/>
                <c:pt idx="0">
                  <c:v>-120000</c:v>
                </c:pt>
                <c:pt idx="1">
                  <c:v>-115000</c:v>
                </c:pt>
                <c:pt idx="2">
                  <c:v>-100000</c:v>
                </c:pt>
                <c:pt idx="3">
                  <c:v>-90000</c:v>
                </c:pt>
                <c:pt idx="4">
                  <c:v>-80000</c:v>
                </c:pt>
                <c:pt idx="5">
                  <c:v>-70000</c:v>
                </c:pt>
                <c:pt idx="6">
                  <c:v>-60000</c:v>
                </c:pt>
                <c:pt idx="7">
                  <c:v>-50000</c:v>
                </c:pt>
                <c:pt idx="8">
                  <c:v>-40000</c:v>
                </c:pt>
                <c:pt idx="9">
                  <c:v>-30000</c:v>
                </c:pt>
                <c:pt idx="10">
                  <c:v>-20000</c:v>
                </c:pt>
                <c:pt idx="11">
                  <c:v>-10000</c:v>
                </c:pt>
                <c:pt idx="12">
                  <c:v>-5000</c:v>
                </c:pt>
                <c:pt idx="13">
                  <c:v>0</c:v>
                </c:pt>
                <c:pt idx="14">
                  <c:v>5000</c:v>
                </c:pt>
                <c:pt idx="15">
                  <c:v>10000</c:v>
                </c:pt>
                <c:pt idx="16">
                  <c:v>15000</c:v>
                </c:pt>
              </c:numCache>
            </c:numRef>
          </c:xVal>
          <c:yVal>
            <c:numRef>
              <c:f>'A (2)'!$W$2:$W$20</c:f>
              <c:numCache>
                <c:formatCode>General</c:formatCode>
                <c:ptCount val="19"/>
                <c:pt idx="0">
                  <c:v>1.4000711387766875</c:v>
                </c:pt>
                <c:pt idx="1">
                  <c:v>1.3002954481029225</c:v>
                </c:pt>
                <c:pt idx="2">
                  <c:v>1.0225871659710482</c:v>
                </c:pt>
                <c:pt idx="3">
                  <c:v>0.8554639694576488</c:v>
                </c:pt>
                <c:pt idx="4">
                  <c:v>0.70275329953719623</c:v>
                </c:pt>
                <c:pt idx="5">
                  <c:v>0.56445515620969045</c:v>
                </c:pt>
                <c:pt idx="6">
                  <c:v>0.44056953947513156</c:v>
                </c:pt>
                <c:pt idx="7">
                  <c:v>0.33109644933351945</c:v>
                </c:pt>
                <c:pt idx="8">
                  <c:v>0.23603588578485413</c:v>
                </c:pt>
                <c:pt idx="9">
                  <c:v>0.15538784882913564</c:v>
                </c:pt>
                <c:pt idx="10">
                  <c:v>8.9152338466363945E-2</c:v>
                </c:pt>
                <c:pt idx="11">
                  <c:v>3.7329354696539079E-2</c:v>
                </c:pt>
                <c:pt idx="12">
                  <c:v>1.6822560283981696E-2</c:v>
                </c:pt>
                <c:pt idx="13">
                  <c:v>-8.1102480338982914E-5</c:v>
                </c:pt>
                <c:pt idx="14">
                  <c:v>-1.3381633596422958E-2</c:v>
                </c:pt>
                <c:pt idx="15">
                  <c:v>-2.307903306427023E-2</c:v>
                </c:pt>
                <c:pt idx="16">
                  <c:v>-2.9173300883880794E-2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EB7-4993-A79E-D791E9936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154856"/>
        <c:axId val="1"/>
      </c:scatterChart>
      <c:valAx>
        <c:axId val="416154856"/>
        <c:scaling>
          <c:orientation val="minMax"/>
          <c:min val="-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80451127819549"/>
              <c:y val="0.84302325581395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1548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541353383458646"/>
          <c:y val="0.92441860465116277"/>
          <c:w val="0.80451127819548873"/>
          <c:h val="5.81395348837209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MU Cnc - O-C Diagr.</a:t>
            </a:r>
          </a:p>
        </c:rich>
      </c:tx>
      <c:layout>
        <c:manualLayout>
          <c:xMode val="edge"/>
          <c:yMode val="edge"/>
          <c:x val="0.38167970988359279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71765171580668"/>
          <c:y val="0.14202938753789499"/>
          <c:w val="0.81832122071894431"/>
          <c:h val="0.646378641243889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(2)'!$D$21:$D$238</c:f>
                <c:numCache>
                  <c:formatCode>General</c:formatCode>
                  <c:ptCount val="21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(2)'!$D$21:$D$238</c:f>
                <c:numCache>
                  <c:formatCode>General</c:formatCode>
                  <c:ptCount val="21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(2)'!$F$21:$F$998</c:f>
              <c:numCache>
                <c:formatCode>General</c:formatCode>
                <c:ptCount val="978"/>
                <c:pt idx="0">
                  <c:v>-108053</c:v>
                </c:pt>
                <c:pt idx="1">
                  <c:v>-103124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(2)'!$H$21:$H$998</c:f>
              <c:numCache>
                <c:formatCode>General</c:formatCode>
                <c:ptCount val="978"/>
                <c:pt idx="0">
                  <c:v>1.167648000002373</c:v>
                </c:pt>
                <c:pt idx="1">
                  <c:v>1.1289839999990363</c:v>
                </c:pt>
                <c:pt idx="2">
                  <c:v>0.77579600000171922</c:v>
                </c:pt>
                <c:pt idx="3">
                  <c:v>0.77179600000090431</c:v>
                </c:pt>
                <c:pt idx="4">
                  <c:v>0.54061200000069221</c:v>
                </c:pt>
                <c:pt idx="5">
                  <c:v>0.20650400000158697</c:v>
                </c:pt>
                <c:pt idx="6">
                  <c:v>0.18379999999888241</c:v>
                </c:pt>
                <c:pt idx="7">
                  <c:v>0.12954399999580346</c:v>
                </c:pt>
                <c:pt idx="8">
                  <c:v>0.10128399999666726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BF-46F3-8960-35A4B112E0E0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(2)'!$F$21:$F$998</c:f>
              <c:numCache>
                <c:formatCode>General</c:formatCode>
                <c:ptCount val="978"/>
                <c:pt idx="0">
                  <c:v>-108053</c:v>
                </c:pt>
                <c:pt idx="1">
                  <c:v>-103124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(2)'!$I$21:$I$998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BF-46F3-8960-35A4B112E0E0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(2)'!$F$21:$F$998</c:f>
              <c:numCache>
                <c:formatCode>General</c:formatCode>
                <c:ptCount val="978"/>
                <c:pt idx="0">
                  <c:v>-108053</c:v>
                </c:pt>
                <c:pt idx="1">
                  <c:v>-103124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(2)'!$J$21:$J$998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BF-46F3-8960-35A4B112E0E0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(2)'!$F$21:$F$998</c:f>
              <c:numCache>
                <c:formatCode>General</c:formatCode>
                <c:ptCount val="978"/>
                <c:pt idx="0">
                  <c:v>-108053</c:v>
                </c:pt>
                <c:pt idx="1">
                  <c:v>-103124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(2)'!$K$21:$K$998</c:f>
              <c:numCache>
                <c:formatCode>General</c:formatCode>
                <c:ptCount val="978"/>
                <c:pt idx="9">
                  <c:v>2.3908000002847984E-2</c:v>
                </c:pt>
                <c:pt idx="10">
                  <c:v>4.1200000123353675E-4</c:v>
                </c:pt>
                <c:pt idx="11">
                  <c:v>-1.5799999964656308E-3</c:v>
                </c:pt>
                <c:pt idx="12">
                  <c:v>-2.4479999992763624E-3</c:v>
                </c:pt>
                <c:pt idx="13">
                  <c:v>-9.5599999622208998E-4</c:v>
                </c:pt>
                <c:pt idx="14">
                  <c:v>-3.0520000000251457E-3</c:v>
                </c:pt>
                <c:pt idx="15">
                  <c:v>-1.7079999961424619E-3</c:v>
                </c:pt>
                <c:pt idx="16">
                  <c:v>0</c:v>
                </c:pt>
                <c:pt idx="17">
                  <c:v>-7.5440000000526197E-3</c:v>
                </c:pt>
                <c:pt idx="18">
                  <c:v>4.288000003725756E-3</c:v>
                </c:pt>
                <c:pt idx="19">
                  <c:v>-4.9080000026151538E-3</c:v>
                </c:pt>
                <c:pt idx="20">
                  <c:v>-1.083199999993667E-2</c:v>
                </c:pt>
                <c:pt idx="21">
                  <c:v>-1.7599999999220017E-2</c:v>
                </c:pt>
                <c:pt idx="22">
                  <c:v>-2.5075999998080079E-2</c:v>
                </c:pt>
                <c:pt idx="23">
                  <c:v>-2.2111999998742249E-2</c:v>
                </c:pt>
                <c:pt idx="24">
                  <c:v>-2.2828000001027249E-2</c:v>
                </c:pt>
                <c:pt idx="25">
                  <c:v>-2.7604000002611428E-2</c:v>
                </c:pt>
                <c:pt idx="26">
                  <c:v>-2.5212000000465196E-2</c:v>
                </c:pt>
                <c:pt idx="27">
                  <c:v>-2.1335999997972976E-2</c:v>
                </c:pt>
                <c:pt idx="28">
                  <c:v>-2.9644000002008397E-2</c:v>
                </c:pt>
                <c:pt idx="29">
                  <c:v>-2.723600000172155E-2</c:v>
                </c:pt>
                <c:pt idx="30">
                  <c:v>-2.7144000006956048E-2</c:v>
                </c:pt>
                <c:pt idx="31">
                  <c:v>-2.8684000004432164E-2</c:v>
                </c:pt>
                <c:pt idx="32">
                  <c:v>-2.6991999999154359E-2</c:v>
                </c:pt>
                <c:pt idx="33">
                  <c:v>-2.68999999971129E-2</c:v>
                </c:pt>
                <c:pt idx="34">
                  <c:v>-3.6736000001837965E-2</c:v>
                </c:pt>
                <c:pt idx="35">
                  <c:v>-3.711200000543613E-2</c:v>
                </c:pt>
                <c:pt idx="36">
                  <c:v>-3.7127999996300787E-2</c:v>
                </c:pt>
                <c:pt idx="37">
                  <c:v>-3.6643999999796506E-2</c:v>
                </c:pt>
                <c:pt idx="38">
                  <c:v>-3.6756000001332723E-2</c:v>
                </c:pt>
                <c:pt idx="39">
                  <c:v>-2.7368000002752524E-2</c:v>
                </c:pt>
                <c:pt idx="40">
                  <c:v>-2.6923999997961801E-2</c:v>
                </c:pt>
                <c:pt idx="41">
                  <c:v>-2.7280000002065208E-2</c:v>
                </c:pt>
                <c:pt idx="42">
                  <c:v>-2.7592000005824957E-2</c:v>
                </c:pt>
                <c:pt idx="43">
                  <c:v>-2.6904000005743001E-2</c:v>
                </c:pt>
                <c:pt idx="44">
                  <c:v>-2.6815999997779727E-2</c:v>
                </c:pt>
                <c:pt idx="45">
                  <c:v>-2.6723999995738268E-2</c:v>
                </c:pt>
                <c:pt idx="46">
                  <c:v>-3.2040000005508773E-2</c:v>
                </c:pt>
                <c:pt idx="47">
                  <c:v>-3.189600000041537E-2</c:v>
                </c:pt>
                <c:pt idx="48">
                  <c:v>-3.5712000004423317E-2</c:v>
                </c:pt>
                <c:pt idx="49">
                  <c:v>-3.5712000004423317E-2</c:v>
                </c:pt>
                <c:pt idx="50">
                  <c:v>-3.6320000006526243E-2</c:v>
                </c:pt>
                <c:pt idx="51">
                  <c:v>-3.6320000006526243E-2</c:v>
                </c:pt>
                <c:pt idx="52">
                  <c:v>-4.5804000154021196E-2</c:v>
                </c:pt>
                <c:pt idx="53">
                  <c:v>-4.5804000001226086E-2</c:v>
                </c:pt>
                <c:pt idx="54">
                  <c:v>-5.1220000001194421E-2</c:v>
                </c:pt>
                <c:pt idx="55">
                  <c:v>-5.1219999957538676E-2</c:v>
                </c:pt>
                <c:pt idx="56">
                  <c:v>-5.6323999997403007E-2</c:v>
                </c:pt>
                <c:pt idx="57">
                  <c:v>-7.0568000002822373E-2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7BF-46F3-8960-35A4B112E0E0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(2)'!$F$21:$F$998</c:f>
              <c:numCache>
                <c:formatCode>General</c:formatCode>
                <c:ptCount val="978"/>
                <c:pt idx="0">
                  <c:v>-108053</c:v>
                </c:pt>
                <c:pt idx="1">
                  <c:v>-103124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(2)'!$L$21:$L$998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7BF-46F3-8960-35A4B112E0E0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(2)'!$F$21:$F$998</c:f>
              <c:numCache>
                <c:formatCode>General</c:formatCode>
                <c:ptCount val="978"/>
                <c:pt idx="0">
                  <c:v>-108053</c:v>
                </c:pt>
                <c:pt idx="1">
                  <c:v>-103124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(2)'!$M$21:$M$998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7BF-46F3-8960-35A4B112E0E0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(2)'!$D$21:$D$998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(2)'!$F$21:$F$998</c:f>
              <c:numCache>
                <c:formatCode>General</c:formatCode>
                <c:ptCount val="978"/>
                <c:pt idx="0">
                  <c:v>-108053</c:v>
                </c:pt>
                <c:pt idx="1">
                  <c:v>-103124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(2)'!$N$21:$N$998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7BF-46F3-8960-35A4B112E0E0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(2)'!$F$21:$F$998</c:f>
              <c:numCache>
                <c:formatCode>General</c:formatCode>
                <c:ptCount val="978"/>
                <c:pt idx="0">
                  <c:v>-108053</c:v>
                </c:pt>
                <c:pt idx="1">
                  <c:v>-103124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(2)'!$O$21:$O$998</c:f>
              <c:numCache>
                <c:formatCode>General</c:formatCode>
                <c:ptCount val="978"/>
                <c:pt idx="9">
                  <c:v>1.7358906193662049E-2</c:v>
                </c:pt>
                <c:pt idx="10">
                  <c:v>6.8815252744305593E-3</c:v>
                </c:pt>
                <c:pt idx="11">
                  <c:v>4.1211733676521315E-3</c:v>
                </c:pt>
                <c:pt idx="12">
                  <c:v>5.8495983735829817E-4</c:v>
                </c:pt>
                <c:pt idx="13">
                  <c:v>5.8366023664889206E-4</c:v>
                </c:pt>
                <c:pt idx="14">
                  <c:v>2.1067483304935882E-4</c:v>
                </c:pt>
                <c:pt idx="15">
                  <c:v>2.015776280835165E-4</c:v>
                </c:pt>
                <c:pt idx="16">
                  <c:v>-2.5198301949919122E-4</c:v>
                </c:pt>
                <c:pt idx="17">
                  <c:v>-3.3619275171078433E-3</c:v>
                </c:pt>
                <c:pt idx="18">
                  <c:v>-5.0787000542332214E-3</c:v>
                </c:pt>
                <c:pt idx="19">
                  <c:v>-8.7656672668181557E-3</c:v>
                </c:pt>
                <c:pt idx="20">
                  <c:v>-1.2570898143959038E-2</c:v>
                </c:pt>
                <c:pt idx="21">
                  <c:v>-1.600964162104742E-2</c:v>
                </c:pt>
                <c:pt idx="22">
                  <c:v>-1.8377514113585222E-2</c:v>
                </c:pt>
                <c:pt idx="23">
                  <c:v>-1.852956739658573E-2</c:v>
                </c:pt>
                <c:pt idx="24">
                  <c:v>-1.9376907059118466E-2</c:v>
                </c:pt>
                <c:pt idx="25">
                  <c:v>-2.1744779551656272E-2</c:v>
                </c:pt>
                <c:pt idx="26">
                  <c:v>-2.1746079152365677E-2</c:v>
                </c:pt>
                <c:pt idx="27">
                  <c:v>-2.2204838202786008E-2</c:v>
                </c:pt>
                <c:pt idx="28">
                  <c:v>-2.8639161315055308E-2</c:v>
                </c:pt>
                <c:pt idx="29">
                  <c:v>-2.8897781856227111E-2</c:v>
                </c:pt>
                <c:pt idx="30">
                  <c:v>-2.8899081456936516E-2</c:v>
                </c:pt>
                <c:pt idx="31">
                  <c:v>-2.8905579460483548E-2</c:v>
                </c:pt>
                <c:pt idx="32">
                  <c:v>-2.8906879061192953E-2</c:v>
                </c:pt>
                <c:pt idx="33">
                  <c:v>-2.8908178661902359E-2</c:v>
                </c:pt>
                <c:pt idx="34">
                  <c:v>-3.5168355279111253E-2</c:v>
                </c:pt>
                <c:pt idx="35">
                  <c:v>-3.5229436512453333E-2</c:v>
                </c:pt>
                <c:pt idx="36">
                  <c:v>-3.5232035713872144E-2</c:v>
                </c:pt>
                <c:pt idx="37">
                  <c:v>-3.5267124933026112E-2</c:v>
                </c:pt>
                <c:pt idx="38">
                  <c:v>-3.5285319342957797E-2</c:v>
                </c:pt>
                <c:pt idx="39">
                  <c:v>-3.5336003770624631E-2</c:v>
                </c:pt>
                <c:pt idx="40">
                  <c:v>-3.5345100975590474E-2</c:v>
                </c:pt>
                <c:pt idx="41">
                  <c:v>-3.5354198180556316E-2</c:v>
                </c:pt>
                <c:pt idx="42">
                  <c:v>-3.5469862643693451E-2</c:v>
                </c:pt>
                <c:pt idx="43">
                  <c:v>-3.5488057053625136E-2</c:v>
                </c:pt>
                <c:pt idx="44">
                  <c:v>-3.5603721516762277E-2</c:v>
                </c:pt>
                <c:pt idx="45">
                  <c:v>-3.5702491170677135E-2</c:v>
                </c:pt>
                <c:pt idx="46">
                  <c:v>-3.7589511400734701E-2</c:v>
                </c:pt>
                <c:pt idx="47">
                  <c:v>-3.7598608605700544E-2</c:v>
                </c:pt>
                <c:pt idx="48">
                  <c:v>-3.8315988197292677E-2</c:v>
                </c:pt>
                <c:pt idx="49">
                  <c:v>-3.8315988197292677E-2</c:v>
                </c:pt>
                <c:pt idx="50">
                  <c:v>-3.8317287798002087E-2</c:v>
                </c:pt>
                <c:pt idx="51">
                  <c:v>-3.8317287798002087E-2</c:v>
                </c:pt>
                <c:pt idx="52">
                  <c:v>-4.1628670405568675E-2</c:v>
                </c:pt>
                <c:pt idx="53">
                  <c:v>-4.1628670405568675E-2</c:v>
                </c:pt>
                <c:pt idx="54">
                  <c:v>-4.4165490990329265E-2</c:v>
                </c:pt>
                <c:pt idx="55">
                  <c:v>-4.4165490990329265E-2</c:v>
                </c:pt>
                <c:pt idx="56">
                  <c:v>-4.5546966544427879E-2</c:v>
                </c:pt>
                <c:pt idx="57">
                  <c:v>-5.440764418115826E-2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7BF-46F3-8960-35A4B112E0E0}"/>
            </c:ext>
          </c:extLst>
        </c:ser>
        <c:ser>
          <c:idx val="8"/>
          <c:order val="8"/>
          <c:tx>
            <c:strRef>
              <c:f>'A (2)'!$U$20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(2)'!$F$21:$F$998</c:f>
              <c:numCache>
                <c:formatCode>General</c:formatCode>
                <c:ptCount val="978"/>
                <c:pt idx="0">
                  <c:v>-108053</c:v>
                </c:pt>
                <c:pt idx="1">
                  <c:v>-103124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(2)'!$U$21:$U$998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7BF-46F3-8960-35A4B112E0E0}"/>
            </c:ext>
          </c:extLst>
        </c:ser>
        <c:ser>
          <c:idx val="9"/>
          <c:order val="9"/>
          <c:tx>
            <c:strRef>
              <c:f>'A (2)'!$W$1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(2)'!$V$2:$V$17</c:f>
              <c:numCache>
                <c:formatCode>General</c:formatCode>
                <c:ptCount val="16"/>
                <c:pt idx="0">
                  <c:v>-120000</c:v>
                </c:pt>
                <c:pt idx="1">
                  <c:v>-115000</c:v>
                </c:pt>
                <c:pt idx="2">
                  <c:v>-100000</c:v>
                </c:pt>
                <c:pt idx="3">
                  <c:v>-90000</c:v>
                </c:pt>
                <c:pt idx="4">
                  <c:v>-80000</c:v>
                </c:pt>
                <c:pt idx="5">
                  <c:v>-70000</c:v>
                </c:pt>
                <c:pt idx="6">
                  <c:v>-60000</c:v>
                </c:pt>
                <c:pt idx="7">
                  <c:v>-50000</c:v>
                </c:pt>
                <c:pt idx="8">
                  <c:v>-40000</c:v>
                </c:pt>
                <c:pt idx="9">
                  <c:v>-30000</c:v>
                </c:pt>
                <c:pt idx="10">
                  <c:v>-20000</c:v>
                </c:pt>
                <c:pt idx="11">
                  <c:v>-10000</c:v>
                </c:pt>
                <c:pt idx="12">
                  <c:v>-5000</c:v>
                </c:pt>
                <c:pt idx="13">
                  <c:v>0</c:v>
                </c:pt>
                <c:pt idx="14">
                  <c:v>5000</c:v>
                </c:pt>
                <c:pt idx="15">
                  <c:v>10000</c:v>
                </c:pt>
              </c:numCache>
            </c:numRef>
          </c:xVal>
          <c:yVal>
            <c:numRef>
              <c:f>'A (2)'!$W$2:$W$17</c:f>
              <c:numCache>
                <c:formatCode>General</c:formatCode>
                <c:ptCount val="16"/>
                <c:pt idx="0">
                  <c:v>1.4000711387766875</c:v>
                </c:pt>
                <c:pt idx="1">
                  <c:v>1.3002954481029225</c:v>
                </c:pt>
                <c:pt idx="2">
                  <c:v>1.0225871659710482</c:v>
                </c:pt>
                <c:pt idx="3">
                  <c:v>0.8554639694576488</c:v>
                </c:pt>
                <c:pt idx="4">
                  <c:v>0.70275329953719623</c:v>
                </c:pt>
                <c:pt idx="5">
                  <c:v>0.56445515620969045</c:v>
                </c:pt>
                <c:pt idx="6">
                  <c:v>0.44056953947513156</c:v>
                </c:pt>
                <c:pt idx="7">
                  <c:v>0.33109644933351945</c:v>
                </c:pt>
                <c:pt idx="8">
                  <c:v>0.23603588578485413</c:v>
                </c:pt>
                <c:pt idx="9">
                  <c:v>0.15538784882913564</c:v>
                </c:pt>
                <c:pt idx="10">
                  <c:v>8.9152338466363945E-2</c:v>
                </c:pt>
                <c:pt idx="11">
                  <c:v>3.7329354696539079E-2</c:v>
                </c:pt>
                <c:pt idx="12">
                  <c:v>1.6822560283981696E-2</c:v>
                </c:pt>
                <c:pt idx="13">
                  <c:v>-8.1102480338982914E-5</c:v>
                </c:pt>
                <c:pt idx="14">
                  <c:v>-1.3381633596422958E-2</c:v>
                </c:pt>
                <c:pt idx="15">
                  <c:v>-2.307903306427023E-2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7BF-46F3-8960-35A4B112E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978688"/>
        <c:axId val="1"/>
      </c:scatterChart>
      <c:valAx>
        <c:axId val="547978688"/>
        <c:scaling>
          <c:orientation val="minMax"/>
          <c:min val="-1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603085492176071"/>
              <c:y val="0.843480695347864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381679389312976E-2"/>
              <c:y val="0.376812811442047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9786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41986335677506"/>
          <c:y val="0.92464041994750656"/>
          <c:w val="0.81679453427100235"/>
          <c:h val="5.79713188025410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MU Cnc - O-C Diagr.</a:t>
            </a:r>
          </a:p>
        </c:rich>
      </c:tx>
      <c:layout>
        <c:manualLayout>
          <c:xMode val="edge"/>
          <c:yMode val="edge"/>
          <c:x val="0.38345864661654133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3953488372093023"/>
          <c:w val="0.81654135338345868"/>
          <c:h val="0.648255813953488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(3)'!$H$20:$H$20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(3)'!$D$21:$D$238</c:f>
                <c:numCache>
                  <c:formatCode>General</c:formatCode>
                  <c:ptCount val="21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(3)'!$D$21:$D$238</c:f>
                <c:numCache>
                  <c:formatCode>General</c:formatCode>
                  <c:ptCount val="21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(3)'!$F$21:$F$998</c:f>
              <c:numCache>
                <c:formatCode>General</c:formatCode>
                <c:ptCount val="978"/>
                <c:pt idx="0">
                  <c:v>-108053.5</c:v>
                </c:pt>
                <c:pt idx="1">
                  <c:v>-103124.5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(3)'!$H$21:$H$998</c:f>
              <c:numCache>
                <c:formatCode>General</c:formatCode>
                <c:ptCount val="978"/>
                <c:pt idx="0">
                  <c:v>1.3131560000001627</c:v>
                </c:pt>
                <c:pt idx="1">
                  <c:v>1.274492000000464</c:v>
                </c:pt>
                <c:pt idx="2">
                  <c:v>0.92130399999950896</c:v>
                </c:pt>
                <c:pt idx="3">
                  <c:v>0.91730399999869405</c:v>
                </c:pt>
                <c:pt idx="4">
                  <c:v>0.83162799999990966</c:v>
                </c:pt>
                <c:pt idx="5">
                  <c:v>0.20650400000158697</c:v>
                </c:pt>
                <c:pt idx="6">
                  <c:v>0.18379999999888241</c:v>
                </c:pt>
                <c:pt idx="7">
                  <c:v>0.12954399999580346</c:v>
                </c:pt>
                <c:pt idx="8">
                  <c:v>0.10128399999666726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1A-4136-B8AE-9BCD7D0BE27A}"/>
            </c:ext>
          </c:extLst>
        </c:ser>
        <c:ser>
          <c:idx val="1"/>
          <c:order val="1"/>
          <c:tx>
            <c:strRef>
              <c:f>'A (3)'!$I$20:$I$20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(3)'!$F$21:$F$998</c:f>
              <c:numCache>
                <c:formatCode>General</c:formatCode>
                <c:ptCount val="978"/>
                <c:pt idx="0">
                  <c:v>-108053.5</c:v>
                </c:pt>
                <c:pt idx="1">
                  <c:v>-103124.5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(3)'!$I$21:$I$998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1A-4136-B8AE-9BCD7D0BE27A}"/>
            </c:ext>
          </c:extLst>
        </c:ser>
        <c:ser>
          <c:idx val="3"/>
          <c:order val="2"/>
          <c:tx>
            <c:strRef>
              <c:f>'A (3)'!$J$20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(3)'!$F$21:$F$998</c:f>
              <c:numCache>
                <c:formatCode>General</c:formatCode>
                <c:ptCount val="978"/>
                <c:pt idx="0">
                  <c:v>-108053.5</c:v>
                </c:pt>
                <c:pt idx="1">
                  <c:v>-103124.5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(3)'!$J$21:$J$998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1A-4136-B8AE-9BCD7D0BE27A}"/>
            </c:ext>
          </c:extLst>
        </c:ser>
        <c:ser>
          <c:idx val="4"/>
          <c:order val="3"/>
          <c:tx>
            <c:strRef>
              <c:f>'A (3)'!$K$20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(3)'!$F$21:$F$998</c:f>
              <c:numCache>
                <c:formatCode>General</c:formatCode>
                <c:ptCount val="978"/>
                <c:pt idx="0">
                  <c:v>-108053.5</c:v>
                </c:pt>
                <c:pt idx="1">
                  <c:v>-103124.5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(3)'!$K$21:$K$998</c:f>
              <c:numCache>
                <c:formatCode>General</c:formatCode>
                <c:ptCount val="978"/>
                <c:pt idx="9">
                  <c:v>2.3908000002847984E-2</c:v>
                </c:pt>
                <c:pt idx="10">
                  <c:v>4.1200000123353675E-4</c:v>
                </c:pt>
                <c:pt idx="11">
                  <c:v>-1.5799999964656308E-3</c:v>
                </c:pt>
                <c:pt idx="12">
                  <c:v>-2.4479999992763624E-3</c:v>
                </c:pt>
                <c:pt idx="13">
                  <c:v>-9.5599999622208998E-4</c:v>
                </c:pt>
                <c:pt idx="14">
                  <c:v>-3.0520000000251457E-3</c:v>
                </c:pt>
                <c:pt idx="15">
                  <c:v>-1.7079999961424619E-3</c:v>
                </c:pt>
                <c:pt idx="16">
                  <c:v>0</c:v>
                </c:pt>
                <c:pt idx="17">
                  <c:v>-7.5440000000526197E-3</c:v>
                </c:pt>
                <c:pt idx="18">
                  <c:v>4.288000003725756E-3</c:v>
                </c:pt>
                <c:pt idx="19">
                  <c:v>-4.9080000026151538E-3</c:v>
                </c:pt>
                <c:pt idx="20">
                  <c:v>-1.083199999993667E-2</c:v>
                </c:pt>
                <c:pt idx="21">
                  <c:v>-1.7599999999220017E-2</c:v>
                </c:pt>
                <c:pt idx="22">
                  <c:v>-2.5075999998080079E-2</c:v>
                </c:pt>
                <c:pt idx="23">
                  <c:v>-2.2111999998742249E-2</c:v>
                </c:pt>
                <c:pt idx="24">
                  <c:v>-2.2828000001027249E-2</c:v>
                </c:pt>
                <c:pt idx="25">
                  <c:v>-2.7604000002611428E-2</c:v>
                </c:pt>
                <c:pt idx="26">
                  <c:v>-2.5212000000465196E-2</c:v>
                </c:pt>
                <c:pt idx="27">
                  <c:v>-2.1335999997972976E-2</c:v>
                </c:pt>
                <c:pt idx="28">
                  <c:v>-2.9644000002008397E-2</c:v>
                </c:pt>
                <c:pt idx="29">
                  <c:v>-2.723600000172155E-2</c:v>
                </c:pt>
                <c:pt idx="30">
                  <c:v>-2.7144000006956048E-2</c:v>
                </c:pt>
                <c:pt idx="31">
                  <c:v>-2.8684000004432164E-2</c:v>
                </c:pt>
                <c:pt idx="32">
                  <c:v>-2.6991999999154359E-2</c:v>
                </c:pt>
                <c:pt idx="33">
                  <c:v>-2.68999999971129E-2</c:v>
                </c:pt>
                <c:pt idx="34">
                  <c:v>-3.6736000001837965E-2</c:v>
                </c:pt>
                <c:pt idx="35">
                  <c:v>-3.711200000543613E-2</c:v>
                </c:pt>
                <c:pt idx="36">
                  <c:v>-3.7127999996300787E-2</c:v>
                </c:pt>
                <c:pt idx="37">
                  <c:v>-3.6643999999796506E-2</c:v>
                </c:pt>
                <c:pt idx="38">
                  <c:v>-3.6756000001332723E-2</c:v>
                </c:pt>
                <c:pt idx="39">
                  <c:v>-2.7368000002752524E-2</c:v>
                </c:pt>
                <c:pt idx="40">
                  <c:v>-2.6923999997961801E-2</c:v>
                </c:pt>
                <c:pt idx="41">
                  <c:v>-2.7280000002065208E-2</c:v>
                </c:pt>
                <c:pt idx="42">
                  <c:v>-2.7592000005824957E-2</c:v>
                </c:pt>
                <c:pt idx="43">
                  <c:v>-2.6904000005743001E-2</c:v>
                </c:pt>
                <c:pt idx="44">
                  <c:v>-2.6815999997779727E-2</c:v>
                </c:pt>
                <c:pt idx="45">
                  <c:v>-2.6723999995738268E-2</c:v>
                </c:pt>
                <c:pt idx="46">
                  <c:v>-3.2040000005508773E-2</c:v>
                </c:pt>
                <c:pt idx="47">
                  <c:v>-3.189600000041537E-2</c:v>
                </c:pt>
                <c:pt idx="48">
                  <c:v>-3.5712000004423317E-2</c:v>
                </c:pt>
                <c:pt idx="49">
                  <c:v>-3.5712000004423317E-2</c:v>
                </c:pt>
                <c:pt idx="50">
                  <c:v>-3.6320000006526243E-2</c:v>
                </c:pt>
                <c:pt idx="51">
                  <c:v>-3.6320000006526243E-2</c:v>
                </c:pt>
                <c:pt idx="52">
                  <c:v>-4.5804000154021196E-2</c:v>
                </c:pt>
                <c:pt idx="53">
                  <c:v>-4.5804000001226086E-2</c:v>
                </c:pt>
                <c:pt idx="54">
                  <c:v>-5.1220000001194421E-2</c:v>
                </c:pt>
                <c:pt idx="55">
                  <c:v>-5.1219999957538676E-2</c:v>
                </c:pt>
                <c:pt idx="56">
                  <c:v>-5.6323999997403007E-2</c:v>
                </c:pt>
                <c:pt idx="57">
                  <c:v>-7.0568000002822373E-2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81A-4136-B8AE-9BCD7D0BE27A}"/>
            </c:ext>
          </c:extLst>
        </c:ser>
        <c:ser>
          <c:idx val="2"/>
          <c:order val="4"/>
          <c:tx>
            <c:strRef>
              <c:f>'A (3)'!$L$20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(3)'!$F$21:$F$998</c:f>
              <c:numCache>
                <c:formatCode>General</c:formatCode>
                <c:ptCount val="978"/>
                <c:pt idx="0">
                  <c:v>-108053.5</c:v>
                </c:pt>
                <c:pt idx="1">
                  <c:v>-103124.5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(3)'!$L$21:$L$998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81A-4136-B8AE-9BCD7D0BE27A}"/>
            </c:ext>
          </c:extLst>
        </c:ser>
        <c:ser>
          <c:idx val="5"/>
          <c:order val="5"/>
          <c:tx>
            <c:strRef>
              <c:f>'A (3)'!$M$20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(3)'!$F$21:$F$998</c:f>
              <c:numCache>
                <c:formatCode>General</c:formatCode>
                <c:ptCount val="978"/>
                <c:pt idx="0">
                  <c:v>-108053.5</c:v>
                </c:pt>
                <c:pt idx="1">
                  <c:v>-103124.5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(3)'!$M$21:$M$998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81A-4136-B8AE-9BCD7D0BE27A}"/>
            </c:ext>
          </c:extLst>
        </c:ser>
        <c:ser>
          <c:idx val="6"/>
          <c:order val="6"/>
          <c:tx>
            <c:strRef>
              <c:f>'A (3)'!$N$20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(3)'!$F$21:$F$998</c:f>
              <c:numCache>
                <c:formatCode>General</c:formatCode>
                <c:ptCount val="978"/>
                <c:pt idx="0">
                  <c:v>-108053.5</c:v>
                </c:pt>
                <c:pt idx="1">
                  <c:v>-103124.5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(3)'!$N$21:$N$998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81A-4136-B8AE-9BCD7D0BE27A}"/>
            </c:ext>
          </c:extLst>
        </c:ser>
        <c:ser>
          <c:idx val="7"/>
          <c:order val="7"/>
          <c:tx>
            <c:strRef>
              <c:f>'A (3)'!$O$20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(3)'!$F$21:$F$998</c:f>
              <c:numCache>
                <c:formatCode>General</c:formatCode>
                <c:ptCount val="978"/>
                <c:pt idx="0">
                  <c:v>-108053.5</c:v>
                </c:pt>
                <c:pt idx="1">
                  <c:v>-103124.5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(3)'!$O$21:$O$998</c:f>
              <c:numCache>
                <c:formatCode>General</c:formatCode>
                <c:ptCount val="978"/>
                <c:pt idx="9">
                  <c:v>1.7358906193662049E-2</c:v>
                </c:pt>
                <c:pt idx="10">
                  <c:v>6.8815252744305593E-3</c:v>
                </c:pt>
                <c:pt idx="11">
                  <c:v>4.1211733676521315E-3</c:v>
                </c:pt>
                <c:pt idx="12">
                  <c:v>5.8495983735829817E-4</c:v>
                </c:pt>
                <c:pt idx="13">
                  <c:v>5.8366023664889206E-4</c:v>
                </c:pt>
                <c:pt idx="14">
                  <c:v>2.1067483304935882E-4</c:v>
                </c:pt>
                <c:pt idx="15">
                  <c:v>2.015776280835165E-4</c:v>
                </c:pt>
                <c:pt idx="16">
                  <c:v>-2.5198301949919122E-4</c:v>
                </c:pt>
                <c:pt idx="17">
                  <c:v>-3.3619275171078433E-3</c:v>
                </c:pt>
                <c:pt idx="18">
                  <c:v>-5.0787000542332214E-3</c:v>
                </c:pt>
                <c:pt idx="19">
                  <c:v>-8.7656672668181557E-3</c:v>
                </c:pt>
                <c:pt idx="20">
                  <c:v>-1.2570898143959038E-2</c:v>
                </c:pt>
                <c:pt idx="21">
                  <c:v>-1.600964162104742E-2</c:v>
                </c:pt>
                <c:pt idx="22">
                  <c:v>-1.8377514113585222E-2</c:v>
                </c:pt>
                <c:pt idx="23">
                  <c:v>-1.852956739658573E-2</c:v>
                </c:pt>
                <c:pt idx="24">
                  <c:v>-1.9376907059118466E-2</c:v>
                </c:pt>
                <c:pt idx="25">
                  <c:v>-2.1744779551656272E-2</c:v>
                </c:pt>
                <c:pt idx="26">
                  <c:v>-2.1746079152365677E-2</c:v>
                </c:pt>
                <c:pt idx="27">
                  <c:v>-2.2204838202786008E-2</c:v>
                </c:pt>
                <c:pt idx="28">
                  <c:v>-2.8639161315055308E-2</c:v>
                </c:pt>
                <c:pt idx="29">
                  <c:v>-2.8897781856227111E-2</c:v>
                </c:pt>
                <c:pt idx="30">
                  <c:v>-2.8899081456936516E-2</c:v>
                </c:pt>
                <c:pt idx="31">
                  <c:v>-2.8905579460483548E-2</c:v>
                </c:pt>
                <c:pt idx="32">
                  <c:v>-2.8906879061192953E-2</c:v>
                </c:pt>
                <c:pt idx="33">
                  <c:v>-2.8908178661902359E-2</c:v>
                </c:pt>
                <c:pt idx="34">
                  <c:v>-3.5168355279111253E-2</c:v>
                </c:pt>
                <c:pt idx="35">
                  <c:v>-3.5229436512453333E-2</c:v>
                </c:pt>
                <c:pt idx="36">
                  <c:v>-3.5232035713872144E-2</c:v>
                </c:pt>
                <c:pt idx="37">
                  <c:v>-3.5267124933026112E-2</c:v>
                </c:pt>
                <c:pt idx="38">
                  <c:v>-3.5285319342957797E-2</c:v>
                </c:pt>
                <c:pt idx="39">
                  <c:v>-3.5336003770624631E-2</c:v>
                </c:pt>
                <c:pt idx="40">
                  <c:v>-3.5345100975590474E-2</c:v>
                </c:pt>
                <c:pt idx="41">
                  <c:v>-3.5354198180556316E-2</c:v>
                </c:pt>
                <c:pt idx="42">
                  <c:v>-3.5469862643693451E-2</c:v>
                </c:pt>
                <c:pt idx="43">
                  <c:v>-3.5488057053625136E-2</c:v>
                </c:pt>
                <c:pt idx="44">
                  <c:v>-3.5603721516762277E-2</c:v>
                </c:pt>
                <c:pt idx="45">
                  <c:v>-3.5702491170677135E-2</c:v>
                </c:pt>
                <c:pt idx="46">
                  <c:v>-3.7589511400734701E-2</c:v>
                </c:pt>
                <c:pt idx="47">
                  <c:v>-3.7598608605700544E-2</c:v>
                </c:pt>
                <c:pt idx="48">
                  <c:v>-3.8315988197292677E-2</c:v>
                </c:pt>
                <c:pt idx="49">
                  <c:v>-3.8315988197292677E-2</c:v>
                </c:pt>
                <c:pt idx="50">
                  <c:v>-3.8317287798002087E-2</c:v>
                </c:pt>
                <c:pt idx="51">
                  <c:v>-3.8317287798002087E-2</c:v>
                </c:pt>
                <c:pt idx="52">
                  <c:v>-4.1628670405568675E-2</c:v>
                </c:pt>
                <c:pt idx="53">
                  <c:v>-4.1628670405568675E-2</c:v>
                </c:pt>
                <c:pt idx="54">
                  <c:v>-4.4165490990329265E-2</c:v>
                </c:pt>
                <c:pt idx="55">
                  <c:v>-4.4165490990329265E-2</c:v>
                </c:pt>
                <c:pt idx="56">
                  <c:v>-4.5546966544427879E-2</c:v>
                </c:pt>
                <c:pt idx="57">
                  <c:v>-5.440764418115826E-2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81A-4136-B8AE-9BCD7D0BE27A}"/>
            </c:ext>
          </c:extLst>
        </c:ser>
        <c:ser>
          <c:idx val="8"/>
          <c:order val="8"/>
          <c:tx>
            <c:strRef>
              <c:f>'A (3)'!$U$20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(3)'!$F$21:$F$998</c:f>
              <c:numCache>
                <c:formatCode>General</c:formatCode>
                <c:ptCount val="978"/>
                <c:pt idx="0">
                  <c:v>-108053.5</c:v>
                </c:pt>
                <c:pt idx="1">
                  <c:v>-103124.5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(3)'!$U$21:$U$998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81A-4136-B8AE-9BCD7D0BE27A}"/>
            </c:ext>
          </c:extLst>
        </c:ser>
        <c:ser>
          <c:idx val="9"/>
          <c:order val="9"/>
          <c:tx>
            <c:strRef>
              <c:f>'A (3)'!$W$1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(3)'!$V$2:$V$20</c:f>
              <c:numCache>
                <c:formatCode>General</c:formatCode>
                <c:ptCount val="19"/>
                <c:pt idx="0">
                  <c:v>-120000</c:v>
                </c:pt>
                <c:pt idx="1">
                  <c:v>-115000</c:v>
                </c:pt>
                <c:pt idx="2">
                  <c:v>-100000</c:v>
                </c:pt>
                <c:pt idx="3">
                  <c:v>-90000</c:v>
                </c:pt>
                <c:pt idx="4">
                  <c:v>-80000</c:v>
                </c:pt>
                <c:pt idx="5">
                  <c:v>-70000</c:v>
                </c:pt>
                <c:pt idx="6">
                  <c:v>-60000</c:v>
                </c:pt>
                <c:pt idx="7">
                  <c:v>-50000</c:v>
                </c:pt>
                <c:pt idx="8">
                  <c:v>-40000</c:v>
                </c:pt>
                <c:pt idx="9">
                  <c:v>-30000</c:v>
                </c:pt>
                <c:pt idx="10">
                  <c:v>-20000</c:v>
                </c:pt>
                <c:pt idx="11">
                  <c:v>-10000</c:v>
                </c:pt>
                <c:pt idx="12">
                  <c:v>-5000</c:v>
                </c:pt>
                <c:pt idx="13">
                  <c:v>0</c:v>
                </c:pt>
                <c:pt idx="14">
                  <c:v>5000</c:v>
                </c:pt>
                <c:pt idx="15">
                  <c:v>10000</c:v>
                </c:pt>
                <c:pt idx="16">
                  <c:v>15000</c:v>
                </c:pt>
              </c:numCache>
            </c:numRef>
          </c:xVal>
          <c:yVal>
            <c:numRef>
              <c:f>'A (3)'!$W$2:$W$20</c:f>
              <c:numCache>
                <c:formatCode>General</c:formatCode>
                <c:ptCount val="19"/>
                <c:pt idx="0">
                  <c:v>1.5793671571561789</c:v>
                </c:pt>
                <c:pt idx="1">
                  <c:v>1.4650170643537859</c:v>
                </c:pt>
                <c:pt idx="2">
                  <c:v>1.1472921022520768</c:v>
                </c:pt>
                <c:pt idx="3">
                  <c:v>0.95657989110549591</c:v>
                </c:pt>
                <c:pt idx="4">
                  <c:v>0.7827512241625616</c:v>
                </c:pt>
                <c:pt idx="5">
                  <c:v>0.62580610142327397</c:v>
                </c:pt>
                <c:pt idx="6">
                  <c:v>0.4857445228876332</c:v>
                </c:pt>
                <c:pt idx="7">
                  <c:v>0.36256648855563911</c:v>
                </c:pt>
                <c:pt idx="8">
                  <c:v>0.25627199842729165</c:v>
                </c:pt>
                <c:pt idx="9">
                  <c:v>0.16686105250259095</c:v>
                </c:pt>
                <c:pt idx="10">
                  <c:v>9.4333650781536965E-2</c:v>
                </c:pt>
                <c:pt idx="11">
                  <c:v>3.8689793264129677E-2</c:v>
                </c:pt>
                <c:pt idx="12">
                  <c:v>1.7199193581793559E-2</c:v>
                </c:pt>
                <c:pt idx="13">
                  <c:v>-7.0520049630885714E-5</c:v>
                </c:pt>
                <c:pt idx="14">
                  <c:v>-1.3119347630143652E-2</c:v>
                </c:pt>
                <c:pt idx="15">
                  <c:v>-2.1947289159744744E-2</c:v>
                </c:pt>
                <c:pt idx="16">
                  <c:v>-2.6554344638434157E-2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81A-4136-B8AE-9BCD7D0BE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866904"/>
        <c:axId val="1"/>
      </c:scatterChart>
      <c:valAx>
        <c:axId val="482866904"/>
        <c:scaling>
          <c:orientation val="minMax"/>
          <c:min val="-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80451127819549"/>
              <c:y val="0.84302325581395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86690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6541353383458646"/>
          <c:y val="0.92441860465116277"/>
          <c:w val="0.96992481203007519"/>
          <c:h val="0.982558139534883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MU Cnc - O-C Diagr.</a:t>
            </a:r>
          </a:p>
        </c:rich>
      </c:tx>
      <c:layout>
        <c:manualLayout>
          <c:xMode val="edge"/>
          <c:yMode val="edge"/>
          <c:x val="0.38167970988359279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71765171580668"/>
          <c:y val="0.14202938753789499"/>
          <c:w val="0.81832122071894431"/>
          <c:h val="0.646378641243889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(3)'!$H$20:$H$20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(3)'!$D$21:$D$238</c:f>
                <c:numCache>
                  <c:formatCode>General</c:formatCode>
                  <c:ptCount val="21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(3)'!$D$21:$D$238</c:f>
                <c:numCache>
                  <c:formatCode>General</c:formatCode>
                  <c:ptCount val="21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(3)'!$F$21:$F$998</c:f>
              <c:numCache>
                <c:formatCode>General</c:formatCode>
                <c:ptCount val="978"/>
                <c:pt idx="0">
                  <c:v>-108053.5</c:v>
                </c:pt>
                <c:pt idx="1">
                  <c:v>-103124.5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(3)'!$H$21:$H$998</c:f>
              <c:numCache>
                <c:formatCode>General</c:formatCode>
                <c:ptCount val="978"/>
                <c:pt idx="0">
                  <c:v>1.3131560000001627</c:v>
                </c:pt>
                <c:pt idx="1">
                  <c:v>1.274492000000464</c:v>
                </c:pt>
                <c:pt idx="2">
                  <c:v>0.92130399999950896</c:v>
                </c:pt>
                <c:pt idx="3">
                  <c:v>0.91730399999869405</c:v>
                </c:pt>
                <c:pt idx="4">
                  <c:v>0.83162799999990966</c:v>
                </c:pt>
                <c:pt idx="5">
                  <c:v>0.20650400000158697</c:v>
                </c:pt>
                <c:pt idx="6">
                  <c:v>0.18379999999888241</c:v>
                </c:pt>
                <c:pt idx="7">
                  <c:v>0.12954399999580346</c:v>
                </c:pt>
                <c:pt idx="8">
                  <c:v>0.10128399999666726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59-448C-A38D-44E3D0DFF998}"/>
            </c:ext>
          </c:extLst>
        </c:ser>
        <c:ser>
          <c:idx val="1"/>
          <c:order val="1"/>
          <c:tx>
            <c:strRef>
              <c:f>'A (3)'!$I$20:$I$20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(3)'!$F$21:$F$998</c:f>
              <c:numCache>
                <c:formatCode>General</c:formatCode>
                <c:ptCount val="978"/>
                <c:pt idx="0">
                  <c:v>-108053.5</c:v>
                </c:pt>
                <c:pt idx="1">
                  <c:v>-103124.5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(3)'!$I$21:$I$998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59-448C-A38D-44E3D0DFF998}"/>
            </c:ext>
          </c:extLst>
        </c:ser>
        <c:ser>
          <c:idx val="3"/>
          <c:order val="2"/>
          <c:tx>
            <c:strRef>
              <c:f>'A (3)'!$J$20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(3)'!$F$21:$F$998</c:f>
              <c:numCache>
                <c:formatCode>General</c:formatCode>
                <c:ptCount val="978"/>
                <c:pt idx="0">
                  <c:v>-108053.5</c:v>
                </c:pt>
                <c:pt idx="1">
                  <c:v>-103124.5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(3)'!$J$21:$J$998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559-448C-A38D-44E3D0DFF998}"/>
            </c:ext>
          </c:extLst>
        </c:ser>
        <c:ser>
          <c:idx val="4"/>
          <c:order val="3"/>
          <c:tx>
            <c:strRef>
              <c:f>'A (3)'!$K$20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(3)'!$F$21:$F$998</c:f>
              <c:numCache>
                <c:formatCode>General</c:formatCode>
                <c:ptCount val="978"/>
                <c:pt idx="0">
                  <c:v>-108053.5</c:v>
                </c:pt>
                <c:pt idx="1">
                  <c:v>-103124.5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(3)'!$K$21:$K$998</c:f>
              <c:numCache>
                <c:formatCode>General</c:formatCode>
                <c:ptCount val="978"/>
                <c:pt idx="9">
                  <c:v>2.3908000002847984E-2</c:v>
                </c:pt>
                <c:pt idx="10">
                  <c:v>4.1200000123353675E-4</c:v>
                </c:pt>
                <c:pt idx="11">
                  <c:v>-1.5799999964656308E-3</c:v>
                </c:pt>
                <c:pt idx="12">
                  <c:v>-2.4479999992763624E-3</c:v>
                </c:pt>
                <c:pt idx="13">
                  <c:v>-9.5599999622208998E-4</c:v>
                </c:pt>
                <c:pt idx="14">
                  <c:v>-3.0520000000251457E-3</c:v>
                </c:pt>
                <c:pt idx="15">
                  <c:v>-1.7079999961424619E-3</c:v>
                </c:pt>
                <c:pt idx="16">
                  <c:v>0</c:v>
                </c:pt>
                <c:pt idx="17">
                  <c:v>-7.5440000000526197E-3</c:v>
                </c:pt>
                <c:pt idx="18">
                  <c:v>4.288000003725756E-3</c:v>
                </c:pt>
                <c:pt idx="19">
                  <c:v>-4.9080000026151538E-3</c:v>
                </c:pt>
                <c:pt idx="20">
                  <c:v>-1.083199999993667E-2</c:v>
                </c:pt>
                <c:pt idx="21">
                  <c:v>-1.7599999999220017E-2</c:v>
                </c:pt>
                <c:pt idx="22">
                  <c:v>-2.5075999998080079E-2</c:v>
                </c:pt>
                <c:pt idx="23">
                  <c:v>-2.2111999998742249E-2</c:v>
                </c:pt>
                <c:pt idx="24">
                  <c:v>-2.2828000001027249E-2</c:v>
                </c:pt>
                <c:pt idx="25">
                  <c:v>-2.7604000002611428E-2</c:v>
                </c:pt>
                <c:pt idx="26">
                  <c:v>-2.5212000000465196E-2</c:v>
                </c:pt>
                <c:pt idx="27">
                  <c:v>-2.1335999997972976E-2</c:v>
                </c:pt>
                <c:pt idx="28">
                  <c:v>-2.9644000002008397E-2</c:v>
                </c:pt>
                <c:pt idx="29">
                  <c:v>-2.723600000172155E-2</c:v>
                </c:pt>
                <c:pt idx="30">
                  <c:v>-2.7144000006956048E-2</c:v>
                </c:pt>
                <c:pt idx="31">
                  <c:v>-2.8684000004432164E-2</c:v>
                </c:pt>
                <c:pt idx="32">
                  <c:v>-2.6991999999154359E-2</c:v>
                </c:pt>
                <c:pt idx="33">
                  <c:v>-2.68999999971129E-2</c:v>
                </c:pt>
                <c:pt idx="34">
                  <c:v>-3.6736000001837965E-2</c:v>
                </c:pt>
                <c:pt idx="35">
                  <c:v>-3.711200000543613E-2</c:v>
                </c:pt>
                <c:pt idx="36">
                  <c:v>-3.7127999996300787E-2</c:v>
                </c:pt>
                <c:pt idx="37">
                  <c:v>-3.6643999999796506E-2</c:v>
                </c:pt>
                <c:pt idx="38">
                  <c:v>-3.6756000001332723E-2</c:v>
                </c:pt>
                <c:pt idx="39">
                  <c:v>-2.7368000002752524E-2</c:v>
                </c:pt>
                <c:pt idx="40">
                  <c:v>-2.6923999997961801E-2</c:v>
                </c:pt>
                <c:pt idx="41">
                  <c:v>-2.7280000002065208E-2</c:v>
                </c:pt>
                <c:pt idx="42">
                  <c:v>-2.7592000005824957E-2</c:v>
                </c:pt>
                <c:pt idx="43">
                  <c:v>-2.6904000005743001E-2</c:v>
                </c:pt>
                <c:pt idx="44">
                  <c:v>-2.6815999997779727E-2</c:v>
                </c:pt>
                <c:pt idx="45">
                  <c:v>-2.6723999995738268E-2</c:v>
                </c:pt>
                <c:pt idx="46">
                  <c:v>-3.2040000005508773E-2</c:v>
                </c:pt>
                <c:pt idx="47">
                  <c:v>-3.189600000041537E-2</c:v>
                </c:pt>
                <c:pt idx="48">
                  <c:v>-3.5712000004423317E-2</c:v>
                </c:pt>
                <c:pt idx="49">
                  <c:v>-3.5712000004423317E-2</c:v>
                </c:pt>
                <c:pt idx="50">
                  <c:v>-3.6320000006526243E-2</c:v>
                </c:pt>
                <c:pt idx="51">
                  <c:v>-3.6320000006526243E-2</c:v>
                </c:pt>
                <c:pt idx="52">
                  <c:v>-4.5804000154021196E-2</c:v>
                </c:pt>
                <c:pt idx="53">
                  <c:v>-4.5804000001226086E-2</c:v>
                </c:pt>
                <c:pt idx="54">
                  <c:v>-5.1220000001194421E-2</c:v>
                </c:pt>
                <c:pt idx="55">
                  <c:v>-5.1219999957538676E-2</c:v>
                </c:pt>
                <c:pt idx="56">
                  <c:v>-5.6323999997403007E-2</c:v>
                </c:pt>
                <c:pt idx="57">
                  <c:v>-7.0568000002822373E-2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559-448C-A38D-44E3D0DFF998}"/>
            </c:ext>
          </c:extLst>
        </c:ser>
        <c:ser>
          <c:idx val="2"/>
          <c:order val="4"/>
          <c:tx>
            <c:strRef>
              <c:f>'A (3)'!$L$20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(3)'!$F$21:$F$998</c:f>
              <c:numCache>
                <c:formatCode>General</c:formatCode>
                <c:ptCount val="978"/>
                <c:pt idx="0">
                  <c:v>-108053.5</c:v>
                </c:pt>
                <c:pt idx="1">
                  <c:v>-103124.5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(3)'!$L$21:$L$998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559-448C-A38D-44E3D0DFF998}"/>
            </c:ext>
          </c:extLst>
        </c:ser>
        <c:ser>
          <c:idx val="5"/>
          <c:order val="5"/>
          <c:tx>
            <c:strRef>
              <c:f>'A (3)'!$M$20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(3)'!$F$21:$F$998</c:f>
              <c:numCache>
                <c:formatCode>General</c:formatCode>
                <c:ptCount val="978"/>
                <c:pt idx="0">
                  <c:v>-108053.5</c:v>
                </c:pt>
                <c:pt idx="1">
                  <c:v>-103124.5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(3)'!$M$21:$M$998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559-448C-A38D-44E3D0DFF998}"/>
            </c:ext>
          </c:extLst>
        </c:ser>
        <c:ser>
          <c:idx val="6"/>
          <c:order val="6"/>
          <c:tx>
            <c:strRef>
              <c:f>'A (3)'!$N$20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(3)'!$D$21:$D$998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(3)'!$F$21:$F$998</c:f>
              <c:numCache>
                <c:formatCode>General</c:formatCode>
                <c:ptCount val="978"/>
                <c:pt idx="0">
                  <c:v>-108053.5</c:v>
                </c:pt>
                <c:pt idx="1">
                  <c:v>-103124.5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(3)'!$N$21:$N$998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559-448C-A38D-44E3D0DFF998}"/>
            </c:ext>
          </c:extLst>
        </c:ser>
        <c:ser>
          <c:idx val="7"/>
          <c:order val="7"/>
          <c:tx>
            <c:strRef>
              <c:f>'A (3)'!$O$20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(3)'!$F$21:$F$998</c:f>
              <c:numCache>
                <c:formatCode>General</c:formatCode>
                <c:ptCount val="978"/>
                <c:pt idx="0">
                  <c:v>-108053.5</c:v>
                </c:pt>
                <c:pt idx="1">
                  <c:v>-103124.5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(3)'!$O$21:$O$998</c:f>
              <c:numCache>
                <c:formatCode>General</c:formatCode>
                <c:ptCount val="978"/>
                <c:pt idx="9">
                  <c:v>1.7358906193662049E-2</c:v>
                </c:pt>
                <c:pt idx="10">
                  <c:v>6.8815252744305593E-3</c:v>
                </c:pt>
                <c:pt idx="11">
                  <c:v>4.1211733676521315E-3</c:v>
                </c:pt>
                <c:pt idx="12">
                  <c:v>5.8495983735829817E-4</c:v>
                </c:pt>
                <c:pt idx="13">
                  <c:v>5.8366023664889206E-4</c:v>
                </c:pt>
                <c:pt idx="14">
                  <c:v>2.1067483304935882E-4</c:v>
                </c:pt>
                <c:pt idx="15">
                  <c:v>2.015776280835165E-4</c:v>
                </c:pt>
                <c:pt idx="16">
                  <c:v>-2.5198301949919122E-4</c:v>
                </c:pt>
                <c:pt idx="17">
                  <c:v>-3.3619275171078433E-3</c:v>
                </c:pt>
                <c:pt idx="18">
                  <c:v>-5.0787000542332214E-3</c:v>
                </c:pt>
                <c:pt idx="19">
                  <c:v>-8.7656672668181557E-3</c:v>
                </c:pt>
                <c:pt idx="20">
                  <c:v>-1.2570898143959038E-2</c:v>
                </c:pt>
                <c:pt idx="21">
                  <c:v>-1.600964162104742E-2</c:v>
                </c:pt>
                <c:pt idx="22">
                  <c:v>-1.8377514113585222E-2</c:v>
                </c:pt>
                <c:pt idx="23">
                  <c:v>-1.852956739658573E-2</c:v>
                </c:pt>
                <c:pt idx="24">
                  <c:v>-1.9376907059118466E-2</c:v>
                </c:pt>
                <c:pt idx="25">
                  <c:v>-2.1744779551656272E-2</c:v>
                </c:pt>
                <c:pt idx="26">
                  <c:v>-2.1746079152365677E-2</c:v>
                </c:pt>
                <c:pt idx="27">
                  <c:v>-2.2204838202786008E-2</c:v>
                </c:pt>
                <c:pt idx="28">
                  <c:v>-2.8639161315055308E-2</c:v>
                </c:pt>
                <c:pt idx="29">
                  <c:v>-2.8897781856227111E-2</c:v>
                </c:pt>
                <c:pt idx="30">
                  <c:v>-2.8899081456936516E-2</c:v>
                </c:pt>
                <c:pt idx="31">
                  <c:v>-2.8905579460483548E-2</c:v>
                </c:pt>
                <c:pt idx="32">
                  <c:v>-2.8906879061192953E-2</c:v>
                </c:pt>
                <c:pt idx="33">
                  <c:v>-2.8908178661902359E-2</c:v>
                </c:pt>
                <c:pt idx="34">
                  <c:v>-3.5168355279111253E-2</c:v>
                </c:pt>
                <c:pt idx="35">
                  <c:v>-3.5229436512453333E-2</c:v>
                </c:pt>
                <c:pt idx="36">
                  <c:v>-3.5232035713872144E-2</c:v>
                </c:pt>
                <c:pt idx="37">
                  <c:v>-3.5267124933026112E-2</c:v>
                </c:pt>
                <c:pt idx="38">
                  <c:v>-3.5285319342957797E-2</c:v>
                </c:pt>
                <c:pt idx="39">
                  <c:v>-3.5336003770624631E-2</c:v>
                </c:pt>
                <c:pt idx="40">
                  <c:v>-3.5345100975590474E-2</c:v>
                </c:pt>
                <c:pt idx="41">
                  <c:v>-3.5354198180556316E-2</c:v>
                </c:pt>
                <c:pt idx="42">
                  <c:v>-3.5469862643693451E-2</c:v>
                </c:pt>
                <c:pt idx="43">
                  <c:v>-3.5488057053625136E-2</c:v>
                </c:pt>
                <c:pt idx="44">
                  <c:v>-3.5603721516762277E-2</c:v>
                </c:pt>
                <c:pt idx="45">
                  <c:v>-3.5702491170677135E-2</c:v>
                </c:pt>
                <c:pt idx="46">
                  <c:v>-3.7589511400734701E-2</c:v>
                </c:pt>
                <c:pt idx="47">
                  <c:v>-3.7598608605700544E-2</c:v>
                </c:pt>
                <c:pt idx="48">
                  <c:v>-3.8315988197292677E-2</c:v>
                </c:pt>
                <c:pt idx="49">
                  <c:v>-3.8315988197292677E-2</c:v>
                </c:pt>
                <c:pt idx="50">
                  <c:v>-3.8317287798002087E-2</c:v>
                </c:pt>
                <c:pt idx="51">
                  <c:v>-3.8317287798002087E-2</c:v>
                </c:pt>
                <c:pt idx="52">
                  <c:v>-4.1628670405568675E-2</c:v>
                </c:pt>
                <c:pt idx="53">
                  <c:v>-4.1628670405568675E-2</c:v>
                </c:pt>
                <c:pt idx="54">
                  <c:v>-4.4165490990329265E-2</c:v>
                </c:pt>
                <c:pt idx="55">
                  <c:v>-4.4165490990329265E-2</c:v>
                </c:pt>
                <c:pt idx="56">
                  <c:v>-4.5546966544427879E-2</c:v>
                </c:pt>
                <c:pt idx="57">
                  <c:v>-5.440764418115826E-2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559-448C-A38D-44E3D0DFF998}"/>
            </c:ext>
          </c:extLst>
        </c:ser>
        <c:ser>
          <c:idx val="8"/>
          <c:order val="8"/>
          <c:tx>
            <c:strRef>
              <c:f>'A (3)'!$U$20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(3)'!$F$21:$F$998</c:f>
              <c:numCache>
                <c:formatCode>General</c:formatCode>
                <c:ptCount val="978"/>
                <c:pt idx="0">
                  <c:v>-108053.5</c:v>
                </c:pt>
                <c:pt idx="1">
                  <c:v>-103124.5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(3)'!$U$21:$U$998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559-448C-A38D-44E3D0DFF998}"/>
            </c:ext>
          </c:extLst>
        </c:ser>
        <c:ser>
          <c:idx val="9"/>
          <c:order val="9"/>
          <c:tx>
            <c:strRef>
              <c:f>'A (3)'!$W$1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(3)'!$V$2:$V$17</c:f>
              <c:numCache>
                <c:formatCode>General</c:formatCode>
                <c:ptCount val="16"/>
                <c:pt idx="0">
                  <c:v>-120000</c:v>
                </c:pt>
                <c:pt idx="1">
                  <c:v>-115000</c:v>
                </c:pt>
                <c:pt idx="2">
                  <c:v>-100000</c:v>
                </c:pt>
                <c:pt idx="3">
                  <c:v>-90000</c:v>
                </c:pt>
                <c:pt idx="4">
                  <c:v>-80000</c:v>
                </c:pt>
                <c:pt idx="5">
                  <c:v>-70000</c:v>
                </c:pt>
                <c:pt idx="6">
                  <c:v>-60000</c:v>
                </c:pt>
                <c:pt idx="7">
                  <c:v>-50000</c:v>
                </c:pt>
                <c:pt idx="8">
                  <c:v>-40000</c:v>
                </c:pt>
                <c:pt idx="9">
                  <c:v>-30000</c:v>
                </c:pt>
                <c:pt idx="10">
                  <c:v>-20000</c:v>
                </c:pt>
                <c:pt idx="11">
                  <c:v>-10000</c:v>
                </c:pt>
                <c:pt idx="12">
                  <c:v>-5000</c:v>
                </c:pt>
                <c:pt idx="13">
                  <c:v>0</c:v>
                </c:pt>
                <c:pt idx="14">
                  <c:v>5000</c:v>
                </c:pt>
                <c:pt idx="15">
                  <c:v>10000</c:v>
                </c:pt>
              </c:numCache>
            </c:numRef>
          </c:xVal>
          <c:yVal>
            <c:numRef>
              <c:f>'A (3)'!$W$2:$W$17</c:f>
              <c:numCache>
                <c:formatCode>General</c:formatCode>
                <c:ptCount val="16"/>
                <c:pt idx="0">
                  <c:v>1.5793671571561789</c:v>
                </c:pt>
                <c:pt idx="1">
                  <c:v>1.4650170643537859</c:v>
                </c:pt>
                <c:pt idx="2">
                  <c:v>1.1472921022520768</c:v>
                </c:pt>
                <c:pt idx="3">
                  <c:v>0.95657989110549591</c:v>
                </c:pt>
                <c:pt idx="4">
                  <c:v>0.7827512241625616</c:v>
                </c:pt>
                <c:pt idx="5">
                  <c:v>0.62580610142327397</c:v>
                </c:pt>
                <c:pt idx="6">
                  <c:v>0.4857445228876332</c:v>
                </c:pt>
                <c:pt idx="7">
                  <c:v>0.36256648855563911</c:v>
                </c:pt>
                <c:pt idx="8">
                  <c:v>0.25627199842729165</c:v>
                </c:pt>
                <c:pt idx="9">
                  <c:v>0.16686105250259095</c:v>
                </c:pt>
                <c:pt idx="10">
                  <c:v>9.4333650781536965E-2</c:v>
                </c:pt>
                <c:pt idx="11">
                  <c:v>3.8689793264129677E-2</c:v>
                </c:pt>
                <c:pt idx="12">
                  <c:v>1.7199193581793559E-2</c:v>
                </c:pt>
                <c:pt idx="13">
                  <c:v>-7.0520049630885714E-5</c:v>
                </c:pt>
                <c:pt idx="14">
                  <c:v>-1.3119347630143652E-2</c:v>
                </c:pt>
                <c:pt idx="15">
                  <c:v>-2.1947289159744744E-2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559-448C-A38D-44E3D0DFF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271776"/>
        <c:axId val="1"/>
      </c:scatterChart>
      <c:valAx>
        <c:axId val="413271776"/>
        <c:scaling>
          <c:orientation val="minMax"/>
          <c:min val="-1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603085492176071"/>
              <c:y val="0.843480695347864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381679389312976E-2"/>
              <c:y val="0.376812811442047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2717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541986335677506"/>
          <c:y val="0.92464041994750656"/>
          <c:w val="0.97099316783875289"/>
          <c:h val="0.982611738750047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MU Cnc - O-C Diagr.</a:t>
            </a:r>
          </a:p>
        </c:rich>
      </c:tx>
      <c:layout>
        <c:manualLayout>
          <c:xMode val="edge"/>
          <c:yMode val="edge"/>
          <c:x val="0.38345864661654133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3953488372093023"/>
          <c:w val="0.81654135338345868"/>
          <c:h val="0.648255813953488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(4)'!$H$20:$H$20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(4)'!$D$21:$D$238</c:f>
                <c:numCache>
                  <c:formatCode>General</c:formatCode>
                  <c:ptCount val="21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(4)'!$D$21:$D$238</c:f>
                <c:numCache>
                  <c:formatCode>General</c:formatCode>
                  <c:ptCount val="21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(4)'!$F$21:$F$998</c:f>
              <c:numCache>
                <c:formatCode>General</c:formatCode>
                <c:ptCount val="978"/>
                <c:pt idx="0">
                  <c:v>-108054</c:v>
                </c:pt>
                <c:pt idx="1">
                  <c:v>-103125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(4)'!$H$21:$H$998</c:f>
              <c:numCache>
                <c:formatCode>General</c:formatCode>
                <c:ptCount val="978"/>
                <c:pt idx="0">
                  <c:v>1.4586640000015905</c:v>
                </c:pt>
                <c:pt idx="1">
                  <c:v>1.4200000000018917</c:v>
                </c:pt>
                <c:pt idx="2">
                  <c:v>0.92130399999950896</c:v>
                </c:pt>
                <c:pt idx="3">
                  <c:v>0.91730399999869405</c:v>
                </c:pt>
                <c:pt idx="4">
                  <c:v>0.83162799999990966</c:v>
                </c:pt>
                <c:pt idx="5">
                  <c:v>0.20650400000158697</c:v>
                </c:pt>
                <c:pt idx="6">
                  <c:v>0.18379999999888241</c:v>
                </c:pt>
                <c:pt idx="7">
                  <c:v>0.12954399999580346</c:v>
                </c:pt>
                <c:pt idx="8">
                  <c:v>0.10128399999666726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0E-4D01-89C6-68534FB995B5}"/>
            </c:ext>
          </c:extLst>
        </c:ser>
        <c:ser>
          <c:idx val="1"/>
          <c:order val="1"/>
          <c:tx>
            <c:strRef>
              <c:f>'A (4)'!$I$20:$I$20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(4)'!$F$21:$F$998</c:f>
              <c:numCache>
                <c:formatCode>General</c:formatCode>
                <c:ptCount val="978"/>
                <c:pt idx="0">
                  <c:v>-108054</c:v>
                </c:pt>
                <c:pt idx="1">
                  <c:v>-103125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(4)'!$I$21:$I$998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0E-4D01-89C6-68534FB995B5}"/>
            </c:ext>
          </c:extLst>
        </c:ser>
        <c:ser>
          <c:idx val="3"/>
          <c:order val="2"/>
          <c:tx>
            <c:strRef>
              <c:f>'A (4)'!$J$20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(4)'!$F$21:$F$998</c:f>
              <c:numCache>
                <c:formatCode>General</c:formatCode>
                <c:ptCount val="978"/>
                <c:pt idx="0">
                  <c:v>-108054</c:v>
                </c:pt>
                <c:pt idx="1">
                  <c:v>-103125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(4)'!$J$21:$J$998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80E-4D01-89C6-68534FB995B5}"/>
            </c:ext>
          </c:extLst>
        </c:ser>
        <c:ser>
          <c:idx val="4"/>
          <c:order val="3"/>
          <c:tx>
            <c:strRef>
              <c:f>'A (4)'!$K$20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(4)'!$F$21:$F$998</c:f>
              <c:numCache>
                <c:formatCode>General</c:formatCode>
                <c:ptCount val="978"/>
                <c:pt idx="0">
                  <c:v>-108054</c:v>
                </c:pt>
                <c:pt idx="1">
                  <c:v>-103125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(4)'!$K$21:$K$998</c:f>
              <c:numCache>
                <c:formatCode>General</c:formatCode>
                <c:ptCount val="978"/>
                <c:pt idx="9">
                  <c:v>2.3908000002847984E-2</c:v>
                </c:pt>
                <c:pt idx="10">
                  <c:v>4.1200000123353675E-4</c:v>
                </c:pt>
                <c:pt idx="11">
                  <c:v>-1.5799999964656308E-3</c:v>
                </c:pt>
                <c:pt idx="12">
                  <c:v>-2.4479999992763624E-3</c:v>
                </c:pt>
                <c:pt idx="13">
                  <c:v>-9.5599999622208998E-4</c:v>
                </c:pt>
                <c:pt idx="14">
                  <c:v>-3.0520000000251457E-3</c:v>
                </c:pt>
                <c:pt idx="15">
                  <c:v>-1.7079999961424619E-3</c:v>
                </c:pt>
                <c:pt idx="16">
                  <c:v>0</c:v>
                </c:pt>
                <c:pt idx="17">
                  <c:v>-7.5440000000526197E-3</c:v>
                </c:pt>
                <c:pt idx="18">
                  <c:v>4.288000003725756E-3</c:v>
                </c:pt>
                <c:pt idx="19">
                  <c:v>-4.9080000026151538E-3</c:v>
                </c:pt>
                <c:pt idx="20">
                  <c:v>-1.083199999993667E-2</c:v>
                </c:pt>
                <c:pt idx="21">
                  <c:v>-1.7599999999220017E-2</c:v>
                </c:pt>
                <c:pt idx="22">
                  <c:v>-2.5075999998080079E-2</c:v>
                </c:pt>
                <c:pt idx="23">
                  <c:v>-2.2111999998742249E-2</c:v>
                </c:pt>
                <c:pt idx="24">
                  <c:v>-2.2828000001027249E-2</c:v>
                </c:pt>
                <c:pt idx="25">
                  <c:v>-2.7604000002611428E-2</c:v>
                </c:pt>
                <c:pt idx="26">
                  <c:v>-2.5212000000465196E-2</c:v>
                </c:pt>
                <c:pt idx="27">
                  <c:v>-2.1335999997972976E-2</c:v>
                </c:pt>
                <c:pt idx="28">
                  <c:v>-2.9644000002008397E-2</c:v>
                </c:pt>
                <c:pt idx="29">
                  <c:v>-2.723600000172155E-2</c:v>
                </c:pt>
                <c:pt idx="30">
                  <c:v>-2.7144000006956048E-2</c:v>
                </c:pt>
                <c:pt idx="31">
                  <c:v>-2.8684000004432164E-2</c:v>
                </c:pt>
                <c:pt idx="32">
                  <c:v>-2.6991999999154359E-2</c:v>
                </c:pt>
                <c:pt idx="33">
                  <c:v>-2.68999999971129E-2</c:v>
                </c:pt>
                <c:pt idx="34">
                  <c:v>-3.6736000001837965E-2</c:v>
                </c:pt>
                <c:pt idx="35">
                  <c:v>-3.711200000543613E-2</c:v>
                </c:pt>
                <c:pt idx="36">
                  <c:v>-3.7127999996300787E-2</c:v>
                </c:pt>
                <c:pt idx="37">
                  <c:v>-3.6643999999796506E-2</c:v>
                </c:pt>
                <c:pt idx="38">
                  <c:v>-3.6756000001332723E-2</c:v>
                </c:pt>
                <c:pt idx="39">
                  <c:v>-2.7368000002752524E-2</c:v>
                </c:pt>
                <c:pt idx="40">
                  <c:v>-2.6923999997961801E-2</c:v>
                </c:pt>
                <c:pt idx="41">
                  <c:v>-2.7280000002065208E-2</c:v>
                </c:pt>
                <c:pt idx="42">
                  <c:v>-2.7592000005824957E-2</c:v>
                </c:pt>
                <c:pt idx="43">
                  <c:v>-2.6904000005743001E-2</c:v>
                </c:pt>
                <c:pt idx="44">
                  <c:v>-2.6815999997779727E-2</c:v>
                </c:pt>
                <c:pt idx="45">
                  <c:v>-2.6723999995738268E-2</c:v>
                </c:pt>
                <c:pt idx="46">
                  <c:v>-3.2040000005508773E-2</c:v>
                </c:pt>
                <c:pt idx="47">
                  <c:v>-3.189600000041537E-2</c:v>
                </c:pt>
                <c:pt idx="48">
                  <c:v>-3.5712000004423317E-2</c:v>
                </c:pt>
                <c:pt idx="49">
                  <c:v>-3.5712000004423317E-2</c:v>
                </c:pt>
                <c:pt idx="50">
                  <c:v>-3.6320000006526243E-2</c:v>
                </c:pt>
                <c:pt idx="51">
                  <c:v>-3.6320000006526243E-2</c:v>
                </c:pt>
                <c:pt idx="52">
                  <c:v>-4.5804000154021196E-2</c:v>
                </c:pt>
                <c:pt idx="53">
                  <c:v>-4.5804000001226086E-2</c:v>
                </c:pt>
                <c:pt idx="54">
                  <c:v>-5.1220000001194421E-2</c:v>
                </c:pt>
                <c:pt idx="55">
                  <c:v>-5.1219999957538676E-2</c:v>
                </c:pt>
                <c:pt idx="56">
                  <c:v>-5.6323999997403007E-2</c:v>
                </c:pt>
                <c:pt idx="57">
                  <c:v>-7.0568000002822373E-2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80E-4D01-89C6-68534FB995B5}"/>
            </c:ext>
          </c:extLst>
        </c:ser>
        <c:ser>
          <c:idx val="2"/>
          <c:order val="4"/>
          <c:tx>
            <c:strRef>
              <c:f>'A (4)'!$L$20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(4)'!$F$21:$F$998</c:f>
              <c:numCache>
                <c:formatCode>General</c:formatCode>
                <c:ptCount val="978"/>
                <c:pt idx="0">
                  <c:v>-108054</c:v>
                </c:pt>
                <c:pt idx="1">
                  <c:v>-103125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(4)'!$L$21:$L$998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80E-4D01-89C6-68534FB995B5}"/>
            </c:ext>
          </c:extLst>
        </c:ser>
        <c:ser>
          <c:idx val="5"/>
          <c:order val="5"/>
          <c:tx>
            <c:strRef>
              <c:f>'A (4)'!$M$20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(4)'!$F$21:$F$998</c:f>
              <c:numCache>
                <c:formatCode>General</c:formatCode>
                <c:ptCount val="978"/>
                <c:pt idx="0">
                  <c:v>-108054</c:v>
                </c:pt>
                <c:pt idx="1">
                  <c:v>-103125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(4)'!$M$21:$M$998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80E-4D01-89C6-68534FB995B5}"/>
            </c:ext>
          </c:extLst>
        </c:ser>
        <c:ser>
          <c:idx val="6"/>
          <c:order val="6"/>
          <c:tx>
            <c:strRef>
              <c:f>'A (4)'!$N$20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(4)'!$F$21:$F$998</c:f>
              <c:numCache>
                <c:formatCode>General</c:formatCode>
                <c:ptCount val="978"/>
                <c:pt idx="0">
                  <c:v>-108054</c:v>
                </c:pt>
                <c:pt idx="1">
                  <c:v>-103125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(4)'!$N$21:$N$998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80E-4D01-89C6-68534FB995B5}"/>
            </c:ext>
          </c:extLst>
        </c:ser>
        <c:ser>
          <c:idx val="7"/>
          <c:order val="7"/>
          <c:tx>
            <c:strRef>
              <c:f>'A (4)'!$O$20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(4)'!$F$21:$F$998</c:f>
              <c:numCache>
                <c:formatCode>General</c:formatCode>
                <c:ptCount val="978"/>
                <c:pt idx="0">
                  <c:v>-108054</c:v>
                </c:pt>
                <c:pt idx="1">
                  <c:v>-103125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(4)'!$O$21:$O$998</c:f>
              <c:numCache>
                <c:formatCode>General</c:formatCode>
                <c:ptCount val="978"/>
                <c:pt idx="9">
                  <c:v>1.7358906193662049E-2</c:v>
                </c:pt>
                <c:pt idx="10">
                  <c:v>6.8815252744305593E-3</c:v>
                </c:pt>
                <c:pt idx="11">
                  <c:v>4.1211733676521315E-3</c:v>
                </c:pt>
                <c:pt idx="12">
                  <c:v>5.8495983735829817E-4</c:v>
                </c:pt>
                <c:pt idx="13">
                  <c:v>5.8366023664889206E-4</c:v>
                </c:pt>
                <c:pt idx="14">
                  <c:v>2.1067483304935882E-4</c:v>
                </c:pt>
                <c:pt idx="15">
                  <c:v>2.015776280835165E-4</c:v>
                </c:pt>
                <c:pt idx="16">
                  <c:v>-2.5198301949919122E-4</c:v>
                </c:pt>
                <c:pt idx="17">
                  <c:v>-3.3619275171078433E-3</c:v>
                </c:pt>
                <c:pt idx="18">
                  <c:v>-5.0787000542332214E-3</c:v>
                </c:pt>
                <c:pt idx="19">
                  <c:v>-8.7656672668181557E-3</c:v>
                </c:pt>
                <c:pt idx="20">
                  <c:v>-1.2570898143959038E-2</c:v>
                </c:pt>
                <c:pt idx="21">
                  <c:v>-1.600964162104742E-2</c:v>
                </c:pt>
                <c:pt idx="22">
                  <c:v>-1.8377514113585222E-2</c:v>
                </c:pt>
                <c:pt idx="23">
                  <c:v>-1.852956739658573E-2</c:v>
                </c:pt>
                <c:pt idx="24">
                  <c:v>-1.9376907059118466E-2</c:v>
                </c:pt>
                <c:pt idx="25">
                  <c:v>-2.1744779551656272E-2</c:v>
                </c:pt>
                <c:pt idx="26">
                  <c:v>-2.1746079152365677E-2</c:v>
                </c:pt>
                <c:pt idx="27">
                  <c:v>-2.2204838202786008E-2</c:v>
                </c:pt>
                <c:pt idx="28">
                  <c:v>-2.8639161315055308E-2</c:v>
                </c:pt>
                <c:pt idx="29">
                  <c:v>-2.8897781856227111E-2</c:v>
                </c:pt>
                <c:pt idx="30">
                  <c:v>-2.8899081456936516E-2</c:v>
                </c:pt>
                <c:pt idx="31">
                  <c:v>-2.8905579460483548E-2</c:v>
                </c:pt>
                <c:pt idx="32">
                  <c:v>-2.8906879061192953E-2</c:v>
                </c:pt>
                <c:pt idx="33">
                  <c:v>-2.8908178661902359E-2</c:v>
                </c:pt>
                <c:pt idx="34">
                  <c:v>-3.5168355279111253E-2</c:v>
                </c:pt>
                <c:pt idx="35">
                  <c:v>-3.5229436512453333E-2</c:v>
                </c:pt>
                <c:pt idx="36">
                  <c:v>-3.5232035713872144E-2</c:v>
                </c:pt>
                <c:pt idx="37">
                  <c:v>-3.5267124933026112E-2</c:v>
                </c:pt>
                <c:pt idx="38">
                  <c:v>-3.5285319342957797E-2</c:v>
                </c:pt>
                <c:pt idx="39">
                  <c:v>-3.5336003770624631E-2</c:v>
                </c:pt>
                <c:pt idx="40">
                  <c:v>-3.5345100975590474E-2</c:v>
                </c:pt>
                <c:pt idx="41">
                  <c:v>-3.5354198180556316E-2</c:v>
                </c:pt>
                <c:pt idx="42">
                  <c:v>-3.5469862643693451E-2</c:v>
                </c:pt>
                <c:pt idx="43">
                  <c:v>-3.5488057053625136E-2</c:v>
                </c:pt>
                <c:pt idx="44">
                  <c:v>-3.5603721516762277E-2</c:v>
                </c:pt>
                <c:pt idx="45">
                  <c:v>-3.5702491170677135E-2</c:v>
                </c:pt>
                <c:pt idx="46">
                  <c:v>-3.7589511400734701E-2</c:v>
                </c:pt>
                <c:pt idx="47">
                  <c:v>-3.7598608605700544E-2</c:v>
                </c:pt>
                <c:pt idx="48">
                  <c:v>-3.8315988197292677E-2</c:v>
                </c:pt>
                <c:pt idx="49">
                  <c:v>-3.8315988197292677E-2</c:v>
                </c:pt>
                <c:pt idx="50">
                  <c:v>-3.8317287798002087E-2</c:v>
                </c:pt>
                <c:pt idx="51">
                  <c:v>-3.8317287798002087E-2</c:v>
                </c:pt>
                <c:pt idx="52">
                  <c:v>-4.1628670405568675E-2</c:v>
                </c:pt>
                <c:pt idx="53">
                  <c:v>-4.1628670405568675E-2</c:v>
                </c:pt>
                <c:pt idx="54">
                  <c:v>-4.4165490990329265E-2</c:v>
                </c:pt>
                <c:pt idx="55">
                  <c:v>-4.4165490990329265E-2</c:v>
                </c:pt>
                <c:pt idx="56">
                  <c:v>-4.5546966544427879E-2</c:v>
                </c:pt>
                <c:pt idx="57">
                  <c:v>-5.440764418115826E-2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80E-4D01-89C6-68534FB995B5}"/>
            </c:ext>
          </c:extLst>
        </c:ser>
        <c:ser>
          <c:idx val="8"/>
          <c:order val="8"/>
          <c:tx>
            <c:strRef>
              <c:f>'A (4)'!$U$20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(4)'!$F$21:$F$998</c:f>
              <c:numCache>
                <c:formatCode>General</c:formatCode>
                <c:ptCount val="978"/>
                <c:pt idx="0">
                  <c:v>-108054</c:v>
                </c:pt>
                <c:pt idx="1">
                  <c:v>-103125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(4)'!$U$21:$U$998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80E-4D01-89C6-68534FB995B5}"/>
            </c:ext>
          </c:extLst>
        </c:ser>
        <c:ser>
          <c:idx val="9"/>
          <c:order val="9"/>
          <c:tx>
            <c:strRef>
              <c:f>'A (4)'!$W$1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(4)'!$V$2:$V$20</c:f>
              <c:numCache>
                <c:formatCode>General</c:formatCode>
                <c:ptCount val="19"/>
                <c:pt idx="0">
                  <c:v>-120000</c:v>
                </c:pt>
                <c:pt idx="1">
                  <c:v>-115000</c:v>
                </c:pt>
                <c:pt idx="2">
                  <c:v>-100000</c:v>
                </c:pt>
                <c:pt idx="3">
                  <c:v>-90000</c:v>
                </c:pt>
                <c:pt idx="4">
                  <c:v>-80000</c:v>
                </c:pt>
                <c:pt idx="5">
                  <c:v>-70000</c:v>
                </c:pt>
                <c:pt idx="6">
                  <c:v>-60000</c:v>
                </c:pt>
                <c:pt idx="7">
                  <c:v>-50000</c:v>
                </c:pt>
                <c:pt idx="8">
                  <c:v>-40000</c:v>
                </c:pt>
                <c:pt idx="9">
                  <c:v>-30000</c:v>
                </c:pt>
                <c:pt idx="10">
                  <c:v>-20000</c:v>
                </c:pt>
                <c:pt idx="11">
                  <c:v>-10000</c:v>
                </c:pt>
                <c:pt idx="12">
                  <c:v>-5000</c:v>
                </c:pt>
                <c:pt idx="13">
                  <c:v>0</c:v>
                </c:pt>
                <c:pt idx="14">
                  <c:v>5000</c:v>
                </c:pt>
                <c:pt idx="15">
                  <c:v>10000</c:v>
                </c:pt>
                <c:pt idx="16">
                  <c:v>15000</c:v>
                </c:pt>
              </c:numCache>
            </c:numRef>
          </c:xVal>
          <c:yVal>
            <c:numRef>
              <c:f>'A (4)'!$W$2:$W$20</c:f>
              <c:numCache>
                <c:formatCode>General</c:formatCode>
                <c:ptCount val="19"/>
                <c:pt idx="0">
                  <c:v>1.7586598719050026</c:v>
                </c:pt>
                <c:pt idx="1">
                  <c:v>1.6297356452603344</c:v>
                </c:pt>
                <c:pt idx="2">
                  <c:v>1.271994739884069</c:v>
                </c:pt>
                <c:pt idx="3">
                  <c:v>1.0576939484313401</c:v>
                </c:pt>
                <c:pt idx="4">
                  <c:v>0.86274767335043689</c:v>
                </c:pt>
                <c:pt idx="5">
                  <c:v>0.68715591464135906</c:v>
                </c:pt>
                <c:pt idx="6">
                  <c:v>0.53091867230410661</c:v>
                </c:pt>
                <c:pt idx="7">
                  <c:v>0.39403594633867939</c:v>
                </c:pt>
                <c:pt idx="8">
                  <c:v>0.27650773674507767</c:v>
                </c:pt>
                <c:pt idx="9">
                  <c:v>0.17833404352330129</c:v>
                </c:pt>
                <c:pt idx="10">
                  <c:v>9.9514866673350313E-2</c:v>
                </c:pt>
                <c:pt idx="11">
                  <c:v>4.0050206195224716E-2</c:v>
                </c:pt>
                <c:pt idx="12">
                  <c:v>1.757581959559644E-2</c:v>
                </c:pt>
                <c:pt idx="13">
                  <c:v>-5.9937911075489756E-5</c:v>
                </c:pt>
                <c:pt idx="14">
                  <c:v>-1.2857066324791076E-2</c:v>
                </c:pt>
                <c:pt idx="15">
                  <c:v>-2.0815565645550312E-2</c:v>
                </c:pt>
                <c:pt idx="16">
                  <c:v>-2.3935435873353207E-2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80E-4D01-89C6-68534FB99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272432"/>
        <c:axId val="1"/>
      </c:scatterChart>
      <c:valAx>
        <c:axId val="413272432"/>
        <c:scaling>
          <c:orientation val="minMax"/>
          <c:min val="-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80451127819549"/>
              <c:y val="0.84302325581395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2724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6541353383458646"/>
          <c:y val="0.92441860465116277"/>
          <c:w val="0.96992481203007519"/>
          <c:h val="0.982558139534883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MU Cnc - O-C Diagr.</a:t>
            </a:r>
          </a:p>
        </c:rich>
      </c:tx>
      <c:layout>
        <c:manualLayout>
          <c:xMode val="edge"/>
          <c:yMode val="edge"/>
          <c:x val="0.38167970988359279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71765171580668"/>
          <c:y val="0.14202938753789499"/>
          <c:w val="0.81832122071894431"/>
          <c:h val="0.646378641243889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(4)'!$H$20:$H$20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(4)'!$D$21:$D$238</c:f>
                <c:numCache>
                  <c:formatCode>General</c:formatCode>
                  <c:ptCount val="21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(4)'!$D$21:$D$238</c:f>
                <c:numCache>
                  <c:formatCode>General</c:formatCode>
                  <c:ptCount val="21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(4)'!$F$21:$F$998</c:f>
              <c:numCache>
                <c:formatCode>General</c:formatCode>
                <c:ptCount val="978"/>
                <c:pt idx="0">
                  <c:v>-108054</c:v>
                </c:pt>
                <c:pt idx="1">
                  <c:v>-103125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(4)'!$H$21:$H$998</c:f>
              <c:numCache>
                <c:formatCode>General</c:formatCode>
                <c:ptCount val="978"/>
                <c:pt idx="0">
                  <c:v>1.4586640000015905</c:v>
                </c:pt>
                <c:pt idx="1">
                  <c:v>1.4200000000018917</c:v>
                </c:pt>
                <c:pt idx="2">
                  <c:v>0.92130399999950896</c:v>
                </c:pt>
                <c:pt idx="3">
                  <c:v>0.91730399999869405</c:v>
                </c:pt>
                <c:pt idx="4">
                  <c:v>0.83162799999990966</c:v>
                </c:pt>
                <c:pt idx="5">
                  <c:v>0.20650400000158697</c:v>
                </c:pt>
                <c:pt idx="6">
                  <c:v>0.18379999999888241</c:v>
                </c:pt>
                <c:pt idx="7">
                  <c:v>0.12954399999580346</c:v>
                </c:pt>
                <c:pt idx="8">
                  <c:v>0.10128399999666726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0C-4A9B-B7F2-2ED3CB9B43AF}"/>
            </c:ext>
          </c:extLst>
        </c:ser>
        <c:ser>
          <c:idx val="1"/>
          <c:order val="1"/>
          <c:tx>
            <c:strRef>
              <c:f>'A (4)'!$I$20:$I$20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(4)'!$F$21:$F$998</c:f>
              <c:numCache>
                <c:formatCode>General</c:formatCode>
                <c:ptCount val="978"/>
                <c:pt idx="0">
                  <c:v>-108054</c:v>
                </c:pt>
                <c:pt idx="1">
                  <c:v>-103125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(4)'!$I$21:$I$998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0C-4A9B-B7F2-2ED3CB9B43AF}"/>
            </c:ext>
          </c:extLst>
        </c:ser>
        <c:ser>
          <c:idx val="3"/>
          <c:order val="2"/>
          <c:tx>
            <c:strRef>
              <c:f>'A (4)'!$J$20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(4)'!$F$21:$F$998</c:f>
              <c:numCache>
                <c:formatCode>General</c:formatCode>
                <c:ptCount val="978"/>
                <c:pt idx="0">
                  <c:v>-108054</c:v>
                </c:pt>
                <c:pt idx="1">
                  <c:v>-103125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(4)'!$J$21:$J$998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00C-4A9B-B7F2-2ED3CB9B43AF}"/>
            </c:ext>
          </c:extLst>
        </c:ser>
        <c:ser>
          <c:idx val="4"/>
          <c:order val="3"/>
          <c:tx>
            <c:strRef>
              <c:f>'A (4)'!$K$20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(4)'!$F$21:$F$998</c:f>
              <c:numCache>
                <c:formatCode>General</c:formatCode>
                <c:ptCount val="978"/>
                <c:pt idx="0">
                  <c:v>-108054</c:v>
                </c:pt>
                <c:pt idx="1">
                  <c:v>-103125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(4)'!$K$21:$K$998</c:f>
              <c:numCache>
                <c:formatCode>General</c:formatCode>
                <c:ptCount val="978"/>
                <c:pt idx="9">
                  <c:v>2.3908000002847984E-2</c:v>
                </c:pt>
                <c:pt idx="10">
                  <c:v>4.1200000123353675E-4</c:v>
                </c:pt>
                <c:pt idx="11">
                  <c:v>-1.5799999964656308E-3</c:v>
                </c:pt>
                <c:pt idx="12">
                  <c:v>-2.4479999992763624E-3</c:v>
                </c:pt>
                <c:pt idx="13">
                  <c:v>-9.5599999622208998E-4</c:v>
                </c:pt>
                <c:pt idx="14">
                  <c:v>-3.0520000000251457E-3</c:v>
                </c:pt>
                <c:pt idx="15">
                  <c:v>-1.7079999961424619E-3</c:v>
                </c:pt>
                <c:pt idx="16">
                  <c:v>0</c:v>
                </c:pt>
                <c:pt idx="17">
                  <c:v>-7.5440000000526197E-3</c:v>
                </c:pt>
                <c:pt idx="18">
                  <c:v>4.288000003725756E-3</c:v>
                </c:pt>
                <c:pt idx="19">
                  <c:v>-4.9080000026151538E-3</c:v>
                </c:pt>
                <c:pt idx="20">
                  <c:v>-1.083199999993667E-2</c:v>
                </c:pt>
                <c:pt idx="21">
                  <c:v>-1.7599999999220017E-2</c:v>
                </c:pt>
                <c:pt idx="22">
                  <c:v>-2.5075999998080079E-2</c:v>
                </c:pt>
                <c:pt idx="23">
                  <c:v>-2.2111999998742249E-2</c:v>
                </c:pt>
                <c:pt idx="24">
                  <c:v>-2.2828000001027249E-2</c:v>
                </c:pt>
                <c:pt idx="25">
                  <c:v>-2.7604000002611428E-2</c:v>
                </c:pt>
                <c:pt idx="26">
                  <c:v>-2.5212000000465196E-2</c:v>
                </c:pt>
                <c:pt idx="27">
                  <c:v>-2.1335999997972976E-2</c:v>
                </c:pt>
                <c:pt idx="28">
                  <c:v>-2.9644000002008397E-2</c:v>
                </c:pt>
                <c:pt idx="29">
                  <c:v>-2.723600000172155E-2</c:v>
                </c:pt>
                <c:pt idx="30">
                  <c:v>-2.7144000006956048E-2</c:v>
                </c:pt>
                <c:pt idx="31">
                  <c:v>-2.8684000004432164E-2</c:v>
                </c:pt>
                <c:pt idx="32">
                  <c:v>-2.6991999999154359E-2</c:v>
                </c:pt>
                <c:pt idx="33">
                  <c:v>-2.68999999971129E-2</c:v>
                </c:pt>
                <c:pt idx="34">
                  <c:v>-3.6736000001837965E-2</c:v>
                </c:pt>
                <c:pt idx="35">
                  <c:v>-3.711200000543613E-2</c:v>
                </c:pt>
                <c:pt idx="36">
                  <c:v>-3.7127999996300787E-2</c:v>
                </c:pt>
                <c:pt idx="37">
                  <c:v>-3.6643999999796506E-2</c:v>
                </c:pt>
                <c:pt idx="38">
                  <c:v>-3.6756000001332723E-2</c:v>
                </c:pt>
                <c:pt idx="39">
                  <c:v>-2.7368000002752524E-2</c:v>
                </c:pt>
                <c:pt idx="40">
                  <c:v>-2.6923999997961801E-2</c:v>
                </c:pt>
                <c:pt idx="41">
                  <c:v>-2.7280000002065208E-2</c:v>
                </c:pt>
                <c:pt idx="42">
                  <c:v>-2.7592000005824957E-2</c:v>
                </c:pt>
                <c:pt idx="43">
                  <c:v>-2.6904000005743001E-2</c:v>
                </c:pt>
                <c:pt idx="44">
                  <c:v>-2.6815999997779727E-2</c:v>
                </c:pt>
                <c:pt idx="45">
                  <c:v>-2.6723999995738268E-2</c:v>
                </c:pt>
                <c:pt idx="46">
                  <c:v>-3.2040000005508773E-2</c:v>
                </c:pt>
                <c:pt idx="47">
                  <c:v>-3.189600000041537E-2</c:v>
                </c:pt>
                <c:pt idx="48">
                  <c:v>-3.5712000004423317E-2</c:v>
                </c:pt>
                <c:pt idx="49">
                  <c:v>-3.5712000004423317E-2</c:v>
                </c:pt>
                <c:pt idx="50">
                  <c:v>-3.6320000006526243E-2</c:v>
                </c:pt>
                <c:pt idx="51">
                  <c:v>-3.6320000006526243E-2</c:v>
                </c:pt>
                <c:pt idx="52">
                  <c:v>-4.5804000154021196E-2</c:v>
                </c:pt>
                <c:pt idx="53">
                  <c:v>-4.5804000001226086E-2</c:v>
                </c:pt>
                <c:pt idx="54">
                  <c:v>-5.1220000001194421E-2</c:v>
                </c:pt>
                <c:pt idx="55">
                  <c:v>-5.1219999957538676E-2</c:v>
                </c:pt>
                <c:pt idx="56">
                  <c:v>-5.6323999997403007E-2</c:v>
                </c:pt>
                <c:pt idx="57">
                  <c:v>-7.0568000002822373E-2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00C-4A9B-B7F2-2ED3CB9B43AF}"/>
            </c:ext>
          </c:extLst>
        </c:ser>
        <c:ser>
          <c:idx val="2"/>
          <c:order val="4"/>
          <c:tx>
            <c:strRef>
              <c:f>'A (4)'!$L$20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(4)'!$F$21:$F$998</c:f>
              <c:numCache>
                <c:formatCode>General</c:formatCode>
                <c:ptCount val="978"/>
                <c:pt idx="0">
                  <c:v>-108054</c:v>
                </c:pt>
                <c:pt idx="1">
                  <c:v>-103125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(4)'!$L$21:$L$998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00C-4A9B-B7F2-2ED3CB9B43AF}"/>
            </c:ext>
          </c:extLst>
        </c:ser>
        <c:ser>
          <c:idx val="5"/>
          <c:order val="5"/>
          <c:tx>
            <c:strRef>
              <c:f>'A (4)'!$M$20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(4)'!$F$21:$F$998</c:f>
              <c:numCache>
                <c:formatCode>General</c:formatCode>
                <c:ptCount val="978"/>
                <c:pt idx="0">
                  <c:v>-108054</c:v>
                </c:pt>
                <c:pt idx="1">
                  <c:v>-103125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(4)'!$M$21:$M$998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00C-4A9B-B7F2-2ED3CB9B43AF}"/>
            </c:ext>
          </c:extLst>
        </c:ser>
        <c:ser>
          <c:idx val="6"/>
          <c:order val="6"/>
          <c:tx>
            <c:strRef>
              <c:f>'A (4)'!$N$20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plus>
            <c:minus>
              <c:numRef>
                <c:f>'A (4)'!$D$21:$D$998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  <c:pt idx="39">
                    <c:v>2.9999999999999997E-4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2.9999999999999997E-4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0</c:v>
                  </c:pt>
                  <c:pt idx="49">
                    <c:v>5.0000000000000001E-4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0</c:v>
                  </c:pt>
                  <c:pt idx="53">
                    <c:v>5.0000000000000001E-4</c:v>
                  </c:pt>
                  <c:pt idx="54">
                    <c:v>5.0000000000000001E-4</c:v>
                  </c:pt>
                  <c:pt idx="55">
                    <c:v>0</c:v>
                  </c:pt>
                  <c:pt idx="56">
                    <c:v>5.0000000000000001E-4</c:v>
                  </c:pt>
                  <c:pt idx="5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(4)'!$F$21:$F$998</c:f>
              <c:numCache>
                <c:formatCode>General</c:formatCode>
                <c:ptCount val="978"/>
                <c:pt idx="0">
                  <c:v>-108054</c:v>
                </c:pt>
                <c:pt idx="1">
                  <c:v>-103125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(4)'!$N$21:$N$998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00C-4A9B-B7F2-2ED3CB9B43AF}"/>
            </c:ext>
          </c:extLst>
        </c:ser>
        <c:ser>
          <c:idx val="7"/>
          <c:order val="7"/>
          <c:tx>
            <c:strRef>
              <c:f>'A (4)'!$O$20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(4)'!$F$21:$F$998</c:f>
              <c:numCache>
                <c:formatCode>General</c:formatCode>
                <c:ptCount val="978"/>
                <c:pt idx="0">
                  <c:v>-108054</c:v>
                </c:pt>
                <c:pt idx="1">
                  <c:v>-103125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(4)'!$O$21:$O$998</c:f>
              <c:numCache>
                <c:formatCode>General</c:formatCode>
                <c:ptCount val="978"/>
                <c:pt idx="9">
                  <c:v>1.7358906193662049E-2</c:v>
                </c:pt>
                <c:pt idx="10">
                  <c:v>6.8815252744305593E-3</c:v>
                </c:pt>
                <c:pt idx="11">
                  <c:v>4.1211733676521315E-3</c:v>
                </c:pt>
                <c:pt idx="12">
                  <c:v>5.8495983735829817E-4</c:v>
                </c:pt>
                <c:pt idx="13">
                  <c:v>5.8366023664889206E-4</c:v>
                </c:pt>
                <c:pt idx="14">
                  <c:v>2.1067483304935882E-4</c:v>
                </c:pt>
                <c:pt idx="15">
                  <c:v>2.015776280835165E-4</c:v>
                </c:pt>
                <c:pt idx="16">
                  <c:v>-2.5198301949919122E-4</c:v>
                </c:pt>
                <c:pt idx="17">
                  <c:v>-3.3619275171078433E-3</c:v>
                </c:pt>
                <c:pt idx="18">
                  <c:v>-5.0787000542332214E-3</c:v>
                </c:pt>
                <c:pt idx="19">
                  <c:v>-8.7656672668181557E-3</c:v>
                </c:pt>
                <c:pt idx="20">
                  <c:v>-1.2570898143959038E-2</c:v>
                </c:pt>
                <c:pt idx="21">
                  <c:v>-1.600964162104742E-2</c:v>
                </c:pt>
                <c:pt idx="22">
                  <c:v>-1.8377514113585222E-2</c:v>
                </c:pt>
                <c:pt idx="23">
                  <c:v>-1.852956739658573E-2</c:v>
                </c:pt>
                <c:pt idx="24">
                  <c:v>-1.9376907059118466E-2</c:v>
                </c:pt>
                <c:pt idx="25">
                  <c:v>-2.1744779551656272E-2</c:v>
                </c:pt>
                <c:pt idx="26">
                  <c:v>-2.1746079152365677E-2</c:v>
                </c:pt>
                <c:pt idx="27">
                  <c:v>-2.2204838202786008E-2</c:v>
                </c:pt>
                <c:pt idx="28">
                  <c:v>-2.8639161315055308E-2</c:v>
                </c:pt>
                <c:pt idx="29">
                  <c:v>-2.8897781856227111E-2</c:v>
                </c:pt>
                <c:pt idx="30">
                  <c:v>-2.8899081456936516E-2</c:v>
                </c:pt>
                <c:pt idx="31">
                  <c:v>-2.8905579460483548E-2</c:v>
                </c:pt>
                <c:pt idx="32">
                  <c:v>-2.8906879061192953E-2</c:v>
                </c:pt>
                <c:pt idx="33">
                  <c:v>-2.8908178661902359E-2</c:v>
                </c:pt>
                <c:pt idx="34">
                  <c:v>-3.5168355279111253E-2</c:v>
                </c:pt>
                <c:pt idx="35">
                  <c:v>-3.5229436512453333E-2</c:v>
                </c:pt>
                <c:pt idx="36">
                  <c:v>-3.5232035713872144E-2</c:v>
                </c:pt>
                <c:pt idx="37">
                  <c:v>-3.5267124933026112E-2</c:v>
                </c:pt>
                <c:pt idx="38">
                  <c:v>-3.5285319342957797E-2</c:v>
                </c:pt>
                <c:pt idx="39">
                  <c:v>-3.5336003770624631E-2</c:v>
                </c:pt>
                <c:pt idx="40">
                  <c:v>-3.5345100975590474E-2</c:v>
                </c:pt>
                <c:pt idx="41">
                  <c:v>-3.5354198180556316E-2</c:v>
                </c:pt>
                <c:pt idx="42">
                  <c:v>-3.5469862643693451E-2</c:v>
                </c:pt>
                <c:pt idx="43">
                  <c:v>-3.5488057053625136E-2</c:v>
                </c:pt>
                <c:pt idx="44">
                  <c:v>-3.5603721516762277E-2</c:v>
                </c:pt>
                <c:pt idx="45">
                  <c:v>-3.5702491170677135E-2</c:v>
                </c:pt>
                <c:pt idx="46">
                  <c:v>-3.7589511400734701E-2</c:v>
                </c:pt>
                <c:pt idx="47">
                  <c:v>-3.7598608605700544E-2</c:v>
                </c:pt>
                <c:pt idx="48">
                  <c:v>-3.8315988197292677E-2</c:v>
                </c:pt>
                <c:pt idx="49">
                  <c:v>-3.8315988197292677E-2</c:v>
                </c:pt>
                <c:pt idx="50">
                  <c:v>-3.8317287798002087E-2</c:v>
                </c:pt>
                <c:pt idx="51">
                  <c:v>-3.8317287798002087E-2</c:v>
                </c:pt>
                <c:pt idx="52">
                  <c:v>-4.1628670405568675E-2</c:v>
                </c:pt>
                <c:pt idx="53">
                  <c:v>-4.1628670405568675E-2</c:v>
                </c:pt>
                <c:pt idx="54">
                  <c:v>-4.4165490990329265E-2</c:v>
                </c:pt>
                <c:pt idx="55">
                  <c:v>-4.4165490990329265E-2</c:v>
                </c:pt>
                <c:pt idx="56">
                  <c:v>-4.5546966544427879E-2</c:v>
                </c:pt>
                <c:pt idx="57">
                  <c:v>-5.440764418115826E-2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00C-4A9B-B7F2-2ED3CB9B43AF}"/>
            </c:ext>
          </c:extLst>
        </c:ser>
        <c:ser>
          <c:idx val="8"/>
          <c:order val="8"/>
          <c:tx>
            <c:strRef>
              <c:f>'A (4)'!$U$20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(4)'!$F$21:$F$998</c:f>
              <c:numCache>
                <c:formatCode>General</c:formatCode>
                <c:ptCount val="978"/>
                <c:pt idx="0">
                  <c:v>-108054</c:v>
                </c:pt>
                <c:pt idx="1">
                  <c:v>-103125</c:v>
                </c:pt>
                <c:pt idx="2">
                  <c:v>-85644</c:v>
                </c:pt>
                <c:pt idx="3">
                  <c:v>-82269</c:v>
                </c:pt>
                <c:pt idx="4">
                  <c:v>-73070.5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  <c:pt idx="39">
                  <c:v>13498</c:v>
                </c:pt>
                <c:pt idx="40">
                  <c:v>13501.5</c:v>
                </c:pt>
                <c:pt idx="41">
                  <c:v>13505</c:v>
                </c:pt>
                <c:pt idx="42">
                  <c:v>13549.5</c:v>
                </c:pt>
                <c:pt idx="43">
                  <c:v>13556.5</c:v>
                </c:pt>
                <c:pt idx="44">
                  <c:v>13601</c:v>
                </c:pt>
                <c:pt idx="45">
                  <c:v>13639</c:v>
                </c:pt>
                <c:pt idx="46">
                  <c:v>14365</c:v>
                </c:pt>
                <c:pt idx="47">
                  <c:v>14368.5</c:v>
                </c:pt>
                <c:pt idx="48">
                  <c:v>14644.5</c:v>
                </c:pt>
                <c:pt idx="49">
                  <c:v>14644.5</c:v>
                </c:pt>
                <c:pt idx="50">
                  <c:v>14645</c:v>
                </c:pt>
                <c:pt idx="51">
                  <c:v>14645</c:v>
                </c:pt>
                <c:pt idx="52">
                  <c:v>15919</c:v>
                </c:pt>
                <c:pt idx="53">
                  <c:v>15919</c:v>
                </c:pt>
                <c:pt idx="54">
                  <c:v>16895</c:v>
                </c:pt>
                <c:pt idx="55">
                  <c:v>16895</c:v>
                </c:pt>
                <c:pt idx="56">
                  <c:v>17426.5</c:v>
                </c:pt>
                <c:pt idx="57">
                  <c:v>20835.5</c:v>
                </c:pt>
              </c:numCache>
            </c:numRef>
          </c:xVal>
          <c:yVal>
            <c:numRef>
              <c:f>'A (4)'!$U$21:$U$998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00C-4A9B-B7F2-2ED3CB9B43AF}"/>
            </c:ext>
          </c:extLst>
        </c:ser>
        <c:ser>
          <c:idx val="9"/>
          <c:order val="9"/>
          <c:tx>
            <c:strRef>
              <c:f>'A (4)'!$W$1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(4)'!$V$2:$V$17</c:f>
              <c:numCache>
                <c:formatCode>General</c:formatCode>
                <c:ptCount val="16"/>
                <c:pt idx="0">
                  <c:v>-120000</c:v>
                </c:pt>
                <c:pt idx="1">
                  <c:v>-115000</c:v>
                </c:pt>
                <c:pt idx="2">
                  <c:v>-100000</c:v>
                </c:pt>
                <c:pt idx="3">
                  <c:v>-90000</c:v>
                </c:pt>
                <c:pt idx="4">
                  <c:v>-80000</c:v>
                </c:pt>
                <c:pt idx="5">
                  <c:v>-70000</c:v>
                </c:pt>
                <c:pt idx="6">
                  <c:v>-60000</c:v>
                </c:pt>
                <c:pt idx="7">
                  <c:v>-50000</c:v>
                </c:pt>
                <c:pt idx="8">
                  <c:v>-40000</c:v>
                </c:pt>
                <c:pt idx="9">
                  <c:v>-30000</c:v>
                </c:pt>
                <c:pt idx="10">
                  <c:v>-20000</c:v>
                </c:pt>
                <c:pt idx="11">
                  <c:v>-10000</c:v>
                </c:pt>
                <c:pt idx="12">
                  <c:v>-5000</c:v>
                </c:pt>
                <c:pt idx="13">
                  <c:v>0</c:v>
                </c:pt>
                <c:pt idx="14">
                  <c:v>5000</c:v>
                </c:pt>
                <c:pt idx="15">
                  <c:v>10000</c:v>
                </c:pt>
              </c:numCache>
            </c:numRef>
          </c:xVal>
          <c:yVal>
            <c:numRef>
              <c:f>'A (4)'!$W$2:$W$17</c:f>
              <c:numCache>
                <c:formatCode>General</c:formatCode>
                <c:ptCount val="16"/>
                <c:pt idx="0">
                  <c:v>1.7586598719050026</c:v>
                </c:pt>
                <c:pt idx="1">
                  <c:v>1.6297356452603344</c:v>
                </c:pt>
                <c:pt idx="2">
                  <c:v>1.271994739884069</c:v>
                </c:pt>
                <c:pt idx="3">
                  <c:v>1.0576939484313401</c:v>
                </c:pt>
                <c:pt idx="4">
                  <c:v>0.86274767335043689</c:v>
                </c:pt>
                <c:pt idx="5">
                  <c:v>0.68715591464135906</c:v>
                </c:pt>
                <c:pt idx="6">
                  <c:v>0.53091867230410661</c:v>
                </c:pt>
                <c:pt idx="7">
                  <c:v>0.39403594633867939</c:v>
                </c:pt>
                <c:pt idx="8">
                  <c:v>0.27650773674507767</c:v>
                </c:pt>
                <c:pt idx="9">
                  <c:v>0.17833404352330129</c:v>
                </c:pt>
                <c:pt idx="10">
                  <c:v>9.9514866673350313E-2</c:v>
                </c:pt>
                <c:pt idx="11">
                  <c:v>4.0050206195224716E-2</c:v>
                </c:pt>
                <c:pt idx="12">
                  <c:v>1.757581959559644E-2</c:v>
                </c:pt>
                <c:pt idx="13">
                  <c:v>-5.9937911075489756E-5</c:v>
                </c:pt>
                <c:pt idx="14">
                  <c:v>-1.2857066324791076E-2</c:v>
                </c:pt>
                <c:pt idx="15">
                  <c:v>-2.0815565645550312E-2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00C-4A9B-B7F2-2ED3CB9B4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772680"/>
        <c:axId val="1"/>
      </c:scatterChart>
      <c:valAx>
        <c:axId val="683772680"/>
        <c:scaling>
          <c:orientation val="minMax"/>
          <c:min val="-1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603085492176071"/>
              <c:y val="0.843480695347864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381679389312976E-2"/>
              <c:y val="0.376812811442047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7726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541986335677506"/>
          <c:y val="0.92464041994750656"/>
          <c:w val="0.97099316783875289"/>
          <c:h val="0.982611738750047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GSC 1397-1030 - O-C Diagr.</a:t>
            </a:r>
          </a:p>
        </c:rich>
      </c:tx>
      <c:layout>
        <c:manualLayout>
          <c:xMode val="edge"/>
          <c:yMode val="edge"/>
          <c:x val="0.34135338345864663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81203007518797"/>
          <c:y val="0.14035127795846455"/>
          <c:w val="0.82105263157894737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Harvard-1919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(old)'!$D$21:$D$238</c:f>
                <c:numCache>
                  <c:formatCode>General</c:formatCode>
                  <c:ptCount val="21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</c:numCache>
              </c:numRef>
            </c:plus>
            <c:minus>
              <c:numRef>
                <c:f>'A (old)'!$D$21:$D$238</c:f>
                <c:numCache>
                  <c:formatCode>General</c:formatCode>
                  <c:ptCount val="21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(old)'!$F$21:$F$998</c:f>
              <c:numCache>
                <c:formatCode>General</c:formatCode>
                <c:ptCount val="978"/>
                <c:pt idx="0">
                  <c:v>-108052.5</c:v>
                </c:pt>
                <c:pt idx="1">
                  <c:v>-103123.5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</c:numCache>
            </c:numRef>
          </c:xVal>
          <c:yVal>
            <c:numRef>
              <c:f>'A (old)'!$H$21:$H$998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1B-47D7-96CA-A382903D35B4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</c:numCache>
              </c:numRef>
            </c:plus>
            <c:minus>
              <c:numRef>
                <c:f>'A (old)'!$D$21:$D$998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(old)'!$F$21:$F$998</c:f>
              <c:numCache>
                <c:formatCode>General</c:formatCode>
                <c:ptCount val="978"/>
                <c:pt idx="0">
                  <c:v>-108052.5</c:v>
                </c:pt>
                <c:pt idx="1">
                  <c:v>-103123.5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</c:numCache>
            </c:numRef>
          </c:xVal>
          <c:yVal>
            <c:numRef>
              <c:f>'A (old)'!$I$21:$I$998</c:f>
              <c:numCache>
                <c:formatCode>General</c:formatCode>
                <c:ptCount val="978"/>
                <c:pt idx="0">
                  <c:v>1.0221400000009453</c:v>
                </c:pt>
                <c:pt idx="1">
                  <c:v>0.98347600000124658</c:v>
                </c:pt>
                <c:pt idx="2">
                  <c:v>0.77579600000171922</c:v>
                </c:pt>
                <c:pt idx="3">
                  <c:v>0.77179600000090431</c:v>
                </c:pt>
                <c:pt idx="4">
                  <c:v>0.54061200000069221</c:v>
                </c:pt>
                <c:pt idx="5">
                  <c:v>0.20650400000158697</c:v>
                </c:pt>
                <c:pt idx="6">
                  <c:v>0.18379999999888241</c:v>
                </c:pt>
                <c:pt idx="7">
                  <c:v>0.12954399999580346</c:v>
                </c:pt>
                <c:pt idx="8">
                  <c:v>0.10128399999666726</c:v>
                </c:pt>
                <c:pt idx="9">
                  <c:v>2.3908000002847984E-2</c:v>
                </c:pt>
                <c:pt idx="10">
                  <c:v>4.1200000123353675E-4</c:v>
                </c:pt>
                <c:pt idx="11">
                  <c:v>-1.5799999964656308E-3</c:v>
                </c:pt>
                <c:pt idx="12">
                  <c:v>-2.4479999992763624E-3</c:v>
                </c:pt>
                <c:pt idx="13">
                  <c:v>-9.5599999622208998E-4</c:v>
                </c:pt>
                <c:pt idx="14">
                  <c:v>-3.0520000000251457E-3</c:v>
                </c:pt>
                <c:pt idx="15">
                  <c:v>-1.7079999961424619E-3</c:v>
                </c:pt>
                <c:pt idx="16">
                  <c:v>0</c:v>
                </c:pt>
                <c:pt idx="17">
                  <c:v>-7.5440000000526197E-3</c:v>
                </c:pt>
                <c:pt idx="18">
                  <c:v>4.288000003725756E-3</c:v>
                </c:pt>
                <c:pt idx="19">
                  <c:v>-4.9080000026151538E-3</c:v>
                </c:pt>
                <c:pt idx="20">
                  <c:v>-1.083199999993667E-2</c:v>
                </c:pt>
                <c:pt idx="21">
                  <c:v>-1.7599999999220017E-2</c:v>
                </c:pt>
                <c:pt idx="22">
                  <c:v>-2.5075999998080079E-2</c:v>
                </c:pt>
                <c:pt idx="23">
                  <c:v>-2.2111999998742249E-2</c:v>
                </c:pt>
                <c:pt idx="24">
                  <c:v>-2.2828000001027249E-2</c:v>
                </c:pt>
                <c:pt idx="25">
                  <c:v>-2.7604000002611428E-2</c:v>
                </c:pt>
                <c:pt idx="26">
                  <c:v>-2.5212000000465196E-2</c:v>
                </c:pt>
                <c:pt idx="27">
                  <c:v>-2.1335999997972976E-2</c:v>
                </c:pt>
                <c:pt idx="28">
                  <c:v>-2.9644000002008397E-2</c:v>
                </c:pt>
                <c:pt idx="29">
                  <c:v>-2.723600000172155E-2</c:v>
                </c:pt>
                <c:pt idx="30">
                  <c:v>-2.7144000006956048E-2</c:v>
                </c:pt>
                <c:pt idx="31">
                  <c:v>-2.8684000004432164E-2</c:v>
                </c:pt>
                <c:pt idx="32">
                  <c:v>-2.6991999999154359E-2</c:v>
                </c:pt>
                <c:pt idx="33">
                  <c:v>-2.68999999971129E-2</c:v>
                </c:pt>
                <c:pt idx="34">
                  <c:v>-3.6736000001837965E-2</c:v>
                </c:pt>
                <c:pt idx="35">
                  <c:v>-3.711200000543613E-2</c:v>
                </c:pt>
                <c:pt idx="36">
                  <c:v>-3.7127999996300787E-2</c:v>
                </c:pt>
                <c:pt idx="37">
                  <c:v>-3.6643999999796506E-2</c:v>
                </c:pt>
                <c:pt idx="38">
                  <c:v>-3.6756000001332723E-2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1B-47D7-96CA-A382903D35B4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S3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</c:numCache>
              </c:numRef>
            </c:plus>
            <c:minus>
              <c:numRef>
                <c:f>'A (old)'!$D$21:$D$998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(old)'!$F$21:$F$998</c:f>
              <c:numCache>
                <c:formatCode>General</c:formatCode>
                <c:ptCount val="978"/>
                <c:pt idx="0">
                  <c:v>-108052.5</c:v>
                </c:pt>
                <c:pt idx="1">
                  <c:v>-103123.5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</c:numCache>
            </c:numRef>
          </c:xVal>
          <c:yVal>
            <c:numRef>
              <c:f>'A (old)'!$J$21:$J$998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1B-47D7-96CA-A382903D35B4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</c:numCache>
              </c:numRef>
            </c:plus>
            <c:minus>
              <c:numRef>
                <c:f>'A (old)'!$D$21:$D$998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(old)'!$F$21:$F$998</c:f>
              <c:numCache>
                <c:formatCode>General</c:formatCode>
                <c:ptCount val="978"/>
                <c:pt idx="0">
                  <c:v>-108052.5</c:v>
                </c:pt>
                <c:pt idx="1">
                  <c:v>-103123.5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</c:numCache>
            </c:numRef>
          </c:xVal>
          <c:yVal>
            <c:numRef>
              <c:f>'A (old)'!$K$21:$K$998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1B-47D7-96CA-A382903D35B4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</c:numCache>
              </c:numRef>
            </c:plus>
            <c:minus>
              <c:numRef>
                <c:f>'A (old)'!$D$21:$D$998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(old)'!$F$21:$F$998</c:f>
              <c:numCache>
                <c:formatCode>General</c:formatCode>
                <c:ptCount val="978"/>
                <c:pt idx="0">
                  <c:v>-108052.5</c:v>
                </c:pt>
                <c:pt idx="1">
                  <c:v>-103123.5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</c:numCache>
            </c:numRef>
          </c:xVal>
          <c:yVal>
            <c:numRef>
              <c:f>'A (old)'!$L$21:$L$998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1B-47D7-96CA-A382903D35B4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</c:numCache>
              </c:numRef>
            </c:plus>
            <c:minus>
              <c:numRef>
                <c:f>'A (old)'!$D$21:$D$998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(old)'!$F$21:$F$998</c:f>
              <c:numCache>
                <c:formatCode>General</c:formatCode>
                <c:ptCount val="978"/>
                <c:pt idx="0">
                  <c:v>-108052.5</c:v>
                </c:pt>
                <c:pt idx="1">
                  <c:v>-103123.5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</c:numCache>
            </c:numRef>
          </c:xVal>
          <c:yVal>
            <c:numRef>
              <c:f>'A (old)'!$M$21:$M$998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1B-47D7-96CA-A382903D35B4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</c:numCache>
              </c:numRef>
            </c:plus>
            <c:minus>
              <c:numRef>
                <c:f>'A (old)'!$D$21:$D$998</c:f>
                <c:numCache>
                  <c:formatCode>General</c:formatCode>
                  <c:ptCount val="978"/>
                  <c:pt idx="16">
                    <c:v>0</c:v>
                  </c:pt>
                  <c:pt idx="21">
                    <c:v>2.9999999999999997E-4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(old)'!$F$21:$F$998</c:f>
              <c:numCache>
                <c:formatCode>General</c:formatCode>
                <c:ptCount val="978"/>
                <c:pt idx="0">
                  <c:v>-108052.5</c:v>
                </c:pt>
                <c:pt idx="1">
                  <c:v>-103123.5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</c:numCache>
            </c:numRef>
          </c:xVal>
          <c:yVal>
            <c:numRef>
              <c:f>'A (old)'!$N$21:$N$998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1B-47D7-96CA-A382903D35B4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(old)'!$F$21:$F$998</c:f>
              <c:numCache>
                <c:formatCode>General</c:formatCode>
                <c:ptCount val="978"/>
                <c:pt idx="0">
                  <c:v>-108052.5</c:v>
                </c:pt>
                <c:pt idx="1">
                  <c:v>-103123.5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</c:numCache>
            </c:numRef>
          </c:xVal>
          <c:yVal>
            <c:numRef>
              <c:f>'A (old)'!$O$21:$O$998</c:f>
              <c:numCache>
                <c:formatCode>General</c:formatCode>
                <c:ptCount val="978"/>
                <c:pt idx="0">
                  <c:v>0.28109905236586585</c:v>
                </c:pt>
                <c:pt idx="1">
                  <c:v>0.26822317597970169</c:v>
                </c:pt>
                <c:pt idx="2">
                  <c:v>0.22256070504641903</c:v>
                </c:pt>
                <c:pt idx="3">
                  <c:v>0.21374429546976978</c:v>
                </c:pt>
                <c:pt idx="4">
                  <c:v>0.18971402830070416</c:v>
                </c:pt>
                <c:pt idx="5">
                  <c:v>9.2144456184367049E-2</c:v>
                </c:pt>
                <c:pt idx="6">
                  <c:v>8.1580438309413111E-2</c:v>
                </c:pt>
                <c:pt idx="7">
                  <c:v>6.5538491284167763E-2</c:v>
                </c:pt>
                <c:pt idx="8">
                  <c:v>5.5618397841997236E-2</c:v>
                </c:pt>
                <c:pt idx="9">
                  <c:v>1.653623378977518E-2</c:v>
                </c:pt>
                <c:pt idx="10">
                  <c:v>6.006175418375735E-3</c:v>
                </c:pt>
                <c:pt idx="11">
                  <c:v>3.2319452049234376E-3</c:v>
                </c:pt>
                <c:pt idx="12">
                  <c:v>-3.2204745553028255E-4</c:v>
                </c:pt>
                <c:pt idx="13">
                  <c:v>-3.2335359028237871E-4</c:v>
                </c:pt>
                <c:pt idx="14">
                  <c:v>-6.9821426413398384E-4</c:v>
                </c:pt>
                <c:pt idx="15">
                  <c:v>-7.073572073986571E-4</c:v>
                </c:pt>
                <c:pt idx="16">
                  <c:v>-1.1631982358802258E-3</c:v>
                </c:pt>
                <c:pt idx="17">
                  <c:v>-4.2887786976463973E-3</c:v>
                </c:pt>
                <c:pt idx="18">
                  <c:v>-6.0141827051654571E-3</c:v>
                </c:pt>
                <c:pt idx="19">
                  <c:v>-9.7196869968623357E-3</c:v>
                </c:pt>
                <c:pt idx="20">
                  <c:v>-1.3544049550999965E-2</c:v>
                </c:pt>
                <c:pt idx="21">
                  <c:v>-1.7000082105046471E-2</c:v>
                </c:pt>
                <c:pt idx="22">
                  <c:v>-1.9379859623365719E-2</c:v>
                </c:pt>
                <c:pt idx="23">
                  <c:v>-1.9532677389360976E-2</c:v>
                </c:pt>
                <c:pt idx="24">
                  <c:v>-2.0384277247727688E-2</c:v>
                </c:pt>
                <c:pt idx="25">
                  <c:v>-2.2764054766046937E-2</c:v>
                </c:pt>
                <c:pt idx="26">
                  <c:v>-2.2765360900799031E-2</c:v>
                </c:pt>
                <c:pt idx="27">
                  <c:v>-2.3226426468288985E-2</c:v>
                </c:pt>
                <c:pt idx="28">
                  <c:v>-2.9693099625917197E-2</c:v>
                </c:pt>
                <c:pt idx="29">
                  <c:v>-2.9953020441584339E-2</c:v>
                </c:pt>
                <c:pt idx="30">
                  <c:v>-2.9954326576336437E-2</c:v>
                </c:pt>
                <c:pt idx="31">
                  <c:v>-2.9960857250096916E-2</c:v>
                </c:pt>
                <c:pt idx="32">
                  <c:v>-2.9962163384849014E-2</c:v>
                </c:pt>
                <c:pt idx="33">
                  <c:v>-2.9963469519601108E-2</c:v>
                </c:pt>
                <c:pt idx="34">
                  <c:v>-3.6255120620448431E-2</c:v>
                </c:pt>
                <c:pt idx="35">
                  <c:v>-3.6316508953796955E-2</c:v>
                </c:pt>
                <c:pt idx="36">
                  <c:v>-3.6319121223301151E-2</c:v>
                </c:pt>
                <c:pt idx="37">
                  <c:v>-3.6354386861607746E-2</c:v>
                </c:pt>
                <c:pt idx="38">
                  <c:v>-3.6372672748137089E-2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1B-47D7-96CA-A382903D35B4}"/>
            </c:ext>
          </c:extLst>
        </c:ser>
        <c:ser>
          <c:idx val="8"/>
          <c:order val="8"/>
          <c:tx>
            <c:strRef>
              <c:f>'A (old)'!$R$20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(old)'!$F$21:$F$998</c:f>
              <c:numCache>
                <c:formatCode>General</c:formatCode>
                <c:ptCount val="978"/>
                <c:pt idx="0">
                  <c:v>-108052.5</c:v>
                </c:pt>
                <c:pt idx="1">
                  <c:v>-103123.5</c:v>
                </c:pt>
                <c:pt idx="2">
                  <c:v>-85643.5</c:v>
                </c:pt>
                <c:pt idx="3">
                  <c:v>-82268.5</c:v>
                </c:pt>
                <c:pt idx="4">
                  <c:v>-73069.5</c:v>
                </c:pt>
                <c:pt idx="5">
                  <c:v>-35719</c:v>
                </c:pt>
                <c:pt idx="6">
                  <c:v>-31675</c:v>
                </c:pt>
                <c:pt idx="7">
                  <c:v>-25534</c:v>
                </c:pt>
                <c:pt idx="8">
                  <c:v>-21736.5</c:v>
                </c:pt>
                <c:pt idx="9">
                  <c:v>-6775.5</c:v>
                </c:pt>
                <c:pt idx="10">
                  <c:v>-2744.5</c:v>
                </c:pt>
                <c:pt idx="11">
                  <c:v>-1682.5</c:v>
                </c:pt>
                <c:pt idx="12">
                  <c:v>-322</c:v>
                </c:pt>
                <c:pt idx="13">
                  <c:v>-321.5</c:v>
                </c:pt>
                <c:pt idx="14">
                  <c:v>-178</c:v>
                </c:pt>
                <c:pt idx="15">
                  <c:v>-174.5</c:v>
                </c:pt>
                <c:pt idx="16">
                  <c:v>0</c:v>
                </c:pt>
                <c:pt idx="17">
                  <c:v>1196.5</c:v>
                </c:pt>
                <c:pt idx="18">
                  <c:v>1857</c:v>
                </c:pt>
                <c:pt idx="19">
                  <c:v>3275.5</c:v>
                </c:pt>
                <c:pt idx="20">
                  <c:v>4739.5</c:v>
                </c:pt>
                <c:pt idx="21">
                  <c:v>6062.5</c:v>
                </c:pt>
                <c:pt idx="22">
                  <c:v>6973.5</c:v>
                </c:pt>
                <c:pt idx="23">
                  <c:v>7032</c:v>
                </c:pt>
                <c:pt idx="24">
                  <c:v>7358</c:v>
                </c:pt>
                <c:pt idx="25">
                  <c:v>8269</c:v>
                </c:pt>
                <c:pt idx="26">
                  <c:v>8269.5</c:v>
                </c:pt>
                <c:pt idx="27">
                  <c:v>8446</c:v>
                </c:pt>
                <c:pt idx="28">
                  <c:v>10921.5</c:v>
                </c:pt>
                <c:pt idx="29">
                  <c:v>11021</c:v>
                </c:pt>
                <c:pt idx="30">
                  <c:v>11021.5</c:v>
                </c:pt>
                <c:pt idx="31">
                  <c:v>11024</c:v>
                </c:pt>
                <c:pt idx="32">
                  <c:v>11024.5</c:v>
                </c:pt>
                <c:pt idx="33">
                  <c:v>11025</c:v>
                </c:pt>
                <c:pt idx="34">
                  <c:v>13433.5</c:v>
                </c:pt>
                <c:pt idx="35">
                  <c:v>13457</c:v>
                </c:pt>
                <c:pt idx="36">
                  <c:v>13458</c:v>
                </c:pt>
                <c:pt idx="37">
                  <c:v>13471.5</c:v>
                </c:pt>
                <c:pt idx="38">
                  <c:v>13478.5</c:v>
                </c:pt>
              </c:numCache>
            </c:numRef>
          </c:xVal>
          <c:yVal>
            <c:numRef>
              <c:f>'A (old)'!$R$21:$R$998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1B-47D7-96CA-A382903D3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773992"/>
        <c:axId val="1"/>
      </c:scatterChart>
      <c:valAx>
        <c:axId val="683773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578947368421058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7739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6090225563909774"/>
          <c:y val="0.92397937099967764"/>
          <c:w val="0.96240601503759404"/>
          <c:h val="0.9824592101425917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0</xdr:row>
      <xdr:rowOff>0</xdr:rowOff>
    </xdr:from>
    <xdr:to>
      <xdr:col>26</xdr:col>
      <xdr:colOff>257175</xdr:colOff>
      <xdr:row>19</xdr:row>
      <xdr:rowOff>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B356CFFF-B7E6-8F0C-6699-AB39D2943D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1104900</xdr:colOff>
      <xdr:row>0</xdr:row>
      <xdr:rowOff>0</xdr:rowOff>
    </xdr:from>
    <xdr:to>
      <xdr:col>17</xdr:col>
      <xdr:colOff>9525</xdr:colOff>
      <xdr:row>19</xdr:row>
      <xdr:rowOff>9525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E0B1B042-1529-863B-034F-B7ED86B1EA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0</xdr:row>
      <xdr:rowOff>0</xdr:rowOff>
    </xdr:from>
    <xdr:to>
      <xdr:col>26</xdr:col>
      <xdr:colOff>266700</xdr:colOff>
      <xdr:row>19</xdr:row>
      <xdr:rowOff>0</xdr:rowOff>
    </xdr:to>
    <xdr:graphicFrame macro="">
      <xdr:nvGraphicFramePr>
        <xdr:cNvPr id="52229" name="Chart 1">
          <a:extLst>
            <a:ext uri="{FF2B5EF4-FFF2-40B4-BE49-F238E27FC236}">
              <a16:creationId xmlns:a16="http://schemas.microsoft.com/office/drawing/2014/main" id="{8858D529-89CB-F3D9-A770-8DB7F4DF6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1104900</xdr:colOff>
      <xdr:row>0</xdr:row>
      <xdr:rowOff>0</xdr:rowOff>
    </xdr:from>
    <xdr:to>
      <xdr:col>16</xdr:col>
      <xdr:colOff>638175</xdr:colOff>
      <xdr:row>19</xdr:row>
      <xdr:rowOff>9525</xdr:rowOff>
    </xdr:to>
    <xdr:graphicFrame macro="">
      <xdr:nvGraphicFramePr>
        <xdr:cNvPr id="52230" name="Chart 2">
          <a:extLst>
            <a:ext uri="{FF2B5EF4-FFF2-40B4-BE49-F238E27FC236}">
              <a16:creationId xmlns:a16="http://schemas.microsoft.com/office/drawing/2014/main" id="{426222D2-DCEE-7B3B-68E6-9CF3873117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638175</xdr:colOff>
      <xdr:row>0</xdr:row>
      <xdr:rowOff>19050</xdr:rowOff>
    </xdr:from>
    <xdr:to>
      <xdr:col>26</xdr:col>
      <xdr:colOff>219075</xdr:colOff>
      <xdr:row>19</xdr:row>
      <xdr:rowOff>19050</xdr:rowOff>
    </xdr:to>
    <xdr:graphicFrame macro="">
      <xdr:nvGraphicFramePr>
        <xdr:cNvPr id="54277" name="Chart 1">
          <a:extLst>
            <a:ext uri="{FF2B5EF4-FFF2-40B4-BE49-F238E27FC236}">
              <a16:creationId xmlns:a16="http://schemas.microsoft.com/office/drawing/2014/main" id="{9DE7C3B4-AF9B-30AE-1717-B96588116A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1104900</xdr:colOff>
      <xdr:row>0</xdr:row>
      <xdr:rowOff>0</xdr:rowOff>
    </xdr:from>
    <xdr:to>
      <xdr:col>16</xdr:col>
      <xdr:colOff>638175</xdr:colOff>
      <xdr:row>19</xdr:row>
      <xdr:rowOff>9525</xdr:rowOff>
    </xdr:to>
    <xdr:graphicFrame macro="">
      <xdr:nvGraphicFramePr>
        <xdr:cNvPr id="54278" name="Chart 2">
          <a:extLst>
            <a:ext uri="{FF2B5EF4-FFF2-40B4-BE49-F238E27FC236}">
              <a16:creationId xmlns:a16="http://schemas.microsoft.com/office/drawing/2014/main" id="{21D472DC-56C7-0791-78E1-319FC7C9D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638175</xdr:colOff>
      <xdr:row>0</xdr:row>
      <xdr:rowOff>19050</xdr:rowOff>
    </xdr:from>
    <xdr:to>
      <xdr:col>26</xdr:col>
      <xdr:colOff>219075</xdr:colOff>
      <xdr:row>19</xdr:row>
      <xdr:rowOff>19050</xdr:rowOff>
    </xdr:to>
    <xdr:graphicFrame macro="">
      <xdr:nvGraphicFramePr>
        <xdr:cNvPr id="56325" name="Chart 1">
          <a:extLst>
            <a:ext uri="{FF2B5EF4-FFF2-40B4-BE49-F238E27FC236}">
              <a16:creationId xmlns:a16="http://schemas.microsoft.com/office/drawing/2014/main" id="{7FA3F33E-E0E0-6A35-E81C-9A099E4E8D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1104900</xdr:colOff>
      <xdr:row>0</xdr:row>
      <xdr:rowOff>0</xdr:rowOff>
    </xdr:from>
    <xdr:to>
      <xdr:col>16</xdr:col>
      <xdr:colOff>638175</xdr:colOff>
      <xdr:row>19</xdr:row>
      <xdr:rowOff>9525</xdr:rowOff>
    </xdr:to>
    <xdr:graphicFrame macro="">
      <xdr:nvGraphicFramePr>
        <xdr:cNvPr id="56326" name="Chart 2">
          <a:extLst>
            <a:ext uri="{FF2B5EF4-FFF2-40B4-BE49-F238E27FC236}">
              <a16:creationId xmlns:a16="http://schemas.microsoft.com/office/drawing/2014/main" id="{12C82E6C-7AEA-0811-2691-69FD2A6F1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1095375</xdr:colOff>
      <xdr:row>0</xdr:row>
      <xdr:rowOff>0</xdr:rowOff>
    </xdr:from>
    <xdr:to>
      <xdr:col>17</xdr:col>
      <xdr:colOff>66675</xdr:colOff>
      <xdr:row>19</xdr:row>
      <xdr:rowOff>0</xdr:rowOff>
    </xdr:to>
    <xdr:graphicFrame macro="">
      <xdr:nvGraphicFramePr>
        <xdr:cNvPr id="50179" name="Chart 1">
          <a:extLst>
            <a:ext uri="{FF2B5EF4-FFF2-40B4-BE49-F238E27FC236}">
              <a16:creationId xmlns:a16="http://schemas.microsoft.com/office/drawing/2014/main" id="{616DAACC-1D6C-9158-4DC9-9FB8F20650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Y161"/>
  <sheetViews>
    <sheetView tabSelected="1" workbookViewId="0">
      <pane xSplit="14" ySplit="21" topLeftCell="O22" activePane="bottomRight" state="frozen"/>
      <selection pane="topRight" activeCell="O1" sqref="O1"/>
      <selection pane="bottomLeft" activeCell="A22" sqref="A22"/>
      <selection pane="bottomRight" activeCell="F8" sqref="F8"/>
    </sheetView>
  </sheetViews>
  <sheetFormatPr defaultColWidth="10.28515625" defaultRowHeight="12.75" x14ac:dyDescent="0.2"/>
  <cols>
    <col min="1" max="1" width="15.85546875" customWidth="1"/>
    <col min="2" max="2" width="4.85546875" customWidth="1"/>
    <col min="3" max="3" width="13.85546875" style="8" customWidth="1"/>
    <col min="4" max="4" width="9.42578125" style="8" customWidth="1"/>
    <col min="5" max="5" width="10.28515625" customWidth="1"/>
    <col min="6" max="6" width="16.71093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10.28515625" customWidth="1"/>
    <col min="19" max="19" width="9.140625" style="3" customWidth="1"/>
  </cols>
  <sheetData>
    <row r="1" spans="1:23" ht="21" thickBot="1" x14ac:dyDescent="0.35">
      <c r="A1" s="1" t="s">
        <v>51</v>
      </c>
      <c r="E1" s="63" t="s">
        <v>143</v>
      </c>
      <c r="V1" s="4" t="s">
        <v>11</v>
      </c>
      <c r="W1" s="6" t="s">
        <v>23</v>
      </c>
    </row>
    <row r="2" spans="1:23" s="70" customFormat="1" ht="12.95" customHeight="1" x14ac:dyDescent="0.2">
      <c r="A2" s="70" t="s">
        <v>25</v>
      </c>
      <c r="B2" s="70" t="s">
        <v>44</v>
      </c>
      <c r="C2" s="71"/>
      <c r="D2" s="72"/>
      <c r="E2" s="31" t="s">
        <v>42</v>
      </c>
      <c r="F2" s="70" t="e">
        <v>#N/A</v>
      </c>
      <c r="S2" s="73"/>
      <c r="V2" s="74">
        <v>-120000</v>
      </c>
      <c r="W2" s="74">
        <f t="shared" ref="W2:W17" si="0">+D$11+D$12*V2+D$13*V2^2</f>
        <v>1.2207718166998993</v>
      </c>
    </row>
    <row r="3" spans="1:23" s="70" customFormat="1" ht="12.95" customHeight="1" thickBot="1" x14ac:dyDescent="0.25">
      <c r="C3" s="72"/>
      <c r="D3" s="72"/>
      <c r="S3" s="73"/>
      <c r="V3" s="74">
        <v>-115000</v>
      </c>
      <c r="W3" s="74">
        <f t="shared" si="0"/>
        <v>1.1355707964426469</v>
      </c>
    </row>
    <row r="4" spans="1:23" s="70" customFormat="1" ht="12.95" customHeight="1" thickTop="1" thickBot="1" x14ac:dyDescent="0.25">
      <c r="A4" s="75" t="s">
        <v>1</v>
      </c>
      <c r="C4" s="76">
        <v>53526.468000000001</v>
      </c>
      <c r="D4" s="77">
        <v>0.291016</v>
      </c>
      <c r="S4" s="73"/>
      <c r="V4" s="74">
        <v>-100000</v>
      </c>
      <c r="W4" s="74">
        <f t="shared" si="0"/>
        <v>0.89787993098111207</v>
      </c>
    </row>
    <row r="5" spans="1:23" s="70" customFormat="1" ht="12.95" customHeight="1" thickTop="1" x14ac:dyDescent="0.2">
      <c r="A5" s="78" t="s">
        <v>32</v>
      </c>
      <c r="C5" s="79">
        <v>-9.5</v>
      </c>
      <c r="D5" s="72" t="s">
        <v>33</v>
      </c>
      <c r="S5" s="73"/>
      <c r="V5" s="74">
        <v>-90000</v>
      </c>
      <c r="W5" s="74">
        <f t="shared" si="0"/>
        <v>0.75434618343194026</v>
      </c>
    </row>
    <row r="6" spans="1:23" s="70" customFormat="1" ht="12.95" customHeight="1" x14ac:dyDescent="0.2">
      <c r="A6" s="75" t="s">
        <v>2</v>
      </c>
      <c r="C6" s="72"/>
      <c r="D6" s="72"/>
      <c r="S6" s="73"/>
      <c r="V6" s="74">
        <v>-80000</v>
      </c>
      <c r="W6" s="74">
        <f t="shared" si="0"/>
        <v>0.6227538994229167</v>
      </c>
    </row>
    <row r="7" spans="1:23" s="70" customFormat="1" ht="12.95" customHeight="1" x14ac:dyDescent="0.2">
      <c r="A7" s="70" t="s">
        <v>3</v>
      </c>
      <c r="C7" s="72">
        <v>53526.468000000001</v>
      </c>
      <c r="D7" s="71" t="s">
        <v>52</v>
      </c>
      <c r="S7" s="73"/>
      <c r="V7" s="74">
        <v>-70000</v>
      </c>
      <c r="W7" s="74">
        <f t="shared" si="0"/>
        <v>0.50310307895404105</v>
      </c>
    </row>
    <row r="8" spans="1:23" s="70" customFormat="1" ht="12.95" customHeight="1" x14ac:dyDescent="0.2">
      <c r="A8" s="70" t="s">
        <v>4</v>
      </c>
      <c r="C8" s="72">
        <v>0.291016</v>
      </c>
      <c r="D8" s="71" t="s">
        <v>52</v>
      </c>
      <c r="S8" s="73"/>
      <c r="V8" s="74">
        <v>-60000</v>
      </c>
      <c r="W8" s="74">
        <f t="shared" si="0"/>
        <v>0.39539372202531342</v>
      </c>
    </row>
    <row r="9" spans="1:23" s="70" customFormat="1" ht="12.95" customHeight="1" x14ac:dyDescent="0.2">
      <c r="A9" s="80" t="s">
        <v>36</v>
      </c>
      <c r="B9" s="81">
        <v>77</v>
      </c>
      <c r="C9" s="82" t="str">
        <f>"F"&amp;B9</f>
        <v>F77</v>
      </c>
      <c r="D9" s="82" t="str">
        <f>"G"&amp;B9</f>
        <v>G77</v>
      </c>
      <c r="S9" s="73"/>
      <c r="V9" s="74">
        <v>-50000</v>
      </c>
      <c r="W9" s="74">
        <f t="shared" si="0"/>
        <v>0.29962582863673382</v>
      </c>
    </row>
    <row r="10" spans="1:23" s="70" customFormat="1" ht="12.95" customHeight="1" thickBot="1" x14ac:dyDescent="0.25">
      <c r="C10" s="83" t="s">
        <v>21</v>
      </c>
      <c r="D10" s="83" t="s">
        <v>22</v>
      </c>
      <c r="S10" s="73"/>
      <c r="V10" s="74">
        <v>-40000</v>
      </c>
      <c r="W10" s="74">
        <f t="shared" si="0"/>
        <v>0.21579939878830218</v>
      </c>
    </row>
    <row r="11" spans="1:23" s="70" customFormat="1" ht="12.95" customHeight="1" x14ac:dyDescent="0.2">
      <c r="A11" s="70" t="s">
        <v>16</v>
      </c>
      <c r="C11" s="82">
        <f ca="1">INTERCEPT(INDIRECT($D$9):G990,INDIRECT($C$9):F990)</f>
        <v>3.2745309744252417E-2</v>
      </c>
      <c r="D11" s="72">
        <f>+E11*F11</f>
        <v>-9.1685203944217146E-5</v>
      </c>
      <c r="E11" s="84">
        <v>-9.1685203944217146E-5</v>
      </c>
      <c r="F11" s="70">
        <v>1</v>
      </c>
      <c r="S11" s="73"/>
      <c r="V11" s="74">
        <v>-30000</v>
      </c>
      <c r="W11" s="74">
        <f t="shared" si="0"/>
        <v>0.14391443248001856</v>
      </c>
    </row>
    <row r="12" spans="1:23" s="70" customFormat="1" ht="12.95" customHeight="1" x14ac:dyDescent="0.2">
      <c r="A12" s="70" t="s">
        <v>17</v>
      </c>
      <c r="C12" s="82">
        <f ca="1">SLOPE(INDIRECT($D$9):G990,INDIRECT($C$9):F990)</f>
        <v>-4.8287850918298844E-6</v>
      </c>
      <c r="D12" s="72">
        <f>+E12*F12</f>
        <v>-3.0089843917765587E-6</v>
      </c>
      <c r="E12" s="85">
        <v>-3.0089843917765584E-2</v>
      </c>
      <c r="F12" s="86">
        <v>1E-4</v>
      </c>
      <c r="S12" s="73"/>
      <c r="V12" s="74">
        <v>-20000</v>
      </c>
      <c r="W12" s="74">
        <f t="shared" si="0"/>
        <v>8.3970929711882969E-2</v>
      </c>
    </row>
    <row r="13" spans="1:23" s="70" customFormat="1" ht="12.95" customHeight="1" thickBot="1" x14ac:dyDescent="0.25">
      <c r="A13" s="70" t="s">
        <v>20</v>
      </c>
      <c r="C13" s="72" t="s">
        <v>14</v>
      </c>
      <c r="D13" s="72">
        <f>+E13*F13</f>
        <v>5.9707317700740035E-11</v>
      </c>
      <c r="E13" s="87">
        <v>5.9707317700740028E-3</v>
      </c>
      <c r="F13" s="86">
        <v>1E-8</v>
      </c>
      <c r="S13" s="73"/>
      <c r="V13" s="74">
        <v>-10000</v>
      </c>
      <c r="W13" s="74">
        <f t="shared" si="0"/>
        <v>3.5968890483895372E-2</v>
      </c>
    </row>
    <row r="14" spans="1:23" s="70" customFormat="1" ht="12.95" customHeight="1" x14ac:dyDescent="0.2">
      <c r="C14" s="72"/>
      <c r="D14" s="72"/>
      <c r="E14" s="70">
        <f ca="1">SUM(T21:T949)</f>
        <v>0.7461979886611313</v>
      </c>
      <c r="S14" s="73"/>
      <c r="V14" s="74">
        <v>-5000</v>
      </c>
      <c r="W14" s="74">
        <f t="shared" si="0"/>
        <v>1.6445919697457078E-2</v>
      </c>
    </row>
    <row r="15" spans="1:23" s="70" customFormat="1" ht="12.95" customHeight="1" x14ac:dyDescent="0.2">
      <c r="A15" s="88" t="s">
        <v>18</v>
      </c>
      <c r="C15" s="82">
        <f ca="1">(C7+C11)+(C8+C12)*INT(MAX(F21:F3531))</f>
        <v>60030.600421962939</v>
      </c>
      <c r="D15" s="72"/>
      <c r="E15" s="89" t="s">
        <v>38</v>
      </c>
      <c r="F15" s="90">
        <v>1</v>
      </c>
      <c r="S15" s="73"/>
      <c r="V15" s="74">
        <v>0</v>
      </c>
      <c r="W15" s="74">
        <f t="shared" si="0"/>
        <v>-9.1685203944217146E-5</v>
      </c>
    </row>
    <row r="16" spans="1:23" s="70" customFormat="1" ht="12.95" customHeight="1" x14ac:dyDescent="0.2">
      <c r="A16" s="75" t="s">
        <v>5</v>
      </c>
      <c r="C16" s="91">
        <f ca="1">+C8+C12</f>
        <v>0.29101117121490816</v>
      </c>
      <c r="D16" s="72"/>
      <c r="E16" s="89" t="s">
        <v>34</v>
      </c>
      <c r="F16" s="92">
        <f ca="1">NOW()+15018.5+$C$5/24</f>
        <v>60307.71569247685</v>
      </c>
      <c r="S16" s="73"/>
      <c r="V16" s="74">
        <v>5000</v>
      </c>
      <c r="W16" s="74">
        <f t="shared" si="0"/>
        <v>-1.3643924220308509E-2</v>
      </c>
    </row>
    <row r="17" spans="1:23" s="70" customFormat="1" ht="12.95" customHeight="1" thickBot="1" x14ac:dyDescent="0.25">
      <c r="A17" s="89" t="s">
        <v>31</v>
      </c>
      <c r="C17" s="93">
        <f>COUNT(C21:C2189)</f>
        <v>74</v>
      </c>
      <c r="D17" s="72"/>
      <c r="E17" s="89" t="s">
        <v>39</v>
      </c>
      <c r="F17" s="92">
        <f ca="1">ROUND(2*(F16-$C$7)/$C$8,0)/2+F15</f>
        <v>23303</v>
      </c>
      <c r="S17" s="73"/>
      <c r="V17" s="74">
        <v>10000</v>
      </c>
      <c r="W17" s="74">
        <f t="shared" si="0"/>
        <v>-2.42107973516358E-2</v>
      </c>
    </row>
    <row r="18" spans="1:23" s="70" customFormat="1" ht="12.95" customHeight="1" thickTop="1" thickBot="1" x14ac:dyDescent="0.25">
      <c r="A18" s="75" t="s">
        <v>6</v>
      </c>
      <c r="C18" s="76">
        <f ca="1">+C15</f>
        <v>60030.600421962939</v>
      </c>
      <c r="D18" s="77">
        <f ca="1">+C16</f>
        <v>0.29101117121490816</v>
      </c>
      <c r="E18" s="89" t="s">
        <v>40</v>
      </c>
      <c r="F18" s="94">
        <f ca="1">ROUND(2*(F16-$C$15)/$C$16,0)/2+F15</f>
        <v>953</v>
      </c>
      <c r="S18" s="73"/>
      <c r="V18" s="74">
        <v>15000</v>
      </c>
      <c r="W18" s="74">
        <f>+D$11+D$12*V18+D$13*V18^2</f>
        <v>-3.1792304597926091E-2</v>
      </c>
    </row>
    <row r="19" spans="1:23" s="70" customFormat="1" ht="12.95" customHeight="1" thickTop="1" x14ac:dyDescent="0.2">
      <c r="C19" s="72"/>
      <c r="D19" s="72"/>
      <c r="E19" s="89" t="s">
        <v>35</v>
      </c>
      <c r="F19" s="95">
        <f ca="1">+$C$15+$C$16*F18-15018.5-$C$5/24</f>
        <v>45289.82990146408</v>
      </c>
      <c r="R19" s="70">
        <f ca="1">SQRT(SUM(R21:R48)/(COUNT(R21:R48)-1))</f>
        <v>0.32150364347435884</v>
      </c>
      <c r="S19" s="73"/>
      <c r="V19" s="74"/>
    </row>
    <row r="20" spans="1:23" s="70" customFormat="1" ht="12.95" customHeight="1" thickBot="1" x14ac:dyDescent="0.25">
      <c r="A20" s="96" t="s">
        <v>7</v>
      </c>
      <c r="B20" s="96" t="s">
        <v>8</v>
      </c>
      <c r="C20" s="83" t="s">
        <v>9</v>
      </c>
      <c r="D20" s="83" t="s">
        <v>13</v>
      </c>
      <c r="E20" s="96" t="s">
        <v>10</v>
      </c>
      <c r="F20" s="96" t="s">
        <v>11</v>
      </c>
      <c r="G20" s="96" t="s">
        <v>12</v>
      </c>
      <c r="H20" s="97" t="s">
        <v>77</v>
      </c>
      <c r="I20" s="97" t="s">
        <v>78</v>
      </c>
      <c r="J20" s="97" t="s">
        <v>79</v>
      </c>
      <c r="K20" s="97" t="s">
        <v>80</v>
      </c>
      <c r="L20" s="97" t="s">
        <v>27</v>
      </c>
      <c r="M20" s="97" t="s">
        <v>28</v>
      </c>
      <c r="N20" s="97" t="s">
        <v>29</v>
      </c>
      <c r="O20" s="97" t="s">
        <v>24</v>
      </c>
      <c r="P20" s="98" t="s">
        <v>23</v>
      </c>
      <c r="Q20" s="96" t="s">
        <v>15</v>
      </c>
      <c r="R20" s="97" t="s">
        <v>74</v>
      </c>
      <c r="S20" s="99" t="s">
        <v>75</v>
      </c>
      <c r="T20" s="97" t="s">
        <v>76</v>
      </c>
      <c r="U20" s="100" t="s">
        <v>37</v>
      </c>
      <c r="V20" s="74"/>
    </row>
    <row r="21" spans="1:23" s="70" customFormat="1" ht="12.95" customHeight="1" x14ac:dyDescent="0.2">
      <c r="A21" s="101" t="s">
        <v>53</v>
      </c>
      <c r="B21" s="102" t="s">
        <v>49</v>
      </c>
      <c r="C21" s="103">
        <v>22082.474999999999</v>
      </c>
      <c r="D21" s="103">
        <v>0.01</v>
      </c>
      <c r="E21" s="70">
        <f t="shared" ref="E21:E52" si="1">+(C21-C$7)/C$8</f>
        <v>-108049.01792341315</v>
      </c>
      <c r="F21" s="104">
        <f>ROUND(2*E21,0)/2-3.5</f>
        <v>-108052.5</v>
      </c>
      <c r="G21" s="70">
        <f t="shared" ref="G21:G52" si="2">+C21-(C$7+F21*C$8)</f>
        <v>1.0133399999976973</v>
      </c>
      <c r="K21" s="70">
        <f>+G21</f>
        <v>1.0133399999976973</v>
      </c>
      <c r="O21" s="70">
        <f ca="1">+C$11+C$12*$F21</f>
        <v>0.55450761087920097</v>
      </c>
      <c r="P21" s="80">
        <f t="shared" ref="P21:P52" si="3">+D$11+D$12*F21+D$13*F21^2</f>
        <v>1.0221400000009448</v>
      </c>
      <c r="Q21" s="105">
        <f t="shared" ref="Q21:Q52" si="4">+C21-15018.5</f>
        <v>7063.9749999999985</v>
      </c>
      <c r="R21" s="70">
        <f ca="1">+(O21-G21)^2</f>
        <v>0.21052716130418722</v>
      </c>
      <c r="S21" s="73">
        <v>1</v>
      </c>
      <c r="T21" s="74">
        <f t="shared" ref="T21:T52" ca="1" si="5">+S21*R21</f>
        <v>0.21052716130418722</v>
      </c>
    </row>
    <row r="22" spans="1:23" s="70" customFormat="1" ht="12.95" customHeight="1" x14ac:dyDescent="0.2">
      <c r="A22" s="94" t="s">
        <v>53</v>
      </c>
      <c r="B22" s="106" t="s">
        <v>47</v>
      </c>
      <c r="C22" s="82">
        <v>22082.483800000002</v>
      </c>
      <c r="D22" s="72"/>
      <c r="E22" s="70">
        <f t="shared" si="1"/>
        <v>-108048.98768452593</v>
      </c>
      <c r="F22" s="104">
        <f>ROUND(2*E22,0)/2-3.5</f>
        <v>-108052.5</v>
      </c>
      <c r="G22" s="70">
        <f t="shared" si="2"/>
        <v>1.0221400000009453</v>
      </c>
      <c r="H22" s="70">
        <f t="shared" ref="H22:H30" si="6">+G22</f>
        <v>1.0221400000009453</v>
      </c>
      <c r="P22" s="80">
        <f t="shared" si="3"/>
        <v>1.0221400000009448</v>
      </c>
      <c r="Q22" s="107">
        <f t="shared" si="4"/>
        <v>7063.9838000000018</v>
      </c>
      <c r="R22" s="74">
        <f>+(P22-G22)^2</f>
        <v>1.9721522630525295E-31</v>
      </c>
      <c r="S22" s="108">
        <v>0.2</v>
      </c>
      <c r="T22" s="74">
        <f t="shared" si="5"/>
        <v>3.9443045261050592E-32</v>
      </c>
      <c r="U22" s="109"/>
      <c r="V22" s="74"/>
    </row>
    <row r="23" spans="1:23" s="70" customFormat="1" ht="12.95" customHeight="1" x14ac:dyDescent="0.2">
      <c r="A23" s="94" t="s">
        <v>54</v>
      </c>
      <c r="B23" s="106" t="s">
        <v>47</v>
      </c>
      <c r="C23" s="82">
        <v>23516.863000000001</v>
      </c>
      <c r="D23" s="72"/>
      <c r="E23" s="70">
        <f t="shared" si="1"/>
        <v>-103120.12054320038</v>
      </c>
      <c r="F23" s="104">
        <f>ROUND(2*E23,0)/2-3.5</f>
        <v>-103123.5</v>
      </c>
      <c r="G23" s="70">
        <f t="shared" si="2"/>
        <v>0.98347600000124658</v>
      </c>
      <c r="H23" s="70">
        <f t="shared" si="6"/>
        <v>0.98347600000124658</v>
      </c>
      <c r="P23" s="80">
        <f t="shared" si="3"/>
        <v>0.94516017474913783</v>
      </c>
      <c r="Q23" s="105">
        <f t="shared" si="4"/>
        <v>8498.3630000000012</v>
      </c>
      <c r="R23" s="70">
        <f t="shared" ref="R23:R54" si="7">+(O23-G23)^2</f>
        <v>0.96722504257845199</v>
      </c>
      <c r="S23" s="108">
        <v>0.2</v>
      </c>
      <c r="T23" s="74">
        <f t="shared" si="5"/>
        <v>0.19344500851569041</v>
      </c>
    </row>
    <row r="24" spans="1:23" s="70" customFormat="1" ht="12.95" customHeight="1" x14ac:dyDescent="0.2">
      <c r="A24" s="94" t="s">
        <v>55</v>
      </c>
      <c r="B24" s="106" t="s">
        <v>47</v>
      </c>
      <c r="C24" s="82">
        <v>28603.615000000002</v>
      </c>
      <c r="D24" s="72"/>
      <c r="E24" s="70">
        <f t="shared" si="1"/>
        <v>-85640.834180938502</v>
      </c>
      <c r="F24" s="110">
        <f>ROUND(2*E24,0)/2-2.5</f>
        <v>-85643.5</v>
      </c>
      <c r="G24" s="70">
        <f t="shared" si="2"/>
        <v>0.77579600000171922</v>
      </c>
      <c r="H24" s="70">
        <f t="shared" si="6"/>
        <v>0.77579600000171922</v>
      </c>
      <c r="P24" s="80">
        <f t="shared" si="3"/>
        <v>0.69555004629841888</v>
      </c>
      <c r="Q24" s="105">
        <f t="shared" si="4"/>
        <v>13585.115000000002</v>
      </c>
      <c r="R24" s="70">
        <f t="shared" si="7"/>
        <v>0.60185943361866756</v>
      </c>
      <c r="S24" s="108">
        <v>0.2</v>
      </c>
      <c r="T24" s="74">
        <f t="shared" si="5"/>
        <v>0.12037188672373351</v>
      </c>
    </row>
    <row r="25" spans="1:23" s="70" customFormat="1" ht="12.95" customHeight="1" x14ac:dyDescent="0.2">
      <c r="A25" s="94" t="s">
        <v>56</v>
      </c>
      <c r="B25" s="106" t="s">
        <v>47</v>
      </c>
      <c r="C25" s="82">
        <v>29585.79</v>
      </c>
      <c r="D25" s="72"/>
      <c r="E25" s="70">
        <f t="shared" si="1"/>
        <v>-82265.847925887239</v>
      </c>
      <c r="F25" s="110">
        <f>ROUND(2*E25,0)/2-2.5</f>
        <v>-82268.5</v>
      </c>
      <c r="G25" s="70">
        <f t="shared" si="2"/>
        <v>0.77179600000090431</v>
      </c>
      <c r="H25" s="70">
        <f t="shared" si="6"/>
        <v>0.77179600000090431</v>
      </c>
      <c r="P25" s="80">
        <f t="shared" si="3"/>
        <v>0.6515584079132104</v>
      </c>
      <c r="Q25" s="105">
        <f t="shared" si="4"/>
        <v>14567.29</v>
      </c>
      <c r="R25" s="70">
        <f t="shared" si="7"/>
        <v>0.59566906561739585</v>
      </c>
      <c r="S25" s="108">
        <v>0.2</v>
      </c>
      <c r="T25" s="74">
        <f t="shared" si="5"/>
        <v>0.11913381312347918</v>
      </c>
    </row>
    <row r="26" spans="1:23" s="70" customFormat="1" ht="12.95" customHeight="1" x14ac:dyDescent="0.2">
      <c r="A26" s="94" t="s">
        <v>57</v>
      </c>
      <c r="B26" s="106" t="s">
        <v>49</v>
      </c>
      <c r="C26" s="82">
        <v>32262.615000000002</v>
      </c>
      <c r="D26" s="72"/>
      <c r="E26" s="70">
        <f t="shared" si="1"/>
        <v>-73067.642328944115</v>
      </c>
      <c r="F26" s="111">
        <f>ROUND(2*E26,0)/2-2</f>
        <v>-73069.5</v>
      </c>
      <c r="G26" s="70">
        <f t="shared" si="2"/>
        <v>0.54061200000069221</v>
      </c>
      <c r="H26" s="70">
        <f t="shared" si="6"/>
        <v>0.54061200000069221</v>
      </c>
      <c r="P26" s="80">
        <f t="shared" si="3"/>
        <v>0.5385597343921974</v>
      </c>
      <c r="Q26" s="105">
        <f t="shared" si="4"/>
        <v>17244.115000000002</v>
      </c>
      <c r="R26" s="70">
        <f t="shared" si="7"/>
        <v>0.29226133454474845</v>
      </c>
      <c r="S26" s="108">
        <v>0.2</v>
      </c>
      <c r="T26" s="74">
        <f t="shared" si="5"/>
        <v>5.8452266908949696E-2</v>
      </c>
    </row>
    <row r="27" spans="1:23" s="70" customFormat="1" ht="12.95" customHeight="1" x14ac:dyDescent="0.2">
      <c r="A27" s="94" t="s">
        <v>58</v>
      </c>
      <c r="B27" s="106" t="s">
        <v>47</v>
      </c>
      <c r="C27" s="82">
        <v>43131.874000000003</v>
      </c>
      <c r="D27" s="72"/>
      <c r="E27" s="70">
        <f t="shared" si="1"/>
        <v>-35718.290403276784</v>
      </c>
      <c r="F27" s="112">
        <f>ROUND(2*E27,0)/2-0.5</f>
        <v>-35719</v>
      </c>
      <c r="G27" s="70">
        <f t="shared" si="2"/>
        <v>0.20650400000158697</v>
      </c>
      <c r="H27" s="70">
        <f t="shared" si="6"/>
        <v>0.20650400000158697</v>
      </c>
      <c r="P27" s="80">
        <f t="shared" si="3"/>
        <v>0.18356362812387339</v>
      </c>
      <c r="Q27" s="105">
        <f t="shared" si="4"/>
        <v>28113.374000000003</v>
      </c>
      <c r="R27" s="70">
        <f t="shared" si="7"/>
        <v>4.2643902016655431E-2</v>
      </c>
      <c r="S27" s="108">
        <v>0.2</v>
      </c>
      <c r="T27" s="74">
        <f t="shared" si="5"/>
        <v>8.528780403331087E-3</v>
      </c>
    </row>
    <row r="28" spans="1:23" s="70" customFormat="1" ht="12.95" customHeight="1" thickBot="1" x14ac:dyDescent="0.25">
      <c r="A28" s="113" t="s">
        <v>59</v>
      </c>
      <c r="B28" s="114" t="s">
        <v>47</v>
      </c>
      <c r="C28" s="115">
        <v>44308.72</v>
      </c>
      <c r="D28" s="83"/>
      <c r="E28" s="116">
        <f t="shared" si="1"/>
        <v>-31674.368419605795</v>
      </c>
      <c r="F28" s="112">
        <f>ROUND(2*E28,0)/2-0.5</f>
        <v>-31675</v>
      </c>
      <c r="G28" s="70">
        <f t="shared" si="2"/>
        <v>0.18379999999888241</v>
      </c>
      <c r="H28" s="70">
        <f t="shared" si="6"/>
        <v>0.18379999999888241</v>
      </c>
      <c r="P28" s="80">
        <f t="shared" si="3"/>
        <v>0.15512258310839283</v>
      </c>
      <c r="Q28" s="105">
        <f t="shared" si="4"/>
        <v>29290.22</v>
      </c>
      <c r="R28" s="70">
        <f t="shared" si="7"/>
        <v>3.3782439999589173E-2</v>
      </c>
      <c r="S28" s="108">
        <v>0.2</v>
      </c>
      <c r="T28" s="74">
        <f t="shared" si="5"/>
        <v>6.7564879999178346E-3</v>
      </c>
    </row>
    <row r="29" spans="1:23" s="70" customFormat="1" ht="12.95" customHeight="1" x14ac:dyDescent="0.2">
      <c r="A29" s="94" t="s">
        <v>60</v>
      </c>
      <c r="B29" s="106" t="s">
        <v>47</v>
      </c>
      <c r="C29" s="82">
        <v>46095.794999999998</v>
      </c>
      <c r="D29" s="72"/>
      <c r="E29" s="70">
        <f t="shared" si="1"/>
        <v>-25533.554856090395</v>
      </c>
      <c r="F29" s="112">
        <f>ROUND(2*E29,0)/2-0.5</f>
        <v>-25534</v>
      </c>
      <c r="G29" s="70">
        <f t="shared" si="2"/>
        <v>0.12954399999580346</v>
      </c>
      <c r="H29" s="70">
        <f t="shared" si="6"/>
        <v>0.12954399999580346</v>
      </c>
      <c r="P29" s="80">
        <f t="shared" si="3"/>
        <v>0.11566800710113698</v>
      </c>
      <c r="Q29" s="105">
        <f t="shared" si="4"/>
        <v>31077.294999999998</v>
      </c>
      <c r="R29" s="70">
        <f t="shared" si="7"/>
        <v>1.6781647934912727E-2</v>
      </c>
      <c r="S29" s="108">
        <v>0.2</v>
      </c>
      <c r="T29" s="74">
        <f t="shared" si="5"/>
        <v>3.3563295869825458E-3</v>
      </c>
    </row>
    <row r="30" spans="1:23" s="70" customFormat="1" ht="12.95" customHeight="1" x14ac:dyDescent="0.2">
      <c r="A30" s="94" t="s">
        <v>61</v>
      </c>
      <c r="B30" s="106" t="s">
        <v>49</v>
      </c>
      <c r="C30" s="82">
        <v>47200.9</v>
      </c>
      <c r="D30" s="72"/>
      <c r="E30" s="70">
        <f t="shared" si="1"/>
        <v>-21736.15196415317</v>
      </c>
      <c r="F30" s="112">
        <f>ROUND(2*E30,0)/2-0.5</f>
        <v>-21736.5</v>
      </c>
      <c r="G30" s="70">
        <f t="shared" si="2"/>
        <v>0.10128399999666726</v>
      </c>
      <c r="H30" s="70">
        <f t="shared" si="6"/>
        <v>0.10128399999666726</v>
      </c>
      <c r="P30" s="80">
        <f t="shared" si="3"/>
        <v>9.352334476705218E-2</v>
      </c>
      <c r="Q30" s="105">
        <f t="shared" si="4"/>
        <v>32182.400000000001</v>
      </c>
      <c r="R30" s="70">
        <f t="shared" si="7"/>
        <v>1.0258448655324893E-2</v>
      </c>
      <c r="S30" s="108">
        <v>0.2</v>
      </c>
      <c r="T30" s="74">
        <f t="shared" si="5"/>
        <v>2.0516897310649787E-3</v>
      </c>
    </row>
    <row r="31" spans="1:23" s="70" customFormat="1" ht="12.95" customHeight="1" x14ac:dyDescent="0.2">
      <c r="A31" s="94" t="s">
        <v>62</v>
      </c>
      <c r="B31" s="106" t="s">
        <v>49</v>
      </c>
      <c r="C31" s="82">
        <v>51554.713000000003</v>
      </c>
      <c r="D31" s="72"/>
      <c r="E31" s="70">
        <f t="shared" si="1"/>
        <v>-6775.4178464414235</v>
      </c>
      <c r="F31" s="70">
        <f t="shared" ref="F31:F62" si="8">ROUND(2*E31,0)/2</f>
        <v>-6775.5</v>
      </c>
      <c r="G31" s="70">
        <f t="shared" si="2"/>
        <v>2.3908000002847984E-2</v>
      </c>
      <c r="K31" s="70">
        <f t="shared" ref="K31:K62" si="9">+G31</f>
        <v>2.3908000002847984E-2</v>
      </c>
      <c r="O31" s="70">
        <f t="shared" ref="O31:O62" ca="1" si="10">+C$11+C$12*$F31</f>
        <v>6.5462743133945789E-2</v>
      </c>
      <c r="P31" s="80">
        <f t="shared" si="3"/>
        <v>2.303669627407964E-2</v>
      </c>
      <c r="Q31" s="105">
        <f t="shared" si="4"/>
        <v>36536.213000000003</v>
      </c>
      <c r="R31" s="70">
        <f t="shared" ca="1" si="7"/>
        <v>1.7267966766915202E-3</v>
      </c>
      <c r="S31" s="73">
        <v>1</v>
      </c>
      <c r="T31" s="74">
        <f t="shared" ca="1" si="5"/>
        <v>1.7267966766915202E-3</v>
      </c>
    </row>
    <row r="32" spans="1:23" s="70" customFormat="1" ht="12.95" customHeight="1" x14ac:dyDescent="0.2">
      <c r="A32" s="101" t="s">
        <v>135</v>
      </c>
      <c r="B32" s="102" t="s">
        <v>49</v>
      </c>
      <c r="C32" s="103">
        <v>52622.862999999998</v>
      </c>
      <c r="D32" s="103">
        <v>5.0000000000000001E-4</v>
      </c>
      <c r="E32" s="70">
        <f t="shared" si="1"/>
        <v>-3105.0010995959096</v>
      </c>
      <c r="F32" s="70">
        <f t="shared" si="8"/>
        <v>-3105</v>
      </c>
      <c r="G32" s="70">
        <f t="shared" si="2"/>
        <v>-3.2000000646803528E-4</v>
      </c>
      <c r="K32" s="70">
        <f t="shared" si="9"/>
        <v>-3.2000000646803528E-4</v>
      </c>
      <c r="O32" s="70">
        <f t="shared" ca="1" si="10"/>
        <v>4.7738687454384206E-2</v>
      </c>
      <c r="P32" s="80">
        <f t="shared" si="3"/>
        <v>9.8268510751577751E-3</v>
      </c>
      <c r="Q32" s="105">
        <f t="shared" si="4"/>
        <v>37604.362999999998</v>
      </c>
      <c r="R32" s="70">
        <f t="shared" ca="1" si="7"/>
        <v>2.3096374404598763E-3</v>
      </c>
      <c r="S32" s="73">
        <v>1</v>
      </c>
      <c r="T32" s="74">
        <f t="shared" ca="1" si="5"/>
        <v>2.3096374404598763E-3</v>
      </c>
    </row>
    <row r="33" spans="1:20" s="70" customFormat="1" ht="12.95" customHeight="1" x14ac:dyDescent="0.2">
      <c r="A33" s="94" t="s">
        <v>63</v>
      </c>
      <c r="B33" s="106" t="s">
        <v>49</v>
      </c>
      <c r="C33" s="82">
        <v>52727.775000000001</v>
      </c>
      <c r="D33" s="72"/>
      <c r="E33" s="70">
        <f t="shared" si="1"/>
        <v>-2744.4985842702781</v>
      </c>
      <c r="F33" s="70">
        <f t="shared" si="8"/>
        <v>-2744.5</v>
      </c>
      <c r="G33" s="70">
        <f t="shared" si="2"/>
        <v>4.1200000123353675E-4</v>
      </c>
      <c r="K33" s="70">
        <f t="shared" si="9"/>
        <v>4.1200000123353675E-4</v>
      </c>
      <c r="O33" s="70">
        <f t="shared" ca="1" si="10"/>
        <v>4.5997910428779536E-2</v>
      </c>
      <c r="P33" s="80">
        <f t="shared" si="3"/>
        <v>8.6162047091843091E-3</v>
      </c>
      <c r="Q33" s="105">
        <f t="shared" si="4"/>
        <v>37709.275000000001</v>
      </c>
      <c r="R33" s="70">
        <f t="shared" ca="1" si="7"/>
        <v>2.078075229508247E-3</v>
      </c>
      <c r="S33" s="73">
        <v>1</v>
      </c>
      <c r="T33" s="74">
        <f t="shared" ca="1" si="5"/>
        <v>2.078075229508247E-3</v>
      </c>
    </row>
    <row r="34" spans="1:20" s="70" customFormat="1" ht="12.95" customHeight="1" x14ac:dyDescent="0.2">
      <c r="A34" s="94" t="s">
        <v>64</v>
      </c>
      <c r="B34" s="106" t="s">
        <v>49</v>
      </c>
      <c r="C34" s="82">
        <v>53036.832000000002</v>
      </c>
      <c r="D34" s="72"/>
      <c r="E34" s="70">
        <f t="shared" si="1"/>
        <v>-1682.5054292547441</v>
      </c>
      <c r="F34" s="70">
        <f t="shared" si="8"/>
        <v>-1682.5</v>
      </c>
      <c r="G34" s="70">
        <f t="shared" si="2"/>
        <v>-1.5799999964656308E-3</v>
      </c>
      <c r="K34" s="70">
        <f t="shared" si="9"/>
        <v>-1.5799999964656308E-3</v>
      </c>
      <c r="O34" s="70">
        <f t="shared" ca="1" si="10"/>
        <v>4.0869740661256197E-2</v>
      </c>
      <c r="P34" s="80">
        <f t="shared" si="3"/>
        <v>5.1399508833378333E-3</v>
      </c>
      <c r="Q34" s="105">
        <f t="shared" si="4"/>
        <v>38018.332000000002</v>
      </c>
      <c r="R34" s="70">
        <f t="shared" ca="1" si="7"/>
        <v>1.8019804819078417E-3</v>
      </c>
      <c r="S34" s="73">
        <v>1</v>
      </c>
      <c r="T34" s="74">
        <f t="shared" ca="1" si="5"/>
        <v>1.8019804819078417E-3</v>
      </c>
    </row>
    <row r="35" spans="1:20" s="70" customFormat="1" ht="12.95" customHeight="1" x14ac:dyDescent="0.2">
      <c r="A35" s="94" t="s">
        <v>65</v>
      </c>
      <c r="B35" s="106" t="s">
        <v>47</v>
      </c>
      <c r="C35" s="82">
        <v>53432.758399999999</v>
      </c>
      <c r="D35" s="72"/>
      <c r="E35" s="70">
        <f t="shared" si="1"/>
        <v>-322.00841190863031</v>
      </c>
      <c r="F35" s="70">
        <f t="shared" si="8"/>
        <v>-322</v>
      </c>
      <c r="G35" s="70">
        <f t="shared" si="2"/>
        <v>-2.4479999992763624E-3</v>
      </c>
      <c r="K35" s="70">
        <f t="shared" si="9"/>
        <v>-2.4479999992763624E-3</v>
      </c>
      <c r="O35" s="70">
        <f t="shared" ca="1" si="10"/>
        <v>3.4300178543821641E-2</v>
      </c>
      <c r="P35" s="80">
        <f t="shared" si="3"/>
        <v>8.8339846373631831E-4</v>
      </c>
      <c r="Q35" s="105">
        <f t="shared" si="4"/>
        <v>38414.258399999999</v>
      </c>
      <c r="R35" s="70">
        <f t="shared" ca="1" si="7"/>
        <v>1.3504286262354085E-3</v>
      </c>
      <c r="S35" s="73">
        <v>1</v>
      </c>
      <c r="T35" s="74">
        <f t="shared" ca="1" si="5"/>
        <v>1.3504286262354085E-3</v>
      </c>
    </row>
    <row r="36" spans="1:20" s="70" customFormat="1" ht="12.95" customHeight="1" x14ac:dyDescent="0.2">
      <c r="A36" s="94" t="s">
        <v>65</v>
      </c>
      <c r="B36" s="106" t="s">
        <v>49</v>
      </c>
      <c r="C36" s="82">
        <v>53432.905400000003</v>
      </c>
      <c r="D36" s="72"/>
      <c r="E36" s="70">
        <f t="shared" si="1"/>
        <v>-321.50328504273813</v>
      </c>
      <c r="F36" s="70">
        <f t="shared" si="8"/>
        <v>-321.5</v>
      </c>
      <c r="G36" s="70">
        <f t="shared" si="2"/>
        <v>-9.5599999622208998E-4</v>
      </c>
      <c r="K36" s="70">
        <f t="shared" si="9"/>
        <v>-9.5599999622208998E-4</v>
      </c>
      <c r="O36" s="70">
        <f t="shared" ca="1" si="10"/>
        <v>3.4297764151275723E-2</v>
      </c>
      <c r="P36" s="80">
        <f t="shared" si="3"/>
        <v>8.8187476071095966E-4</v>
      </c>
      <c r="Q36" s="105">
        <f t="shared" si="4"/>
        <v>38414.405400000003</v>
      </c>
      <c r="R36" s="70">
        <f t="shared" ca="1" si="7"/>
        <v>1.2428278865674021E-3</v>
      </c>
      <c r="S36" s="73">
        <v>1</v>
      </c>
      <c r="T36" s="74">
        <f t="shared" ca="1" si="5"/>
        <v>1.2428278865674021E-3</v>
      </c>
    </row>
    <row r="37" spans="1:20" s="70" customFormat="1" ht="12.95" customHeight="1" x14ac:dyDescent="0.2">
      <c r="A37" s="94" t="s">
        <v>65</v>
      </c>
      <c r="B37" s="106" t="s">
        <v>47</v>
      </c>
      <c r="C37" s="82">
        <v>53474.664100000002</v>
      </c>
      <c r="D37" s="72"/>
      <c r="E37" s="70">
        <f t="shared" si="1"/>
        <v>-178.0104873958785</v>
      </c>
      <c r="F37" s="70">
        <f t="shared" si="8"/>
        <v>-178</v>
      </c>
      <c r="G37" s="70">
        <f t="shared" si="2"/>
        <v>-3.0520000000251457E-3</v>
      </c>
      <c r="K37" s="70">
        <f t="shared" si="9"/>
        <v>-3.0520000000251457E-3</v>
      </c>
      <c r="O37" s="70">
        <f t="shared" ca="1" si="10"/>
        <v>3.3604833490598139E-2</v>
      </c>
      <c r="P37" s="80">
        <f t="shared" si="3"/>
        <v>4.4580578444604059E-4</v>
      </c>
      <c r="Q37" s="105">
        <f t="shared" si="4"/>
        <v>38456.164100000002</v>
      </c>
      <c r="R37" s="70">
        <f t="shared" ca="1" si="7"/>
        <v>1.3437234415592809E-3</v>
      </c>
      <c r="S37" s="73">
        <v>1</v>
      </c>
      <c r="T37" s="74">
        <f t="shared" ca="1" si="5"/>
        <v>1.3437234415592809E-3</v>
      </c>
    </row>
    <row r="38" spans="1:20" s="70" customFormat="1" ht="12.95" customHeight="1" x14ac:dyDescent="0.2">
      <c r="A38" s="94" t="s">
        <v>65</v>
      </c>
      <c r="B38" s="106" t="s">
        <v>49</v>
      </c>
      <c r="C38" s="82">
        <v>53475.684000000001</v>
      </c>
      <c r="D38" s="72"/>
      <c r="E38" s="70">
        <f t="shared" si="1"/>
        <v>-174.50586909310709</v>
      </c>
      <c r="F38" s="70">
        <f t="shared" si="8"/>
        <v>-174.5</v>
      </c>
      <c r="G38" s="70">
        <f t="shared" si="2"/>
        <v>-1.7079999961424619E-3</v>
      </c>
      <c r="K38" s="70">
        <f t="shared" si="9"/>
        <v>-1.7079999961424619E-3</v>
      </c>
      <c r="O38" s="70">
        <f t="shared" ca="1" si="10"/>
        <v>3.358793274277673E-2</v>
      </c>
      <c r="P38" s="80">
        <f t="shared" si="3"/>
        <v>4.3520067517160928E-4</v>
      </c>
      <c r="Q38" s="105">
        <f t="shared" si="4"/>
        <v>38457.184000000001</v>
      </c>
      <c r="R38" s="70">
        <f t="shared" ca="1" si="7"/>
        <v>1.2458028679103077E-3</v>
      </c>
      <c r="S38" s="73">
        <v>1</v>
      </c>
      <c r="T38" s="74">
        <f t="shared" ca="1" si="5"/>
        <v>1.2458028679103077E-3</v>
      </c>
    </row>
    <row r="39" spans="1:20" s="70" customFormat="1" ht="12.95" customHeight="1" x14ac:dyDescent="0.2">
      <c r="A39" s="101" t="s">
        <v>62</v>
      </c>
      <c r="B39" s="102" t="s">
        <v>49</v>
      </c>
      <c r="C39" s="103">
        <v>53526.468000000001</v>
      </c>
      <c r="D39" s="103">
        <v>3.0000000000000001E-3</v>
      </c>
      <c r="E39" s="70">
        <f t="shared" si="1"/>
        <v>0</v>
      </c>
      <c r="F39" s="70">
        <f t="shared" si="8"/>
        <v>0</v>
      </c>
      <c r="G39" s="70">
        <f t="shared" si="2"/>
        <v>0</v>
      </c>
      <c r="K39" s="70">
        <f t="shared" si="9"/>
        <v>0</v>
      </c>
      <c r="O39" s="70">
        <f t="shared" ca="1" si="10"/>
        <v>3.2745309744252417E-2</v>
      </c>
      <c r="P39" s="80">
        <f t="shared" si="3"/>
        <v>-9.1685203944217146E-5</v>
      </c>
      <c r="Q39" s="105">
        <f t="shared" si="4"/>
        <v>38507.968000000001</v>
      </c>
      <c r="R39" s="70">
        <f t="shared" ca="1" si="7"/>
        <v>1.0722553102470323E-3</v>
      </c>
      <c r="S39" s="73">
        <v>1</v>
      </c>
      <c r="T39" s="74">
        <f t="shared" ca="1" si="5"/>
        <v>1.0722553102470323E-3</v>
      </c>
    </row>
    <row r="40" spans="1:20" s="70" customFormat="1" ht="12.95" customHeight="1" x14ac:dyDescent="0.2">
      <c r="A40" s="101" t="s">
        <v>62</v>
      </c>
      <c r="B40" s="102" t="s">
        <v>49</v>
      </c>
      <c r="C40" s="103">
        <v>53702.825700000001</v>
      </c>
      <c r="D40" s="103">
        <v>3.0000000000000001E-3</v>
      </c>
      <c r="E40" s="70">
        <f t="shared" si="1"/>
        <v>606.00688621931602</v>
      </c>
      <c r="F40" s="70">
        <f t="shared" si="8"/>
        <v>606</v>
      </c>
      <c r="G40" s="70">
        <f t="shared" si="2"/>
        <v>2.0040000017615966E-3</v>
      </c>
      <c r="K40" s="70">
        <f t="shared" si="9"/>
        <v>2.0040000017615966E-3</v>
      </c>
      <c r="O40" s="70">
        <f t="shared" ca="1" si="10"/>
        <v>2.9819065978603506E-2</v>
      </c>
      <c r="P40" s="80">
        <f t="shared" si="3"/>
        <v>-1.8932030688376628E-3</v>
      </c>
      <c r="Q40" s="105">
        <f t="shared" si="4"/>
        <v>38684.325700000001</v>
      </c>
      <c r="R40" s="70">
        <f t="shared" ca="1" si="7"/>
        <v>7.7367789529606836E-4</v>
      </c>
      <c r="S40" s="73">
        <v>1</v>
      </c>
      <c r="T40" s="74">
        <f t="shared" ca="1" si="5"/>
        <v>7.7367789529606836E-4</v>
      </c>
    </row>
    <row r="41" spans="1:20" s="70" customFormat="1" ht="12.95" customHeight="1" x14ac:dyDescent="0.2">
      <c r="A41" s="101" t="s">
        <v>62</v>
      </c>
      <c r="B41" s="102" t="s">
        <v>49</v>
      </c>
      <c r="C41" s="103">
        <v>53853.567999999999</v>
      </c>
      <c r="D41" s="103">
        <v>3.0000000000000001E-3</v>
      </c>
      <c r="E41" s="70">
        <f t="shared" si="1"/>
        <v>1123.9931825054243</v>
      </c>
      <c r="F41" s="70">
        <f t="shared" si="8"/>
        <v>1124</v>
      </c>
      <c r="G41" s="70">
        <f t="shared" si="2"/>
        <v>-1.9840000022668391E-3</v>
      </c>
      <c r="K41" s="70">
        <f t="shared" si="9"/>
        <v>-1.9840000022668391E-3</v>
      </c>
      <c r="O41" s="70">
        <f t="shared" ca="1" si="10"/>
        <v>2.7317755301035626E-2</v>
      </c>
      <c r="P41" s="80">
        <f t="shared" si="3"/>
        <v>-3.3983508680935793E-3</v>
      </c>
      <c r="Q41" s="105">
        <f t="shared" si="4"/>
        <v>38835.067999999999</v>
      </c>
      <c r="R41" s="70">
        <f t="shared" ca="1" si="7"/>
        <v>8.5859286385461418E-4</v>
      </c>
      <c r="S41" s="73">
        <v>1</v>
      </c>
      <c r="T41" s="74">
        <f t="shared" ca="1" si="5"/>
        <v>8.5859286385461418E-4</v>
      </c>
    </row>
    <row r="42" spans="1:20" s="70" customFormat="1" ht="12.95" customHeight="1" x14ac:dyDescent="0.2">
      <c r="A42" s="94" t="s">
        <v>67</v>
      </c>
      <c r="B42" s="106" t="s">
        <v>49</v>
      </c>
      <c r="C42" s="82">
        <v>53874.661099999998</v>
      </c>
      <c r="D42" s="72"/>
      <c r="E42" s="70">
        <f t="shared" si="1"/>
        <v>1196.4740770266817</v>
      </c>
      <c r="F42" s="70">
        <f t="shared" si="8"/>
        <v>1196.5</v>
      </c>
      <c r="G42" s="70">
        <f t="shared" si="2"/>
        <v>-7.5440000000526197E-3</v>
      </c>
      <c r="K42" s="70">
        <f t="shared" si="9"/>
        <v>-7.5440000000526197E-3</v>
      </c>
      <c r="O42" s="70">
        <f t="shared" ca="1" si="10"/>
        <v>2.696766838187796E-2</v>
      </c>
      <c r="P42" s="80">
        <f t="shared" si="3"/>
        <v>-3.6064573012698485E-3</v>
      </c>
      <c r="Q42" s="105">
        <f t="shared" si="4"/>
        <v>38856.161099999998</v>
      </c>
      <c r="R42" s="70">
        <f t="shared" ca="1" si="7"/>
        <v>1.191055254504347E-3</v>
      </c>
      <c r="S42" s="73">
        <v>1</v>
      </c>
      <c r="T42" s="74">
        <f t="shared" ca="1" si="5"/>
        <v>1.191055254504347E-3</v>
      </c>
    </row>
    <row r="43" spans="1:20" s="70" customFormat="1" ht="12.95" customHeight="1" x14ac:dyDescent="0.2">
      <c r="A43" s="94" t="s">
        <v>68</v>
      </c>
      <c r="B43" s="106" t="s">
        <v>47</v>
      </c>
      <c r="C43" s="82">
        <v>54066.889000000003</v>
      </c>
      <c r="D43" s="72"/>
      <c r="E43" s="70">
        <f t="shared" si="1"/>
        <v>1857.0147345850471</v>
      </c>
      <c r="F43" s="70">
        <f t="shared" si="8"/>
        <v>1857</v>
      </c>
      <c r="G43" s="70">
        <f t="shared" si="2"/>
        <v>4.288000003725756E-3</v>
      </c>
      <c r="K43" s="70">
        <f t="shared" si="9"/>
        <v>4.288000003725756E-3</v>
      </c>
      <c r="O43" s="70">
        <f t="shared" ca="1" si="10"/>
        <v>2.3778255828724323E-2</v>
      </c>
      <c r="P43" s="80">
        <f t="shared" si="3"/>
        <v>-5.4734715794554868E-3</v>
      </c>
      <c r="Q43" s="105">
        <f t="shared" si="4"/>
        <v>39048.389000000003</v>
      </c>
      <c r="R43" s="70">
        <f t="shared" ca="1" si="7"/>
        <v>3.7987007212389061E-4</v>
      </c>
      <c r="S43" s="73">
        <v>1</v>
      </c>
      <c r="T43" s="74">
        <f t="shared" ca="1" si="5"/>
        <v>3.7987007212389061E-4</v>
      </c>
    </row>
    <row r="44" spans="1:20" s="70" customFormat="1" ht="12.95" customHeight="1" x14ac:dyDescent="0.2">
      <c r="A44" s="101" t="s">
        <v>67</v>
      </c>
      <c r="B44" s="102" t="s">
        <v>49</v>
      </c>
      <c r="C44" s="103">
        <v>54194.6394</v>
      </c>
      <c r="D44" s="103">
        <v>5.0000000000000001E-3</v>
      </c>
      <c r="E44" s="70">
        <f t="shared" si="1"/>
        <v>2295.9954091871214</v>
      </c>
      <c r="F44" s="70">
        <f t="shared" si="8"/>
        <v>2296</v>
      </c>
      <c r="G44" s="70">
        <f t="shared" si="2"/>
        <v>-1.3360000011743978E-3</v>
      </c>
      <c r="K44" s="70">
        <f t="shared" si="9"/>
        <v>-1.3360000011743978E-3</v>
      </c>
      <c r="O44" s="70">
        <f t="shared" ca="1" si="10"/>
        <v>2.1658419173411003E-2</v>
      </c>
      <c r="P44" s="80">
        <f t="shared" si="3"/>
        <v>-6.6855593161548911E-3</v>
      </c>
      <c r="Q44" s="105">
        <f t="shared" si="4"/>
        <v>39176.1394</v>
      </c>
      <c r="R44" s="70">
        <f t="shared" ca="1" si="7"/>
        <v>5.2874331317654072E-4</v>
      </c>
      <c r="S44" s="73">
        <v>1</v>
      </c>
      <c r="T44" s="74">
        <f t="shared" ca="1" si="5"/>
        <v>5.2874331317654072E-4</v>
      </c>
    </row>
    <row r="45" spans="1:20" s="70" customFormat="1" ht="12.95" customHeight="1" x14ac:dyDescent="0.2">
      <c r="A45" s="94" t="s">
        <v>69</v>
      </c>
      <c r="B45" s="106" t="s">
        <v>49</v>
      </c>
      <c r="C45" s="82">
        <v>54479.686000000002</v>
      </c>
      <c r="D45" s="72"/>
      <c r="E45" s="70">
        <f t="shared" si="1"/>
        <v>3275.4831349479091</v>
      </c>
      <c r="F45" s="70">
        <f t="shared" si="8"/>
        <v>3275.5</v>
      </c>
      <c r="G45" s="70">
        <f t="shared" si="2"/>
        <v>-4.9080000026151538E-3</v>
      </c>
      <c r="K45" s="70">
        <f t="shared" si="9"/>
        <v>-4.9080000026151538E-3</v>
      </c>
      <c r="O45" s="70">
        <f t="shared" ca="1" si="10"/>
        <v>1.6928624175963629E-2</v>
      </c>
      <c r="P45" s="80">
        <f t="shared" si="3"/>
        <v>-9.3070197234020359E-3</v>
      </c>
      <c r="Q45" s="105">
        <f t="shared" si="4"/>
        <v>39461.186000000002</v>
      </c>
      <c r="R45" s="70">
        <f t="shared" ca="1" si="7"/>
        <v>4.7683815551649149E-4</v>
      </c>
      <c r="S45" s="73">
        <v>1</v>
      </c>
      <c r="T45" s="74">
        <f t="shared" ca="1" si="5"/>
        <v>4.7683815551649149E-4</v>
      </c>
    </row>
    <row r="46" spans="1:20" s="70" customFormat="1" ht="12.95" customHeight="1" x14ac:dyDescent="0.2">
      <c r="A46" s="94" t="s">
        <v>70</v>
      </c>
      <c r="B46" s="106" t="s">
        <v>49</v>
      </c>
      <c r="C46" s="82">
        <v>54905.727500000001</v>
      </c>
      <c r="D46" s="72"/>
      <c r="E46" s="70">
        <f t="shared" si="1"/>
        <v>4739.462778678836</v>
      </c>
      <c r="F46" s="70">
        <f t="shared" si="8"/>
        <v>4739.5</v>
      </c>
      <c r="G46" s="70">
        <f t="shared" si="2"/>
        <v>-1.083199999993667E-2</v>
      </c>
      <c r="K46" s="70">
        <f t="shared" si="9"/>
        <v>-1.083199999993667E-2</v>
      </c>
      <c r="O46" s="70">
        <f t="shared" ca="1" si="10"/>
        <v>9.8592828015246804E-3</v>
      </c>
      <c r="P46" s="80">
        <f t="shared" si="3"/>
        <v>-1.3011569595355141E-2</v>
      </c>
      <c r="Q46" s="105">
        <f t="shared" si="4"/>
        <v>39887.227500000001</v>
      </c>
      <c r="R46" s="70">
        <f t="shared" ca="1" si="7"/>
        <v>4.2812918397005026E-4</v>
      </c>
      <c r="S46" s="73">
        <v>1</v>
      </c>
      <c r="T46" s="74">
        <f t="shared" ca="1" si="5"/>
        <v>4.2812918397005026E-4</v>
      </c>
    </row>
    <row r="47" spans="1:20" s="70" customFormat="1" ht="12.95" customHeight="1" x14ac:dyDescent="0.2">
      <c r="A47" s="32" t="s">
        <v>46</v>
      </c>
      <c r="B47" s="33" t="s">
        <v>47</v>
      </c>
      <c r="C47" s="32">
        <v>55290.734900000003</v>
      </c>
      <c r="D47" s="32">
        <v>2.9999999999999997E-4</v>
      </c>
      <c r="E47" s="70">
        <f t="shared" si="1"/>
        <v>6062.4395222255898</v>
      </c>
      <c r="F47" s="70">
        <f t="shared" si="8"/>
        <v>6062.5</v>
      </c>
      <c r="G47" s="70">
        <f t="shared" si="2"/>
        <v>-1.7599999999220017E-2</v>
      </c>
      <c r="K47" s="70">
        <f t="shared" si="9"/>
        <v>-1.7599999999220017E-2</v>
      </c>
      <c r="O47" s="70">
        <f t="shared" ca="1" si="10"/>
        <v>3.4708001250337434E-3</v>
      </c>
      <c r="P47" s="80">
        <f t="shared" si="3"/>
        <v>-1.6139175921877639E-2</v>
      </c>
      <c r="Q47" s="105">
        <f t="shared" si="4"/>
        <v>40272.234900000003</v>
      </c>
      <c r="R47" s="70">
        <f t="shared" ca="1" si="7"/>
        <v>4.4397861787625232E-4</v>
      </c>
      <c r="S47" s="73">
        <v>1</v>
      </c>
      <c r="T47" s="74">
        <f t="shared" ca="1" si="5"/>
        <v>4.4397861787625232E-4</v>
      </c>
    </row>
    <row r="48" spans="1:20" s="70" customFormat="1" ht="12.95" customHeight="1" x14ac:dyDescent="0.2">
      <c r="A48" s="94" t="s">
        <v>71</v>
      </c>
      <c r="B48" s="106" t="s">
        <v>49</v>
      </c>
      <c r="C48" s="82">
        <v>55555.843000000001</v>
      </c>
      <c r="D48" s="72"/>
      <c r="E48" s="70">
        <f t="shared" si="1"/>
        <v>6973.4138329164034</v>
      </c>
      <c r="F48" s="70">
        <f t="shared" si="8"/>
        <v>6973.5</v>
      </c>
      <c r="G48" s="70">
        <f t="shared" si="2"/>
        <v>-2.5075999998080079E-2</v>
      </c>
      <c r="K48" s="70">
        <f t="shared" si="9"/>
        <v>-2.5075999998080079E-2</v>
      </c>
      <c r="O48" s="70">
        <f t="shared" ca="1" si="10"/>
        <v>-9.2822309362328159E-4</v>
      </c>
      <c r="P48" s="80">
        <f t="shared" si="3"/>
        <v>-1.8171288778064905E-2</v>
      </c>
      <c r="Q48" s="105">
        <f t="shared" si="4"/>
        <v>40537.343000000001</v>
      </c>
      <c r="R48" s="70">
        <f t="shared" ca="1" si="7"/>
        <v>5.8311512942741707E-4</v>
      </c>
      <c r="S48" s="73">
        <v>1</v>
      </c>
      <c r="T48" s="74">
        <f t="shared" ca="1" si="5"/>
        <v>5.8311512942741707E-4</v>
      </c>
    </row>
    <row r="49" spans="1:25" s="70" customFormat="1" ht="12.95" customHeight="1" x14ac:dyDescent="0.2">
      <c r="A49" s="32" t="s">
        <v>48</v>
      </c>
      <c r="B49" s="33" t="s">
        <v>49</v>
      </c>
      <c r="C49" s="32">
        <v>55572.8704</v>
      </c>
      <c r="D49" s="32">
        <v>2.9999999999999997E-4</v>
      </c>
      <c r="E49" s="70">
        <f t="shared" si="1"/>
        <v>7031.9240179234102</v>
      </c>
      <c r="F49" s="70">
        <f t="shared" si="8"/>
        <v>7032</v>
      </c>
      <c r="G49" s="70">
        <f t="shared" si="2"/>
        <v>-2.2111999998742249E-2</v>
      </c>
      <c r="K49" s="70">
        <f t="shared" si="9"/>
        <v>-2.2111999998742249E-2</v>
      </c>
      <c r="O49" s="70">
        <f t="shared" ca="1" si="10"/>
        <v>-1.2107070214953317E-3</v>
      </c>
      <c r="P49" s="80">
        <f t="shared" si="3"/>
        <v>-1.8298394860957457E-2</v>
      </c>
      <c r="Q49" s="105">
        <f t="shared" si="4"/>
        <v>40554.3704</v>
      </c>
      <c r="R49" s="70">
        <f t="shared" ca="1" si="7"/>
        <v>4.3686404812071132E-4</v>
      </c>
      <c r="S49" s="73">
        <v>1</v>
      </c>
      <c r="T49" s="74">
        <f t="shared" ca="1" si="5"/>
        <v>4.3686404812071132E-4</v>
      </c>
    </row>
    <row r="50" spans="1:25" s="70" customFormat="1" ht="12.95" customHeight="1" x14ac:dyDescent="0.2">
      <c r="A50" s="32" t="s">
        <v>48</v>
      </c>
      <c r="B50" s="33" t="s">
        <v>49</v>
      </c>
      <c r="C50" s="32">
        <v>55667.740899999997</v>
      </c>
      <c r="D50" s="32">
        <v>2.0000000000000001E-4</v>
      </c>
      <c r="E50" s="70">
        <f t="shared" si="1"/>
        <v>7357.9215575775779</v>
      </c>
      <c r="F50" s="70">
        <f t="shared" si="8"/>
        <v>7358</v>
      </c>
      <c r="G50" s="70">
        <f t="shared" si="2"/>
        <v>-2.2828000001027249E-2</v>
      </c>
      <c r="K50" s="70">
        <f t="shared" si="9"/>
        <v>-2.2828000001027249E-2</v>
      </c>
      <c r="O50" s="70">
        <f t="shared" ca="1" si="10"/>
        <v>-2.7848909614318698E-3</v>
      </c>
      <c r="P50" s="80">
        <f t="shared" si="3"/>
        <v>-1.8999228386317967E-2</v>
      </c>
      <c r="Q50" s="105">
        <f t="shared" si="4"/>
        <v>40649.240899999997</v>
      </c>
      <c r="R50" s="70">
        <f t="shared" ca="1" si="7"/>
        <v>4.0172621997311002E-4</v>
      </c>
      <c r="S50" s="73">
        <v>1</v>
      </c>
      <c r="T50" s="74">
        <f t="shared" ca="1" si="5"/>
        <v>4.0172621997311002E-4</v>
      </c>
    </row>
    <row r="51" spans="1:25" s="70" customFormat="1" ht="12.95" customHeight="1" x14ac:dyDescent="0.2">
      <c r="A51" s="101" t="s">
        <v>121</v>
      </c>
      <c r="B51" s="102" t="s">
        <v>49</v>
      </c>
      <c r="C51" s="103">
        <v>55668.3223</v>
      </c>
      <c r="D51" s="103">
        <v>2E-3</v>
      </c>
      <c r="E51" s="70">
        <f t="shared" si="1"/>
        <v>7359.9193858756871</v>
      </c>
      <c r="F51" s="70">
        <f t="shared" si="8"/>
        <v>7360</v>
      </c>
      <c r="G51" s="70">
        <f t="shared" si="2"/>
        <v>-2.3460000003979076E-2</v>
      </c>
      <c r="K51" s="70">
        <f t="shared" si="9"/>
        <v>-2.3460000003979076E-2</v>
      </c>
      <c r="O51" s="70">
        <f t="shared" ca="1" si="10"/>
        <v>-2.7945485316155302E-3</v>
      </c>
      <c r="P51" s="80">
        <f t="shared" si="3"/>
        <v>-1.9003488810497682E-2</v>
      </c>
      <c r="Q51" s="105">
        <f t="shared" si="4"/>
        <v>40649.8223</v>
      </c>
      <c r="R51" s="70">
        <f t="shared" ca="1" si="7"/>
        <v>4.2706088455661263E-4</v>
      </c>
      <c r="S51" s="73">
        <v>1</v>
      </c>
      <c r="T51" s="74">
        <f t="shared" ca="1" si="5"/>
        <v>4.2706088455661263E-4</v>
      </c>
    </row>
    <row r="52" spans="1:25" s="70" customFormat="1" ht="12.95" customHeight="1" x14ac:dyDescent="0.2">
      <c r="A52" s="101" t="s">
        <v>121</v>
      </c>
      <c r="B52" s="102" t="s">
        <v>47</v>
      </c>
      <c r="C52" s="103">
        <v>55669.340199999999</v>
      </c>
      <c r="D52" s="103">
        <v>2E-3</v>
      </c>
      <c r="E52" s="70">
        <f t="shared" si="1"/>
        <v>7363.4171317040918</v>
      </c>
      <c r="F52" s="70">
        <f t="shared" si="8"/>
        <v>7363.5</v>
      </c>
      <c r="G52" s="70">
        <f t="shared" si="2"/>
        <v>-2.4116000000503846E-2</v>
      </c>
      <c r="K52" s="70">
        <f t="shared" si="9"/>
        <v>-2.4116000000503846E-2</v>
      </c>
      <c r="O52" s="70">
        <f t="shared" ca="1" si="10"/>
        <v>-2.8114492794369395E-3</v>
      </c>
      <c r="P52" s="80">
        <f t="shared" si="3"/>
        <v>-1.9010943403446313E-2</v>
      </c>
      <c r="Q52" s="105">
        <f t="shared" si="4"/>
        <v>40650.840199999999</v>
      </c>
      <c r="R52" s="70">
        <f t="shared" ca="1" si="7"/>
        <v>4.5388388142651243E-4</v>
      </c>
      <c r="S52" s="73">
        <v>1</v>
      </c>
      <c r="T52" s="74">
        <f t="shared" ca="1" si="5"/>
        <v>4.5388388142651243E-4</v>
      </c>
    </row>
    <row r="53" spans="1:25" s="70" customFormat="1" ht="12.95" customHeight="1" x14ac:dyDescent="0.2">
      <c r="A53" s="32" t="s">
        <v>50</v>
      </c>
      <c r="B53" s="33" t="s">
        <v>49</v>
      </c>
      <c r="C53" s="32">
        <v>55932.851699999999</v>
      </c>
      <c r="D53" s="32">
        <v>2.0000000000000001E-4</v>
      </c>
      <c r="E53" s="70">
        <f t="shared" ref="E53:E84" si="11">+(C53-C$7)/C$8</f>
        <v>8268.9051461088002</v>
      </c>
      <c r="F53" s="70">
        <f t="shared" si="8"/>
        <v>8269</v>
      </c>
      <c r="G53" s="70">
        <f t="shared" ref="G53:G84" si="12">+C53-(C$7+F53*C$8)</f>
        <v>-2.7604000002611428E-2</v>
      </c>
      <c r="K53" s="70">
        <f t="shared" si="9"/>
        <v>-2.7604000002611428E-2</v>
      </c>
      <c r="O53" s="70">
        <f t="shared" ca="1" si="10"/>
        <v>-7.1839141800888948E-3</v>
      </c>
      <c r="P53" s="80">
        <f t="shared" ref="P53:P84" si="13">+D$11+D$12*F53+D$13*F53^2</f>
        <v>-2.0890408030097091E-2</v>
      </c>
      <c r="Q53" s="105">
        <f t="shared" ref="Q53:Q84" si="14">+C53-15018.5</f>
        <v>40914.351699999999</v>
      </c>
      <c r="R53" s="70">
        <f t="shared" ca="1" si="7"/>
        <v>4.1697990499918577E-4</v>
      </c>
      <c r="S53" s="73">
        <v>1</v>
      </c>
      <c r="T53" s="74">
        <f t="shared" ref="T53:T84" ca="1" si="15">+S53*R53</f>
        <v>4.1697990499918577E-4</v>
      </c>
    </row>
    <row r="54" spans="1:25" s="70" customFormat="1" ht="12.95" customHeight="1" x14ac:dyDescent="0.2">
      <c r="A54" s="32" t="s">
        <v>50</v>
      </c>
      <c r="B54" s="33" t="s">
        <v>47</v>
      </c>
      <c r="C54" s="32">
        <v>55932.999600000003</v>
      </c>
      <c r="D54" s="32">
        <v>4.0000000000000002E-4</v>
      </c>
      <c r="E54" s="70">
        <f t="shared" si="11"/>
        <v>8269.4133655881542</v>
      </c>
      <c r="F54" s="70">
        <f t="shared" si="8"/>
        <v>8269.5</v>
      </c>
      <c r="G54" s="70">
        <f t="shared" si="12"/>
        <v>-2.5212000000465196E-2</v>
      </c>
      <c r="K54" s="70">
        <f t="shared" si="9"/>
        <v>-2.5212000000465196E-2</v>
      </c>
      <c r="O54" s="70">
        <f t="shared" ca="1" si="10"/>
        <v>-7.1863285726348133E-3</v>
      </c>
      <c r="P54" s="80">
        <f t="shared" si="13"/>
        <v>-2.0891418787556081E-2</v>
      </c>
      <c r="Q54" s="105">
        <f t="shared" si="14"/>
        <v>40914.499600000003</v>
      </c>
      <c r="R54" s="70">
        <f t="shared" ca="1" si="7"/>
        <v>3.2492483042410061E-4</v>
      </c>
      <c r="S54" s="73">
        <v>1</v>
      </c>
      <c r="T54" s="74">
        <f t="shared" ca="1" si="15"/>
        <v>3.2492483042410061E-4</v>
      </c>
    </row>
    <row r="55" spans="1:25" s="70" customFormat="1" ht="12.95" customHeight="1" x14ac:dyDescent="0.2">
      <c r="A55" s="94" t="s">
        <v>81</v>
      </c>
      <c r="B55" s="106" t="s">
        <v>47</v>
      </c>
      <c r="C55" s="82">
        <v>55984.3678</v>
      </c>
      <c r="D55" s="72"/>
      <c r="E55" s="70">
        <f t="shared" si="11"/>
        <v>8445.9266844434642</v>
      </c>
      <c r="F55" s="70">
        <f t="shared" si="8"/>
        <v>8446</v>
      </c>
      <c r="G55" s="70">
        <f t="shared" si="12"/>
        <v>-2.1335999997972976E-2</v>
      </c>
      <c r="K55" s="70">
        <f t="shared" si="9"/>
        <v>-2.1335999997972976E-2</v>
      </c>
      <c r="O55" s="70">
        <f t="shared" ca="1" si="10"/>
        <v>-8.0386091413427868E-3</v>
      </c>
      <c r="P55" s="80">
        <f t="shared" si="13"/>
        <v>-2.1246350884121426E-2</v>
      </c>
      <c r="Q55" s="105">
        <f t="shared" si="14"/>
        <v>40965.8678</v>
      </c>
      <c r="R55" s="70">
        <f t="shared" ref="R55:R86" ca="1" si="16">+(O55-G55)^2</f>
        <v>1.7682060359399218E-4</v>
      </c>
      <c r="S55" s="73">
        <v>1</v>
      </c>
      <c r="T55" s="74">
        <f t="shared" ca="1" si="15"/>
        <v>1.7682060359399218E-4</v>
      </c>
      <c r="Y55" s="94" t="s">
        <v>82</v>
      </c>
    </row>
    <row r="56" spans="1:25" s="70" customFormat="1" ht="12.95" customHeight="1" x14ac:dyDescent="0.2">
      <c r="A56" s="94" t="s">
        <v>72</v>
      </c>
      <c r="B56" s="106" t="s">
        <v>49</v>
      </c>
      <c r="C56" s="82">
        <v>56704.7696</v>
      </c>
      <c r="D56" s="72"/>
      <c r="E56" s="70">
        <f t="shared" si="11"/>
        <v>10921.398136184947</v>
      </c>
      <c r="F56" s="70">
        <f t="shared" si="8"/>
        <v>10921.5</v>
      </c>
      <c r="G56" s="70">
        <f t="shared" si="12"/>
        <v>-2.9644000002008397E-2</v>
      </c>
      <c r="K56" s="70">
        <f t="shared" si="9"/>
        <v>-2.9644000002008397E-2</v>
      </c>
      <c r="O56" s="70">
        <f t="shared" ca="1" si="10"/>
        <v>-1.9992266636167669E-2</v>
      </c>
      <c r="P56" s="80">
        <f t="shared" si="13"/>
        <v>-2.5832469403193038E-2</v>
      </c>
      <c r="Q56" s="105">
        <f t="shared" si="14"/>
        <v>41686.2696</v>
      </c>
      <c r="R56" s="70">
        <f t="shared" ca="1" si="16"/>
        <v>9.3155956965283192E-5</v>
      </c>
      <c r="S56" s="73">
        <v>1</v>
      </c>
      <c r="T56" s="74">
        <f t="shared" ca="1" si="15"/>
        <v>9.3155956965283192E-5</v>
      </c>
    </row>
    <row r="57" spans="1:25" s="70" customFormat="1" ht="12.95" customHeight="1" x14ac:dyDescent="0.2">
      <c r="A57" s="101" t="s">
        <v>72</v>
      </c>
      <c r="B57" s="102" t="s">
        <v>49</v>
      </c>
      <c r="C57" s="103">
        <v>56733.726699999999</v>
      </c>
      <c r="D57" s="103">
        <v>5.0000000000000001E-4</v>
      </c>
      <c r="E57" s="70">
        <f t="shared" si="11"/>
        <v>11020.901599912027</v>
      </c>
      <c r="F57" s="70">
        <f t="shared" si="8"/>
        <v>11021</v>
      </c>
      <c r="G57" s="70">
        <f t="shared" si="12"/>
        <v>-2.8636000002734363E-2</v>
      </c>
      <c r="K57" s="70">
        <f t="shared" si="9"/>
        <v>-2.8636000002734363E-2</v>
      </c>
      <c r="O57" s="70">
        <f t="shared" ca="1" si="10"/>
        <v>-2.0472730752804737E-2</v>
      </c>
      <c r="P57" s="80">
        <f t="shared" si="13"/>
        <v>-2.6001505632219278E-2</v>
      </c>
      <c r="Q57" s="105">
        <f t="shared" si="14"/>
        <v>41715.226699999999</v>
      </c>
      <c r="R57" s="70">
        <f t="shared" ca="1" si="16"/>
        <v>6.6638964846846605E-5</v>
      </c>
      <c r="S57" s="73">
        <v>1</v>
      </c>
      <c r="T57" s="74">
        <f t="shared" ca="1" si="15"/>
        <v>6.6638964846846605E-5</v>
      </c>
    </row>
    <row r="58" spans="1:25" s="70" customFormat="1" ht="12.95" customHeight="1" x14ac:dyDescent="0.2">
      <c r="A58" s="101" t="s">
        <v>72</v>
      </c>
      <c r="B58" s="102" t="s">
        <v>47</v>
      </c>
      <c r="C58" s="103">
        <v>56733.873200000002</v>
      </c>
      <c r="D58" s="103">
        <v>5.0000000000000001E-4</v>
      </c>
      <c r="E58" s="70">
        <f t="shared" si="11"/>
        <v>11021.405008659322</v>
      </c>
      <c r="F58" s="70">
        <f t="shared" si="8"/>
        <v>11021.5</v>
      </c>
      <c r="G58" s="70">
        <f t="shared" si="12"/>
        <v>-2.7644000001600944E-2</v>
      </c>
      <c r="K58" s="70">
        <f t="shared" si="9"/>
        <v>-2.7644000001600944E-2</v>
      </c>
      <c r="O58" s="70">
        <f t="shared" ca="1" si="10"/>
        <v>-2.0475145145350655E-2</v>
      </c>
      <c r="P58" s="80">
        <f t="shared" si="13"/>
        <v>-2.6002352075139956E-2</v>
      </c>
      <c r="Q58" s="105">
        <f t="shared" si="14"/>
        <v>41715.373200000002</v>
      </c>
      <c r="R58" s="70">
        <f t="shared" ca="1" si="16"/>
        <v>5.139247994998334E-5</v>
      </c>
      <c r="S58" s="73">
        <v>1</v>
      </c>
      <c r="T58" s="74">
        <f t="shared" ca="1" si="15"/>
        <v>5.139247994998334E-5</v>
      </c>
    </row>
    <row r="59" spans="1:25" s="70" customFormat="1" ht="12.95" customHeight="1" x14ac:dyDescent="0.2">
      <c r="A59" s="101" t="s">
        <v>72</v>
      </c>
      <c r="B59" s="102" t="s">
        <v>49</v>
      </c>
      <c r="C59" s="103">
        <v>56734.599699999999</v>
      </c>
      <c r="D59" s="103">
        <v>5.0000000000000001E-4</v>
      </c>
      <c r="E59" s="70">
        <f t="shared" si="11"/>
        <v>11023.90143497264</v>
      </c>
      <c r="F59" s="70">
        <f t="shared" si="8"/>
        <v>11024</v>
      </c>
      <c r="G59" s="70">
        <f t="shared" si="12"/>
        <v>-2.8684000004432164E-2</v>
      </c>
      <c r="K59" s="70">
        <f t="shared" si="9"/>
        <v>-2.8684000004432164E-2</v>
      </c>
      <c r="O59" s="70">
        <f t="shared" ca="1" si="10"/>
        <v>-2.0487217108080227E-2</v>
      </c>
      <c r="P59" s="80">
        <f t="shared" si="13"/>
        <v>-2.600658384193847E-2</v>
      </c>
      <c r="Q59" s="105">
        <f t="shared" si="14"/>
        <v>41716.099699999999</v>
      </c>
      <c r="R59" s="70">
        <f t="shared" ca="1" si="16"/>
        <v>6.7187249849927645E-5</v>
      </c>
      <c r="S59" s="73">
        <v>1</v>
      </c>
      <c r="T59" s="74">
        <f t="shared" ca="1" si="15"/>
        <v>6.7187249849927645E-5</v>
      </c>
    </row>
    <row r="60" spans="1:25" s="70" customFormat="1" ht="12.95" customHeight="1" x14ac:dyDescent="0.2">
      <c r="A60" s="101" t="s">
        <v>72</v>
      </c>
      <c r="B60" s="102" t="s">
        <v>47</v>
      </c>
      <c r="C60" s="103">
        <v>56734.746899999998</v>
      </c>
      <c r="D60" s="103">
        <v>5.0000000000000001E-4</v>
      </c>
      <c r="E60" s="70">
        <f t="shared" si="11"/>
        <v>11024.407249085953</v>
      </c>
      <c r="F60" s="70">
        <f t="shared" si="8"/>
        <v>11024.5</v>
      </c>
      <c r="G60" s="70">
        <f t="shared" si="12"/>
        <v>-2.6991999999154359E-2</v>
      </c>
      <c r="K60" s="70">
        <f t="shared" si="9"/>
        <v>-2.6991999999154359E-2</v>
      </c>
      <c r="O60" s="70">
        <f t="shared" ca="1" si="10"/>
        <v>-2.0489631500626146E-2</v>
      </c>
      <c r="P60" s="80">
        <f t="shared" si="13"/>
        <v>-2.6007430105737195E-2</v>
      </c>
      <c r="Q60" s="105">
        <f t="shared" si="14"/>
        <v>41716.246899999998</v>
      </c>
      <c r="R60" s="70">
        <f t="shared" ca="1" si="16"/>
        <v>4.2280796090652047E-5</v>
      </c>
      <c r="S60" s="73">
        <v>1</v>
      </c>
      <c r="T60" s="74">
        <f t="shared" ca="1" si="15"/>
        <v>4.2280796090652047E-5</v>
      </c>
    </row>
    <row r="61" spans="1:25" s="70" customFormat="1" ht="12.95" customHeight="1" x14ac:dyDescent="0.2">
      <c r="A61" s="101" t="s">
        <v>72</v>
      </c>
      <c r="B61" s="102" t="s">
        <v>49</v>
      </c>
      <c r="C61" s="103">
        <v>56734.892500000002</v>
      </c>
      <c r="D61" s="103">
        <v>5.0000000000000001E-4</v>
      </c>
      <c r="E61" s="70">
        <f t="shared" si="11"/>
        <v>11024.907565219784</v>
      </c>
      <c r="F61" s="70">
        <f t="shared" si="8"/>
        <v>11025</v>
      </c>
      <c r="G61" s="70">
        <f t="shared" si="12"/>
        <v>-2.68999999971129E-2</v>
      </c>
      <c r="K61" s="70">
        <f t="shared" si="9"/>
        <v>-2.68999999971129E-2</v>
      </c>
      <c r="O61" s="70">
        <f t="shared" ca="1" si="10"/>
        <v>-2.0492045893172058E-2</v>
      </c>
      <c r="P61" s="80">
        <f t="shared" si="13"/>
        <v>-2.6008276339682265E-2</v>
      </c>
      <c r="Q61" s="105">
        <f t="shared" si="14"/>
        <v>41716.392500000002</v>
      </c>
      <c r="R61" s="70">
        <f t="shared" ca="1" si="16"/>
        <v>4.1061875798212285E-5</v>
      </c>
      <c r="S61" s="73">
        <v>1</v>
      </c>
      <c r="T61" s="74">
        <f t="shared" ca="1" si="15"/>
        <v>4.1061875798212285E-5</v>
      </c>
    </row>
    <row r="62" spans="1:25" s="70" customFormat="1" ht="12.95" customHeight="1" x14ac:dyDescent="0.2">
      <c r="A62" s="101" t="s">
        <v>72</v>
      </c>
      <c r="B62" s="102" t="s">
        <v>47</v>
      </c>
      <c r="C62" s="103">
        <v>56792.657700000003</v>
      </c>
      <c r="D62" s="103">
        <v>5.0000000000000001E-4</v>
      </c>
      <c r="E62" s="70">
        <f t="shared" si="11"/>
        <v>11223.40249333371</v>
      </c>
      <c r="F62" s="70">
        <f t="shared" si="8"/>
        <v>11223.5</v>
      </c>
      <c r="G62" s="70">
        <f t="shared" si="12"/>
        <v>-2.83759999947506E-2</v>
      </c>
      <c r="K62" s="70">
        <f t="shared" si="9"/>
        <v>-2.83759999947506E-2</v>
      </c>
      <c r="O62" s="70">
        <f t="shared" ca="1" si="10"/>
        <v>-2.1450559733900289E-2</v>
      </c>
      <c r="P62" s="80">
        <f t="shared" si="13"/>
        <v>-2.634187268726372E-2</v>
      </c>
      <c r="Q62" s="105">
        <f t="shared" si="14"/>
        <v>41774.157700000003</v>
      </c>
      <c r="R62" s="70">
        <f t="shared" ca="1" si="16"/>
        <v>4.7961722806606428E-5</v>
      </c>
      <c r="S62" s="73">
        <v>1</v>
      </c>
      <c r="T62" s="74">
        <f t="shared" ca="1" si="15"/>
        <v>4.7961722806606428E-5</v>
      </c>
    </row>
    <row r="63" spans="1:25" s="70" customFormat="1" ht="12.95" customHeight="1" x14ac:dyDescent="0.2">
      <c r="A63" s="94" t="s">
        <v>73</v>
      </c>
      <c r="B63" s="106" t="s">
        <v>49</v>
      </c>
      <c r="C63" s="82">
        <v>57435.794699999999</v>
      </c>
      <c r="D63" s="72"/>
      <c r="E63" s="70">
        <f t="shared" si="11"/>
        <v>13433.373766390843</v>
      </c>
      <c r="F63" s="70">
        <f t="shared" ref="F63:F94" si="17">ROUND(2*E63,0)/2</f>
        <v>13433.5</v>
      </c>
      <c r="G63" s="70">
        <f t="shared" si="12"/>
        <v>-3.6736000001837965E-2</v>
      </c>
      <c r="K63" s="70">
        <f t="shared" ref="K63:K92" si="18">+G63</f>
        <v>-3.6736000001837965E-2</v>
      </c>
      <c r="O63" s="70">
        <f t="shared" ref="O63:O92" ca="1" si="19">+C$11+C$12*$F63</f>
        <v>-3.2122174786844336E-2</v>
      </c>
      <c r="P63" s="80">
        <f t="shared" si="13"/>
        <v>-2.9738158828160721E-2</v>
      </c>
      <c r="Q63" s="105">
        <f t="shared" si="14"/>
        <v>42417.294699999999</v>
      </c>
      <c r="R63" s="70">
        <f t="shared" ca="1" si="16"/>
        <v>2.1287383114511007E-5</v>
      </c>
      <c r="S63" s="73">
        <v>1</v>
      </c>
      <c r="T63" s="74">
        <f t="shared" ca="1" si="15"/>
        <v>2.1287383114511007E-5</v>
      </c>
    </row>
    <row r="64" spans="1:25" s="70" customFormat="1" ht="12.95" customHeight="1" x14ac:dyDescent="0.2">
      <c r="A64" s="101" t="s">
        <v>73</v>
      </c>
      <c r="B64" s="102" t="s">
        <v>47</v>
      </c>
      <c r="C64" s="103">
        <v>57435.804799999998</v>
      </c>
      <c r="D64" s="103">
        <v>5.0000000000000001E-4</v>
      </c>
      <c r="E64" s="70">
        <f t="shared" si="11"/>
        <v>13433.408472386389</v>
      </c>
      <c r="F64" s="70">
        <f t="shared" si="17"/>
        <v>13433.5</v>
      </c>
      <c r="G64" s="70">
        <f t="shared" si="12"/>
        <v>-2.6636000002326909E-2</v>
      </c>
      <c r="K64" s="70">
        <f t="shared" si="18"/>
        <v>-2.6636000002326909E-2</v>
      </c>
      <c r="O64" s="70">
        <f t="shared" ca="1" si="19"/>
        <v>-3.2122174786844336E-2</v>
      </c>
      <c r="P64" s="80">
        <f t="shared" si="13"/>
        <v>-2.9738158828160721E-2</v>
      </c>
      <c r="Q64" s="105">
        <f t="shared" si="14"/>
        <v>42417.304799999998</v>
      </c>
      <c r="R64" s="70">
        <f t="shared" ca="1" si="16"/>
        <v>3.0098113766274832E-5</v>
      </c>
      <c r="S64" s="73">
        <v>1</v>
      </c>
      <c r="T64" s="74">
        <f t="shared" ca="1" si="15"/>
        <v>3.0098113766274832E-5</v>
      </c>
    </row>
    <row r="65" spans="1:20" s="70" customFormat="1" ht="12.95" customHeight="1" x14ac:dyDescent="0.2">
      <c r="A65" s="101" t="s">
        <v>73</v>
      </c>
      <c r="B65" s="102" t="s">
        <v>49</v>
      </c>
      <c r="C65" s="103">
        <v>57442.643400000001</v>
      </c>
      <c r="D65" s="103">
        <v>5.0000000000000001E-4</v>
      </c>
      <c r="E65" s="70">
        <f t="shared" si="11"/>
        <v>13456.907523984935</v>
      </c>
      <c r="F65" s="70">
        <f t="shared" si="17"/>
        <v>13457</v>
      </c>
      <c r="G65" s="70">
        <f t="shared" si="12"/>
        <v>-2.6912000001175329E-2</v>
      </c>
      <c r="K65" s="70">
        <f t="shared" si="18"/>
        <v>-2.6912000001175329E-2</v>
      </c>
      <c r="O65" s="70">
        <f t="shared" ca="1" si="19"/>
        <v>-3.2235651236502343E-2</v>
      </c>
      <c r="P65" s="80">
        <f t="shared" si="13"/>
        <v>-2.977113931014163E-2</v>
      </c>
      <c r="Q65" s="105">
        <f t="shared" si="14"/>
        <v>42424.143400000001</v>
      </c>
      <c r="R65" s="70">
        <f t="shared" ca="1" si="16"/>
        <v>2.8341262475398836E-5</v>
      </c>
      <c r="S65" s="73">
        <v>1</v>
      </c>
      <c r="T65" s="74">
        <f t="shared" ca="1" si="15"/>
        <v>2.8341262475398836E-5</v>
      </c>
    </row>
    <row r="66" spans="1:20" s="70" customFormat="1" ht="12.95" customHeight="1" x14ac:dyDescent="0.2">
      <c r="A66" s="101" t="s">
        <v>73</v>
      </c>
      <c r="B66" s="102" t="s">
        <v>49</v>
      </c>
      <c r="C66" s="103">
        <v>57442.934399999998</v>
      </c>
      <c r="D66" s="103">
        <v>5.0000000000000001E-4</v>
      </c>
      <c r="E66" s="70">
        <f t="shared" si="11"/>
        <v>13457.907469005133</v>
      </c>
      <c r="F66" s="70">
        <f t="shared" si="17"/>
        <v>13458</v>
      </c>
      <c r="G66" s="70">
        <f t="shared" si="12"/>
        <v>-2.6927999999315944E-2</v>
      </c>
      <c r="K66" s="70">
        <f t="shared" si="18"/>
        <v>-2.6927999999315944E-2</v>
      </c>
      <c r="O66" s="70">
        <f t="shared" ca="1" si="19"/>
        <v>-3.2240480021594166E-2</v>
      </c>
      <c r="P66" s="80">
        <f t="shared" si="13"/>
        <v>-2.9772541272077489E-2</v>
      </c>
      <c r="Q66" s="105">
        <f t="shared" si="14"/>
        <v>42424.434399999998</v>
      </c>
      <c r="R66" s="70">
        <f t="shared" ca="1" si="16"/>
        <v>2.8222443987105221E-5</v>
      </c>
      <c r="S66" s="73">
        <v>1</v>
      </c>
      <c r="T66" s="74">
        <f t="shared" ca="1" si="15"/>
        <v>2.8222443987105221E-5</v>
      </c>
    </row>
    <row r="67" spans="1:20" s="70" customFormat="1" ht="12.95" customHeight="1" x14ac:dyDescent="0.2">
      <c r="A67" s="101" t="s">
        <v>73</v>
      </c>
      <c r="B67" s="102" t="s">
        <v>47</v>
      </c>
      <c r="C67" s="103">
        <v>57446.863599999997</v>
      </c>
      <c r="D67" s="103">
        <v>5.0000000000000001E-4</v>
      </c>
      <c r="E67" s="70">
        <f t="shared" si="11"/>
        <v>13471.409132143925</v>
      </c>
      <c r="F67" s="70">
        <f t="shared" si="17"/>
        <v>13471.5</v>
      </c>
      <c r="G67" s="70">
        <f t="shared" si="12"/>
        <v>-2.6444000002811663E-2</v>
      </c>
      <c r="K67" s="70">
        <f t="shared" si="18"/>
        <v>-2.6444000002811663E-2</v>
      </c>
      <c r="O67" s="70">
        <f t="shared" ca="1" si="19"/>
        <v>-3.230566862033387E-2</v>
      </c>
      <c r="P67" s="80">
        <f t="shared" si="13"/>
        <v>-2.9791456070504173E-2</v>
      </c>
      <c r="Q67" s="105">
        <f t="shared" si="14"/>
        <v>42428.363599999997</v>
      </c>
      <c r="R67" s="70">
        <f t="shared" ca="1" si="16"/>
        <v>3.4359158981644704E-5</v>
      </c>
      <c r="S67" s="73">
        <v>1</v>
      </c>
      <c r="T67" s="74">
        <f t="shared" ca="1" si="15"/>
        <v>3.4359158981644704E-5</v>
      </c>
    </row>
    <row r="68" spans="1:20" s="70" customFormat="1" ht="12.95" customHeight="1" x14ac:dyDescent="0.2">
      <c r="A68" s="101" t="s">
        <v>73</v>
      </c>
      <c r="B68" s="102" t="s">
        <v>47</v>
      </c>
      <c r="C68" s="103">
        <v>57448.900600000001</v>
      </c>
      <c r="D68" s="103">
        <v>5.0000000000000001E-4</v>
      </c>
      <c r="E68" s="70">
        <f t="shared" si="11"/>
        <v>13478.408747285373</v>
      </c>
      <c r="F68" s="70">
        <f t="shared" si="17"/>
        <v>13478.5</v>
      </c>
      <c r="G68" s="70">
        <f t="shared" si="12"/>
        <v>-2.6555999997071922E-2</v>
      </c>
      <c r="K68" s="70">
        <f t="shared" si="18"/>
        <v>-2.6555999997071922E-2</v>
      </c>
      <c r="O68" s="70">
        <f t="shared" ca="1" si="19"/>
        <v>-3.2339470115976675E-2</v>
      </c>
      <c r="P68" s="80">
        <f t="shared" si="13"/>
        <v>-2.9801255175762369E-2</v>
      </c>
      <c r="Q68" s="105">
        <f t="shared" si="14"/>
        <v>42430.400600000001</v>
      </c>
      <c r="R68" s="70">
        <f t="shared" ca="1" si="16"/>
        <v>3.3448526616264155E-5</v>
      </c>
      <c r="S68" s="73">
        <v>1</v>
      </c>
      <c r="T68" s="74">
        <f t="shared" ca="1" si="15"/>
        <v>3.3448526616264155E-5</v>
      </c>
    </row>
    <row r="69" spans="1:20" s="70" customFormat="1" ht="12.95" customHeight="1" x14ac:dyDescent="0.2">
      <c r="A69" s="101" t="s">
        <v>140</v>
      </c>
      <c r="B69" s="102" t="s">
        <v>49</v>
      </c>
      <c r="C69" s="103">
        <v>57454.5746</v>
      </c>
      <c r="D69" s="103">
        <v>2.9999999999999997E-4</v>
      </c>
      <c r="E69" s="70">
        <f t="shared" si="11"/>
        <v>13497.905957060777</v>
      </c>
      <c r="F69" s="70">
        <f t="shared" si="17"/>
        <v>13498</v>
      </c>
      <c r="G69" s="70">
        <f t="shared" si="12"/>
        <v>-2.7368000002752524E-2</v>
      </c>
      <c r="K69" s="70">
        <f t="shared" si="18"/>
        <v>-2.7368000002752524E-2</v>
      </c>
      <c r="O69" s="70">
        <f t="shared" ca="1" si="19"/>
        <v>-3.243363142526736E-2</v>
      </c>
      <c r="P69" s="80">
        <f t="shared" si="13"/>
        <v>-2.9828521829510901E-2</v>
      </c>
      <c r="Q69" s="105">
        <f t="shared" si="14"/>
        <v>42436.0746</v>
      </c>
      <c r="R69" s="70">
        <f t="shared" ca="1" si="16"/>
        <v>2.5660621708769686E-5</v>
      </c>
      <c r="S69" s="73">
        <v>1</v>
      </c>
      <c r="T69" s="74">
        <f t="shared" ca="1" si="15"/>
        <v>2.5660621708769686E-5</v>
      </c>
    </row>
    <row r="70" spans="1:20" s="70" customFormat="1" ht="12.95" customHeight="1" x14ac:dyDescent="0.2">
      <c r="A70" s="101" t="s">
        <v>140</v>
      </c>
      <c r="B70" s="102" t="s">
        <v>47</v>
      </c>
      <c r="C70" s="103">
        <v>57455.5936</v>
      </c>
      <c r="D70" s="103">
        <v>2.9999999999999997E-4</v>
      </c>
      <c r="E70" s="70">
        <f t="shared" si="11"/>
        <v>13501.407482750088</v>
      </c>
      <c r="F70" s="70">
        <f t="shared" si="17"/>
        <v>13501.5</v>
      </c>
      <c r="G70" s="70">
        <f t="shared" si="12"/>
        <v>-2.6923999997961801E-2</v>
      </c>
      <c r="K70" s="70">
        <f t="shared" si="18"/>
        <v>-2.6923999997961801E-2</v>
      </c>
      <c r="O70" s="70">
        <f t="shared" ca="1" si="19"/>
        <v>-3.2450532173088763E-2</v>
      </c>
      <c r="P70" s="80">
        <f t="shared" si="13"/>
        <v>-2.9833411037847209E-2</v>
      </c>
      <c r="Q70" s="105">
        <f t="shared" si="14"/>
        <v>42437.0936</v>
      </c>
      <c r="R70" s="70">
        <f t="shared" ca="1" si="16"/>
        <v>3.054255788271355E-5</v>
      </c>
      <c r="S70" s="73">
        <v>1</v>
      </c>
      <c r="T70" s="74">
        <f t="shared" ca="1" si="15"/>
        <v>3.054255788271355E-5</v>
      </c>
    </row>
    <row r="71" spans="1:20" s="70" customFormat="1" ht="12.95" customHeight="1" x14ac:dyDescent="0.2">
      <c r="A71" s="101" t="s">
        <v>140</v>
      </c>
      <c r="B71" s="102" t="s">
        <v>49</v>
      </c>
      <c r="C71" s="103">
        <v>57456.611799999999</v>
      </c>
      <c r="D71" s="103">
        <v>2.9999999999999997E-4</v>
      </c>
      <c r="E71" s="70">
        <f t="shared" si="11"/>
        <v>13504.906259449646</v>
      </c>
      <c r="F71" s="70">
        <f t="shared" si="17"/>
        <v>13505</v>
      </c>
      <c r="G71" s="70">
        <f t="shared" si="12"/>
        <v>-2.7280000002065208E-2</v>
      </c>
      <c r="K71" s="70">
        <f t="shared" si="18"/>
        <v>-2.7280000002065208E-2</v>
      </c>
      <c r="O71" s="70">
        <f t="shared" ca="1" si="19"/>
        <v>-3.2467432920910179E-2</v>
      </c>
      <c r="P71" s="80">
        <f t="shared" si="13"/>
        <v>-2.9838298783354228E-2</v>
      </c>
      <c r="Q71" s="105">
        <f t="shared" si="14"/>
        <v>42438.111799999999</v>
      </c>
      <c r="R71" s="70">
        <f t="shared" ca="1" si="16"/>
        <v>2.6909460287516458E-5</v>
      </c>
      <c r="S71" s="73">
        <v>1</v>
      </c>
      <c r="T71" s="74">
        <f t="shared" ca="1" si="15"/>
        <v>2.6909460287516458E-5</v>
      </c>
    </row>
    <row r="72" spans="1:20" s="70" customFormat="1" ht="12.95" customHeight="1" x14ac:dyDescent="0.2">
      <c r="A72" s="101" t="s">
        <v>140</v>
      </c>
      <c r="B72" s="102" t="s">
        <v>47</v>
      </c>
      <c r="C72" s="103">
        <v>57469.561699999998</v>
      </c>
      <c r="D72" s="103">
        <v>2.9999999999999997E-4</v>
      </c>
      <c r="E72" s="70">
        <f t="shared" si="11"/>
        <v>13549.405187343644</v>
      </c>
      <c r="F72" s="70">
        <f t="shared" si="17"/>
        <v>13549.5</v>
      </c>
      <c r="G72" s="70">
        <f t="shared" si="12"/>
        <v>-2.7592000005824957E-2</v>
      </c>
      <c r="K72" s="70">
        <f t="shared" si="18"/>
        <v>-2.7592000005824957E-2</v>
      </c>
      <c r="O72" s="70">
        <f t="shared" ca="1" si="19"/>
        <v>-3.2682313857496599E-2</v>
      </c>
      <c r="P72" s="80">
        <f t="shared" si="13"/>
        <v>-2.9900315441398588E-2</v>
      </c>
      <c r="Q72" s="105">
        <f t="shared" si="14"/>
        <v>42451.061699999998</v>
      </c>
      <c r="R72" s="70">
        <f t="shared" ca="1" si="16"/>
        <v>2.5911295108520188E-5</v>
      </c>
      <c r="S72" s="73">
        <v>1</v>
      </c>
      <c r="T72" s="74">
        <f t="shared" ca="1" si="15"/>
        <v>2.5911295108520188E-5</v>
      </c>
    </row>
    <row r="73" spans="1:20" s="70" customFormat="1" ht="12.95" customHeight="1" x14ac:dyDescent="0.2">
      <c r="A73" s="101" t="s">
        <v>140</v>
      </c>
      <c r="B73" s="102" t="s">
        <v>47</v>
      </c>
      <c r="C73" s="103">
        <v>57471.599499999997</v>
      </c>
      <c r="D73" s="103">
        <v>2.9999999999999997E-4</v>
      </c>
      <c r="E73" s="70">
        <f t="shared" si="11"/>
        <v>13556.407551474818</v>
      </c>
      <c r="F73" s="70">
        <f t="shared" si="17"/>
        <v>13556.5</v>
      </c>
      <c r="G73" s="70">
        <f t="shared" si="12"/>
        <v>-2.6904000005743001E-2</v>
      </c>
      <c r="K73" s="70">
        <f t="shared" si="18"/>
        <v>-2.6904000005743001E-2</v>
      </c>
      <c r="O73" s="70">
        <f t="shared" ca="1" si="19"/>
        <v>-3.2716115353139417E-2</v>
      </c>
      <c r="P73" s="80">
        <f t="shared" si="13"/>
        <v>-2.9910049346265857E-2</v>
      </c>
      <c r="Q73" s="105">
        <f t="shared" si="14"/>
        <v>42453.099499999997</v>
      </c>
      <c r="R73" s="70">
        <f t="shared" ca="1" si="16"/>
        <v>3.3780684811440971E-5</v>
      </c>
      <c r="S73" s="73">
        <v>1</v>
      </c>
      <c r="T73" s="74">
        <f t="shared" ca="1" si="15"/>
        <v>3.3780684811440971E-5</v>
      </c>
    </row>
    <row r="74" spans="1:20" s="70" customFormat="1" ht="12.95" customHeight="1" x14ac:dyDescent="0.2">
      <c r="A74" s="101" t="s">
        <v>140</v>
      </c>
      <c r="B74" s="102" t="s">
        <v>49</v>
      </c>
      <c r="C74" s="103">
        <v>57484.549800000001</v>
      </c>
      <c r="D74" s="103">
        <v>2.9999999999999997E-4</v>
      </c>
      <c r="E74" s="70">
        <f t="shared" si="11"/>
        <v>13600.907853863706</v>
      </c>
      <c r="F74" s="70">
        <f t="shared" si="17"/>
        <v>13601</v>
      </c>
      <c r="G74" s="70">
        <f t="shared" si="12"/>
        <v>-2.6815999997779727E-2</v>
      </c>
      <c r="K74" s="70">
        <f t="shared" si="18"/>
        <v>-2.6815999997779727E-2</v>
      </c>
      <c r="O74" s="70">
        <f t="shared" ca="1" si="19"/>
        <v>-3.2930996289725838E-2</v>
      </c>
      <c r="P74" s="80">
        <f t="shared" si="13"/>
        <v>-2.9971792335819536E-2</v>
      </c>
      <c r="Q74" s="105">
        <f t="shared" si="14"/>
        <v>42466.049800000001</v>
      </c>
      <c r="R74" s="70">
        <f t="shared" ca="1" si="16"/>
        <v>3.7393179650514685E-5</v>
      </c>
      <c r="S74" s="73">
        <v>1</v>
      </c>
      <c r="T74" s="74">
        <f t="shared" ca="1" si="15"/>
        <v>3.7393179650514685E-5</v>
      </c>
    </row>
    <row r="75" spans="1:20" s="70" customFormat="1" ht="12.95" customHeight="1" x14ac:dyDescent="0.2">
      <c r="A75" s="101" t="s">
        <v>140</v>
      </c>
      <c r="B75" s="102" t="s">
        <v>49</v>
      </c>
      <c r="C75" s="103">
        <v>57495.608500000002</v>
      </c>
      <c r="D75" s="103">
        <v>2.9999999999999997E-4</v>
      </c>
      <c r="E75" s="70">
        <f t="shared" si="11"/>
        <v>13638.90816999753</v>
      </c>
      <c r="F75" s="70">
        <f t="shared" si="17"/>
        <v>13639</v>
      </c>
      <c r="G75" s="70">
        <f t="shared" si="12"/>
        <v>-2.6723999995738268E-2</v>
      </c>
      <c r="K75" s="70">
        <f t="shared" si="18"/>
        <v>-2.6723999995738268E-2</v>
      </c>
      <c r="O75" s="70">
        <f t="shared" ca="1" si="19"/>
        <v>-3.3114490123215372E-2</v>
      </c>
      <c r="P75" s="80">
        <f t="shared" si="13"/>
        <v>-3.0024329504008657E-2</v>
      </c>
      <c r="Q75" s="105">
        <f t="shared" si="14"/>
        <v>42477.108500000002</v>
      </c>
      <c r="R75" s="70">
        <f t="shared" ca="1" si="16"/>
        <v>4.0838364069382332E-5</v>
      </c>
      <c r="S75" s="73">
        <v>1</v>
      </c>
      <c r="T75" s="74">
        <f t="shared" ca="1" si="15"/>
        <v>4.0838364069382332E-5</v>
      </c>
    </row>
    <row r="76" spans="1:20" s="70" customFormat="1" ht="12.95" customHeight="1" x14ac:dyDescent="0.2">
      <c r="A76" s="101" t="s">
        <v>73</v>
      </c>
      <c r="B76" s="102" t="s">
        <v>49</v>
      </c>
      <c r="C76" s="103">
        <v>57706.880799999999</v>
      </c>
      <c r="D76" s="103">
        <v>5.0000000000000001E-4</v>
      </c>
      <c r="E76" s="70">
        <f t="shared" si="11"/>
        <v>14364.889902960656</v>
      </c>
      <c r="F76" s="70">
        <f t="shared" si="17"/>
        <v>14365</v>
      </c>
      <c r="G76" s="70">
        <f t="shared" si="12"/>
        <v>-3.2040000005508773E-2</v>
      </c>
      <c r="K76" s="70">
        <f t="shared" si="18"/>
        <v>-3.2040000005508773E-2</v>
      </c>
      <c r="O76" s="70">
        <f t="shared" ca="1" si="19"/>
        <v>-3.662018809988387E-2</v>
      </c>
      <c r="P76" s="80">
        <f t="shared" si="13"/>
        <v>-3.0994948428167191E-2</v>
      </c>
      <c r="Q76" s="105">
        <f t="shared" si="14"/>
        <v>42688.380799999999</v>
      </c>
      <c r="R76" s="70">
        <f t="shared" ca="1" si="16"/>
        <v>2.0978122979855383E-5</v>
      </c>
      <c r="S76" s="73">
        <v>1</v>
      </c>
      <c r="T76" s="74">
        <f t="shared" ca="1" si="15"/>
        <v>2.0978122979855383E-5</v>
      </c>
    </row>
    <row r="77" spans="1:20" s="70" customFormat="1" ht="12.95" customHeight="1" x14ac:dyDescent="0.2">
      <c r="A77" s="101" t="s">
        <v>73</v>
      </c>
      <c r="B77" s="102" t="s">
        <v>47</v>
      </c>
      <c r="C77" s="103">
        <v>57707.8995</v>
      </c>
      <c r="D77" s="103">
        <v>5.0000000000000001E-4</v>
      </c>
      <c r="E77" s="70">
        <f t="shared" si="11"/>
        <v>14368.390397778812</v>
      </c>
      <c r="F77" s="70">
        <f t="shared" si="17"/>
        <v>14368.5</v>
      </c>
      <c r="G77" s="70">
        <f t="shared" si="12"/>
        <v>-3.189600000041537E-2</v>
      </c>
      <c r="K77" s="70">
        <f t="shared" si="18"/>
        <v>-3.189600000041537E-2</v>
      </c>
      <c r="O77" s="70">
        <f t="shared" ca="1" si="19"/>
        <v>-3.6637088847705272E-2</v>
      </c>
      <c r="P77" s="80">
        <f t="shared" si="13"/>
        <v>-3.0999475272792371E-2</v>
      </c>
      <c r="Q77" s="105">
        <f t="shared" si="14"/>
        <v>42689.3995</v>
      </c>
      <c r="R77" s="70">
        <f t="shared" ca="1" si="16"/>
        <v>2.2477923457896694E-5</v>
      </c>
      <c r="S77" s="73">
        <v>1</v>
      </c>
      <c r="T77" s="74">
        <f t="shared" ca="1" si="15"/>
        <v>2.2477923457896694E-5</v>
      </c>
    </row>
    <row r="78" spans="1:20" s="70" customFormat="1" ht="12.95" customHeight="1" x14ac:dyDescent="0.2">
      <c r="A78" s="117" t="s">
        <v>83</v>
      </c>
      <c r="B78" s="118" t="s">
        <v>47</v>
      </c>
      <c r="C78" s="119">
        <v>57788.216099999998</v>
      </c>
      <c r="D78" s="120" t="s">
        <v>84</v>
      </c>
      <c r="E78" s="70">
        <f t="shared" si="11"/>
        <v>14644.377285097717</v>
      </c>
      <c r="F78" s="70">
        <f t="shared" si="17"/>
        <v>14644.5</v>
      </c>
      <c r="G78" s="70">
        <f t="shared" si="12"/>
        <v>-3.5712000004423317E-2</v>
      </c>
      <c r="K78" s="70">
        <f t="shared" si="18"/>
        <v>-3.5712000004423317E-2</v>
      </c>
      <c r="O78" s="70">
        <f t="shared" ca="1" si="19"/>
        <v>-3.7969833533050328E-2</v>
      </c>
      <c r="P78" s="80">
        <f t="shared" si="13"/>
        <v>-3.1351843364190064E-2</v>
      </c>
      <c r="Q78" s="105">
        <f t="shared" si="14"/>
        <v>42769.716099999998</v>
      </c>
      <c r="R78" s="70">
        <f t="shared" ca="1" si="16"/>
        <v>5.0978122429922998E-6</v>
      </c>
      <c r="S78" s="73">
        <v>1</v>
      </c>
      <c r="T78" s="74">
        <f t="shared" ca="1" si="15"/>
        <v>5.0978122429922998E-6</v>
      </c>
    </row>
    <row r="79" spans="1:20" s="70" customFormat="1" ht="12.95" customHeight="1" x14ac:dyDescent="0.2">
      <c r="A79" s="101" t="s">
        <v>141</v>
      </c>
      <c r="B79" s="102" t="s">
        <v>47</v>
      </c>
      <c r="C79" s="103">
        <v>57788.216099999998</v>
      </c>
      <c r="D79" s="103">
        <v>5.0000000000000001E-4</v>
      </c>
      <c r="E79" s="70">
        <f t="shared" si="11"/>
        <v>14644.377285097717</v>
      </c>
      <c r="F79" s="70">
        <f t="shared" si="17"/>
        <v>14644.5</v>
      </c>
      <c r="G79" s="70">
        <f t="shared" si="12"/>
        <v>-3.5712000004423317E-2</v>
      </c>
      <c r="K79" s="70">
        <f t="shared" si="18"/>
        <v>-3.5712000004423317E-2</v>
      </c>
      <c r="O79" s="70">
        <f t="shared" ca="1" si="19"/>
        <v>-3.7969833533050328E-2</v>
      </c>
      <c r="P79" s="80">
        <f t="shared" si="13"/>
        <v>-3.1351843364190064E-2</v>
      </c>
      <c r="Q79" s="105">
        <f t="shared" si="14"/>
        <v>42769.716099999998</v>
      </c>
      <c r="R79" s="70">
        <f t="shared" ca="1" si="16"/>
        <v>5.0978122429922998E-6</v>
      </c>
      <c r="S79" s="73">
        <v>1</v>
      </c>
      <c r="T79" s="74">
        <f t="shared" ca="1" si="15"/>
        <v>5.0978122429922998E-6</v>
      </c>
    </row>
    <row r="80" spans="1:20" s="70" customFormat="1" ht="12.95" customHeight="1" x14ac:dyDescent="0.2">
      <c r="A80" s="117" t="s">
        <v>83</v>
      </c>
      <c r="B80" s="118" t="s">
        <v>49</v>
      </c>
      <c r="C80" s="119">
        <v>57788.360999999997</v>
      </c>
      <c r="D80" s="120" t="s">
        <v>84</v>
      </c>
      <c r="E80" s="70">
        <f t="shared" si="11"/>
        <v>14644.875195865507</v>
      </c>
      <c r="F80" s="70">
        <f t="shared" si="17"/>
        <v>14645</v>
      </c>
      <c r="G80" s="70">
        <f t="shared" si="12"/>
        <v>-3.6320000006526243E-2</v>
      </c>
      <c r="K80" s="70">
        <f t="shared" si="18"/>
        <v>-3.6320000006526243E-2</v>
      </c>
      <c r="O80" s="70">
        <f t="shared" ca="1" si="19"/>
        <v>-3.7972247925596246E-2</v>
      </c>
      <c r="P80" s="80">
        <f t="shared" si="13"/>
        <v>-3.1352473457645053E-2</v>
      </c>
      <c r="Q80" s="105">
        <f t="shared" si="14"/>
        <v>42769.860999999997</v>
      </c>
      <c r="R80" s="70">
        <f t="shared" ca="1" si="16"/>
        <v>2.7299231860711558E-6</v>
      </c>
      <c r="S80" s="73">
        <v>1</v>
      </c>
      <c r="T80" s="74">
        <f t="shared" ca="1" si="15"/>
        <v>2.7299231860711558E-6</v>
      </c>
    </row>
    <row r="81" spans="1:20" s="70" customFormat="1" ht="12.95" customHeight="1" x14ac:dyDescent="0.2">
      <c r="A81" s="101" t="s">
        <v>141</v>
      </c>
      <c r="B81" s="102" t="s">
        <v>49</v>
      </c>
      <c r="C81" s="103">
        <v>57788.360999999997</v>
      </c>
      <c r="D81" s="103">
        <v>5.0000000000000001E-4</v>
      </c>
      <c r="E81" s="70">
        <f t="shared" si="11"/>
        <v>14644.875195865507</v>
      </c>
      <c r="F81" s="70">
        <f t="shared" si="17"/>
        <v>14645</v>
      </c>
      <c r="G81" s="70">
        <f t="shared" si="12"/>
        <v>-3.6320000006526243E-2</v>
      </c>
      <c r="K81" s="70">
        <f t="shared" si="18"/>
        <v>-3.6320000006526243E-2</v>
      </c>
      <c r="O81" s="70">
        <f t="shared" ca="1" si="19"/>
        <v>-3.7972247925596246E-2</v>
      </c>
      <c r="P81" s="80">
        <f t="shared" si="13"/>
        <v>-3.1352473457645053E-2</v>
      </c>
      <c r="Q81" s="105">
        <f t="shared" si="14"/>
        <v>42769.860999999997</v>
      </c>
      <c r="R81" s="70">
        <f t="shared" ca="1" si="16"/>
        <v>2.7299231860711558E-6</v>
      </c>
      <c r="S81" s="73">
        <v>1</v>
      </c>
      <c r="T81" s="74">
        <f t="shared" ca="1" si="15"/>
        <v>2.7299231860711558E-6</v>
      </c>
    </row>
    <row r="82" spans="1:20" s="70" customFormat="1" ht="12.95" customHeight="1" x14ac:dyDescent="0.2">
      <c r="A82" s="121" t="s">
        <v>0</v>
      </c>
      <c r="B82" s="122" t="s">
        <v>49</v>
      </c>
      <c r="C82" s="121">
        <v>58159.105899999849</v>
      </c>
      <c r="D82" s="121" t="s">
        <v>14</v>
      </c>
      <c r="E82" s="70">
        <f t="shared" si="11"/>
        <v>15918.842606591557</v>
      </c>
      <c r="F82" s="70">
        <f t="shared" si="17"/>
        <v>15919</v>
      </c>
      <c r="G82" s="70">
        <f t="shared" si="12"/>
        <v>-4.5804000154021196E-2</v>
      </c>
      <c r="K82" s="70">
        <f t="shared" si="18"/>
        <v>-4.5804000154021196E-2</v>
      </c>
      <c r="O82" s="70">
        <f t="shared" ca="1" si="19"/>
        <v>-4.4124120132587506E-2</v>
      </c>
      <c r="P82" s="80">
        <f t="shared" si="13"/>
        <v>-3.2861004033014687E-2</v>
      </c>
      <c r="Q82" s="105">
        <f t="shared" si="14"/>
        <v>43140.605899999849</v>
      </c>
      <c r="R82" s="70">
        <f t="shared" ca="1" si="16"/>
        <v>2.8219968864120542E-6</v>
      </c>
      <c r="S82" s="73">
        <v>1</v>
      </c>
      <c r="T82" s="74">
        <f t="shared" ca="1" si="15"/>
        <v>2.8219968864120542E-6</v>
      </c>
    </row>
    <row r="83" spans="1:20" s="70" customFormat="1" ht="12.95" customHeight="1" x14ac:dyDescent="0.2">
      <c r="A83" s="101" t="s">
        <v>141</v>
      </c>
      <c r="B83" s="102" t="s">
        <v>49</v>
      </c>
      <c r="C83" s="103">
        <v>58159.105900000002</v>
      </c>
      <c r="D83" s="103">
        <v>5.0000000000000001E-4</v>
      </c>
      <c r="E83" s="70">
        <f t="shared" si="11"/>
        <v>15918.842606592083</v>
      </c>
      <c r="F83" s="70">
        <f t="shared" si="17"/>
        <v>15919</v>
      </c>
      <c r="G83" s="70">
        <f t="shared" si="12"/>
        <v>-4.5804000001226086E-2</v>
      </c>
      <c r="K83" s="70">
        <f t="shared" si="18"/>
        <v>-4.5804000001226086E-2</v>
      </c>
      <c r="O83" s="70">
        <f t="shared" ca="1" si="19"/>
        <v>-4.4124120132587506E-2</v>
      </c>
      <c r="P83" s="80">
        <f t="shared" si="13"/>
        <v>-3.2861004033014687E-2</v>
      </c>
      <c r="Q83" s="105">
        <f t="shared" si="14"/>
        <v>43140.605900000002</v>
      </c>
      <c r="R83" s="70">
        <f t="shared" ca="1" si="16"/>
        <v>2.8219963730571723E-6</v>
      </c>
      <c r="S83" s="73">
        <v>1</v>
      </c>
      <c r="T83" s="74">
        <f t="shared" ca="1" si="15"/>
        <v>2.8219963730571723E-6</v>
      </c>
    </row>
    <row r="84" spans="1:20" s="70" customFormat="1" ht="12.95" customHeight="1" x14ac:dyDescent="0.2">
      <c r="A84" s="101" t="s">
        <v>141</v>
      </c>
      <c r="B84" s="102" t="s">
        <v>49</v>
      </c>
      <c r="C84" s="103">
        <v>58443.132100000003</v>
      </c>
      <c r="D84" s="103">
        <v>5.0000000000000001E-4</v>
      </c>
      <c r="E84" s="70">
        <f t="shared" si="11"/>
        <v>16894.8239959315</v>
      </c>
      <c r="F84" s="70">
        <f t="shared" si="17"/>
        <v>16895</v>
      </c>
      <c r="G84" s="70">
        <f t="shared" si="12"/>
        <v>-5.1220000001194421E-2</v>
      </c>
      <c r="K84" s="70">
        <f t="shared" si="18"/>
        <v>-5.1220000001194421E-2</v>
      </c>
      <c r="O84" s="70">
        <f t="shared" ca="1" si="19"/>
        <v>-4.8837014382213474E-2</v>
      </c>
      <c r="P84" s="80">
        <f t="shared" si="13"/>
        <v>-3.3885558538509296E-2</v>
      </c>
      <c r="Q84" s="105">
        <f t="shared" si="14"/>
        <v>43424.632100000003</v>
      </c>
      <c r="R84" s="70">
        <f t="shared" ca="1" si="16"/>
        <v>5.6786204602700072E-6</v>
      </c>
      <c r="S84" s="73">
        <v>1</v>
      </c>
      <c r="T84" s="74">
        <f t="shared" ca="1" si="15"/>
        <v>5.6786204602700072E-6</v>
      </c>
    </row>
    <row r="85" spans="1:20" s="70" customFormat="1" ht="12.95" customHeight="1" x14ac:dyDescent="0.2">
      <c r="A85" s="121" t="s">
        <v>0</v>
      </c>
      <c r="B85" s="122" t="s">
        <v>49</v>
      </c>
      <c r="C85" s="121">
        <v>58443.132100000046</v>
      </c>
      <c r="D85" s="121" t="s">
        <v>14</v>
      </c>
      <c r="E85" s="70">
        <f t="shared" ref="E85:E92" si="20">+(C85-C$7)/C$8</f>
        <v>16894.823995931652</v>
      </c>
      <c r="F85" s="70">
        <f t="shared" si="17"/>
        <v>16895</v>
      </c>
      <c r="G85" s="70">
        <f t="shared" ref="G85:G116" si="21">+C85-(C$7+F85*C$8)</f>
        <v>-5.1219999957538676E-2</v>
      </c>
      <c r="K85" s="70">
        <f t="shared" si="18"/>
        <v>-5.1219999957538676E-2</v>
      </c>
      <c r="O85" s="70">
        <f t="shared" ca="1" si="19"/>
        <v>-4.8837014382213474E-2</v>
      </c>
      <c r="P85" s="80">
        <f t="shared" ref="P85:P92" si="22">+D$11+D$12*F85+D$13*F85^2</f>
        <v>-3.3885558538509296E-2</v>
      </c>
      <c r="Q85" s="105">
        <f t="shared" ref="Q85:Q92" si="23">+C85-15018.5</f>
        <v>43424.632100000046</v>
      </c>
      <c r="R85" s="70">
        <f t="shared" ca="1" si="16"/>
        <v>5.6786202522079808E-6</v>
      </c>
      <c r="S85" s="73">
        <v>1</v>
      </c>
      <c r="T85" s="74">
        <f t="shared" ref="T85:T116" ca="1" si="24">+S85*R85</f>
        <v>5.6786202522079808E-6</v>
      </c>
    </row>
    <row r="86" spans="1:20" s="70" customFormat="1" ht="12.95" customHeight="1" x14ac:dyDescent="0.2">
      <c r="A86" s="101" t="s">
        <v>134</v>
      </c>
      <c r="B86" s="102" t="s">
        <v>47</v>
      </c>
      <c r="C86" s="103">
        <v>58597.802000000003</v>
      </c>
      <c r="D86" s="103">
        <v>5.0000000000000001E-4</v>
      </c>
      <c r="E86" s="70">
        <f t="shared" si="20"/>
        <v>17426.306457376922</v>
      </c>
      <c r="F86" s="70">
        <f t="shared" si="17"/>
        <v>17426.5</v>
      </c>
      <c r="G86" s="70">
        <f t="shared" si="21"/>
        <v>-5.6323999997403007E-2</v>
      </c>
      <c r="K86" s="70">
        <f t="shared" si="18"/>
        <v>-5.6323999997403007E-2</v>
      </c>
      <c r="O86" s="70">
        <f t="shared" ca="1" si="19"/>
        <v>-5.1403513658521062E-2</v>
      </c>
      <c r="P86" s="80">
        <f t="shared" si="22"/>
        <v>-3.4395660182314887E-2</v>
      </c>
      <c r="Q86" s="105">
        <f t="shared" si="23"/>
        <v>43579.302000000003</v>
      </c>
      <c r="R86" s="70">
        <f t="shared" ca="1" si="16"/>
        <v>2.4211185811123848E-5</v>
      </c>
      <c r="S86" s="73">
        <v>1</v>
      </c>
      <c r="T86" s="74">
        <f t="shared" ca="1" si="24"/>
        <v>2.4211185811123848E-5</v>
      </c>
    </row>
    <row r="87" spans="1:20" s="70" customFormat="1" ht="12.95" customHeight="1" x14ac:dyDescent="0.2">
      <c r="A87" s="67" t="s">
        <v>144</v>
      </c>
      <c r="B87" s="68" t="s">
        <v>49</v>
      </c>
      <c r="C87" s="131">
        <v>59274.4061</v>
      </c>
      <c r="D87" s="130">
        <v>1.4E-3</v>
      </c>
      <c r="E87" s="70">
        <f t="shared" si="20"/>
        <v>19751.278623855731</v>
      </c>
      <c r="F87" s="70">
        <f t="shared" si="17"/>
        <v>19751.5</v>
      </c>
      <c r="G87" s="70">
        <f t="shared" si="21"/>
        <v>-6.4424000003782567E-2</v>
      </c>
      <c r="K87" s="70">
        <f t="shared" si="18"/>
        <v>-6.4424000003782567E-2</v>
      </c>
      <c r="O87" s="70">
        <f t="shared" ca="1" si="19"/>
        <v>-6.2630438997025556E-2</v>
      </c>
      <c r="P87" s="80">
        <f t="shared" si="22"/>
        <v>-3.6230517014558775E-2</v>
      </c>
      <c r="Q87" s="105">
        <f t="shared" si="23"/>
        <v>44255.9061</v>
      </c>
      <c r="R87" s="70">
        <f t="shared" ref="R87:R92" ca="1" si="25">+(O87-G87)^2</f>
        <v>3.2168610849592215E-6</v>
      </c>
      <c r="S87" s="73">
        <v>1</v>
      </c>
      <c r="T87" s="74">
        <f t="shared" ca="1" si="24"/>
        <v>3.2168610849592215E-6</v>
      </c>
    </row>
    <row r="88" spans="1:20" s="70" customFormat="1" ht="12.95" customHeight="1" x14ac:dyDescent="0.2">
      <c r="A88" s="67" t="s">
        <v>144</v>
      </c>
      <c r="B88" s="68" t="s">
        <v>49</v>
      </c>
      <c r="C88" s="131">
        <v>59274.5504</v>
      </c>
      <c r="D88" s="130">
        <v>1.4E-3</v>
      </c>
      <c r="E88" s="70">
        <f t="shared" si="20"/>
        <v>19751.774472881214</v>
      </c>
      <c r="F88" s="70">
        <f t="shared" si="17"/>
        <v>19752</v>
      </c>
      <c r="G88" s="70">
        <f t="shared" si="21"/>
        <v>-6.5631999998004176E-2</v>
      </c>
      <c r="K88" s="70">
        <f t="shared" si="18"/>
        <v>-6.5631999998004176E-2</v>
      </c>
      <c r="O88" s="70">
        <f t="shared" ca="1" si="19"/>
        <v>-6.2632853389571447E-2</v>
      </c>
      <c r="P88" s="80">
        <f t="shared" si="22"/>
        <v>-3.6230842182742265E-2</v>
      </c>
      <c r="Q88" s="105">
        <f t="shared" si="23"/>
        <v>44256.0504</v>
      </c>
      <c r="R88" s="70">
        <f t="shared" ca="1" si="25"/>
        <v>8.9948803788735407E-6</v>
      </c>
      <c r="S88" s="73">
        <v>1</v>
      </c>
      <c r="T88" s="74">
        <f t="shared" ca="1" si="24"/>
        <v>8.9948803788735407E-6</v>
      </c>
    </row>
    <row r="89" spans="1:20" s="70" customFormat="1" ht="12.95" customHeight="1" x14ac:dyDescent="0.2">
      <c r="A89" s="88" t="s">
        <v>85</v>
      </c>
      <c r="C89" s="61">
        <v>59589.861299999997</v>
      </c>
      <c r="D89" s="62">
        <v>2.0000000000000001E-4</v>
      </c>
      <c r="E89" s="70">
        <f t="shared" si="20"/>
        <v>20835.257511614469</v>
      </c>
      <c r="F89" s="70">
        <f t="shared" si="17"/>
        <v>20835.5</v>
      </c>
      <c r="G89" s="70">
        <f t="shared" si="21"/>
        <v>-7.0568000002822373E-2</v>
      </c>
      <c r="K89" s="70">
        <f t="shared" si="18"/>
        <v>-7.0568000002822373E-2</v>
      </c>
      <c r="O89" s="70">
        <f t="shared" ca="1" si="19"/>
        <v>-6.7864842036569145E-2</v>
      </c>
      <c r="P89" s="80">
        <f t="shared" si="22"/>
        <v>-3.6865354555828955E-2</v>
      </c>
      <c r="Q89" s="105">
        <f t="shared" si="23"/>
        <v>44571.361299999997</v>
      </c>
      <c r="R89" s="70">
        <f t="shared" ca="1" si="25"/>
        <v>7.3070629905182873E-6</v>
      </c>
      <c r="S89" s="73">
        <v>1</v>
      </c>
      <c r="T89" s="74">
        <f t="shared" ca="1" si="24"/>
        <v>7.3070629905182873E-6</v>
      </c>
    </row>
    <row r="90" spans="1:20" s="70" customFormat="1" ht="12.95" customHeight="1" x14ac:dyDescent="0.2">
      <c r="A90" s="69" t="s">
        <v>146</v>
      </c>
      <c r="B90" s="123" t="s">
        <v>47</v>
      </c>
      <c r="C90" s="124">
        <v>59589.861299999997</v>
      </c>
      <c r="D90" s="124">
        <v>2.0000000000000001E-4</v>
      </c>
      <c r="E90" s="70">
        <f t="shared" si="20"/>
        <v>20835.257511614469</v>
      </c>
      <c r="F90" s="70">
        <f t="shared" si="17"/>
        <v>20835.5</v>
      </c>
      <c r="G90" s="70">
        <f t="shared" si="21"/>
        <v>-7.0568000002822373E-2</v>
      </c>
      <c r="K90" s="70">
        <f t="shared" si="18"/>
        <v>-7.0568000002822373E-2</v>
      </c>
      <c r="O90" s="70">
        <f t="shared" ca="1" si="19"/>
        <v>-6.7864842036569145E-2</v>
      </c>
      <c r="P90" s="80">
        <f t="shared" si="22"/>
        <v>-3.6865354555828955E-2</v>
      </c>
      <c r="Q90" s="105">
        <f t="shared" si="23"/>
        <v>44571.361299999997</v>
      </c>
      <c r="R90" s="70">
        <f t="shared" ca="1" si="25"/>
        <v>7.3070629905182873E-6</v>
      </c>
      <c r="S90" s="73">
        <v>1</v>
      </c>
      <c r="T90" s="74">
        <f t="shared" ca="1" si="24"/>
        <v>7.3070629905182873E-6</v>
      </c>
    </row>
    <row r="91" spans="1:20" s="70" customFormat="1" ht="12.95" customHeight="1" x14ac:dyDescent="0.2">
      <c r="A91" s="125" t="s">
        <v>145</v>
      </c>
      <c r="B91" s="126" t="s">
        <v>49</v>
      </c>
      <c r="C91" s="132">
        <v>59615.034800000023</v>
      </c>
      <c r="D91" s="103"/>
      <c r="E91" s="70">
        <f t="shared" si="20"/>
        <v>20921.759628336662</v>
      </c>
      <c r="F91" s="70">
        <f t="shared" si="17"/>
        <v>20922</v>
      </c>
      <c r="G91" s="70">
        <f t="shared" si="21"/>
        <v>-6.9951999976183288E-2</v>
      </c>
      <c r="K91" s="70">
        <f t="shared" si="18"/>
        <v>-6.9951999976183288E-2</v>
      </c>
      <c r="O91" s="70">
        <f t="shared" ca="1" si="19"/>
        <v>-6.828253194701242E-2</v>
      </c>
      <c r="P91" s="80">
        <f t="shared" si="22"/>
        <v>-3.6909967456133758E-2</v>
      </c>
      <c r="Q91" s="105">
        <f t="shared" si="23"/>
        <v>44596.534800000023</v>
      </c>
      <c r="R91" s="70">
        <f t="shared" ca="1" si="25"/>
        <v>2.7871235004236601E-6</v>
      </c>
      <c r="S91" s="73">
        <v>1</v>
      </c>
      <c r="T91" s="74">
        <f t="shared" ca="1" si="24"/>
        <v>2.7871235004236601E-6</v>
      </c>
    </row>
    <row r="92" spans="1:20" s="70" customFormat="1" ht="12.95" customHeight="1" x14ac:dyDescent="0.2">
      <c r="A92" s="125" t="s">
        <v>145</v>
      </c>
      <c r="B92" s="126" t="s">
        <v>47</v>
      </c>
      <c r="C92" s="132">
        <v>59615.178900000174</v>
      </c>
      <c r="D92" s="103"/>
      <c r="E92" s="70">
        <f t="shared" si="20"/>
        <v>20922.254790115228</v>
      </c>
      <c r="F92" s="70">
        <f t="shared" si="17"/>
        <v>20922.5</v>
      </c>
      <c r="G92" s="70">
        <f t="shared" si="21"/>
        <v>-7.1359999827109277E-2</v>
      </c>
      <c r="K92" s="70">
        <f t="shared" si="18"/>
        <v>-7.1359999827109277E-2</v>
      </c>
      <c r="O92" s="70">
        <f t="shared" ca="1" si="19"/>
        <v>-6.8284946339558339E-2</v>
      </c>
      <c r="P92" s="80">
        <f t="shared" si="22"/>
        <v>-3.6910222736901879E-2</v>
      </c>
      <c r="Q92" s="105">
        <f t="shared" si="23"/>
        <v>44596.678900000174</v>
      </c>
      <c r="R92" s="70">
        <f t="shared" ca="1" si="25"/>
        <v>9.4559539512991882E-6</v>
      </c>
      <c r="S92" s="73">
        <v>1</v>
      </c>
      <c r="T92" s="74">
        <f t="shared" ca="1" si="24"/>
        <v>9.4559539512991882E-6</v>
      </c>
    </row>
    <row r="93" spans="1:20" s="70" customFormat="1" ht="12.95" customHeight="1" x14ac:dyDescent="0.2">
      <c r="A93" s="128" t="s">
        <v>147</v>
      </c>
      <c r="B93" s="129" t="s">
        <v>49</v>
      </c>
      <c r="C93" s="130">
        <v>60002.675300000003</v>
      </c>
      <c r="D93" s="130">
        <v>2.9999999999999997E-4</v>
      </c>
      <c r="E93" s="70">
        <f t="shared" ref="E93:E94" si="26">+(C93-C$7)/C$8</f>
        <v>22253.784328009464</v>
      </c>
      <c r="F93" s="70">
        <f t="shared" si="17"/>
        <v>22254</v>
      </c>
      <c r="G93" s="70">
        <f t="shared" ref="G93:G94" si="27">+C93-(C$7+F93*C$8)</f>
        <v>-6.2764000002061948E-2</v>
      </c>
      <c r="K93" s="70">
        <f t="shared" ref="K93:K94" si="28">+G93</f>
        <v>-6.2764000002061948E-2</v>
      </c>
      <c r="O93" s="70">
        <f t="shared" ref="O93:O94" ca="1" si="29">+C$11+C$12*$F93</f>
        <v>-7.4714473689329819E-2</v>
      </c>
      <c r="P93" s="80">
        <f t="shared" ref="P93:P94" si="30">+D$11+D$12*F93+D$13*F93^2</f>
        <v>-3.7484141031449328E-2</v>
      </c>
      <c r="Q93" s="105">
        <f t="shared" ref="Q93:Q94" si="31">+C93-15018.5</f>
        <v>44984.175300000003</v>
      </c>
      <c r="R93" s="70">
        <f t="shared" ref="R93:R94" ca="1" si="32">+(O93-G93)^2</f>
        <v>1.4281382135008174E-4</v>
      </c>
      <c r="S93" s="73">
        <v>1</v>
      </c>
      <c r="T93" s="74">
        <f t="shared" ref="T93:T94" ca="1" si="33">+S93*R93</f>
        <v>1.4281382135008174E-4</v>
      </c>
    </row>
    <row r="94" spans="1:20" s="70" customFormat="1" ht="12.95" customHeight="1" x14ac:dyDescent="0.2">
      <c r="A94" s="128" t="s">
        <v>147</v>
      </c>
      <c r="B94" s="129" t="s">
        <v>49</v>
      </c>
      <c r="C94" s="130">
        <v>60030.603900000002</v>
      </c>
      <c r="D94" s="130">
        <v>2.9999999999999997E-4</v>
      </c>
      <c r="E94" s="70">
        <f t="shared" si="26"/>
        <v>22349.753621793996</v>
      </c>
      <c r="F94" s="70">
        <f t="shared" si="17"/>
        <v>22350</v>
      </c>
      <c r="G94" s="70">
        <f t="shared" si="27"/>
        <v>-7.1700000000419095E-2</v>
      </c>
      <c r="K94" s="70">
        <f t="shared" si="28"/>
        <v>-7.1700000000419095E-2</v>
      </c>
      <c r="O94" s="70">
        <f t="shared" ca="1" si="29"/>
        <v>-7.5178037058145492E-2</v>
      </c>
      <c r="P94" s="80">
        <f t="shared" si="30"/>
        <v>-3.7517337753982388E-2</v>
      </c>
      <c r="Q94" s="105">
        <f t="shared" si="31"/>
        <v>45012.103900000002</v>
      </c>
      <c r="R94" s="70">
        <f t="shared" ca="1" si="32"/>
        <v>1.2096741774918088E-5</v>
      </c>
      <c r="S94" s="73">
        <v>1</v>
      </c>
      <c r="T94" s="74">
        <f t="shared" ca="1" si="33"/>
        <v>1.2096741774918088E-5</v>
      </c>
    </row>
    <row r="95" spans="1:20" s="70" customFormat="1" ht="12.95" customHeight="1" x14ac:dyDescent="0.2">
      <c r="A95" s="101"/>
      <c r="B95" s="102"/>
      <c r="C95" s="103"/>
      <c r="D95" s="103"/>
      <c r="P95" s="80"/>
      <c r="Q95" s="105"/>
      <c r="S95" s="73"/>
      <c r="T95" s="74"/>
    </row>
    <row r="96" spans="1:20" s="70" customFormat="1" ht="12.95" customHeight="1" x14ac:dyDescent="0.2">
      <c r="A96" s="101"/>
      <c r="B96" s="102"/>
      <c r="C96" s="103"/>
      <c r="D96" s="103"/>
      <c r="P96" s="80"/>
      <c r="Q96" s="105"/>
      <c r="S96" s="73"/>
      <c r="T96" s="74"/>
    </row>
    <row r="97" spans="1:20" s="70" customFormat="1" ht="12.95" customHeight="1" x14ac:dyDescent="0.2">
      <c r="A97" s="101"/>
      <c r="B97" s="102"/>
      <c r="C97" s="103"/>
      <c r="D97" s="103"/>
      <c r="P97" s="80"/>
      <c r="Q97" s="105"/>
      <c r="S97" s="73"/>
      <c r="T97" s="74"/>
    </row>
    <row r="98" spans="1:20" s="70" customFormat="1" ht="12.95" customHeight="1" x14ac:dyDescent="0.2">
      <c r="A98" s="101"/>
      <c r="B98" s="102"/>
      <c r="C98" s="103"/>
      <c r="D98" s="103"/>
      <c r="P98" s="80"/>
      <c r="Q98" s="105"/>
      <c r="S98" s="73"/>
      <c r="T98" s="74"/>
    </row>
    <row r="99" spans="1:20" s="70" customFormat="1" ht="12.95" customHeight="1" x14ac:dyDescent="0.2">
      <c r="A99" s="101"/>
      <c r="B99" s="102"/>
      <c r="C99" s="103"/>
      <c r="D99" s="103"/>
      <c r="P99" s="80"/>
      <c r="Q99" s="105"/>
      <c r="S99" s="73"/>
      <c r="T99" s="74"/>
    </row>
    <row r="100" spans="1:20" s="70" customFormat="1" ht="12.95" customHeight="1" x14ac:dyDescent="0.2">
      <c r="A100" s="101"/>
      <c r="B100" s="102"/>
      <c r="C100" s="103"/>
      <c r="D100" s="103"/>
      <c r="P100" s="80"/>
      <c r="Q100" s="105"/>
      <c r="S100" s="73"/>
      <c r="T100" s="74"/>
    </row>
    <row r="101" spans="1:20" s="70" customFormat="1" ht="12.95" customHeight="1" x14ac:dyDescent="0.2">
      <c r="A101" s="101"/>
      <c r="B101" s="102"/>
      <c r="C101" s="103"/>
      <c r="D101" s="103"/>
      <c r="P101" s="80"/>
      <c r="Q101" s="105"/>
      <c r="S101" s="73"/>
      <c r="T101" s="74"/>
    </row>
    <row r="102" spans="1:20" s="70" customFormat="1" ht="12.95" customHeight="1" x14ac:dyDescent="0.2">
      <c r="C102" s="72"/>
      <c r="D102" s="72"/>
      <c r="P102" s="80"/>
      <c r="Q102" s="105"/>
      <c r="S102" s="73"/>
      <c r="T102" s="74"/>
    </row>
    <row r="103" spans="1:20" s="70" customFormat="1" ht="12.95" customHeight="1" x14ac:dyDescent="0.2">
      <c r="A103" s="101"/>
      <c r="B103" s="102"/>
      <c r="C103" s="103"/>
      <c r="D103" s="103"/>
      <c r="P103" s="80"/>
      <c r="Q103" s="105"/>
      <c r="S103" s="73"/>
      <c r="T103" s="74"/>
    </row>
    <row r="104" spans="1:20" s="70" customFormat="1" ht="12.95" customHeight="1" x14ac:dyDescent="0.2">
      <c r="A104" s="101"/>
      <c r="B104" s="102"/>
      <c r="C104" s="103"/>
      <c r="D104" s="103"/>
      <c r="P104" s="80"/>
      <c r="Q104" s="105"/>
      <c r="S104" s="73"/>
      <c r="T104" s="74"/>
    </row>
    <row r="105" spans="1:20" s="70" customFormat="1" ht="12.95" customHeight="1" x14ac:dyDescent="0.2">
      <c r="A105" s="101"/>
      <c r="B105" s="102"/>
      <c r="C105" s="103"/>
      <c r="D105" s="103"/>
      <c r="P105" s="80"/>
      <c r="Q105" s="105"/>
      <c r="S105" s="73"/>
      <c r="T105" s="74"/>
    </row>
    <row r="106" spans="1:20" s="70" customFormat="1" ht="12.95" customHeight="1" x14ac:dyDescent="0.2">
      <c r="A106" s="101"/>
      <c r="B106" s="102"/>
      <c r="C106" s="103"/>
      <c r="D106" s="103"/>
      <c r="P106" s="80"/>
      <c r="Q106" s="105"/>
      <c r="S106" s="73"/>
      <c r="T106" s="74"/>
    </row>
    <row r="107" spans="1:20" s="70" customFormat="1" ht="12.95" customHeight="1" x14ac:dyDescent="0.2">
      <c r="A107" s="101"/>
      <c r="B107" s="102"/>
      <c r="C107" s="103"/>
      <c r="D107" s="103"/>
      <c r="P107" s="80"/>
      <c r="Q107" s="105"/>
      <c r="S107" s="73"/>
      <c r="T107" s="74"/>
    </row>
    <row r="108" spans="1:20" s="70" customFormat="1" ht="12.95" customHeight="1" x14ac:dyDescent="0.2">
      <c r="A108" s="101"/>
      <c r="B108" s="102"/>
      <c r="C108" s="103"/>
      <c r="D108" s="103"/>
      <c r="P108" s="80"/>
      <c r="Q108" s="105"/>
      <c r="S108" s="73"/>
      <c r="T108" s="74"/>
    </row>
    <row r="109" spans="1:20" s="70" customFormat="1" ht="12.95" customHeight="1" x14ac:dyDescent="0.2">
      <c r="A109" s="101"/>
      <c r="B109" s="102"/>
      <c r="C109" s="103"/>
      <c r="D109" s="103"/>
      <c r="P109" s="80"/>
      <c r="Q109" s="105"/>
      <c r="S109" s="73"/>
      <c r="T109" s="74"/>
    </row>
    <row r="110" spans="1:20" s="70" customFormat="1" ht="12.95" customHeight="1" x14ac:dyDescent="0.2">
      <c r="A110" s="101"/>
      <c r="B110" s="102"/>
      <c r="C110" s="103"/>
      <c r="D110" s="103"/>
      <c r="P110" s="80"/>
      <c r="Q110" s="105"/>
      <c r="S110" s="73"/>
      <c r="T110" s="74"/>
    </row>
    <row r="111" spans="1:20" s="70" customFormat="1" ht="12.95" customHeight="1" x14ac:dyDescent="0.2">
      <c r="A111" s="101"/>
      <c r="B111" s="102"/>
      <c r="C111" s="103"/>
      <c r="D111" s="103"/>
      <c r="P111" s="80"/>
      <c r="Q111" s="105"/>
      <c r="S111" s="73"/>
      <c r="T111" s="74"/>
    </row>
    <row r="112" spans="1:20" s="70" customFormat="1" ht="12.95" customHeight="1" x14ac:dyDescent="0.2">
      <c r="A112" s="101"/>
      <c r="B112" s="102"/>
      <c r="C112" s="103"/>
      <c r="D112" s="103"/>
      <c r="P112" s="80"/>
      <c r="Q112" s="105"/>
      <c r="S112" s="73"/>
      <c r="T112" s="74"/>
    </row>
    <row r="113" spans="1:20" s="70" customFormat="1" ht="12.95" customHeight="1" x14ac:dyDescent="0.2">
      <c r="A113" s="101"/>
      <c r="B113" s="102"/>
      <c r="C113" s="103"/>
      <c r="D113" s="103"/>
      <c r="P113" s="80"/>
      <c r="Q113" s="105"/>
      <c r="S113" s="73"/>
      <c r="T113" s="74"/>
    </row>
    <row r="114" spans="1:20" s="70" customFormat="1" ht="12.95" customHeight="1" x14ac:dyDescent="0.2">
      <c r="A114" s="101"/>
      <c r="B114" s="102"/>
      <c r="C114" s="103"/>
      <c r="D114" s="103"/>
      <c r="P114" s="80"/>
      <c r="Q114" s="105"/>
      <c r="S114" s="73"/>
      <c r="T114" s="74"/>
    </row>
    <row r="115" spans="1:20" s="70" customFormat="1" ht="12.95" customHeight="1" x14ac:dyDescent="0.2">
      <c r="A115" s="94"/>
      <c r="B115" s="106"/>
      <c r="C115" s="127"/>
      <c r="D115" s="72"/>
      <c r="P115" s="80"/>
      <c r="Q115" s="105"/>
      <c r="S115" s="73"/>
      <c r="T115" s="74"/>
    </row>
    <row r="116" spans="1:20" s="70" customFormat="1" ht="12.95" customHeight="1" x14ac:dyDescent="0.2">
      <c r="A116" s="94"/>
      <c r="B116" s="106"/>
      <c r="C116" s="127"/>
      <c r="D116" s="72"/>
      <c r="P116" s="80"/>
      <c r="Q116" s="105"/>
      <c r="S116" s="73"/>
      <c r="T116" s="74"/>
    </row>
    <row r="117" spans="1:20" s="70" customFormat="1" ht="12.95" customHeight="1" x14ac:dyDescent="0.2">
      <c r="A117" s="94"/>
      <c r="B117" s="106"/>
      <c r="C117" s="82"/>
      <c r="D117" s="72"/>
      <c r="P117" s="80"/>
      <c r="Q117" s="105"/>
      <c r="S117" s="73"/>
      <c r="T117" s="74"/>
    </row>
    <row r="118" spans="1:20" s="70" customFormat="1" ht="12.95" customHeight="1" x14ac:dyDescent="0.2">
      <c r="A118" s="94"/>
      <c r="B118" s="106"/>
      <c r="C118" s="82"/>
      <c r="D118" s="72"/>
      <c r="P118" s="80"/>
      <c r="Q118" s="105"/>
      <c r="S118" s="73"/>
      <c r="T118" s="74"/>
    </row>
    <row r="119" spans="1:20" s="70" customFormat="1" ht="12.95" customHeight="1" x14ac:dyDescent="0.2">
      <c r="A119" s="94"/>
      <c r="B119" s="106"/>
      <c r="C119" s="82"/>
      <c r="D119" s="72"/>
      <c r="P119" s="80"/>
      <c r="Q119" s="105"/>
      <c r="S119" s="73"/>
      <c r="T119" s="74"/>
    </row>
    <row r="120" spans="1:20" s="70" customFormat="1" ht="12.95" customHeight="1" x14ac:dyDescent="0.2">
      <c r="A120" s="94"/>
      <c r="B120" s="106"/>
      <c r="C120" s="127"/>
      <c r="D120" s="72"/>
      <c r="P120" s="80"/>
      <c r="Q120" s="105"/>
      <c r="S120" s="73"/>
      <c r="T120" s="74"/>
    </row>
    <row r="121" spans="1:20" s="70" customFormat="1" ht="12.95" customHeight="1" x14ac:dyDescent="0.2">
      <c r="A121" s="94"/>
      <c r="B121" s="106"/>
      <c r="C121" s="127"/>
      <c r="D121" s="72"/>
      <c r="P121" s="80"/>
      <c r="Q121" s="105"/>
      <c r="S121" s="73"/>
      <c r="T121" s="74"/>
    </row>
    <row r="122" spans="1:20" s="70" customFormat="1" ht="12.95" customHeight="1" x14ac:dyDescent="0.2">
      <c r="A122" s="94"/>
      <c r="B122" s="106"/>
      <c r="C122" s="127"/>
      <c r="D122" s="72"/>
      <c r="P122" s="80"/>
      <c r="Q122" s="105"/>
      <c r="S122" s="73"/>
      <c r="T122" s="74"/>
    </row>
    <row r="123" spans="1:20" s="70" customFormat="1" ht="12.95" customHeight="1" x14ac:dyDescent="0.2">
      <c r="A123" s="94"/>
      <c r="B123" s="106"/>
      <c r="C123" s="127"/>
      <c r="D123" s="72"/>
      <c r="P123" s="80"/>
      <c r="Q123" s="105"/>
      <c r="S123" s="73"/>
      <c r="T123" s="74"/>
    </row>
    <row r="124" spans="1:20" s="70" customFormat="1" ht="12.95" customHeight="1" x14ac:dyDescent="0.2">
      <c r="C124" s="72"/>
      <c r="D124" s="72"/>
      <c r="S124" s="73"/>
    </row>
    <row r="125" spans="1:20" s="70" customFormat="1" ht="12.95" customHeight="1" x14ac:dyDescent="0.2">
      <c r="C125" s="72"/>
      <c r="D125" s="72"/>
      <c r="S125" s="73"/>
    </row>
    <row r="126" spans="1:20" s="70" customFormat="1" ht="12.95" customHeight="1" x14ac:dyDescent="0.2">
      <c r="C126" s="72"/>
      <c r="D126" s="72"/>
      <c r="S126" s="73"/>
    </row>
    <row r="127" spans="1:20" s="70" customFormat="1" ht="12.95" customHeight="1" x14ac:dyDescent="0.2">
      <c r="C127" s="72"/>
      <c r="D127" s="72"/>
      <c r="S127" s="73"/>
    </row>
    <row r="128" spans="1:20" s="70" customFormat="1" ht="12.95" customHeight="1" x14ac:dyDescent="0.2">
      <c r="C128" s="72"/>
      <c r="D128" s="72"/>
      <c r="S128" s="73"/>
    </row>
    <row r="129" spans="3:19" s="70" customFormat="1" ht="12.95" customHeight="1" x14ac:dyDescent="0.2">
      <c r="C129" s="72"/>
      <c r="D129" s="72"/>
      <c r="S129" s="73"/>
    </row>
    <row r="130" spans="3:19" s="70" customFormat="1" ht="12.95" customHeight="1" x14ac:dyDescent="0.2">
      <c r="C130" s="72"/>
      <c r="D130" s="72"/>
      <c r="S130" s="73"/>
    </row>
    <row r="131" spans="3:19" s="70" customFormat="1" ht="12.95" customHeight="1" x14ac:dyDescent="0.2">
      <c r="C131" s="72"/>
      <c r="D131" s="72"/>
      <c r="S131" s="73"/>
    </row>
    <row r="132" spans="3:19" s="70" customFormat="1" ht="12.95" customHeight="1" x14ac:dyDescent="0.2">
      <c r="C132" s="72"/>
      <c r="D132" s="72"/>
      <c r="S132" s="73"/>
    </row>
    <row r="133" spans="3:19" s="70" customFormat="1" ht="12.95" customHeight="1" x14ac:dyDescent="0.2">
      <c r="C133" s="72"/>
      <c r="D133" s="72"/>
      <c r="S133" s="73"/>
    </row>
    <row r="134" spans="3:19" s="70" customFormat="1" ht="12.95" customHeight="1" x14ac:dyDescent="0.2">
      <c r="C134" s="72"/>
      <c r="D134" s="72"/>
      <c r="S134" s="73"/>
    </row>
    <row r="135" spans="3:19" s="70" customFormat="1" ht="12.95" customHeight="1" x14ac:dyDescent="0.2">
      <c r="C135" s="72"/>
      <c r="D135" s="72"/>
      <c r="S135" s="73"/>
    </row>
    <row r="136" spans="3:19" s="70" customFormat="1" ht="12.95" customHeight="1" x14ac:dyDescent="0.2">
      <c r="C136" s="72"/>
      <c r="D136" s="72"/>
      <c r="S136" s="73"/>
    </row>
    <row r="137" spans="3:19" s="70" customFormat="1" ht="12.95" customHeight="1" x14ac:dyDescent="0.2">
      <c r="C137" s="72"/>
      <c r="D137" s="72"/>
      <c r="S137" s="73"/>
    </row>
    <row r="138" spans="3:19" s="70" customFormat="1" ht="12.95" customHeight="1" x14ac:dyDescent="0.2">
      <c r="C138" s="72"/>
      <c r="D138" s="72"/>
      <c r="S138" s="73"/>
    </row>
    <row r="139" spans="3:19" s="70" customFormat="1" ht="12.95" customHeight="1" x14ac:dyDescent="0.2">
      <c r="C139" s="72"/>
      <c r="D139" s="72"/>
      <c r="S139" s="73"/>
    </row>
    <row r="140" spans="3:19" s="70" customFormat="1" ht="12.95" customHeight="1" x14ac:dyDescent="0.2">
      <c r="C140" s="72"/>
      <c r="D140" s="72"/>
      <c r="S140" s="73"/>
    </row>
    <row r="141" spans="3:19" s="70" customFormat="1" ht="12.95" customHeight="1" x14ac:dyDescent="0.2">
      <c r="C141" s="72"/>
      <c r="D141" s="72"/>
      <c r="S141" s="73"/>
    </row>
    <row r="142" spans="3:19" s="70" customFormat="1" ht="12.95" customHeight="1" x14ac:dyDescent="0.2">
      <c r="C142" s="72"/>
      <c r="D142" s="72"/>
      <c r="S142" s="73"/>
    </row>
    <row r="143" spans="3:19" s="70" customFormat="1" ht="12.95" customHeight="1" x14ac:dyDescent="0.2">
      <c r="C143" s="72"/>
      <c r="D143" s="72"/>
      <c r="S143" s="73"/>
    </row>
    <row r="144" spans="3:19" s="70" customFormat="1" ht="12.95" customHeight="1" x14ac:dyDescent="0.2">
      <c r="C144" s="72"/>
      <c r="D144" s="72"/>
      <c r="S144" s="73"/>
    </row>
    <row r="145" spans="3:19" s="70" customFormat="1" ht="12.95" customHeight="1" x14ac:dyDescent="0.2">
      <c r="C145" s="72"/>
      <c r="D145" s="72"/>
      <c r="S145" s="73"/>
    </row>
    <row r="146" spans="3:19" s="70" customFormat="1" ht="12.95" customHeight="1" x14ac:dyDescent="0.2">
      <c r="C146" s="72"/>
      <c r="D146" s="72"/>
      <c r="S146" s="73"/>
    </row>
    <row r="147" spans="3:19" s="70" customFormat="1" ht="12.95" customHeight="1" x14ac:dyDescent="0.2">
      <c r="C147" s="72"/>
      <c r="D147" s="72"/>
      <c r="S147" s="73"/>
    </row>
    <row r="148" spans="3:19" s="70" customFormat="1" ht="12.95" customHeight="1" x14ac:dyDescent="0.2">
      <c r="C148" s="72"/>
      <c r="D148" s="72"/>
      <c r="S148" s="73"/>
    </row>
    <row r="149" spans="3:19" s="70" customFormat="1" ht="12.95" customHeight="1" x14ac:dyDescent="0.2">
      <c r="C149" s="72"/>
      <c r="D149" s="72"/>
      <c r="S149" s="73"/>
    </row>
    <row r="150" spans="3:19" s="70" customFormat="1" ht="12.95" customHeight="1" x14ac:dyDescent="0.2">
      <c r="C150" s="72"/>
      <c r="D150" s="72"/>
      <c r="S150" s="73"/>
    </row>
    <row r="151" spans="3:19" s="70" customFormat="1" ht="12.95" customHeight="1" x14ac:dyDescent="0.2">
      <c r="C151" s="72"/>
      <c r="D151" s="72"/>
      <c r="S151" s="73"/>
    </row>
    <row r="152" spans="3:19" s="70" customFormat="1" ht="12.95" customHeight="1" x14ac:dyDescent="0.2">
      <c r="C152" s="72"/>
      <c r="D152" s="72"/>
      <c r="S152" s="73"/>
    </row>
    <row r="153" spans="3:19" s="70" customFormat="1" ht="12.95" customHeight="1" x14ac:dyDescent="0.2">
      <c r="C153" s="72"/>
      <c r="D153" s="72"/>
      <c r="S153" s="73"/>
    </row>
    <row r="154" spans="3:19" s="70" customFormat="1" ht="12.95" customHeight="1" x14ac:dyDescent="0.2">
      <c r="C154" s="72"/>
      <c r="D154" s="72"/>
      <c r="S154" s="73"/>
    </row>
    <row r="155" spans="3:19" s="70" customFormat="1" ht="12.95" customHeight="1" x14ac:dyDescent="0.2">
      <c r="C155" s="72"/>
      <c r="D155" s="72"/>
      <c r="S155" s="73"/>
    </row>
    <row r="156" spans="3:19" s="70" customFormat="1" ht="12.95" customHeight="1" x14ac:dyDescent="0.2">
      <c r="C156" s="72"/>
      <c r="D156" s="72"/>
      <c r="S156" s="73"/>
    </row>
    <row r="157" spans="3:19" s="70" customFormat="1" ht="12.95" customHeight="1" x14ac:dyDescent="0.2">
      <c r="C157" s="72"/>
      <c r="D157" s="72"/>
      <c r="S157" s="73"/>
    </row>
    <row r="158" spans="3:19" s="70" customFormat="1" ht="12.95" customHeight="1" x14ac:dyDescent="0.2">
      <c r="C158" s="72"/>
      <c r="D158" s="72"/>
      <c r="S158" s="73"/>
    </row>
    <row r="159" spans="3:19" s="70" customFormat="1" ht="12.95" customHeight="1" x14ac:dyDescent="0.2">
      <c r="C159" s="72"/>
      <c r="D159" s="72"/>
      <c r="S159" s="73"/>
    </row>
    <row r="160" spans="3:19" s="70" customFormat="1" ht="12.95" customHeight="1" x14ac:dyDescent="0.2">
      <c r="C160" s="72"/>
      <c r="D160" s="72"/>
      <c r="S160" s="73"/>
    </row>
    <row r="161" spans="3:19" s="70" customFormat="1" ht="12.95" customHeight="1" x14ac:dyDescent="0.2">
      <c r="C161" s="72"/>
      <c r="D161" s="72"/>
      <c r="S161" s="73"/>
    </row>
  </sheetData>
  <sortState xmlns:xlrd2="http://schemas.microsoft.com/office/spreadsheetml/2017/richdata2" ref="A21:U94">
    <sortCondition ref="C21:C94"/>
  </sortState>
  <phoneticPr fontId="7" type="noConversion"/>
  <hyperlinks>
    <hyperlink ref="H64530" r:id="rId1" display="http://vsolj.cetus-net.org/bulletin.html" xr:uid="{00000000-0004-0000-0000-000000000000}"/>
    <hyperlink ref="H64523" r:id="rId2" display="https://www.aavso.org/ejaavso" xr:uid="{00000000-0004-0000-0000-000001000000}"/>
    <hyperlink ref="I64530" r:id="rId3" display="http://vsolj.cetus-net.org/bulletin.html" xr:uid="{00000000-0004-0000-0000-000002000000}"/>
    <hyperlink ref="AQ58181" r:id="rId4" display="http://cdsbib.u-strasbg.fr/cgi-bin/cdsbib?1990RMxAA..21..381G" xr:uid="{00000000-0004-0000-0000-000003000000}"/>
    <hyperlink ref="H64527" r:id="rId5" display="https://www.aavso.org/ejaavso" xr:uid="{00000000-0004-0000-0000-000004000000}"/>
    <hyperlink ref="AP5545" r:id="rId6" display="http://cdsbib.u-strasbg.fr/cgi-bin/cdsbib?1990RMxAA..21..381G" xr:uid="{00000000-0004-0000-0000-000005000000}"/>
    <hyperlink ref="AP5548" r:id="rId7" display="http://cdsbib.u-strasbg.fr/cgi-bin/cdsbib?1990RMxAA..21..381G" xr:uid="{00000000-0004-0000-0000-000006000000}"/>
    <hyperlink ref="AP5546" r:id="rId8" display="http://cdsbib.u-strasbg.fr/cgi-bin/cdsbib?1990RMxAA..21..381G" xr:uid="{00000000-0004-0000-0000-000007000000}"/>
    <hyperlink ref="AP5530" r:id="rId9" display="http://cdsbib.u-strasbg.fr/cgi-bin/cdsbib?1990RMxAA..21..381G" xr:uid="{00000000-0004-0000-0000-000008000000}"/>
    <hyperlink ref="AQ5759" r:id="rId10" display="http://cdsbib.u-strasbg.fr/cgi-bin/cdsbib?1990RMxAA..21..381G" xr:uid="{00000000-0004-0000-0000-000009000000}"/>
    <hyperlink ref="AQ5763" r:id="rId11" display="http://cdsbib.u-strasbg.fr/cgi-bin/cdsbib?1990RMxAA..21..381G" xr:uid="{00000000-0004-0000-0000-00000A000000}"/>
    <hyperlink ref="AQ65443" r:id="rId12" display="http://cdsbib.u-strasbg.fr/cgi-bin/cdsbib?1990RMxAA..21..381G" xr:uid="{00000000-0004-0000-0000-00000B000000}"/>
    <hyperlink ref="I2651" r:id="rId13" display="http://vsolj.cetus-net.org/bulletin.html" xr:uid="{00000000-0004-0000-0000-00000C000000}"/>
    <hyperlink ref="H2651" r:id="rId14" display="http://vsolj.cetus-net.org/bulletin.html" xr:uid="{00000000-0004-0000-0000-00000D000000}"/>
    <hyperlink ref="AQ568" r:id="rId15" display="http://cdsbib.u-strasbg.fr/cgi-bin/cdsbib?1990RMxAA..21..381G" xr:uid="{00000000-0004-0000-0000-00000E000000}"/>
    <hyperlink ref="AQ567" r:id="rId16" display="http://cdsbib.u-strasbg.fr/cgi-bin/cdsbib?1990RMxAA..21..381G" xr:uid="{00000000-0004-0000-0000-00000F000000}"/>
    <hyperlink ref="AP3821" r:id="rId17" display="http://cdsbib.u-strasbg.fr/cgi-bin/cdsbib?1990RMxAA..21..381G" xr:uid="{00000000-0004-0000-0000-000010000000}"/>
    <hyperlink ref="AP3839" r:id="rId18" display="http://cdsbib.u-strasbg.fr/cgi-bin/cdsbib?1990RMxAA..21..381G" xr:uid="{00000000-0004-0000-0000-000011000000}"/>
    <hyperlink ref="AP3840" r:id="rId19" display="http://cdsbib.u-strasbg.fr/cgi-bin/cdsbib?1990RMxAA..21..381G" xr:uid="{00000000-0004-0000-0000-000012000000}"/>
    <hyperlink ref="AP3836" r:id="rId20" display="http://cdsbib.u-strasbg.fr/cgi-bin/cdsbib?1990RMxAA..21..381G" xr:uid="{00000000-0004-0000-0000-000013000000}"/>
  </hyperlinks>
  <pageMargins left="0.75" right="0.75" top="1" bottom="1" header="0.5" footer="0.5"/>
  <pageSetup orientation="portrait" horizontalDpi="300" verticalDpi="300" r:id="rId21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9"/>
  </sheetPr>
  <dimension ref="A1:W6939"/>
  <sheetViews>
    <sheetView workbookViewId="0">
      <pane xSplit="14" ySplit="21" topLeftCell="O22" activePane="bottomRight" state="frozen"/>
      <selection pane="topRight" activeCell="O1" sqref="O1"/>
      <selection pane="bottomLeft" activeCell="A22" sqref="A22"/>
      <selection pane="bottomRight" activeCell="F8" sqref="F8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28515625" customWidth="1"/>
    <col min="6" max="6" width="16.71093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10.28515625" customWidth="1"/>
    <col min="19" max="19" width="9.140625" style="3" customWidth="1"/>
  </cols>
  <sheetData>
    <row r="1" spans="1:23" ht="21" thickBot="1" x14ac:dyDescent="0.35">
      <c r="A1" s="1" t="s">
        <v>51</v>
      </c>
      <c r="V1" s="4" t="s">
        <v>11</v>
      </c>
      <c r="W1" s="6" t="s">
        <v>23</v>
      </c>
    </row>
    <row r="2" spans="1:23" x14ac:dyDescent="0.2">
      <c r="A2" t="s">
        <v>25</v>
      </c>
      <c r="B2" t="s">
        <v>44</v>
      </c>
      <c r="C2" s="30" t="s">
        <v>41</v>
      </c>
      <c r="D2" s="3" t="s">
        <v>45</v>
      </c>
      <c r="E2" s="31" t="s">
        <v>42</v>
      </c>
      <c r="F2" t="e">
        <v>#N/A</v>
      </c>
      <c r="V2" s="48">
        <v>-120000</v>
      </c>
      <c r="W2" s="48">
        <f t="shared" ref="W2:W18" si="0">+D$11+D$12*V2+D$13*V2^2</f>
        <v>1.4000711387766875</v>
      </c>
    </row>
    <row r="3" spans="1:23" ht="13.5" thickBot="1" x14ac:dyDescent="0.25">
      <c r="V3" s="48">
        <v>-115000</v>
      </c>
      <c r="W3" s="48">
        <f t="shared" si="0"/>
        <v>1.3002954481029225</v>
      </c>
    </row>
    <row r="4" spans="1:23" ht="14.25" thickTop="1" thickBot="1" x14ac:dyDescent="0.25">
      <c r="A4" s="5" t="s">
        <v>1</v>
      </c>
      <c r="C4" s="27">
        <v>53526.468000000001</v>
      </c>
      <c r="D4" s="28">
        <v>0.291016</v>
      </c>
      <c r="V4" s="48">
        <v>-100000</v>
      </c>
      <c r="W4" s="48">
        <f t="shared" si="0"/>
        <v>1.0225871659710482</v>
      </c>
    </row>
    <row r="5" spans="1:23" ht="13.5" thickTop="1" x14ac:dyDescent="0.2">
      <c r="A5" s="9" t="s">
        <v>32</v>
      </c>
      <c r="B5" s="10"/>
      <c r="C5" s="11">
        <v>8</v>
      </c>
      <c r="D5" s="10" t="s">
        <v>33</v>
      </c>
      <c r="V5" s="48">
        <v>-90000</v>
      </c>
      <c r="W5" s="48">
        <f t="shared" si="0"/>
        <v>0.8554639694576488</v>
      </c>
    </row>
    <row r="6" spans="1:23" x14ac:dyDescent="0.2">
      <c r="A6" s="5" t="s">
        <v>2</v>
      </c>
      <c r="V6" s="48">
        <v>-80000</v>
      </c>
      <c r="W6" s="48">
        <f t="shared" si="0"/>
        <v>0.70275329953719623</v>
      </c>
    </row>
    <row r="7" spans="1:23" x14ac:dyDescent="0.2">
      <c r="A7" t="s">
        <v>3</v>
      </c>
      <c r="C7" s="8">
        <v>53526.468000000001</v>
      </c>
      <c r="D7" s="29" t="s">
        <v>52</v>
      </c>
      <c r="V7" s="48">
        <v>-70000</v>
      </c>
      <c r="W7" s="48">
        <f t="shared" si="0"/>
        <v>0.56445515620969045</v>
      </c>
    </row>
    <row r="8" spans="1:23" x14ac:dyDescent="0.2">
      <c r="A8" t="s">
        <v>4</v>
      </c>
      <c r="C8" s="8">
        <v>0.291016</v>
      </c>
      <c r="D8" s="29" t="s">
        <v>52</v>
      </c>
      <c r="V8" s="48">
        <v>-60000</v>
      </c>
      <c r="W8" s="48">
        <f t="shared" si="0"/>
        <v>0.44056953947513156</v>
      </c>
    </row>
    <row r="9" spans="1:23" x14ac:dyDescent="0.2">
      <c r="A9" s="24" t="s">
        <v>36</v>
      </c>
      <c r="B9" s="25">
        <v>30</v>
      </c>
      <c r="C9" s="22" t="str">
        <f>"F"&amp;B9</f>
        <v>F30</v>
      </c>
      <c r="D9" s="23" t="str">
        <f>"G"&amp;B9</f>
        <v>G30</v>
      </c>
      <c r="V9" s="48">
        <v>-50000</v>
      </c>
      <c r="W9" s="48">
        <f t="shared" si="0"/>
        <v>0.33109644933351945</v>
      </c>
    </row>
    <row r="10" spans="1:23" ht="13.5" thickBot="1" x14ac:dyDescent="0.25">
      <c r="A10" s="10"/>
      <c r="B10" s="10"/>
      <c r="C10" s="4" t="s">
        <v>21</v>
      </c>
      <c r="D10" s="4" t="s">
        <v>22</v>
      </c>
      <c r="E10" s="10"/>
      <c r="V10" s="48">
        <v>-40000</v>
      </c>
      <c r="W10" s="48">
        <f t="shared" si="0"/>
        <v>0.23603588578485413</v>
      </c>
    </row>
    <row r="11" spans="1:23" x14ac:dyDescent="0.2">
      <c r="A11" s="10" t="s">
        <v>16</v>
      </c>
      <c r="B11" s="10"/>
      <c r="C11" s="21">
        <f ca="1">INTERCEPT(INDIRECT($D$9):G991,INDIRECT($C$9):F991)</f>
        <v>-2.5198301949919122E-4</v>
      </c>
      <c r="D11" s="3">
        <f>+E11*F11</f>
        <v>-8.1102480338982914E-5</v>
      </c>
      <c r="E11" s="51">
        <v>-8.1102480338982914E-5</v>
      </c>
      <c r="F11">
        <v>1</v>
      </c>
      <c r="V11" s="48">
        <v>-30000</v>
      </c>
      <c r="W11" s="48">
        <f t="shared" si="0"/>
        <v>0.15538784882913564</v>
      </c>
    </row>
    <row r="12" spans="1:23" x14ac:dyDescent="0.2">
      <c r="A12" s="10" t="s">
        <v>17</v>
      </c>
      <c r="B12" s="10"/>
      <c r="C12" s="21">
        <f ca="1">SLOPE(INDIRECT($D$9):G991,INDIRECT($C$9):F991)</f>
        <v>-2.5992014188120787E-6</v>
      </c>
      <c r="D12" s="3">
        <f>+E12*F12</f>
        <v>-3.0204193880404652E-6</v>
      </c>
      <c r="E12" s="52">
        <v>-3.0204193880404649E-2</v>
      </c>
      <c r="F12" s="53">
        <v>1E-4</v>
      </c>
      <c r="V12" s="48">
        <v>-20000</v>
      </c>
      <c r="W12" s="48">
        <f t="shared" si="0"/>
        <v>8.9152338466363945E-2</v>
      </c>
    </row>
    <row r="13" spans="1:23" ht="13.5" thickBot="1" x14ac:dyDescent="0.25">
      <c r="A13" s="10" t="s">
        <v>20</v>
      </c>
      <c r="B13" s="10"/>
      <c r="C13" s="3" t="s">
        <v>14</v>
      </c>
      <c r="D13" s="3">
        <f>+E13*F13</f>
        <v>7.2062632964734068E-11</v>
      </c>
      <c r="E13" s="54">
        <v>7.2062632964734067E-3</v>
      </c>
      <c r="F13" s="53">
        <v>1E-8</v>
      </c>
      <c r="V13" s="48">
        <v>-10000</v>
      </c>
      <c r="W13" s="48">
        <f t="shared" si="0"/>
        <v>3.7329354696539079E-2</v>
      </c>
    </row>
    <row r="14" spans="1:23" x14ac:dyDescent="0.2">
      <c r="A14" s="10"/>
      <c r="B14" s="10"/>
      <c r="C14" s="10"/>
      <c r="E14">
        <f ca="1">SUM(T21:T950)</f>
        <v>0.57507576610716482</v>
      </c>
      <c r="V14" s="48">
        <v>-5000</v>
      </c>
      <c r="W14" s="48">
        <f t="shared" si="0"/>
        <v>1.6822560283981696E-2</v>
      </c>
    </row>
    <row r="15" spans="1:23" x14ac:dyDescent="0.2">
      <c r="A15" s="12" t="s">
        <v>18</v>
      </c>
      <c r="B15" s="10"/>
      <c r="C15" s="13">
        <f ca="1">(C7+C11)+(C8+C12)*INT(MAX(F21:F3532))</f>
        <v>59589.731953655428</v>
      </c>
      <c r="E15" s="14" t="s">
        <v>38</v>
      </c>
      <c r="F15" s="11">
        <v>1</v>
      </c>
      <c r="V15" s="48">
        <v>0</v>
      </c>
      <c r="W15" s="48">
        <f t="shared" si="0"/>
        <v>-8.1102480338982914E-5</v>
      </c>
    </row>
    <row r="16" spans="1:23" x14ac:dyDescent="0.2">
      <c r="A16" s="16" t="s">
        <v>5</v>
      </c>
      <c r="B16" s="10"/>
      <c r="C16" s="17">
        <f ca="1">+C8+C12</f>
        <v>0.29101340079858118</v>
      </c>
      <c r="E16" s="14" t="s">
        <v>34</v>
      </c>
      <c r="F16" s="15">
        <f ca="1">NOW()+15018.5+$C$5/24</f>
        <v>60308.444859143521</v>
      </c>
      <c r="V16" s="48">
        <v>5000</v>
      </c>
      <c r="W16" s="48">
        <f t="shared" si="0"/>
        <v>-1.3381633596422958E-2</v>
      </c>
    </row>
    <row r="17" spans="1:23" ht="13.5" thickBot="1" x14ac:dyDescent="0.25">
      <c r="A17" s="14" t="s">
        <v>31</v>
      </c>
      <c r="B17" s="10"/>
      <c r="C17" s="10">
        <f>COUNT(C21:C2190)</f>
        <v>58</v>
      </c>
      <c r="E17" s="14" t="s">
        <v>39</v>
      </c>
      <c r="F17" s="15">
        <f ca="1">ROUND(2*(F16-$C$7)/$C$8,0)/2+F15</f>
        <v>23305.5</v>
      </c>
      <c r="V17" s="48">
        <v>10000</v>
      </c>
      <c r="W17" s="48">
        <f t="shared" si="0"/>
        <v>-2.307903306427023E-2</v>
      </c>
    </row>
    <row r="18" spans="1:23" ht="14.25" thickTop="1" thickBot="1" x14ac:dyDescent="0.25">
      <c r="A18" s="16" t="s">
        <v>6</v>
      </c>
      <c r="B18" s="10"/>
      <c r="C18" s="19">
        <f ca="1">+C15</f>
        <v>59589.731953655428</v>
      </c>
      <c r="D18" s="20">
        <f ca="1">+C16</f>
        <v>0.29101340079858118</v>
      </c>
      <c r="E18" s="14" t="s">
        <v>40</v>
      </c>
      <c r="F18" s="23">
        <f ca="1">ROUND(2*(F16-$C$15)/$C$16,0)/2+F15</f>
        <v>2470.5</v>
      </c>
      <c r="V18" s="48">
        <v>15000</v>
      </c>
      <c r="W18" s="48">
        <f t="shared" si="0"/>
        <v>-2.9173300883880794E-2</v>
      </c>
    </row>
    <row r="19" spans="1:23" ht="13.5" thickTop="1" x14ac:dyDescent="0.2">
      <c r="E19" s="14" t="s">
        <v>35</v>
      </c>
      <c r="F19" s="18">
        <f ca="1">+$C$15+$C$16*F18-15018.5-$C$5/24</f>
        <v>45289.847226994985</v>
      </c>
      <c r="R19">
        <f ca="1">SQRT(SUM(R21:R49)/(COUNT(R21:R49)-1))</f>
        <v>0.32005845997638449</v>
      </c>
      <c r="V19" s="48"/>
    </row>
    <row r="20" spans="1:23" ht="15" thickBot="1" x14ac:dyDescent="0.25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77</v>
      </c>
      <c r="I20" s="7" t="s">
        <v>78</v>
      </c>
      <c r="J20" s="7" t="s">
        <v>79</v>
      </c>
      <c r="K20" s="7" t="s">
        <v>80</v>
      </c>
      <c r="L20" s="7" t="s">
        <v>27</v>
      </c>
      <c r="M20" s="7" t="s">
        <v>28</v>
      </c>
      <c r="N20" s="7" t="s">
        <v>29</v>
      </c>
      <c r="O20" s="7" t="s">
        <v>24</v>
      </c>
      <c r="P20" s="44" t="s">
        <v>23</v>
      </c>
      <c r="Q20" s="4" t="s">
        <v>15</v>
      </c>
      <c r="R20" s="7" t="s">
        <v>74</v>
      </c>
      <c r="S20" s="6" t="s">
        <v>75</v>
      </c>
      <c r="T20" s="7" t="s">
        <v>76</v>
      </c>
      <c r="U20" s="45" t="s">
        <v>37</v>
      </c>
      <c r="V20" s="48"/>
    </row>
    <row r="21" spans="1:23" x14ac:dyDescent="0.2">
      <c r="A21" s="23" t="s">
        <v>53</v>
      </c>
      <c r="B21" s="13" t="s">
        <v>47</v>
      </c>
      <c r="C21" s="34">
        <v>22082.483800000002</v>
      </c>
      <c r="D21" s="8"/>
      <c r="E21">
        <f t="shared" ref="E21:E59" si="1">+(C21-C$7)/C$8</f>
        <v>-108048.98768452593</v>
      </c>
      <c r="F21" s="43">
        <f>ROUND(2*E21,0)/2-4</f>
        <v>-108053</v>
      </c>
      <c r="G21">
        <f t="shared" ref="G21:G59" si="2">+C21-(C$7+F21*C$8)</f>
        <v>1.167648000002373</v>
      </c>
      <c r="H21">
        <f t="shared" ref="H21:H29" si="3">+G21</f>
        <v>1.167648000002373</v>
      </c>
      <c r="P21" s="46">
        <f t="shared" ref="P21:P59" si="4">+D$11+D$12*F21+D$13*F21^2</f>
        <v>1.1676480000023719</v>
      </c>
      <c r="Q21" s="47">
        <f t="shared" ref="Q21:Q59" si="5">+C21-15018.5</f>
        <v>7063.9838000000018</v>
      </c>
      <c r="R21" s="48">
        <f>+(P21-G21)^2</f>
        <v>1.2325951644078309E-30</v>
      </c>
      <c r="S21" s="50">
        <v>0.2</v>
      </c>
      <c r="T21" s="48">
        <f t="shared" ref="T21:T59" si="6">+S21*R21</f>
        <v>2.4651903288156619E-31</v>
      </c>
      <c r="U21" s="49"/>
      <c r="V21" s="48"/>
    </row>
    <row r="22" spans="1:23" x14ac:dyDescent="0.2">
      <c r="A22" s="23" t="s">
        <v>54</v>
      </c>
      <c r="B22" s="13" t="s">
        <v>47</v>
      </c>
      <c r="C22" s="34">
        <v>23516.863000000001</v>
      </c>
      <c r="D22" s="8"/>
      <c r="E22">
        <f t="shared" si="1"/>
        <v>-103120.12054320038</v>
      </c>
      <c r="F22" s="43">
        <f>ROUND(2*E22,0)/2-4</f>
        <v>-103124</v>
      </c>
      <c r="G22">
        <f t="shared" si="2"/>
        <v>1.1289839999990363</v>
      </c>
      <c r="H22">
        <f t="shared" si="3"/>
        <v>1.1289839999990363</v>
      </c>
      <c r="P22" s="46">
        <f t="shared" si="4"/>
        <v>1.0777509755463053</v>
      </c>
      <c r="Q22" s="2">
        <f t="shared" si="5"/>
        <v>8498.3630000000012</v>
      </c>
      <c r="R22">
        <f t="shared" ref="R22:R59" si="7">+(O22-G22)^2</f>
        <v>1.2746048722538241</v>
      </c>
      <c r="S22" s="50">
        <v>0.2</v>
      </c>
      <c r="T22" s="48">
        <f t="shared" si="6"/>
        <v>0.25492097445076484</v>
      </c>
    </row>
    <row r="23" spans="1:23" x14ac:dyDescent="0.2">
      <c r="A23" s="23" t="s">
        <v>55</v>
      </c>
      <c r="B23" s="13" t="s">
        <v>47</v>
      </c>
      <c r="C23" s="34">
        <v>28603.615000000002</v>
      </c>
      <c r="D23" s="8"/>
      <c r="E23">
        <f t="shared" si="1"/>
        <v>-85640.834180938502</v>
      </c>
      <c r="F23" s="42">
        <f>ROUND(2*E23,0)/2-2.5</f>
        <v>-85643.5</v>
      </c>
      <c r="G23">
        <f t="shared" si="2"/>
        <v>0.77579600000171922</v>
      </c>
      <c r="H23">
        <f t="shared" si="3"/>
        <v>0.77579600000171922</v>
      </c>
      <c r="P23" s="46">
        <f t="shared" si="4"/>
        <v>0.78716384086051061</v>
      </c>
      <c r="Q23" s="2">
        <f t="shared" si="5"/>
        <v>13585.115000000002</v>
      </c>
      <c r="R23">
        <f t="shared" si="7"/>
        <v>0.60185943361866756</v>
      </c>
      <c r="S23" s="50">
        <v>0.2</v>
      </c>
      <c r="T23" s="48">
        <f t="shared" si="6"/>
        <v>0.12037188672373351</v>
      </c>
    </row>
    <row r="24" spans="1:23" x14ac:dyDescent="0.2">
      <c r="A24" s="23" t="s">
        <v>56</v>
      </c>
      <c r="B24" s="13" t="s">
        <v>47</v>
      </c>
      <c r="C24" s="34">
        <v>29585.79</v>
      </c>
      <c r="D24" s="8"/>
      <c r="E24">
        <f t="shared" si="1"/>
        <v>-82265.847925887239</v>
      </c>
      <c r="F24" s="42">
        <f>ROUND(2*E24,0)/2-2.5</f>
        <v>-82268.5</v>
      </c>
      <c r="G24">
        <f t="shared" si="2"/>
        <v>0.77179600000090431</v>
      </c>
      <c r="H24">
        <f t="shared" si="3"/>
        <v>0.77179600000090431</v>
      </c>
      <c r="P24" s="46">
        <f t="shared" si="4"/>
        <v>0.73613181513686032</v>
      </c>
      <c r="Q24" s="2">
        <f t="shared" si="5"/>
        <v>14567.29</v>
      </c>
      <c r="R24">
        <f t="shared" si="7"/>
        <v>0.59566906561739585</v>
      </c>
      <c r="S24" s="50">
        <v>0.2</v>
      </c>
      <c r="T24" s="48">
        <f t="shared" si="6"/>
        <v>0.11913381312347918</v>
      </c>
    </row>
    <row r="25" spans="1:23" x14ac:dyDescent="0.2">
      <c r="A25" s="23" t="s">
        <v>57</v>
      </c>
      <c r="B25" s="13" t="s">
        <v>49</v>
      </c>
      <c r="C25" s="34">
        <v>32262.615000000002</v>
      </c>
      <c r="D25" s="8"/>
      <c r="E25">
        <f t="shared" si="1"/>
        <v>-73067.642328944115</v>
      </c>
      <c r="F25" s="41">
        <f>ROUND(2*E25,0)/2-2</f>
        <v>-73069.5</v>
      </c>
      <c r="G25">
        <f t="shared" si="2"/>
        <v>0.54061200000069221</v>
      </c>
      <c r="H25">
        <f t="shared" si="3"/>
        <v>0.54061200000069221</v>
      </c>
      <c r="P25" s="46">
        <f t="shared" si="4"/>
        <v>0.60537277068037776</v>
      </c>
      <c r="Q25" s="2">
        <f t="shared" si="5"/>
        <v>17244.115000000002</v>
      </c>
      <c r="R25">
        <f t="shared" si="7"/>
        <v>0.29226133454474845</v>
      </c>
      <c r="S25" s="50">
        <v>0.2</v>
      </c>
      <c r="T25" s="48">
        <f t="shared" si="6"/>
        <v>5.8452266908949696E-2</v>
      </c>
    </row>
    <row r="26" spans="1:23" x14ac:dyDescent="0.2">
      <c r="A26" s="23" t="s">
        <v>58</v>
      </c>
      <c r="B26" s="13" t="s">
        <v>47</v>
      </c>
      <c r="C26" s="34">
        <v>43131.874000000003</v>
      </c>
      <c r="D26" s="8"/>
      <c r="E26">
        <f t="shared" si="1"/>
        <v>-35718.290403276784</v>
      </c>
      <c r="F26" s="40">
        <f>ROUND(2*E26,0)/2-0.5</f>
        <v>-35719</v>
      </c>
      <c r="G26">
        <f t="shared" si="2"/>
        <v>0.20650400000158697</v>
      </c>
      <c r="H26">
        <f t="shared" si="3"/>
        <v>0.20650400000158697</v>
      </c>
      <c r="P26" s="46">
        <f t="shared" si="4"/>
        <v>0.19974614891079279</v>
      </c>
      <c r="Q26" s="2">
        <f t="shared" si="5"/>
        <v>28113.374000000003</v>
      </c>
      <c r="R26">
        <f t="shared" si="7"/>
        <v>4.2643902016655431E-2</v>
      </c>
      <c r="S26" s="50">
        <v>0.2</v>
      </c>
      <c r="T26" s="48">
        <f t="shared" si="6"/>
        <v>8.528780403331087E-3</v>
      </c>
    </row>
    <row r="27" spans="1:23" x14ac:dyDescent="0.2">
      <c r="A27" s="23" t="s">
        <v>59</v>
      </c>
      <c r="B27" s="13" t="s">
        <v>47</v>
      </c>
      <c r="C27" s="34">
        <v>44308.72</v>
      </c>
      <c r="D27" s="8"/>
      <c r="E27">
        <f t="shared" si="1"/>
        <v>-31674.368419605795</v>
      </c>
      <c r="F27" s="40">
        <f>ROUND(2*E27,0)/2-0.5</f>
        <v>-31675</v>
      </c>
      <c r="G27">
        <f t="shared" si="2"/>
        <v>0.18379999999888241</v>
      </c>
      <c r="H27">
        <f t="shared" si="3"/>
        <v>0.18379999999888241</v>
      </c>
      <c r="P27" s="46">
        <f t="shared" si="4"/>
        <v>0.1678915266416709</v>
      </c>
      <c r="Q27" s="2">
        <f t="shared" si="5"/>
        <v>29290.22</v>
      </c>
      <c r="R27">
        <f t="shared" si="7"/>
        <v>3.3782439999589173E-2</v>
      </c>
      <c r="S27" s="50">
        <v>0.2</v>
      </c>
      <c r="T27" s="48">
        <f t="shared" si="6"/>
        <v>6.7564879999178346E-3</v>
      </c>
    </row>
    <row r="28" spans="1:23" x14ac:dyDescent="0.2">
      <c r="A28" s="23" t="s">
        <v>60</v>
      </c>
      <c r="B28" s="13" t="s">
        <v>47</v>
      </c>
      <c r="C28" s="34">
        <v>46095.794999999998</v>
      </c>
      <c r="D28" s="8"/>
      <c r="E28">
        <f t="shared" si="1"/>
        <v>-25533.554856090395</v>
      </c>
      <c r="F28" s="40">
        <f>ROUND(2*E28,0)/2-0.5</f>
        <v>-25534</v>
      </c>
      <c r="G28">
        <f t="shared" si="2"/>
        <v>0.12954399999580346</v>
      </c>
      <c r="H28">
        <f t="shared" si="3"/>
        <v>0.12954399999580346</v>
      </c>
      <c r="P28" s="46">
        <f t="shared" si="4"/>
        <v>0.12402605316916915</v>
      </c>
      <c r="Q28" s="2">
        <f t="shared" si="5"/>
        <v>31077.294999999998</v>
      </c>
      <c r="R28">
        <f t="shared" si="7"/>
        <v>1.6781647934912727E-2</v>
      </c>
      <c r="S28" s="50">
        <v>0.2</v>
      </c>
      <c r="T28" s="48">
        <f t="shared" si="6"/>
        <v>3.3563295869825458E-3</v>
      </c>
    </row>
    <row r="29" spans="1:23" ht="13.5" thickBot="1" x14ac:dyDescent="0.25">
      <c r="A29" s="35" t="s">
        <v>61</v>
      </c>
      <c r="B29" s="36" t="s">
        <v>49</v>
      </c>
      <c r="C29" s="37">
        <v>47200.9</v>
      </c>
      <c r="D29" s="38"/>
      <c r="E29" s="39">
        <f t="shared" si="1"/>
        <v>-21736.15196415317</v>
      </c>
      <c r="F29" s="40">
        <f>ROUND(2*E29,0)/2-0.5</f>
        <v>-21736.5</v>
      </c>
      <c r="G29">
        <f t="shared" si="2"/>
        <v>0.10128399999666726</v>
      </c>
      <c r="H29">
        <f t="shared" si="3"/>
        <v>0.10128399999666726</v>
      </c>
      <c r="P29" s="46">
        <f t="shared" si="4"/>
        <v>9.962006720688843E-2</v>
      </c>
      <c r="Q29" s="2">
        <f t="shared" si="5"/>
        <v>32182.400000000001</v>
      </c>
      <c r="R29">
        <f t="shared" si="7"/>
        <v>1.0258448655324893E-2</v>
      </c>
      <c r="S29" s="50">
        <v>0.2</v>
      </c>
      <c r="T29" s="48">
        <f t="shared" si="6"/>
        <v>2.0516897310649787E-3</v>
      </c>
    </row>
    <row r="30" spans="1:23" x14ac:dyDescent="0.2">
      <c r="A30" s="23" t="s">
        <v>62</v>
      </c>
      <c r="B30" s="13" t="s">
        <v>49</v>
      </c>
      <c r="C30" s="34">
        <v>51554.713000000003</v>
      </c>
      <c r="D30" s="8"/>
      <c r="E30">
        <f t="shared" si="1"/>
        <v>-6775.4178464414235</v>
      </c>
      <c r="F30">
        <f t="shared" ref="F30:F59" si="8">ROUND(2*E30,0)/2</f>
        <v>-6775.5</v>
      </c>
      <c r="G30">
        <f t="shared" si="2"/>
        <v>2.3908000002847984E-2</v>
      </c>
      <c r="K30">
        <f t="shared" ref="K30:K59" si="9">+G30</f>
        <v>2.3908000002847984E-2</v>
      </c>
      <c r="O30">
        <f t="shared" ref="O30:O59" ca="1" si="10">+C$11+C$12*$F30</f>
        <v>1.7358906193662049E-2</v>
      </c>
      <c r="P30" s="46">
        <f t="shared" si="4"/>
        <v>2.3691957217910082E-2</v>
      </c>
      <c r="Q30" s="2">
        <f t="shared" si="5"/>
        <v>36536.213000000003</v>
      </c>
      <c r="R30">
        <f t="shared" ca="1" si="7"/>
        <v>4.289062972151755E-5</v>
      </c>
      <c r="S30" s="3">
        <v>1</v>
      </c>
      <c r="T30" s="48">
        <f t="shared" ca="1" si="6"/>
        <v>4.289062972151755E-5</v>
      </c>
    </row>
    <row r="31" spans="1:23" x14ac:dyDescent="0.2">
      <c r="A31" s="23" t="s">
        <v>63</v>
      </c>
      <c r="B31" s="13" t="s">
        <v>49</v>
      </c>
      <c r="C31" s="34">
        <v>52727.775000000001</v>
      </c>
      <c r="D31" s="8"/>
      <c r="E31">
        <f t="shared" si="1"/>
        <v>-2744.4985842702781</v>
      </c>
      <c r="F31">
        <f t="shared" si="8"/>
        <v>-2744.5</v>
      </c>
      <c r="G31">
        <f t="shared" si="2"/>
        <v>4.1200000123353675E-4</v>
      </c>
      <c r="K31">
        <f t="shared" si="9"/>
        <v>4.1200000123353675E-4</v>
      </c>
      <c r="O31">
        <f t="shared" ca="1" si="10"/>
        <v>6.8815252744305593E-3</v>
      </c>
      <c r="P31" s="46">
        <f t="shared" si="4"/>
        <v>8.7512344771813397E-3</v>
      </c>
      <c r="Q31" s="2">
        <f t="shared" si="5"/>
        <v>37709.275000000001</v>
      </c>
      <c r="R31">
        <f t="shared" ca="1" si="7"/>
        <v>4.1854757260535009E-5</v>
      </c>
      <c r="S31" s="3">
        <v>1</v>
      </c>
      <c r="T31" s="48">
        <f t="shared" ca="1" si="6"/>
        <v>4.1854757260535009E-5</v>
      </c>
    </row>
    <row r="32" spans="1:23" x14ac:dyDescent="0.2">
      <c r="A32" s="23" t="s">
        <v>64</v>
      </c>
      <c r="B32" s="13" t="s">
        <v>49</v>
      </c>
      <c r="C32" s="34">
        <v>53036.832000000002</v>
      </c>
      <c r="D32" s="8"/>
      <c r="E32">
        <f t="shared" si="1"/>
        <v>-1682.5054292547441</v>
      </c>
      <c r="F32">
        <f t="shared" si="8"/>
        <v>-1682.5</v>
      </c>
      <c r="G32">
        <f t="shared" si="2"/>
        <v>-1.5799999964656308E-3</v>
      </c>
      <c r="K32">
        <f t="shared" si="9"/>
        <v>-1.5799999964656308E-3</v>
      </c>
      <c r="O32">
        <f t="shared" ca="1" si="10"/>
        <v>4.1211733676521315E-3</v>
      </c>
      <c r="P32" s="46">
        <f t="shared" si="4"/>
        <v>5.2047484918271254E-3</v>
      </c>
      <c r="Q32" s="2">
        <f t="shared" si="5"/>
        <v>38018.332000000002</v>
      </c>
      <c r="R32">
        <f t="shared" ca="1" si="7"/>
        <v>3.2503377727725844E-5</v>
      </c>
      <c r="S32" s="3">
        <v>1</v>
      </c>
      <c r="T32" s="48">
        <f t="shared" ca="1" si="6"/>
        <v>3.2503377727725844E-5</v>
      </c>
    </row>
    <row r="33" spans="1:20" x14ac:dyDescent="0.2">
      <c r="A33" s="23" t="s">
        <v>65</v>
      </c>
      <c r="B33" s="13" t="s">
        <v>47</v>
      </c>
      <c r="C33" s="34">
        <v>53432.758399999999</v>
      </c>
      <c r="D33" s="8"/>
      <c r="E33">
        <f t="shared" si="1"/>
        <v>-322.00841190863031</v>
      </c>
      <c r="F33">
        <f t="shared" si="8"/>
        <v>-322</v>
      </c>
      <c r="G33">
        <f t="shared" si="2"/>
        <v>-2.4479999992763624E-3</v>
      </c>
      <c r="K33">
        <f t="shared" si="9"/>
        <v>-2.4479999992763624E-3</v>
      </c>
      <c r="O33">
        <f t="shared" ca="1" si="10"/>
        <v>5.8495983735829817E-4</v>
      </c>
      <c r="P33" s="46">
        <f t="shared" si="4"/>
        <v>8.9894430464636244E-4</v>
      </c>
      <c r="Q33" s="2">
        <f t="shared" si="5"/>
        <v>38414.258399999999</v>
      </c>
      <c r="R33">
        <f t="shared" ca="1" si="7"/>
        <v>9.1988453706389466E-6</v>
      </c>
      <c r="S33" s="3">
        <v>1</v>
      </c>
      <c r="T33" s="48">
        <f t="shared" ca="1" si="6"/>
        <v>9.1988453706389466E-6</v>
      </c>
    </row>
    <row r="34" spans="1:20" x14ac:dyDescent="0.2">
      <c r="A34" s="23" t="s">
        <v>66</v>
      </c>
      <c r="B34" s="13" t="s">
        <v>49</v>
      </c>
      <c r="C34" s="34">
        <v>53432.905400000003</v>
      </c>
      <c r="D34" s="8"/>
      <c r="E34">
        <f t="shared" si="1"/>
        <v>-321.50328504273813</v>
      </c>
      <c r="F34">
        <f t="shared" si="8"/>
        <v>-321.5</v>
      </c>
      <c r="G34">
        <f t="shared" si="2"/>
        <v>-9.5599999622208998E-4</v>
      </c>
      <c r="K34">
        <f t="shared" si="9"/>
        <v>-9.5599999622208998E-4</v>
      </c>
      <c r="O34">
        <f t="shared" ca="1" si="10"/>
        <v>5.8366023664889206E-4</v>
      </c>
      <c r="P34" s="46">
        <f t="shared" si="4"/>
        <v>8.9741090880018578E-4</v>
      </c>
      <c r="Q34" s="2">
        <f t="shared" si="5"/>
        <v>38414.405400000003</v>
      </c>
      <c r="R34">
        <f t="shared" ca="1" si="7"/>
        <v>2.3705536326843265E-6</v>
      </c>
      <c r="S34" s="3">
        <v>1</v>
      </c>
      <c r="T34" s="48">
        <f t="shared" ca="1" si="6"/>
        <v>2.3705536326843265E-6</v>
      </c>
    </row>
    <row r="35" spans="1:20" x14ac:dyDescent="0.2">
      <c r="A35" s="23" t="s">
        <v>66</v>
      </c>
      <c r="B35" s="13" t="s">
        <v>47</v>
      </c>
      <c r="C35" s="34">
        <v>53474.664100000002</v>
      </c>
      <c r="D35" s="8"/>
      <c r="E35">
        <f t="shared" si="1"/>
        <v>-178.0104873958785</v>
      </c>
      <c r="F35">
        <f t="shared" si="8"/>
        <v>-178</v>
      </c>
      <c r="G35">
        <f t="shared" si="2"/>
        <v>-3.0520000000251457E-3</v>
      </c>
      <c r="K35">
        <f t="shared" si="9"/>
        <v>-3.0520000000251457E-3</v>
      </c>
      <c r="O35">
        <f t="shared" ca="1" si="10"/>
        <v>2.1067483304935882E-4</v>
      </c>
      <c r="P35" s="46">
        <f t="shared" si="4"/>
        <v>4.5881540319507461E-4</v>
      </c>
      <c r="Q35" s="2">
        <f t="shared" si="5"/>
        <v>38456.164100000002</v>
      </c>
      <c r="R35">
        <f t="shared" ca="1" si="7"/>
        <v>1.0645047066377746E-5</v>
      </c>
      <c r="S35" s="3">
        <v>1</v>
      </c>
      <c r="T35" s="48">
        <f t="shared" ca="1" si="6"/>
        <v>1.0645047066377746E-5</v>
      </c>
    </row>
    <row r="36" spans="1:20" x14ac:dyDescent="0.2">
      <c r="A36" s="23" t="s">
        <v>66</v>
      </c>
      <c r="B36" s="13" t="s">
        <v>49</v>
      </c>
      <c r="C36" s="34">
        <v>53475.684000000001</v>
      </c>
      <c r="D36" s="8"/>
      <c r="E36">
        <f t="shared" si="1"/>
        <v>-174.50586909310709</v>
      </c>
      <c r="F36">
        <f t="shared" si="8"/>
        <v>-174.5</v>
      </c>
      <c r="G36">
        <f t="shared" si="2"/>
        <v>-1.7079999961424619E-3</v>
      </c>
      <c r="K36">
        <f t="shared" si="9"/>
        <v>-1.7079999961424619E-3</v>
      </c>
      <c r="O36">
        <f t="shared" ca="1" si="10"/>
        <v>2.015776280835165E-4</v>
      </c>
      <c r="P36" s="46">
        <f t="shared" si="4"/>
        <v>4.4815502806351266E-4</v>
      </c>
      <c r="Q36" s="2">
        <f t="shared" si="5"/>
        <v>38457.184000000001</v>
      </c>
      <c r="R36">
        <f t="shared" ca="1" si="7"/>
        <v>3.6464867029445319E-6</v>
      </c>
      <c r="S36" s="3">
        <v>1</v>
      </c>
      <c r="T36" s="48">
        <f t="shared" ca="1" si="6"/>
        <v>3.6464867029445319E-6</v>
      </c>
    </row>
    <row r="37" spans="1:20" x14ac:dyDescent="0.2">
      <c r="A37" t="s">
        <v>52</v>
      </c>
      <c r="C37" s="8">
        <f>C$7</f>
        <v>53526.468000000001</v>
      </c>
      <c r="D37" s="8" t="s">
        <v>14</v>
      </c>
      <c r="E37">
        <f t="shared" si="1"/>
        <v>0</v>
      </c>
      <c r="F37">
        <f t="shared" si="8"/>
        <v>0</v>
      </c>
      <c r="G37">
        <f t="shared" si="2"/>
        <v>0</v>
      </c>
      <c r="K37">
        <f t="shared" si="9"/>
        <v>0</v>
      </c>
      <c r="O37">
        <f t="shared" ca="1" si="10"/>
        <v>-2.5198301949919122E-4</v>
      </c>
      <c r="P37" s="46">
        <f t="shared" si="4"/>
        <v>-8.1102480338982914E-5</v>
      </c>
      <c r="Q37" s="2">
        <f t="shared" si="5"/>
        <v>38507.968000000001</v>
      </c>
      <c r="R37">
        <f t="shared" ca="1" si="7"/>
        <v>6.3495442115929776E-8</v>
      </c>
      <c r="S37" s="3">
        <v>1</v>
      </c>
      <c r="T37" s="48">
        <f t="shared" ca="1" si="6"/>
        <v>6.3495442115929776E-8</v>
      </c>
    </row>
    <row r="38" spans="1:20" x14ac:dyDescent="0.2">
      <c r="A38" s="23" t="s">
        <v>67</v>
      </c>
      <c r="B38" s="13" t="s">
        <v>49</v>
      </c>
      <c r="C38" s="34">
        <v>53874.661099999998</v>
      </c>
      <c r="D38" s="8"/>
      <c r="E38">
        <f t="shared" si="1"/>
        <v>1196.4740770266817</v>
      </c>
      <c r="F38">
        <f t="shared" si="8"/>
        <v>1196.5</v>
      </c>
      <c r="G38">
        <f t="shared" si="2"/>
        <v>-7.5440000000526197E-3</v>
      </c>
      <c r="K38">
        <f t="shared" si="9"/>
        <v>-7.5440000000526197E-3</v>
      </c>
      <c r="O38">
        <f t="shared" ca="1" si="10"/>
        <v>-3.3619275171078433E-3</v>
      </c>
      <c r="P38" s="46">
        <f t="shared" si="4"/>
        <v>-3.5918685300098323E-3</v>
      </c>
      <c r="Q38" s="2">
        <f t="shared" si="5"/>
        <v>38856.161099999998</v>
      </c>
      <c r="R38">
        <f t="shared" ca="1" si="7"/>
        <v>1.7489730252603888E-5</v>
      </c>
      <c r="S38" s="3">
        <v>1</v>
      </c>
      <c r="T38" s="48">
        <f t="shared" ca="1" si="6"/>
        <v>1.7489730252603888E-5</v>
      </c>
    </row>
    <row r="39" spans="1:20" x14ac:dyDescent="0.2">
      <c r="A39" s="23" t="s">
        <v>68</v>
      </c>
      <c r="B39" s="13" t="s">
        <v>47</v>
      </c>
      <c r="C39" s="34">
        <v>54066.889000000003</v>
      </c>
      <c r="D39" s="8"/>
      <c r="E39">
        <f t="shared" si="1"/>
        <v>1857.0147345850471</v>
      </c>
      <c r="F39">
        <f t="shared" si="8"/>
        <v>1857</v>
      </c>
      <c r="G39">
        <f t="shared" si="2"/>
        <v>4.288000003725756E-3</v>
      </c>
      <c r="K39">
        <f t="shared" si="9"/>
        <v>4.288000003725756E-3</v>
      </c>
      <c r="O39">
        <f t="shared" ca="1" si="10"/>
        <v>-5.0787000542332214E-3</v>
      </c>
      <c r="P39" s="46">
        <f t="shared" si="4"/>
        <v>-5.4415169693455227E-3</v>
      </c>
      <c r="Q39" s="2">
        <f t="shared" si="5"/>
        <v>39048.389000000003</v>
      </c>
      <c r="R39">
        <f t="shared" ca="1" si="7"/>
        <v>8.7735069975768696E-5</v>
      </c>
      <c r="S39" s="3">
        <v>1</v>
      </c>
      <c r="T39" s="48">
        <f t="shared" ca="1" si="6"/>
        <v>8.7735069975768696E-5</v>
      </c>
    </row>
    <row r="40" spans="1:20" x14ac:dyDescent="0.2">
      <c r="A40" s="23" t="s">
        <v>69</v>
      </c>
      <c r="B40" s="13" t="s">
        <v>49</v>
      </c>
      <c r="C40" s="34">
        <v>54479.686000000002</v>
      </c>
      <c r="D40" s="8"/>
      <c r="E40">
        <f t="shared" si="1"/>
        <v>3275.4831349479091</v>
      </c>
      <c r="F40">
        <f t="shared" si="8"/>
        <v>3275.5</v>
      </c>
      <c r="G40">
        <f t="shared" si="2"/>
        <v>-4.9080000026151538E-3</v>
      </c>
      <c r="K40">
        <f t="shared" si="9"/>
        <v>-4.9080000026151538E-3</v>
      </c>
      <c r="O40">
        <f t="shared" ca="1" si="10"/>
        <v>-8.7656672668181557E-3</v>
      </c>
      <c r="P40" s="46">
        <f t="shared" si="4"/>
        <v>-9.2013333850345345E-3</v>
      </c>
      <c r="Q40" s="2">
        <f t="shared" si="5"/>
        <v>39461.186000000002</v>
      </c>
      <c r="R40">
        <f t="shared" ca="1" si="7"/>
        <v>1.4881596721303474E-5</v>
      </c>
      <c r="S40" s="3">
        <v>1</v>
      </c>
      <c r="T40" s="48">
        <f t="shared" ca="1" si="6"/>
        <v>1.4881596721303474E-5</v>
      </c>
    </row>
    <row r="41" spans="1:20" x14ac:dyDescent="0.2">
      <c r="A41" s="23" t="s">
        <v>70</v>
      </c>
      <c r="B41" s="13" t="s">
        <v>49</v>
      </c>
      <c r="C41" s="34">
        <v>54905.727500000001</v>
      </c>
      <c r="D41" s="8"/>
      <c r="E41">
        <f t="shared" si="1"/>
        <v>4739.462778678836</v>
      </c>
      <c r="F41">
        <f t="shared" si="8"/>
        <v>4739.5</v>
      </c>
      <c r="G41">
        <f t="shared" si="2"/>
        <v>-1.083199999993667E-2</v>
      </c>
      <c r="K41">
        <f t="shared" si="9"/>
        <v>-1.083199999993667E-2</v>
      </c>
      <c r="O41">
        <f t="shared" ca="1" si="10"/>
        <v>-1.2570898143959038E-2</v>
      </c>
      <c r="P41" s="46">
        <f t="shared" si="4"/>
        <v>-1.2777647316422903E-2</v>
      </c>
      <c r="Q41" s="2">
        <f t="shared" si="5"/>
        <v>39887.227500000001</v>
      </c>
      <c r="R41">
        <f t="shared" ca="1" si="7"/>
        <v>3.0237667552844353E-6</v>
      </c>
      <c r="S41" s="3">
        <v>1</v>
      </c>
      <c r="T41" s="48">
        <f t="shared" ca="1" si="6"/>
        <v>3.0237667552844353E-6</v>
      </c>
    </row>
    <row r="42" spans="1:20" x14ac:dyDescent="0.2">
      <c r="A42" s="32" t="s">
        <v>46</v>
      </c>
      <c r="B42" s="33" t="s">
        <v>47</v>
      </c>
      <c r="C42" s="32">
        <v>55290.734900000003</v>
      </c>
      <c r="D42" s="32">
        <v>2.9999999999999997E-4</v>
      </c>
      <c r="E42">
        <f t="shared" si="1"/>
        <v>6062.4395222255898</v>
      </c>
      <c r="F42">
        <f t="shared" si="8"/>
        <v>6062.5</v>
      </c>
      <c r="G42">
        <f t="shared" si="2"/>
        <v>-1.7599999999220017E-2</v>
      </c>
      <c r="K42">
        <f t="shared" si="9"/>
        <v>-1.7599999999220017E-2</v>
      </c>
      <c r="O42">
        <f t="shared" ca="1" si="10"/>
        <v>-1.600964162104742E-2</v>
      </c>
      <c r="P42" s="46">
        <f t="shared" si="4"/>
        <v>-1.5743811764220308E-2</v>
      </c>
      <c r="Q42" s="2">
        <f t="shared" si="5"/>
        <v>40272.234900000003</v>
      </c>
      <c r="R42">
        <f t="shared" ca="1" si="7"/>
        <v>2.5292397710237743E-6</v>
      </c>
      <c r="S42" s="3">
        <v>1</v>
      </c>
      <c r="T42" s="48">
        <f t="shared" ca="1" si="6"/>
        <v>2.5292397710237743E-6</v>
      </c>
    </row>
    <row r="43" spans="1:20" x14ac:dyDescent="0.2">
      <c r="A43" s="23" t="s">
        <v>71</v>
      </c>
      <c r="B43" s="13" t="s">
        <v>49</v>
      </c>
      <c r="C43" s="34">
        <v>55555.843000000001</v>
      </c>
      <c r="D43" s="8"/>
      <c r="E43">
        <f t="shared" si="1"/>
        <v>6973.4138329164034</v>
      </c>
      <c r="F43">
        <f t="shared" si="8"/>
        <v>6973.5</v>
      </c>
      <c r="G43">
        <f t="shared" si="2"/>
        <v>-2.5075999998080079E-2</v>
      </c>
      <c r="K43">
        <f t="shared" si="9"/>
        <v>-2.5075999998080079E-2</v>
      </c>
      <c r="O43">
        <f t="shared" ca="1" si="10"/>
        <v>-1.8377514113585222E-2</v>
      </c>
      <c r="P43" s="46">
        <f t="shared" si="4"/>
        <v>-1.7639612698413114E-2</v>
      </c>
      <c r="Q43" s="2">
        <f t="shared" si="5"/>
        <v>40537.343000000001</v>
      </c>
      <c r="R43">
        <f t="shared" ca="1" si="7"/>
        <v>4.486971314477684E-5</v>
      </c>
      <c r="S43" s="3">
        <v>1</v>
      </c>
      <c r="T43" s="48">
        <f t="shared" ca="1" si="6"/>
        <v>4.486971314477684E-5</v>
      </c>
    </row>
    <row r="44" spans="1:20" x14ac:dyDescent="0.2">
      <c r="A44" s="32" t="s">
        <v>48</v>
      </c>
      <c r="B44" s="33" t="s">
        <v>49</v>
      </c>
      <c r="C44" s="32">
        <v>55572.8704</v>
      </c>
      <c r="D44" s="32">
        <v>2.9999999999999997E-4</v>
      </c>
      <c r="E44">
        <f t="shared" si="1"/>
        <v>7031.9240179234102</v>
      </c>
      <c r="F44">
        <f t="shared" si="8"/>
        <v>7032</v>
      </c>
      <c r="G44">
        <f t="shared" si="2"/>
        <v>-2.2111999998742249E-2</v>
      </c>
      <c r="K44">
        <f t="shared" si="9"/>
        <v>-2.2111999998742249E-2</v>
      </c>
      <c r="O44">
        <f t="shared" ca="1" si="10"/>
        <v>-1.852956739658573E-2</v>
      </c>
      <c r="P44" s="46">
        <f t="shared" si="4"/>
        <v>-1.7757264750063208E-2</v>
      </c>
      <c r="Q44" s="2">
        <f t="shared" si="5"/>
        <v>40554.3704</v>
      </c>
      <c r="R44">
        <f t="shared" ca="1" si="7"/>
        <v>1.2833823348993929E-5</v>
      </c>
      <c r="S44" s="3">
        <v>1</v>
      </c>
      <c r="T44" s="48">
        <f t="shared" ca="1" si="6"/>
        <v>1.2833823348993929E-5</v>
      </c>
    </row>
    <row r="45" spans="1:20" x14ac:dyDescent="0.2">
      <c r="A45" s="32" t="s">
        <v>48</v>
      </c>
      <c r="B45" s="33" t="s">
        <v>49</v>
      </c>
      <c r="C45" s="32">
        <v>55667.740899999997</v>
      </c>
      <c r="D45" s="32">
        <v>2.0000000000000001E-4</v>
      </c>
      <c r="E45">
        <f t="shared" si="1"/>
        <v>7357.9215575775779</v>
      </c>
      <c r="F45">
        <f t="shared" si="8"/>
        <v>7358</v>
      </c>
      <c r="G45">
        <f t="shared" si="2"/>
        <v>-2.2828000001027249E-2</v>
      </c>
      <c r="K45">
        <f t="shared" si="9"/>
        <v>-2.2828000001027249E-2</v>
      </c>
      <c r="O45">
        <f t="shared" ca="1" si="10"/>
        <v>-1.9376907059118466E-2</v>
      </c>
      <c r="P45" s="46">
        <f t="shared" si="4"/>
        <v>-1.8403865570558217E-2</v>
      </c>
      <c r="Q45" s="2">
        <f t="shared" si="5"/>
        <v>40649.240899999997</v>
      </c>
      <c r="R45">
        <f t="shared" ca="1" si="7"/>
        <v>1.1910042493692619E-5</v>
      </c>
      <c r="S45" s="3">
        <v>1</v>
      </c>
      <c r="T45" s="48">
        <f t="shared" ca="1" si="6"/>
        <v>1.1910042493692619E-5</v>
      </c>
    </row>
    <row r="46" spans="1:20" x14ac:dyDescent="0.2">
      <c r="A46" s="32" t="s">
        <v>50</v>
      </c>
      <c r="B46" s="33" t="s">
        <v>49</v>
      </c>
      <c r="C46" s="32">
        <v>55932.851699999999</v>
      </c>
      <c r="D46" s="32">
        <v>2.0000000000000001E-4</v>
      </c>
      <c r="E46">
        <f t="shared" si="1"/>
        <v>8268.9051461088002</v>
      </c>
      <c r="F46">
        <f t="shared" si="8"/>
        <v>8269</v>
      </c>
      <c r="G46">
        <f t="shared" si="2"/>
        <v>-2.7604000002611428E-2</v>
      </c>
      <c r="K46">
        <f t="shared" si="9"/>
        <v>-2.7604000002611428E-2</v>
      </c>
      <c r="O46">
        <f t="shared" ca="1" si="10"/>
        <v>-2.1744779551656272E-2</v>
      </c>
      <c r="P46" s="46">
        <f t="shared" si="4"/>
        <v>-2.0129569793838436E-2</v>
      </c>
      <c r="Q46" s="2">
        <f t="shared" si="5"/>
        <v>40914.351699999999</v>
      </c>
      <c r="R46">
        <f t="shared" ca="1" si="7"/>
        <v>3.4330464292891153E-5</v>
      </c>
      <c r="S46" s="3">
        <v>1</v>
      </c>
      <c r="T46" s="48">
        <f t="shared" ca="1" si="6"/>
        <v>3.4330464292891153E-5</v>
      </c>
    </row>
    <row r="47" spans="1:20" x14ac:dyDescent="0.2">
      <c r="A47" s="32" t="s">
        <v>50</v>
      </c>
      <c r="B47" s="33" t="s">
        <v>47</v>
      </c>
      <c r="C47" s="32">
        <v>55932.999600000003</v>
      </c>
      <c r="D47" s="32">
        <v>4.0000000000000002E-4</v>
      </c>
      <c r="E47">
        <f t="shared" si="1"/>
        <v>8269.4133655881542</v>
      </c>
      <c r="F47">
        <f t="shared" si="8"/>
        <v>8269.5</v>
      </c>
      <c r="G47">
        <f t="shared" si="2"/>
        <v>-2.5212000000465196E-2</v>
      </c>
      <c r="K47">
        <f t="shared" si="9"/>
        <v>-2.5212000000465196E-2</v>
      </c>
      <c r="O47">
        <f t="shared" ca="1" si="10"/>
        <v>-2.1746079152365677E-2</v>
      </c>
      <c r="P47" s="46">
        <f t="shared" si="4"/>
        <v>-2.0130484099604811E-2</v>
      </c>
      <c r="Q47" s="2">
        <f t="shared" si="5"/>
        <v>40914.499600000003</v>
      </c>
      <c r="R47">
        <f t="shared" ca="1" si="7"/>
        <v>1.2012607325290886E-5</v>
      </c>
      <c r="S47" s="3">
        <v>1</v>
      </c>
      <c r="T47" s="48">
        <f t="shared" ca="1" si="6"/>
        <v>1.2012607325290886E-5</v>
      </c>
    </row>
    <row r="48" spans="1:20" x14ac:dyDescent="0.2">
      <c r="A48" s="23" t="s">
        <v>81</v>
      </c>
      <c r="B48" s="13" t="s">
        <v>47</v>
      </c>
      <c r="C48" s="34">
        <v>55984.3678</v>
      </c>
      <c r="D48" s="8"/>
      <c r="E48">
        <f t="shared" si="1"/>
        <v>8445.9266844434642</v>
      </c>
      <c r="F48">
        <f t="shared" si="8"/>
        <v>8446</v>
      </c>
      <c r="G48">
        <f t="shared" si="2"/>
        <v>-2.1335999997972976E-2</v>
      </c>
      <c r="K48">
        <f t="shared" si="9"/>
        <v>-2.1335999997972976E-2</v>
      </c>
      <c r="O48">
        <f t="shared" ca="1" si="10"/>
        <v>-2.2204838202786008E-2</v>
      </c>
      <c r="P48" s="46">
        <f t="shared" si="4"/>
        <v>-2.0450982762450616E-2</v>
      </c>
      <c r="Q48" s="2">
        <f t="shared" si="5"/>
        <v>40965.8678</v>
      </c>
      <c r="R48">
        <f t="shared" ca="1" si="7"/>
        <v>7.5487982614273103E-7</v>
      </c>
      <c r="S48" s="3">
        <v>1</v>
      </c>
      <c r="T48" s="48">
        <f t="shared" ca="1" si="6"/>
        <v>7.5487982614273103E-7</v>
      </c>
    </row>
    <row r="49" spans="1:20" x14ac:dyDescent="0.2">
      <c r="A49" s="23" t="s">
        <v>72</v>
      </c>
      <c r="B49" s="13" t="s">
        <v>49</v>
      </c>
      <c r="C49" s="34">
        <v>56704.7696</v>
      </c>
      <c r="D49" s="8"/>
      <c r="E49">
        <f t="shared" si="1"/>
        <v>10921.398136184947</v>
      </c>
      <c r="F49">
        <f t="shared" si="8"/>
        <v>10921.5</v>
      </c>
      <c r="G49">
        <f t="shared" si="2"/>
        <v>-2.9644000002008397E-2</v>
      </c>
      <c r="K49">
        <f t="shared" si="9"/>
        <v>-2.9644000002008397E-2</v>
      </c>
      <c r="O49">
        <f t="shared" ca="1" si="10"/>
        <v>-2.8639161315055308E-2</v>
      </c>
      <c r="P49" s="46">
        <f t="shared" si="4"/>
        <v>-2.4473042337260213E-2</v>
      </c>
      <c r="Q49" s="2">
        <f t="shared" si="5"/>
        <v>41686.2696</v>
      </c>
      <c r="R49">
        <f t="shared" ca="1" si="7"/>
        <v>1.0097007867976083E-6</v>
      </c>
      <c r="S49" s="3">
        <v>1</v>
      </c>
      <c r="T49" s="48">
        <f t="shared" ca="1" si="6"/>
        <v>1.0097007867976083E-6</v>
      </c>
    </row>
    <row r="50" spans="1:20" x14ac:dyDescent="0.2">
      <c r="A50" s="23"/>
      <c r="B50" s="13" t="s">
        <v>47</v>
      </c>
      <c r="C50" s="34">
        <v>56733.7281</v>
      </c>
      <c r="D50" s="8"/>
      <c r="E50">
        <f t="shared" si="1"/>
        <v>11020.906410644087</v>
      </c>
      <c r="F50">
        <f t="shared" si="8"/>
        <v>11021</v>
      </c>
      <c r="G50">
        <f t="shared" si="2"/>
        <v>-2.723600000172155E-2</v>
      </c>
      <c r="K50">
        <f t="shared" si="9"/>
        <v>-2.723600000172155E-2</v>
      </c>
      <c r="O50">
        <f t="shared" ca="1" si="10"/>
        <v>-2.8897781856227111E-2</v>
      </c>
      <c r="P50" s="46">
        <f t="shared" si="4"/>
        <v>-2.4616241251149282E-2</v>
      </c>
      <c r="Q50" s="2">
        <f t="shared" si="5"/>
        <v>41715.2281</v>
      </c>
      <c r="R50">
        <f t="shared" ca="1" si="7"/>
        <v>2.761518931963942E-6</v>
      </c>
      <c r="S50" s="3">
        <v>1</v>
      </c>
      <c r="T50" s="48">
        <f t="shared" ca="1" si="6"/>
        <v>2.761518931963942E-6</v>
      </c>
    </row>
    <row r="51" spans="1:20" x14ac:dyDescent="0.2">
      <c r="A51" s="23"/>
      <c r="B51" s="13" t="s">
        <v>49</v>
      </c>
      <c r="C51" s="34">
        <v>56733.873699999996</v>
      </c>
      <c r="D51" s="8"/>
      <c r="E51">
        <f t="shared" si="1"/>
        <v>11021.406726777894</v>
      </c>
      <c r="F51">
        <f t="shared" si="8"/>
        <v>11021.5</v>
      </c>
      <c r="G51">
        <f t="shared" si="2"/>
        <v>-2.7144000006956048E-2</v>
      </c>
      <c r="K51">
        <f t="shared" si="9"/>
        <v>-2.7144000006956048E-2</v>
      </c>
      <c r="O51">
        <f t="shared" ca="1" si="10"/>
        <v>-2.8899081456936516E-2</v>
      </c>
      <c r="P51" s="46">
        <f t="shared" si="4"/>
        <v>-2.4616957240549742E-2</v>
      </c>
      <c r="Q51" s="2">
        <f t="shared" si="5"/>
        <v>41715.373699999996</v>
      </c>
      <c r="R51">
        <f t="shared" ca="1" si="7"/>
        <v>3.0803108960655427E-6</v>
      </c>
      <c r="S51" s="3">
        <v>1</v>
      </c>
      <c r="T51" s="48">
        <f t="shared" ca="1" si="6"/>
        <v>3.0803108960655427E-6</v>
      </c>
    </row>
    <row r="52" spans="1:20" x14ac:dyDescent="0.2">
      <c r="A52" s="23"/>
      <c r="B52" s="13" t="s">
        <v>47</v>
      </c>
      <c r="C52" s="34">
        <v>56734.599699999999</v>
      </c>
      <c r="D52" s="8"/>
      <c r="E52">
        <f t="shared" si="1"/>
        <v>11023.90143497264</v>
      </c>
      <c r="F52">
        <f t="shared" si="8"/>
        <v>11024</v>
      </c>
      <c r="G52">
        <f t="shared" si="2"/>
        <v>-2.8684000004432164E-2</v>
      </c>
      <c r="K52">
        <f t="shared" si="9"/>
        <v>-2.8684000004432164E-2</v>
      </c>
      <c r="O52">
        <f t="shared" ca="1" si="10"/>
        <v>-2.8905579460483548E-2</v>
      </c>
      <c r="P52" s="46">
        <f t="shared" si="4"/>
        <v>-2.4620536647082285E-2</v>
      </c>
      <c r="Q52" s="2">
        <f t="shared" si="5"/>
        <v>41716.099699999999</v>
      </c>
      <c r="R52">
        <f t="shared" ca="1" si="7"/>
        <v>4.9097455344027073E-8</v>
      </c>
      <c r="S52" s="3">
        <v>1</v>
      </c>
      <c r="T52" s="48">
        <f t="shared" ca="1" si="6"/>
        <v>4.9097455344027073E-8</v>
      </c>
    </row>
    <row r="53" spans="1:20" x14ac:dyDescent="0.2">
      <c r="A53" s="23"/>
      <c r="B53" s="13" t="s">
        <v>49</v>
      </c>
      <c r="C53" s="34">
        <v>56734.746899999998</v>
      </c>
      <c r="D53" s="8"/>
      <c r="E53">
        <f t="shared" si="1"/>
        <v>11024.407249085953</v>
      </c>
      <c r="F53">
        <f t="shared" si="8"/>
        <v>11024.5</v>
      </c>
      <c r="G53">
        <f t="shared" si="2"/>
        <v>-2.6991999999154359E-2</v>
      </c>
      <c r="K53">
        <f t="shared" si="9"/>
        <v>-2.6991999999154359E-2</v>
      </c>
      <c r="O53">
        <f t="shared" ca="1" si="10"/>
        <v>-2.8906879061192953E-2</v>
      </c>
      <c r="P53" s="46">
        <f t="shared" si="4"/>
        <v>-2.462125242029484E-2</v>
      </c>
      <c r="Q53" s="2">
        <f t="shared" si="5"/>
        <v>41716.246899999998</v>
      </c>
      <c r="R53">
        <f t="shared" ca="1" si="7"/>
        <v>3.6667618222338065E-6</v>
      </c>
      <c r="S53" s="3">
        <v>1</v>
      </c>
      <c r="T53" s="48">
        <f t="shared" ca="1" si="6"/>
        <v>3.6667618222338065E-6</v>
      </c>
    </row>
    <row r="54" spans="1:20" x14ac:dyDescent="0.2">
      <c r="A54" s="23"/>
      <c r="B54" s="13" t="s">
        <v>47</v>
      </c>
      <c r="C54" s="34">
        <v>56734.892500000002</v>
      </c>
      <c r="D54" s="8"/>
      <c r="E54">
        <f t="shared" si="1"/>
        <v>11024.907565219784</v>
      </c>
      <c r="F54">
        <f t="shared" si="8"/>
        <v>11025</v>
      </c>
      <c r="G54">
        <f t="shared" si="2"/>
        <v>-2.68999999971129E-2</v>
      </c>
      <c r="K54">
        <f t="shared" si="9"/>
        <v>-2.68999999971129E-2</v>
      </c>
      <c r="O54">
        <f t="shared" ca="1" si="10"/>
        <v>-2.8908178661902359E-2</v>
      </c>
      <c r="P54" s="46">
        <f t="shared" si="4"/>
        <v>-2.4621968157476082E-2</v>
      </c>
      <c r="Q54" s="2">
        <f t="shared" si="5"/>
        <v>41716.392500000002</v>
      </c>
      <c r="R54">
        <f t="shared" ca="1" si="7"/>
        <v>4.0327815497155739E-6</v>
      </c>
      <c r="S54" s="3">
        <v>1</v>
      </c>
      <c r="T54" s="48">
        <f t="shared" ca="1" si="6"/>
        <v>4.0327815497155739E-6</v>
      </c>
    </row>
    <row r="55" spans="1:20" x14ac:dyDescent="0.2">
      <c r="A55" s="23" t="s">
        <v>73</v>
      </c>
      <c r="B55" s="13" t="s">
        <v>49</v>
      </c>
      <c r="C55" s="34">
        <v>57435.794699999999</v>
      </c>
      <c r="D55" s="8"/>
      <c r="E55">
        <f t="shared" si="1"/>
        <v>13433.373766390843</v>
      </c>
      <c r="F55">
        <f t="shared" si="8"/>
        <v>13433.5</v>
      </c>
      <c r="G55">
        <f t="shared" si="2"/>
        <v>-3.6736000001837965E-2</v>
      </c>
      <c r="K55">
        <f t="shared" si="9"/>
        <v>-3.6736000001837965E-2</v>
      </c>
      <c r="O55">
        <f t="shared" ca="1" si="10"/>
        <v>-3.5168355279111253E-2</v>
      </c>
      <c r="P55" s="46">
        <f t="shared" si="4"/>
        <v>-2.7651561250267347E-2</v>
      </c>
      <c r="Q55" s="2">
        <f t="shared" si="5"/>
        <v>42417.294699999999</v>
      </c>
      <c r="R55">
        <f t="shared" ca="1" si="7"/>
        <v>2.4575099766929089E-6</v>
      </c>
      <c r="S55" s="3">
        <v>1</v>
      </c>
      <c r="T55" s="48">
        <f t="shared" ca="1" si="6"/>
        <v>2.4575099766929089E-6</v>
      </c>
    </row>
    <row r="56" spans="1:20" x14ac:dyDescent="0.2">
      <c r="A56" s="23"/>
      <c r="B56" s="13" t="s">
        <v>47</v>
      </c>
      <c r="C56" s="34">
        <v>57442.633199999997</v>
      </c>
      <c r="D56" s="8"/>
      <c r="E56">
        <f t="shared" si="1"/>
        <v>13456.872474365657</v>
      </c>
      <c r="F56">
        <f t="shared" si="8"/>
        <v>13457</v>
      </c>
      <c r="G56">
        <f t="shared" si="2"/>
        <v>-3.711200000543613E-2</v>
      </c>
      <c r="K56">
        <f t="shared" si="9"/>
        <v>-3.711200000543613E-2</v>
      </c>
      <c r="O56">
        <f t="shared" ca="1" si="10"/>
        <v>-3.5229436512453333E-2</v>
      </c>
      <c r="P56" s="46">
        <f t="shared" si="4"/>
        <v>-2.7677002800440449E-2</v>
      </c>
      <c r="Q56" s="2">
        <f t="shared" si="5"/>
        <v>42424.133199999997</v>
      </c>
      <c r="R56">
        <f t="shared" ca="1" si="7"/>
        <v>3.5440453051115904E-6</v>
      </c>
      <c r="S56" s="3">
        <v>1</v>
      </c>
      <c r="T56" s="48">
        <f t="shared" ca="1" si="6"/>
        <v>3.5440453051115904E-6</v>
      </c>
    </row>
    <row r="57" spans="1:20" x14ac:dyDescent="0.2">
      <c r="A57" s="23"/>
      <c r="B57" s="13" t="s">
        <v>47</v>
      </c>
      <c r="C57" s="34">
        <v>57442.924200000001</v>
      </c>
      <c r="D57" s="8"/>
      <c r="E57">
        <f t="shared" si="1"/>
        <v>13457.872419385878</v>
      </c>
      <c r="F57">
        <f t="shared" si="8"/>
        <v>13458</v>
      </c>
      <c r="G57">
        <f t="shared" si="2"/>
        <v>-3.7127999996300787E-2</v>
      </c>
      <c r="K57">
        <f t="shared" si="9"/>
        <v>-3.7127999996300787E-2</v>
      </c>
      <c r="O57">
        <f t="shared" ca="1" si="10"/>
        <v>-3.5232035713872144E-2</v>
      </c>
      <c r="P57" s="46">
        <f t="shared" si="4"/>
        <v>-2.7678083654062241E-2</v>
      </c>
      <c r="Q57" s="2">
        <f t="shared" si="5"/>
        <v>42424.424200000001</v>
      </c>
      <c r="R57">
        <f t="shared" ca="1" si="7"/>
        <v>3.5946805602451591E-6</v>
      </c>
      <c r="S57" s="3">
        <v>1</v>
      </c>
      <c r="T57" s="48">
        <f t="shared" ca="1" si="6"/>
        <v>3.5946805602451591E-6</v>
      </c>
    </row>
    <row r="58" spans="1:20" x14ac:dyDescent="0.2">
      <c r="A58" s="23"/>
      <c r="B58" s="13" t="s">
        <v>49</v>
      </c>
      <c r="C58" s="34">
        <v>57446.8534</v>
      </c>
      <c r="D58" s="8"/>
      <c r="E58">
        <f t="shared" si="1"/>
        <v>13471.37408252467</v>
      </c>
      <c r="F58">
        <f t="shared" si="8"/>
        <v>13471.5</v>
      </c>
      <c r="G58">
        <f t="shared" si="2"/>
        <v>-3.6643999999796506E-2</v>
      </c>
      <c r="K58">
        <f t="shared" si="9"/>
        <v>-3.6643999999796506E-2</v>
      </c>
      <c r="O58">
        <f t="shared" ca="1" si="10"/>
        <v>-3.5267124933026112E-2</v>
      </c>
      <c r="P58" s="46">
        <f t="shared" si="4"/>
        <v>-2.7692661071696063E-2</v>
      </c>
      <c r="Q58" s="2">
        <f t="shared" si="5"/>
        <v>42428.3534</v>
      </c>
      <c r="R58">
        <f t="shared" ca="1" si="7"/>
        <v>1.895784949493978E-6</v>
      </c>
      <c r="S58" s="3">
        <v>1</v>
      </c>
      <c r="T58" s="48">
        <f t="shared" ca="1" si="6"/>
        <v>1.895784949493978E-6</v>
      </c>
    </row>
    <row r="59" spans="1:20" x14ac:dyDescent="0.2">
      <c r="A59" s="23"/>
      <c r="B59" s="13" t="s">
        <v>49</v>
      </c>
      <c r="C59" s="34">
        <v>57448.890399999997</v>
      </c>
      <c r="D59" s="8"/>
      <c r="E59">
        <f t="shared" si="1"/>
        <v>13478.373697666093</v>
      </c>
      <c r="F59">
        <f t="shared" si="8"/>
        <v>13478.5</v>
      </c>
      <c r="G59">
        <f t="shared" si="2"/>
        <v>-3.6756000001332723E-2</v>
      </c>
      <c r="K59">
        <f t="shared" si="9"/>
        <v>-3.6756000001332723E-2</v>
      </c>
      <c r="O59">
        <f t="shared" ca="1" si="10"/>
        <v>-3.5285319342957797E-2</v>
      </c>
      <c r="P59" s="46">
        <f t="shared" si="4"/>
        <v>-2.7700209391703548E-2</v>
      </c>
      <c r="Q59" s="2">
        <f t="shared" si="5"/>
        <v>42430.390399999997</v>
      </c>
      <c r="R59">
        <f t="shared" ca="1" si="7"/>
        <v>2.1629015989181059E-6</v>
      </c>
      <c r="S59" s="3">
        <v>1</v>
      </c>
      <c r="T59" s="48">
        <f t="shared" ca="1" si="6"/>
        <v>2.1629015989181059E-6</v>
      </c>
    </row>
    <row r="60" spans="1:20" x14ac:dyDescent="0.2">
      <c r="A60" s="64" t="s">
        <v>140</v>
      </c>
      <c r="B60" s="65" t="s">
        <v>49</v>
      </c>
      <c r="C60" s="66">
        <v>57454.5746</v>
      </c>
      <c r="D60" s="66">
        <v>2.9999999999999997E-4</v>
      </c>
      <c r="E60">
        <f t="shared" ref="E60:E78" si="11">+(C60-C$7)/C$8</f>
        <v>13497.905957060777</v>
      </c>
      <c r="F60">
        <f t="shared" ref="F60:F78" si="12">ROUND(2*E60,0)/2</f>
        <v>13498</v>
      </c>
      <c r="G60">
        <f t="shared" ref="G60:G78" si="13">+C60-(C$7+F60*C$8)</f>
        <v>-2.7368000002752524E-2</v>
      </c>
      <c r="K60">
        <f t="shared" ref="K60:K78" si="14">+G60</f>
        <v>-2.7368000002752524E-2</v>
      </c>
      <c r="O60">
        <f t="shared" ref="O60:O78" ca="1" si="15">+C$11+C$12*$F60</f>
        <v>-3.5336003770624631E-2</v>
      </c>
      <c r="P60" s="46">
        <f t="shared" ref="P60:P78" si="16">+D$11+D$12*F60+D$13*F60^2</f>
        <v>-2.7721199616215966E-2</v>
      </c>
      <c r="Q60" s="2">
        <f t="shared" ref="Q60:Q78" si="17">+C60-15018.5</f>
        <v>42436.0746</v>
      </c>
      <c r="R60">
        <f t="shared" ref="R60:R78" ca="1" si="18">+(O60-G60)^2</f>
        <v>6.3489084044824107E-5</v>
      </c>
      <c r="S60" s="3">
        <v>1</v>
      </c>
      <c r="T60" s="48">
        <f t="shared" ref="T60:T78" ca="1" si="19">+S60*R60</f>
        <v>6.3489084044824107E-5</v>
      </c>
    </row>
    <row r="61" spans="1:20" x14ac:dyDescent="0.2">
      <c r="A61" s="64" t="s">
        <v>140</v>
      </c>
      <c r="B61" s="65" t="s">
        <v>47</v>
      </c>
      <c r="C61" s="66">
        <v>57455.5936</v>
      </c>
      <c r="D61" s="66">
        <v>2.9999999999999997E-4</v>
      </c>
      <c r="E61">
        <f t="shared" si="11"/>
        <v>13501.407482750088</v>
      </c>
      <c r="F61">
        <f t="shared" si="12"/>
        <v>13501.5</v>
      </c>
      <c r="G61">
        <f t="shared" si="13"/>
        <v>-2.6923999997961801E-2</v>
      </c>
      <c r="K61">
        <f t="shared" si="14"/>
        <v>-2.6923999997961801E-2</v>
      </c>
      <c r="O61">
        <f t="shared" ca="1" si="15"/>
        <v>-3.5345100975590474E-2</v>
      </c>
      <c r="P61" s="46">
        <f t="shared" si="16"/>
        <v>-2.7724961291368547E-2</v>
      </c>
      <c r="Q61" s="2">
        <f t="shared" si="17"/>
        <v>42437.0936</v>
      </c>
      <c r="R61">
        <f t="shared" ca="1" si="18"/>
        <v>7.0914941675418597E-5</v>
      </c>
      <c r="S61" s="3">
        <v>1</v>
      </c>
      <c r="T61" s="48">
        <f t="shared" ca="1" si="19"/>
        <v>7.0914941675418597E-5</v>
      </c>
    </row>
    <row r="62" spans="1:20" x14ac:dyDescent="0.2">
      <c r="A62" s="64" t="s">
        <v>140</v>
      </c>
      <c r="B62" s="65" t="s">
        <v>49</v>
      </c>
      <c r="C62" s="66">
        <v>57456.611799999999</v>
      </c>
      <c r="D62" s="66">
        <v>2.9999999999999997E-4</v>
      </c>
      <c r="E62">
        <f t="shared" si="11"/>
        <v>13504.906259449646</v>
      </c>
      <c r="F62">
        <f t="shared" si="12"/>
        <v>13505</v>
      </c>
      <c r="G62">
        <f t="shared" si="13"/>
        <v>-2.7280000002065208E-2</v>
      </c>
      <c r="K62">
        <f t="shared" si="14"/>
        <v>-2.7280000002065208E-2</v>
      </c>
      <c r="O62">
        <f t="shared" ca="1" si="15"/>
        <v>-3.5354198180556316E-2</v>
      </c>
      <c r="P62" s="46">
        <f t="shared" si="16"/>
        <v>-2.7728721200986621E-2</v>
      </c>
      <c r="Q62" s="2">
        <f t="shared" si="17"/>
        <v>42438.111799999999</v>
      </c>
      <c r="R62">
        <f t="shared" ca="1" si="18"/>
        <v>6.519267622554913E-5</v>
      </c>
      <c r="S62" s="3">
        <v>1</v>
      </c>
      <c r="T62" s="48">
        <f t="shared" ca="1" si="19"/>
        <v>6.519267622554913E-5</v>
      </c>
    </row>
    <row r="63" spans="1:20" x14ac:dyDescent="0.2">
      <c r="A63" s="64" t="s">
        <v>140</v>
      </c>
      <c r="B63" s="65" t="s">
        <v>47</v>
      </c>
      <c r="C63" s="66">
        <v>57469.561699999998</v>
      </c>
      <c r="D63" s="66">
        <v>2.9999999999999997E-4</v>
      </c>
      <c r="E63">
        <f t="shared" si="11"/>
        <v>13549.405187343644</v>
      </c>
      <c r="F63">
        <f t="shared" si="12"/>
        <v>13549.5</v>
      </c>
      <c r="G63">
        <f t="shared" si="13"/>
        <v>-2.7592000005824957E-2</v>
      </c>
      <c r="K63">
        <f t="shared" si="14"/>
        <v>-2.7592000005824957E-2</v>
      </c>
      <c r="O63">
        <f t="shared" ca="1" si="15"/>
        <v>-3.5469862643693451E-2</v>
      </c>
      <c r="P63" s="46">
        <f t="shared" si="16"/>
        <v>-2.7776371840346689E-2</v>
      </c>
      <c r="Q63" s="2">
        <f t="shared" si="17"/>
        <v>42451.061699999998</v>
      </c>
      <c r="R63">
        <f t="shared" ca="1" si="18"/>
        <v>6.2060719741124337E-5</v>
      </c>
      <c r="S63" s="3">
        <v>1</v>
      </c>
      <c r="T63" s="48">
        <f t="shared" ca="1" si="19"/>
        <v>6.2060719741124337E-5</v>
      </c>
    </row>
    <row r="64" spans="1:20" x14ac:dyDescent="0.2">
      <c r="A64" s="64" t="s">
        <v>140</v>
      </c>
      <c r="B64" s="65" t="s">
        <v>47</v>
      </c>
      <c r="C64" s="66">
        <v>57471.599499999997</v>
      </c>
      <c r="D64" s="66">
        <v>2.9999999999999997E-4</v>
      </c>
      <c r="E64">
        <f t="shared" si="11"/>
        <v>13556.407551474818</v>
      </c>
      <c r="F64">
        <f t="shared" si="12"/>
        <v>13556.5</v>
      </c>
      <c r="G64">
        <f t="shared" si="13"/>
        <v>-2.6904000005743001E-2</v>
      </c>
      <c r="K64">
        <f t="shared" si="14"/>
        <v>-2.6904000005743001E-2</v>
      </c>
      <c r="O64">
        <f t="shared" ca="1" si="15"/>
        <v>-3.5488057053625136E-2</v>
      </c>
      <c r="P64" s="46">
        <f t="shared" si="16"/>
        <v>-2.7783841467958981E-2</v>
      </c>
      <c r="Q64" s="2">
        <f t="shared" si="17"/>
        <v>42453.099499999997</v>
      </c>
      <c r="R64">
        <f t="shared" ca="1" si="18"/>
        <v>7.3686035401294959E-5</v>
      </c>
      <c r="S64" s="3">
        <v>1</v>
      </c>
      <c r="T64" s="48">
        <f t="shared" ca="1" si="19"/>
        <v>7.3686035401294959E-5</v>
      </c>
    </row>
    <row r="65" spans="1:20" x14ac:dyDescent="0.2">
      <c r="A65" s="64" t="s">
        <v>140</v>
      </c>
      <c r="B65" s="65" t="s">
        <v>49</v>
      </c>
      <c r="C65" s="66">
        <v>57484.549800000001</v>
      </c>
      <c r="D65" s="66">
        <v>2.9999999999999997E-4</v>
      </c>
      <c r="E65">
        <f t="shared" si="11"/>
        <v>13600.907853863706</v>
      </c>
      <c r="F65">
        <f t="shared" si="12"/>
        <v>13601</v>
      </c>
      <c r="G65">
        <f t="shared" si="13"/>
        <v>-2.6815999997779727E-2</v>
      </c>
      <c r="K65">
        <f t="shared" si="14"/>
        <v>-2.6815999997779727E-2</v>
      </c>
      <c r="O65">
        <f t="shared" ca="1" si="15"/>
        <v>-3.5603721516762277E-2</v>
      </c>
      <c r="P65" s="46">
        <f t="shared" si="16"/>
        <v>-2.7831161808240863E-2</v>
      </c>
      <c r="Q65" s="2">
        <f t="shared" si="17"/>
        <v>42466.049800000001</v>
      </c>
      <c r="R65">
        <f t="shared" ca="1" si="18"/>
        <v>7.7224049495188971E-5</v>
      </c>
      <c r="S65" s="3">
        <v>1</v>
      </c>
      <c r="T65" s="48">
        <f t="shared" ca="1" si="19"/>
        <v>7.7224049495188971E-5</v>
      </c>
    </row>
    <row r="66" spans="1:20" x14ac:dyDescent="0.2">
      <c r="A66" s="64" t="s">
        <v>140</v>
      </c>
      <c r="B66" s="65" t="s">
        <v>49</v>
      </c>
      <c r="C66" s="66">
        <v>57495.608500000002</v>
      </c>
      <c r="D66" s="66">
        <v>2.9999999999999997E-4</v>
      </c>
      <c r="E66">
        <f t="shared" si="11"/>
        <v>13638.90816999753</v>
      </c>
      <c r="F66">
        <f t="shared" si="12"/>
        <v>13639</v>
      </c>
      <c r="G66">
        <f t="shared" si="13"/>
        <v>-2.6723999995738268E-2</v>
      </c>
      <c r="K66">
        <f t="shared" si="14"/>
        <v>-2.6723999995738268E-2</v>
      </c>
      <c r="O66">
        <f t="shared" ca="1" si="15"/>
        <v>-3.5702491170677135E-2</v>
      </c>
      <c r="P66" s="46">
        <f t="shared" si="16"/>
        <v>-2.7871344272351946E-2</v>
      </c>
      <c r="Q66" s="2">
        <f t="shared" si="17"/>
        <v>42477.108500000002</v>
      </c>
      <c r="R66">
        <f t="shared" ca="1" si="18"/>
        <v>8.0613303778455118E-5</v>
      </c>
      <c r="S66" s="3">
        <v>1</v>
      </c>
      <c r="T66" s="48">
        <f t="shared" ca="1" si="19"/>
        <v>8.0613303778455118E-5</v>
      </c>
    </row>
    <row r="67" spans="1:20" x14ac:dyDescent="0.2">
      <c r="A67" s="64" t="s">
        <v>73</v>
      </c>
      <c r="B67" s="65" t="s">
        <v>49</v>
      </c>
      <c r="C67" s="66">
        <v>57706.880799999999</v>
      </c>
      <c r="D67" s="66">
        <v>5.0000000000000001E-4</v>
      </c>
      <c r="E67">
        <f t="shared" si="11"/>
        <v>14364.889902960656</v>
      </c>
      <c r="F67">
        <f t="shared" si="12"/>
        <v>14365</v>
      </c>
      <c r="G67">
        <f t="shared" si="13"/>
        <v>-3.2040000005508773E-2</v>
      </c>
      <c r="K67">
        <f t="shared" si="14"/>
        <v>-3.2040000005508773E-2</v>
      </c>
      <c r="O67">
        <f t="shared" ca="1" si="15"/>
        <v>-3.7589511400734701E-2</v>
      </c>
      <c r="P67" s="46">
        <f t="shared" si="16"/>
        <v>-2.8599070275276084E-2</v>
      </c>
      <c r="Q67" s="2">
        <f t="shared" si="17"/>
        <v>42688.380799999999</v>
      </c>
      <c r="R67">
        <f t="shared" ca="1" si="18"/>
        <v>3.0797076725742428E-5</v>
      </c>
      <c r="S67" s="3">
        <v>1</v>
      </c>
      <c r="T67" s="48">
        <f t="shared" ca="1" si="19"/>
        <v>3.0797076725742428E-5</v>
      </c>
    </row>
    <row r="68" spans="1:20" x14ac:dyDescent="0.2">
      <c r="A68" s="64" t="s">
        <v>73</v>
      </c>
      <c r="B68" s="65" t="s">
        <v>47</v>
      </c>
      <c r="C68" s="66">
        <v>57707.8995</v>
      </c>
      <c r="D68" s="66">
        <v>5.0000000000000001E-4</v>
      </c>
      <c r="E68">
        <f t="shared" si="11"/>
        <v>14368.390397778812</v>
      </c>
      <c r="F68">
        <f t="shared" si="12"/>
        <v>14368.5</v>
      </c>
      <c r="G68">
        <f t="shared" si="13"/>
        <v>-3.189600000041537E-2</v>
      </c>
      <c r="K68">
        <f t="shared" si="14"/>
        <v>-3.189600000041537E-2</v>
      </c>
      <c r="O68">
        <f t="shared" ca="1" si="15"/>
        <v>-3.7598608605700544E-2</v>
      </c>
      <c r="P68" s="46">
        <f t="shared" si="16"/>
        <v>-2.8602394602309199E-2</v>
      </c>
      <c r="Q68" s="2">
        <f t="shared" si="17"/>
        <v>42689.3995</v>
      </c>
      <c r="R68">
        <f t="shared" ca="1" si="18"/>
        <v>3.2519744905072519E-5</v>
      </c>
      <c r="S68" s="3">
        <v>1</v>
      </c>
      <c r="T68" s="48">
        <f t="shared" ca="1" si="19"/>
        <v>3.2519744905072519E-5</v>
      </c>
    </row>
    <row r="69" spans="1:20" x14ac:dyDescent="0.2">
      <c r="A69" s="55" t="s">
        <v>83</v>
      </c>
      <c r="B69" s="56" t="s">
        <v>47</v>
      </c>
      <c r="C69" s="57">
        <v>57788.216099999998</v>
      </c>
      <c r="D69" s="58" t="s">
        <v>84</v>
      </c>
      <c r="E69">
        <f t="shared" si="11"/>
        <v>14644.377285097717</v>
      </c>
      <c r="F69">
        <f t="shared" si="12"/>
        <v>14644.5</v>
      </c>
      <c r="G69">
        <f t="shared" si="13"/>
        <v>-3.5712000004423317E-2</v>
      </c>
      <c r="K69">
        <f t="shared" si="14"/>
        <v>-3.5712000004423317E-2</v>
      </c>
      <c r="O69">
        <f t="shared" ca="1" si="15"/>
        <v>-3.8315988197292677E-2</v>
      </c>
      <c r="P69" s="46">
        <f t="shared" si="16"/>
        <v>-2.885898247843156E-2</v>
      </c>
      <c r="Q69" s="2">
        <f t="shared" si="17"/>
        <v>42769.716099999998</v>
      </c>
      <c r="R69">
        <f t="shared" ca="1" si="18"/>
        <v>6.7807545086030401E-6</v>
      </c>
      <c r="S69" s="3">
        <v>1</v>
      </c>
      <c r="T69" s="48">
        <f t="shared" ca="1" si="19"/>
        <v>6.7807545086030401E-6</v>
      </c>
    </row>
    <row r="70" spans="1:20" x14ac:dyDescent="0.2">
      <c r="A70" s="64" t="s">
        <v>141</v>
      </c>
      <c r="B70" s="65" t="s">
        <v>47</v>
      </c>
      <c r="C70" s="66">
        <v>57788.216099999998</v>
      </c>
      <c r="D70" s="66">
        <v>5.0000000000000001E-4</v>
      </c>
      <c r="E70">
        <f t="shared" si="11"/>
        <v>14644.377285097717</v>
      </c>
      <c r="F70">
        <f t="shared" si="12"/>
        <v>14644.5</v>
      </c>
      <c r="G70">
        <f t="shared" si="13"/>
        <v>-3.5712000004423317E-2</v>
      </c>
      <c r="K70">
        <f t="shared" si="14"/>
        <v>-3.5712000004423317E-2</v>
      </c>
      <c r="O70">
        <f t="shared" ca="1" si="15"/>
        <v>-3.8315988197292677E-2</v>
      </c>
      <c r="P70" s="46">
        <f t="shared" si="16"/>
        <v>-2.885898247843156E-2</v>
      </c>
      <c r="Q70" s="2">
        <f t="shared" si="17"/>
        <v>42769.716099999998</v>
      </c>
      <c r="R70">
        <f t="shared" ca="1" si="18"/>
        <v>6.7807545086030401E-6</v>
      </c>
      <c r="S70" s="3">
        <v>1</v>
      </c>
      <c r="T70" s="48">
        <f t="shared" ca="1" si="19"/>
        <v>6.7807545086030401E-6</v>
      </c>
    </row>
    <row r="71" spans="1:20" x14ac:dyDescent="0.2">
      <c r="A71" s="55" t="s">
        <v>83</v>
      </c>
      <c r="B71" s="56" t="s">
        <v>49</v>
      </c>
      <c r="C71" s="57">
        <v>57788.360999999997</v>
      </c>
      <c r="D71" s="58" t="s">
        <v>84</v>
      </c>
      <c r="E71">
        <f t="shared" si="11"/>
        <v>14644.875195865507</v>
      </c>
      <c r="F71">
        <f t="shared" si="12"/>
        <v>14645</v>
      </c>
      <c r="G71">
        <f t="shared" si="13"/>
        <v>-3.6320000006526243E-2</v>
      </c>
      <c r="K71">
        <f t="shared" si="14"/>
        <v>-3.6320000006526243E-2</v>
      </c>
      <c r="O71">
        <f t="shared" ca="1" si="15"/>
        <v>-3.8317287798002087E-2</v>
      </c>
      <c r="P71" s="46">
        <f t="shared" si="16"/>
        <v>-2.8859437348881474E-2</v>
      </c>
      <c r="Q71" s="2">
        <f t="shared" si="17"/>
        <v>42769.860999999997</v>
      </c>
      <c r="R71">
        <f t="shared" ca="1" si="18"/>
        <v>3.9891585219784531E-6</v>
      </c>
      <c r="S71" s="3">
        <v>1</v>
      </c>
      <c r="T71" s="48">
        <f t="shared" ca="1" si="19"/>
        <v>3.9891585219784531E-6</v>
      </c>
    </row>
    <row r="72" spans="1:20" x14ac:dyDescent="0.2">
      <c r="A72" s="64" t="s">
        <v>141</v>
      </c>
      <c r="B72" s="65" t="s">
        <v>49</v>
      </c>
      <c r="C72" s="66">
        <v>57788.360999999997</v>
      </c>
      <c r="D72" s="66">
        <v>5.0000000000000001E-4</v>
      </c>
      <c r="E72">
        <f t="shared" si="11"/>
        <v>14644.875195865507</v>
      </c>
      <c r="F72">
        <f t="shared" si="12"/>
        <v>14645</v>
      </c>
      <c r="G72">
        <f t="shared" si="13"/>
        <v>-3.6320000006526243E-2</v>
      </c>
      <c r="K72">
        <f t="shared" si="14"/>
        <v>-3.6320000006526243E-2</v>
      </c>
      <c r="O72">
        <f t="shared" ca="1" si="15"/>
        <v>-3.8317287798002087E-2</v>
      </c>
      <c r="P72" s="46">
        <f t="shared" si="16"/>
        <v>-2.8859437348881474E-2</v>
      </c>
      <c r="Q72" s="2">
        <f t="shared" si="17"/>
        <v>42769.860999999997</v>
      </c>
      <c r="R72">
        <f t="shared" ca="1" si="18"/>
        <v>3.9891585219784531E-6</v>
      </c>
      <c r="S72" s="3">
        <v>1</v>
      </c>
      <c r="T72" s="48">
        <f t="shared" ca="1" si="19"/>
        <v>3.9891585219784531E-6</v>
      </c>
    </row>
    <row r="73" spans="1:20" x14ac:dyDescent="0.2">
      <c r="A73" s="59" t="s">
        <v>0</v>
      </c>
      <c r="B73" s="60" t="s">
        <v>49</v>
      </c>
      <c r="C73" s="59">
        <v>58159.105899999849</v>
      </c>
      <c r="D73" s="59" t="s">
        <v>14</v>
      </c>
      <c r="E73">
        <f t="shared" si="11"/>
        <v>15918.842606591557</v>
      </c>
      <c r="F73">
        <f t="shared" si="12"/>
        <v>15919</v>
      </c>
      <c r="G73">
        <f t="shared" si="13"/>
        <v>-4.5804000154021196E-2</v>
      </c>
      <c r="K73">
        <f t="shared" si="14"/>
        <v>-4.5804000154021196E-2</v>
      </c>
      <c r="O73">
        <f t="shared" ca="1" si="15"/>
        <v>-4.1628670405568675E-2</v>
      </c>
      <c r="P73" s="46">
        <f t="shared" si="16"/>
        <v>-2.9901438221292938E-2</v>
      </c>
      <c r="Q73" s="2">
        <f t="shared" si="17"/>
        <v>43140.605899999849</v>
      </c>
      <c r="R73">
        <f t="shared" ca="1" si="18"/>
        <v>1.7433378508312591E-5</v>
      </c>
      <c r="S73" s="3">
        <v>1</v>
      </c>
      <c r="T73" s="48">
        <f t="shared" ca="1" si="19"/>
        <v>1.7433378508312591E-5</v>
      </c>
    </row>
    <row r="74" spans="1:20" x14ac:dyDescent="0.2">
      <c r="A74" s="64" t="s">
        <v>141</v>
      </c>
      <c r="B74" s="65" t="s">
        <v>49</v>
      </c>
      <c r="C74" s="66">
        <v>58159.105900000002</v>
      </c>
      <c r="D74" s="66">
        <v>5.0000000000000001E-4</v>
      </c>
      <c r="E74">
        <f t="shared" si="11"/>
        <v>15918.842606592083</v>
      </c>
      <c r="F74">
        <f t="shared" si="12"/>
        <v>15919</v>
      </c>
      <c r="G74">
        <f t="shared" si="13"/>
        <v>-4.5804000001226086E-2</v>
      </c>
      <c r="K74">
        <f t="shared" si="14"/>
        <v>-4.5804000001226086E-2</v>
      </c>
      <c r="O74">
        <f t="shared" ca="1" si="15"/>
        <v>-4.1628670405568675E-2</v>
      </c>
      <c r="P74" s="46">
        <f t="shared" si="16"/>
        <v>-2.9901438221292938E-2</v>
      </c>
      <c r="Q74" s="2">
        <f t="shared" si="17"/>
        <v>43140.605900000002</v>
      </c>
      <c r="R74">
        <f t="shared" ca="1" si="18"/>
        <v>1.7433377232372676E-5</v>
      </c>
      <c r="S74" s="3">
        <v>1</v>
      </c>
      <c r="T74" s="48">
        <f t="shared" ca="1" si="19"/>
        <v>1.7433377232372676E-5</v>
      </c>
    </row>
    <row r="75" spans="1:20" x14ac:dyDescent="0.2">
      <c r="A75" s="64" t="s">
        <v>141</v>
      </c>
      <c r="B75" s="65" t="s">
        <v>49</v>
      </c>
      <c r="C75" s="66">
        <v>58443.132100000003</v>
      </c>
      <c r="D75" s="66">
        <v>5.0000000000000001E-4</v>
      </c>
      <c r="E75">
        <f t="shared" si="11"/>
        <v>16894.8239959315</v>
      </c>
      <c r="F75">
        <f t="shared" si="12"/>
        <v>16895</v>
      </c>
      <c r="G75">
        <f t="shared" si="13"/>
        <v>-5.1220000001194421E-2</v>
      </c>
      <c r="K75">
        <f t="shared" si="14"/>
        <v>-5.1220000001194421E-2</v>
      </c>
      <c r="O75">
        <f t="shared" ca="1" si="15"/>
        <v>-4.4165490990329265E-2</v>
      </c>
      <c r="P75" s="46">
        <f t="shared" si="16"/>
        <v>-3.0541456223630161E-2</v>
      </c>
      <c r="Q75" s="2">
        <f t="shared" si="17"/>
        <v>43424.632100000003</v>
      </c>
      <c r="R75">
        <f t="shared" ca="1" si="18"/>
        <v>4.9766097384377686E-5</v>
      </c>
      <c r="S75" s="3">
        <v>1</v>
      </c>
      <c r="T75" s="48">
        <f t="shared" ca="1" si="19"/>
        <v>4.9766097384377686E-5</v>
      </c>
    </row>
    <row r="76" spans="1:20" x14ac:dyDescent="0.2">
      <c r="A76" s="59" t="s">
        <v>0</v>
      </c>
      <c r="B76" s="60" t="s">
        <v>49</v>
      </c>
      <c r="C76" s="59">
        <v>58443.132100000046</v>
      </c>
      <c r="D76" s="59" t="s">
        <v>14</v>
      </c>
      <c r="E76">
        <f t="shared" si="11"/>
        <v>16894.823995931652</v>
      </c>
      <c r="F76">
        <f t="shared" si="12"/>
        <v>16895</v>
      </c>
      <c r="G76">
        <f t="shared" si="13"/>
        <v>-5.1219999957538676E-2</v>
      </c>
      <c r="K76">
        <f t="shared" si="14"/>
        <v>-5.1219999957538676E-2</v>
      </c>
      <c r="O76">
        <f t="shared" ca="1" si="15"/>
        <v>-4.4165490990329265E-2</v>
      </c>
      <c r="P76" s="46">
        <f t="shared" si="16"/>
        <v>-3.0541456223630161E-2</v>
      </c>
      <c r="Q76" s="2">
        <f t="shared" si="17"/>
        <v>43424.632100000046</v>
      </c>
      <c r="R76">
        <f t="shared" ca="1" si="18"/>
        <v>4.9766096768437987E-5</v>
      </c>
      <c r="S76" s="3">
        <v>1</v>
      </c>
      <c r="T76" s="48">
        <f t="shared" ca="1" si="19"/>
        <v>4.9766096768437987E-5</v>
      </c>
    </row>
    <row r="77" spans="1:20" x14ac:dyDescent="0.2">
      <c r="A77" s="64" t="s">
        <v>134</v>
      </c>
      <c r="B77" s="65" t="s">
        <v>47</v>
      </c>
      <c r="C77" s="66">
        <v>58597.802000000003</v>
      </c>
      <c r="D77" s="66">
        <v>5.0000000000000001E-4</v>
      </c>
      <c r="E77">
        <f t="shared" si="11"/>
        <v>17426.306457376922</v>
      </c>
      <c r="F77">
        <f t="shared" si="12"/>
        <v>17426.5</v>
      </c>
      <c r="G77">
        <f t="shared" si="13"/>
        <v>-5.6323999997403007E-2</v>
      </c>
      <c r="K77">
        <f t="shared" si="14"/>
        <v>-5.6323999997403007E-2</v>
      </c>
      <c r="O77">
        <f t="shared" ca="1" si="15"/>
        <v>-4.5546966544427879E-2</v>
      </c>
      <c r="P77" s="46">
        <f t="shared" si="16"/>
        <v>-3.0832251423519186E-2</v>
      </c>
      <c r="Q77" s="2">
        <f t="shared" si="17"/>
        <v>43579.302000000003</v>
      </c>
      <c r="R77">
        <f t="shared" ca="1" si="18"/>
        <v>1.1614445004654501E-4</v>
      </c>
      <c r="S77" s="3">
        <v>1</v>
      </c>
      <c r="T77" s="48">
        <f t="shared" ca="1" si="19"/>
        <v>1.1614445004654501E-4</v>
      </c>
    </row>
    <row r="78" spans="1:20" x14ac:dyDescent="0.2">
      <c r="A78" s="63" t="s">
        <v>85</v>
      </c>
      <c r="C78" s="61">
        <v>59589.861299999997</v>
      </c>
      <c r="D78" s="62">
        <v>2.0000000000000001E-4</v>
      </c>
      <c r="E78">
        <f t="shared" si="11"/>
        <v>20835.257511614469</v>
      </c>
      <c r="F78">
        <f t="shared" si="12"/>
        <v>20835.5</v>
      </c>
      <c r="G78">
        <f t="shared" si="13"/>
        <v>-7.0568000002822373E-2</v>
      </c>
      <c r="K78">
        <f t="shared" si="14"/>
        <v>-7.0568000002822373E-2</v>
      </c>
      <c r="O78">
        <f t="shared" ca="1" si="15"/>
        <v>-5.440764418115826E-2</v>
      </c>
      <c r="P78" s="46">
        <f t="shared" si="16"/>
        <v>-3.1729360200698026E-2</v>
      </c>
      <c r="Q78" s="2">
        <f t="shared" si="17"/>
        <v>44571.361299999997</v>
      </c>
      <c r="R78">
        <f t="shared" ca="1" si="18"/>
        <v>2.6115710028279317E-4</v>
      </c>
      <c r="S78" s="3">
        <v>1</v>
      </c>
      <c r="T78" s="48">
        <f t="shared" ca="1" si="19"/>
        <v>2.6115710028279317E-4</v>
      </c>
    </row>
    <row r="79" spans="1:20" x14ac:dyDescent="0.2">
      <c r="C79" s="8"/>
      <c r="D79" s="8"/>
    </row>
    <row r="80" spans="1:20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</sheetData>
  <sheetProtection sheet="1"/>
  <phoneticPr fontId="7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9"/>
  </sheetPr>
  <dimension ref="A1:W6939"/>
  <sheetViews>
    <sheetView workbookViewId="0">
      <pane xSplit="14" ySplit="21" topLeftCell="O58" activePane="bottomRight" state="frozen"/>
      <selection pane="topRight" activeCell="O1" sqref="O1"/>
      <selection pane="bottomLeft" activeCell="A22" sqref="A22"/>
      <selection pane="bottomRight" activeCell="E59" sqref="E59:T78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28515625" customWidth="1"/>
    <col min="6" max="6" width="16.71093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10.28515625" customWidth="1"/>
    <col min="19" max="19" width="9.140625" style="3" customWidth="1"/>
  </cols>
  <sheetData>
    <row r="1" spans="1:23" ht="21" thickBot="1" x14ac:dyDescent="0.35">
      <c r="A1" s="1" t="s">
        <v>51</v>
      </c>
      <c r="V1" s="4" t="s">
        <v>11</v>
      </c>
      <c r="W1" s="6" t="s">
        <v>23</v>
      </c>
    </row>
    <row r="2" spans="1:23" x14ac:dyDescent="0.2">
      <c r="A2" t="s">
        <v>25</v>
      </c>
      <c r="B2" t="s">
        <v>44</v>
      </c>
      <c r="C2" s="30" t="s">
        <v>41</v>
      </c>
      <c r="D2" s="3" t="s">
        <v>45</v>
      </c>
      <c r="E2" s="31" t="s">
        <v>42</v>
      </c>
      <c r="F2" t="e">
        <v>#N/A</v>
      </c>
      <c r="V2" s="48">
        <v>-120000</v>
      </c>
      <c r="W2" s="48">
        <f t="shared" ref="W2:W18" si="0">+D$11+D$12*V2+D$13*V2^2</f>
        <v>1.5793671571561789</v>
      </c>
    </row>
    <row r="3" spans="1:23" ht="13.5" thickBot="1" x14ac:dyDescent="0.25">
      <c r="V3" s="48">
        <v>-115000</v>
      </c>
      <c r="W3" s="48">
        <f t="shared" si="0"/>
        <v>1.4650170643537859</v>
      </c>
    </row>
    <row r="4" spans="1:23" ht="14.25" thickTop="1" thickBot="1" x14ac:dyDescent="0.25">
      <c r="A4" s="5" t="s">
        <v>1</v>
      </c>
      <c r="C4" s="27">
        <v>53526.468000000001</v>
      </c>
      <c r="D4" s="28">
        <v>0.291016</v>
      </c>
      <c r="V4" s="48">
        <v>-100000</v>
      </c>
      <c r="W4" s="48">
        <f t="shared" si="0"/>
        <v>1.1472921022520768</v>
      </c>
    </row>
    <row r="5" spans="1:23" ht="13.5" thickTop="1" x14ac:dyDescent="0.2">
      <c r="A5" s="9" t="s">
        <v>32</v>
      </c>
      <c r="B5" s="10"/>
      <c r="C5" s="11">
        <v>8</v>
      </c>
      <c r="D5" s="10" t="s">
        <v>33</v>
      </c>
      <c r="V5" s="48">
        <v>-90000</v>
      </c>
      <c r="W5" s="48">
        <f t="shared" si="0"/>
        <v>0.95657989110549591</v>
      </c>
    </row>
    <row r="6" spans="1:23" x14ac:dyDescent="0.2">
      <c r="A6" s="5" t="s">
        <v>2</v>
      </c>
      <c r="V6" s="48">
        <v>-80000</v>
      </c>
      <c r="W6" s="48">
        <f t="shared" si="0"/>
        <v>0.7827512241625616</v>
      </c>
    </row>
    <row r="7" spans="1:23" x14ac:dyDescent="0.2">
      <c r="A7" t="s">
        <v>3</v>
      </c>
      <c r="C7" s="8">
        <v>53526.468000000001</v>
      </c>
      <c r="D7" s="29" t="s">
        <v>52</v>
      </c>
      <c r="V7" s="48">
        <v>-70000</v>
      </c>
      <c r="W7" s="48">
        <f t="shared" si="0"/>
        <v>0.62580610142327397</v>
      </c>
    </row>
    <row r="8" spans="1:23" x14ac:dyDescent="0.2">
      <c r="A8" t="s">
        <v>4</v>
      </c>
      <c r="C8" s="8">
        <v>0.291016</v>
      </c>
      <c r="D8" s="29" t="s">
        <v>52</v>
      </c>
      <c r="V8" s="48">
        <v>-60000</v>
      </c>
      <c r="W8" s="48">
        <f t="shared" si="0"/>
        <v>0.4857445228876332</v>
      </c>
    </row>
    <row r="9" spans="1:23" x14ac:dyDescent="0.2">
      <c r="A9" s="24" t="s">
        <v>36</v>
      </c>
      <c r="B9" s="25">
        <v>30</v>
      </c>
      <c r="C9" s="22" t="str">
        <f>"F"&amp;B9</f>
        <v>F30</v>
      </c>
      <c r="D9" s="23" t="str">
        <f>"G"&amp;B9</f>
        <v>G30</v>
      </c>
      <c r="V9" s="48">
        <v>-50000</v>
      </c>
      <c r="W9" s="48">
        <f t="shared" si="0"/>
        <v>0.36256648855563911</v>
      </c>
    </row>
    <row r="10" spans="1:23" ht="13.5" thickBot="1" x14ac:dyDescent="0.25">
      <c r="A10" s="10"/>
      <c r="B10" s="10"/>
      <c r="C10" s="4" t="s">
        <v>21</v>
      </c>
      <c r="D10" s="4" t="s">
        <v>22</v>
      </c>
      <c r="E10" s="10"/>
      <c r="V10" s="48">
        <v>-40000</v>
      </c>
      <c r="W10" s="48">
        <f t="shared" si="0"/>
        <v>0.25627199842729165</v>
      </c>
    </row>
    <row r="11" spans="1:23" x14ac:dyDescent="0.2">
      <c r="A11" s="10" t="s">
        <v>16</v>
      </c>
      <c r="B11" s="10"/>
      <c r="C11" s="21">
        <f ca="1">INTERCEPT(INDIRECT($D$9):G991,INDIRECT($C$9):F991)</f>
        <v>-2.5198301949919122E-4</v>
      </c>
      <c r="D11" s="3">
        <f>+E11*F11</f>
        <v>-7.0520049630885714E-5</v>
      </c>
      <c r="E11" s="51">
        <v>-7.0520049630885714E-5</v>
      </c>
      <c r="F11">
        <v>1</v>
      </c>
      <c r="V11" s="48">
        <v>-30000</v>
      </c>
      <c r="W11" s="48">
        <f t="shared" si="0"/>
        <v>0.16686105250259095</v>
      </c>
    </row>
    <row r="12" spans="1:23" x14ac:dyDescent="0.2">
      <c r="A12" s="10" t="s">
        <v>17</v>
      </c>
      <c r="B12" s="10"/>
      <c r="C12" s="21">
        <f ca="1">SLOPE(INDIRECT($D$9):G991,INDIRECT($C$9):F991)</f>
        <v>-2.5992014188120787E-6</v>
      </c>
      <c r="D12" s="3">
        <f>+E12*F12</f>
        <v>-3.0318541211937211E-6</v>
      </c>
      <c r="E12" s="52">
        <v>-3.0318541211937208E-2</v>
      </c>
      <c r="F12" s="53">
        <v>1E-4</v>
      </c>
      <c r="V12" s="48">
        <v>-20000</v>
      </c>
      <c r="W12" s="48">
        <f t="shared" si="0"/>
        <v>9.4333650781536965E-2</v>
      </c>
    </row>
    <row r="13" spans="1:23" ht="13.5" thickBot="1" x14ac:dyDescent="0.25">
      <c r="A13" s="10" t="s">
        <v>20</v>
      </c>
      <c r="B13" s="10"/>
      <c r="C13" s="3" t="s">
        <v>14</v>
      </c>
      <c r="D13" s="3">
        <f>+E13*F13</f>
        <v>8.4417721018233556E-11</v>
      </c>
      <c r="E13" s="54">
        <v>8.4417721018233555E-3</v>
      </c>
      <c r="F13" s="53">
        <v>1E-8</v>
      </c>
      <c r="V13" s="48">
        <v>-10000</v>
      </c>
      <c r="W13" s="48">
        <f t="shared" si="0"/>
        <v>3.8689793264129677E-2</v>
      </c>
    </row>
    <row r="14" spans="1:23" x14ac:dyDescent="0.2">
      <c r="A14" s="10"/>
      <c r="B14" s="10"/>
      <c r="C14" s="10"/>
      <c r="E14">
        <f ca="1">SUM(T21:T950)</f>
        <v>0.82343336035578407</v>
      </c>
      <c r="V14" s="48">
        <v>-5000</v>
      </c>
      <c r="W14" s="48">
        <f t="shared" si="0"/>
        <v>1.7199193581793559E-2</v>
      </c>
    </row>
    <row r="15" spans="1:23" x14ac:dyDescent="0.2">
      <c r="A15" s="12" t="s">
        <v>18</v>
      </c>
      <c r="B15" s="10"/>
      <c r="C15" s="13">
        <f ca="1">(C7+C11)+(C8+C12)*INT(MAX(F21:F3532))</f>
        <v>59589.731953655428</v>
      </c>
      <c r="E15" s="14" t="s">
        <v>38</v>
      </c>
      <c r="F15" s="11">
        <v>1</v>
      </c>
      <c r="V15" s="48">
        <v>0</v>
      </c>
      <c r="W15" s="48">
        <f t="shared" si="0"/>
        <v>-7.0520049630885714E-5</v>
      </c>
    </row>
    <row r="16" spans="1:23" x14ac:dyDescent="0.2">
      <c r="A16" s="16" t="s">
        <v>5</v>
      </c>
      <c r="B16" s="10"/>
      <c r="C16" s="17">
        <f ca="1">+C8+C12</f>
        <v>0.29101340079858118</v>
      </c>
      <c r="E16" s="14" t="s">
        <v>34</v>
      </c>
      <c r="F16" s="15">
        <f ca="1">NOW()+15018.5+$C$5/24</f>
        <v>60308.444859143521</v>
      </c>
      <c r="V16" s="48">
        <v>5000</v>
      </c>
      <c r="W16" s="48">
        <f t="shared" si="0"/>
        <v>-1.3119347630143652E-2</v>
      </c>
    </row>
    <row r="17" spans="1:23" ht="13.5" thickBot="1" x14ac:dyDescent="0.25">
      <c r="A17" s="14" t="s">
        <v>31</v>
      </c>
      <c r="B17" s="10"/>
      <c r="C17" s="10">
        <f>COUNT(C21:C2190)</f>
        <v>58</v>
      </c>
      <c r="E17" s="14" t="s">
        <v>39</v>
      </c>
      <c r="F17" s="15">
        <f ca="1">ROUND(2*(F16-$C$7)/$C$8,0)/2+F15</f>
        <v>23305.5</v>
      </c>
      <c r="V17" s="48">
        <v>10000</v>
      </c>
      <c r="W17" s="48">
        <f t="shared" si="0"/>
        <v>-2.1947289159744744E-2</v>
      </c>
    </row>
    <row r="18" spans="1:23" ht="14.25" thickTop="1" thickBot="1" x14ac:dyDescent="0.25">
      <c r="A18" s="16" t="s">
        <v>6</v>
      </c>
      <c r="B18" s="10"/>
      <c r="C18" s="19">
        <f ca="1">+C15</f>
        <v>59589.731953655428</v>
      </c>
      <c r="D18" s="20">
        <f ca="1">+C16</f>
        <v>0.29101340079858118</v>
      </c>
      <c r="E18" s="14" t="s">
        <v>40</v>
      </c>
      <c r="F18" s="23">
        <f ca="1">ROUND(2*(F16-$C$15)/$C$16,0)/2+F15</f>
        <v>2470.5</v>
      </c>
      <c r="V18" s="48">
        <v>15000</v>
      </c>
      <c r="W18" s="48">
        <f t="shared" si="0"/>
        <v>-2.6554344638434157E-2</v>
      </c>
    </row>
    <row r="19" spans="1:23" ht="13.5" thickTop="1" x14ac:dyDescent="0.2">
      <c r="E19" s="14" t="s">
        <v>35</v>
      </c>
      <c r="F19" s="18">
        <f ca="1">+$C$15+$C$16*F18-15018.5-$C$5/24</f>
        <v>45289.847226994985</v>
      </c>
      <c r="R19">
        <f ca="1">SQRT(SUM(R21:R49)/(COUNT(R21:R49)-1))</f>
        <v>0.3831279005815082</v>
      </c>
      <c r="V19" s="48"/>
    </row>
    <row r="20" spans="1:23" ht="15" thickBot="1" x14ac:dyDescent="0.25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77</v>
      </c>
      <c r="I20" s="7" t="s">
        <v>78</v>
      </c>
      <c r="J20" s="7" t="s">
        <v>79</v>
      </c>
      <c r="K20" s="7" t="s">
        <v>80</v>
      </c>
      <c r="L20" s="7" t="s">
        <v>27</v>
      </c>
      <c r="M20" s="7" t="s">
        <v>28</v>
      </c>
      <c r="N20" s="7" t="s">
        <v>29</v>
      </c>
      <c r="O20" s="7" t="s">
        <v>24</v>
      </c>
      <c r="P20" s="44" t="s">
        <v>23</v>
      </c>
      <c r="Q20" s="4" t="s">
        <v>15</v>
      </c>
      <c r="R20" s="7" t="s">
        <v>74</v>
      </c>
      <c r="S20" s="6" t="s">
        <v>75</v>
      </c>
      <c r="T20" s="7" t="s">
        <v>76</v>
      </c>
      <c r="U20" s="45" t="s">
        <v>37</v>
      </c>
      <c r="V20" s="48"/>
    </row>
    <row r="21" spans="1:23" x14ac:dyDescent="0.2">
      <c r="A21" s="23" t="s">
        <v>53</v>
      </c>
      <c r="B21" s="13" t="s">
        <v>47</v>
      </c>
      <c r="C21" s="34">
        <v>22082.483800000002</v>
      </c>
      <c r="D21" s="8"/>
      <c r="E21">
        <f t="shared" ref="E21:E59" si="1">+(C21-C$7)/C$8</f>
        <v>-108048.98768452593</v>
      </c>
      <c r="F21" s="43">
        <f>ROUND(2*E21,0)/2-4.5</f>
        <v>-108053.5</v>
      </c>
      <c r="G21">
        <f t="shared" ref="G21:G59" si="2">+C21-(C$7+F21*C$8)</f>
        <v>1.3131560000001627</v>
      </c>
      <c r="H21">
        <f t="shared" ref="H21:H29" si="3">+G21</f>
        <v>1.3131560000001627</v>
      </c>
      <c r="P21" s="46">
        <f t="shared" ref="P21:P59" si="4">+D$11+D$12*F21+D$13*F21^2</f>
        <v>1.3131560000001596</v>
      </c>
      <c r="Q21" s="47">
        <f t="shared" ref="Q21:Q59" si="5">+C21-15018.5</f>
        <v>7063.9838000000018</v>
      </c>
      <c r="R21" s="48">
        <f>+(P21-G21)^2</f>
        <v>9.6635460889573946E-30</v>
      </c>
      <c r="S21" s="50">
        <v>0.2</v>
      </c>
      <c r="T21" s="48">
        <f t="shared" ref="T21:T59" si="6">+S21*R21</f>
        <v>1.9327092177914791E-30</v>
      </c>
      <c r="U21" s="49"/>
      <c r="V21" s="48"/>
    </row>
    <row r="22" spans="1:23" x14ac:dyDescent="0.2">
      <c r="A22" s="23" t="s">
        <v>54</v>
      </c>
      <c r="B22" s="13" t="s">
        <v>47</v>
      </c>
      <c r="C22" s="34">
        <v>23516.863000000001</v>
      </c>
      <c r="D22" s="8"/>
      <c r="E22">
        <f t="shared" si="1"/>
        <v>-103120.12054320038</v>
      </c>
      <c r="F22" s="43">
        <f>ROUND(2*E22,0)/2-4.5</f>
        <v>-103124.5</v>
      </c>
      <c r="G22">
        <f t="shared" si="2"/>
        <v>1.274492000000464</v>
      </c>
      <c r="H22">
        <f t="shared" si="3"/>
        <v>1.274492000000464</v>
      </c>
      <c r="P22" s="46">
        <f t="shared" si="4"/>
        <v>1.2103418923405855</v>
      </c>
      <c r="Q22" s="2">
        <f t="shared" si="5"/>
        <v>8498.3630000000012</v>
      </c>
      <c r="R22">
        <f t="shared" ref="R22:R59" si="7">+(O22-G22)^2</f>
        <v>1.6243298580651828</v>
      </c>
      <c r="S22" s="50">
        <v>0.2</v>
      </c>
      <c r="T22" s="48">
        <f t="shared" si="6"/>
        <v>0.3248659716130366</v>
      </c>
    </row>
    <row r="23" spans="1:23" x14ac:dyDescent="0.2">
      <c r="A23" s="23" t="s">
        <v>55</v>
      </c>
      <c r="B23" s="13" t="s">
        <v>47</v>
      </c>
      <c r="C23" s="34">
        <v>28603.615000000002</v>
      </c>
      <c r="D23" s="8"/>
      <c r="E23">
        <f t="shared" si="1"/>
        <v>-85640.834180938502</v>
      </c>
      <c r="F23" s="42">
        <f>ROUND(2*E23,0)/2-3</f>
        <v>-85644</v>
      </c>
      <c r="G23">
        <f t="shared" si="2"/>
        <v>0.92130399999950896</v>
      </c>
      <c r="H23">
        <f t="shared" si="3"/>
        <v>0.92130399999950896</v>
      </c>
      <c r="P23" s="46">
        <f t="shared" si="4"/>
        <v>0.87878469182764207</v>
      </c>
      <c r="Q23" s="2">
        <f t="shared" si="5"/>
        <v>13585.115000000002</v>
      </c>
      <c r="R23">
        <f t="shared" si="7"/>
        <v>0.84880106041509518</v>
      </c>
      <c r="S23" s="50">
        <v>0.2</v>
      </c>
      <c r="T23" s="48">
        <f t="shared" si="6"/>
        <v>0.16976021208301906</v>
      </c>
    </row>
    <row r="24" spans="1:23" x14ac:dyDescent="0.2">
      <c r="A24" s="23" t="s">
        <v>56</v>
      </c>
      <c r="B24" s="13" t="s">
        <v>47</v>
      </c>
      <c r="C24" s="34">
        <v>29585.79</v>
      </c>
      <c r="D24" s="8"/>
      <c r="E24">
        <f t="shared" si="1"/>
        <v>-82265.847925887239</v>
      </c>
      <c r="F24" s="42">
        <f>ROUND(2*E24,0)/2-3</f>
        <v>-82269</v>
      </c>
      <c r="G24">
        <f t="shared" si="2"/>
        <v>0.91730399999869405</v>
      </c>
      <c r="H24">
        <f t="shared" si="3"/>
        <v>0.91730399999869405</v>
      </c>
      <c r="P24" s="46">
        <f t="shared" si="4"/>
        <v>0.82071212350460887</v>
      </c>
      <c r="Q24" s="2">
        <f t="shared" si="5"/>
        <v>14567.29</v>
      </c>
      <c r="R24">
        <f t="shared" si="7"/>
        <v>0.84144662841360407</v>
      </c>
      <c r="S24" s="50">
        <v>0.2</v>
      </c>
      <c r="T24" s="48">
        <f t="shared" si="6"/>
        <v>0.16828932568272081</v>
      </c>
    </row>
    <row r="25" spans="1:23" x14ac:dyDescent="0.2">
      <c r="A25" s="23" t="s">
        <v>57</v>
      </c>
      <c r="B25" s="13" t="s">
        <v>49</v>
      </c>
      <c r="C25" s="34">
        <v>32262.615000000002</v>
      </c>
      <c r="D25" s="8"/>
      <c r="E25">
        <f t="shared" si="1"/>
        <v>-73067.642328944115</v>
      </c>
      <c r="F25" s="42">
        <f>ROUND(2*E25,0)/2-3</f>
        <v>-73070.5</v>
      </c>
      <c r="G25">
        <f t="shared" si="2"/>
        <v>0.83162799999990966</v>
      </c>
      <c r="H25">
        <f t="shared" si="3"/>
        <v>0.83162799999990966</v>
      </c>
      <c r="P25" s="46">
        <f t="shared" si="4"/>
        <v>0.67219994299884012</v>
      </c>
      <c r="Q25" s="2">
        <f t="shared" si="5"/>
        <v>17244.115000000002</v>
      </c>
      <c r="R25">
        <f t="shared" si="7"/>
        <v>0.69160513038384974</v>
      </c>
      <c r="S25" s="50">
        <v>0.2</v>
      </c>
      <c r="T25" s="48">
        <f t="shared" si="6"/>
        <v>0.13832102607676997</v>
      </c>
    </row>
    <row r="26" spans="1:23" x14ac:dyDescent="0.2">
      <c r="A26" s="23" t="s">
        <v>58</v>
      </c>
      <c r="B26" s="13" t="s">
        <v>47</v>
      </c>
      <c r="C26" s="34">
        <v>43131.874000000003</v>
      </c>
      <c r="D26" s="8"/>
      <c r="E26">
        <f t="shared" si="1"/>
        <v>-35718.290403276784</v>
      </c>
      <c r="F26" s="40">
        <f>ROUND(2*E26,0)/2-0.5</f>
        <v>-35719</v>
      </c>
      <c r="G26">
        <f t="shared" si="2"/>
        <v>0.20650400000158697</v>
      </c>
      <c r="H26">
        <f t="shared" si="3"/>
        <v>0.20650400000158697</v>
      </c>
      <c r="P26" s="46">
        <f t="shared" si="4"/>
        <v>0.21592837012094673</v>
      </c>
      <c r="Q26" s="2">
        <f t="shared" si="5"/>
        <v>28113.374000000003</v>
      </c>
      <c r="R26">
        <f t="shared" si="7"/>
        <v>4.2643902016655431E-2</v>
      </c>
      <c r="S26" s="50">
        <v>0.2</v>
      </c>
      <c r="T26" s="48">
        <f t="shared" si="6"/>
        <v>8.528780403331087E-3</v>
      </c>
    </row>
    <row r="27" spans="1:23" x14ac:dyDescent="0.2">
      <c r="A27" s="23" t="s">
        <v>59</v>
      </c>
      <c r="B27" s="13" t="s">
        <v>47</v>
      </c>
      <c r="C27" s="34">
        <v>44308.72</v>
      </c>
      <c r="D27" s="8"/>
      <c r="E27">
        <f t="shared" si="1"/>
        <v>-31674.368419605795</v>
      </c>
      <c r="F27" s="40">
        <f>ROUND(2*E27,0)/2-0.5</f>
        <v>-31675</v>
      </c>
      <c r="G27">
        <f t="shared" si="2"/>
        <v>0.18379999999888241</v>
      </c>
      <c r="H27">
        <f t="shared" si="3"/>
        <v>0.18379999999888241</v>
      </c>
      <c r="P27" s="46">
        <f t="shared" si="4"/>
        <v>0.18066023358645467</v>
      </c>
      <c r="Q27" s="2">
        <f t="shared" si="5"/>
        <v>29290.22</v>
      </c>
      <c r="R27">
        <f t="shared" si="7"/>
        <v>3.3782439999589173E-2</v>
      </c>
      <c r="S27" s="50">
        <v>0.2</v>
      </c>
      <c r="T27" s="48">
        <f t="shared" si="6"/>
        <v>6.7564879999178346E-3</v>
      </c>
    </row>
    <row r="28" spans="1:23" x14ac:dyDescent="0.2">
      <c r="A28" s="23" t="s">
        <v>60</v>
      </c>
      <c r="B28" s="13" t="s">
        <v>47</v>
      </c>
      <c r="C28" s="34">
        <v>46095.794999999998</v>
      </c>
      <c r="D28" s="8"/>
      <c r="E28">
        <f t="shared" si="1"/>
        <v>-25533.554856090395</v>
      </c>
      <c r="F28" s="40">
        <f>ROUND(2*E28,0)/2-0.5</f>
        <v>-25534</v>
      </c>
      <c r="G28">
        <f t="shared" si="2"/>
        <v>0.12954399999580346</v>
      </c>
      <c r="H28">
        <f t="shared" si="3"/>
        <v>0.12954399999580346</v>
      </c>
      <c r="P28" s="46">
        <f t="shared" si="4"/>
        <v>0.13238394408816706</v>
      </c>
      <c r="Q28" s="2">
        <f t="shared" si="5"/>
        <v>31077.294999999998</v>
      </c>
      <c r="R28">
        <f t="shared" si="7"/>
        <v>1.6781647934912727E-2</v>
      </c>
      <c r="S28" s="50">
        <v>0.2</v>
      </c>
      <c r="T28" s="48">
        <f t="shared" si="6"/>
        <v>3.3563295869825458E-3</v>
      </c>
    </row>
    <row r="29" spans="1:23" ht="13.5" thickBot="1" x14ac:dyDescent="0.25">
      <c r="A29" s="35" t="s">
        <v>61</v>
      </c>
      <c r="B29" s="36" t="s">
        <v>49</v>
      </c>
      <c r="C29" s="37">
        <v>47200.9</v>
      </c>
      <c r="D29" s="38"/>
      <c r="E29" s="39">
        <f t="shared" si="1"/>
        <v>-21736.15196415317</v>
      </c>
      <c r="F29" s="40">
        <f>ROUND(2*E29,0)/2-0.5</f>
        <v>-21736.5</v>
      </c>
      <c r="G29">
        <f t="shared" si="2"/>
        <v>0.10128399999666726</v>
      </c>
      <c r="H29">
        <f t="shared" si="3"/>
        <v>0.10128399999666726</v>
      </c>
      <c r="P29" s="46">
        <f t="shared" si="4"/>
        <v>0.10571667628334624</v>
      </c>
      <c r="Q29" s="2">
        <f t="shared" si="5"/>
        <v>32182.400000000001</v>
      </c>
      <c r="R29">
        <f t="shared" si="7"/>
        <v>1.0258448655324893E-2</v>
      </c>
      <c r="S29" s="50">
        <v>0.2</v>
      </c>
      <c r="T29" s="48">
        <f t="shared" si="6"/>
        <v>2.0516897310649787E-3</v>
      </c>
    </row>
    <row r="30" spans="1:23" x14ac:dyDescent="0.2">
      <c r="A30" s="23" t="s">
        <v>62</v>
      </c>
      <c r="B30" s="13" t="s">
        <v>49</v>
      </c>
      <c r="C30" s="34">
        <v>51554.713000000003</v>
      </c>
      <c r="D30" s="8"/>
      <c r="E30">
        <f t="shared" si="1"/>
        <v>-6775.4178464414235</v>
      </c>
      <c r="F30">
        <f t="shared" ref="F30:F59" si="8">ROUND(2*E30,0)/2</f>
        <v>-6775.5</v>
      </c>
      <c r="G30">
        <f t="shared" si="2"/>
        <v>2.3908000002847984E-2</v>
      </c>
      <c r="K30">
        <f t="shared" ref="K30:K59" si="9">+G30</f>
        <v>2.3908000002847984E-2</v>
      </c>
      <c r="O30">
        <f t="shared" ref="O30:O59" ca="1" si="10">+C$11+C$12*$F30</f>
        <v>1.7358906193662049E-2</v>
      </c>
      <c r="P30" s="46">
        <f t="shared" si="4"/>
        <v>2.4347205655494055E-2</v>
      </c>
      <c r="Q30" s="2">
        <f t="shared" si="5"/>
        <v>36536.213000000003</v>
      </c>
      <c r="R30">
        <f t="shared" ca="1" si="7"/>
        <v>4.289062972151755E-5</v>
      </c>
      <c r="S30" s="3">
        <v>1</v>
      </c>
      <c r="T30" s="48">
        <f t="shared" ca="1" si="6"/>
        <v>4.289062972151755E-5</v>
      </c>
    </row>
    <row r="31" spans="1:23" x14ac:dyDescent="0.2">
      <c r="A31" s="23" t="s">
        <v>63</v>
      </c>
      <c r="B31" s="13" t="s">
        <v>49</v>
      </c>
      <c r="C31" s="34">
        <v>52727.775000000001</v>
      </c>
      <c r="D31" s="8"/>
      <c r="E31">
        <f t="shared" si="1"/>
        <v>-2744.4985842702781</v>
      </c>
      <c r="F31">
        <f t="shared" si="8"/>
        <v>-2744.5</v>
      </c>
      <c r="G31">
        <f t="shared" si="2"/>
        <v>4.1200000123353675E-4</v>
      </c>
      <c r="K31">
        <f t="shared" si="9"/>
        <v>4.1200000123353675E-4</v>
      </c>
      <c r="O31">
        <f t="shared" ca="1" si="10"/>
        <v>6.8815252744305593E-3</v>
      </c>
      <c r="P31" s="46">
        <f t="shared" si="4"/>
        <v>8.886261518760933E-3</v>
      </c>
      <c r="Q31" s="2">
        <f t="shared" si="5"/>
        <v>37709.275000000001</v>
      </c>
      <c r="R31">
        <f t="shared" ca="1" si="7"/>
        <v>4.1854757260535009E-5</v>
      </c>
      <c r="S31" s="3">
        <v>1</v>
      </c>
      <c r="T31" s="48">
        <f t="shared" ca="1" si="6"/>
        <v>4.1854757260535009E-5</v>
      </c>
    </row>
    <row r="32" spans="1:23" x14ac:dyDescent="0.2">
      <c r="A32" s="23" t="s">
        <v>64</v>
      </c>
      <c r="B32" s="13" t="s">
        <v>49</v>
      </c>
      <c r="C32" s="34">
        <v>53036.832000000002</v>
      </c>
      <c r="D32" s="8"/>
      <c r="E32">
        <f t="shared" si="1"/>
        <v>-1682.5054292547441</v>
      </c>
      <c r="F32">
        <f t="shared" si="8"/>
        <v>-1682.5</v>
      </c>
      <c r="G32">
        <f t="shared" si="2"/>
        <v>-1.5799999964656308E-3</v>
      </c>
      <c r="K32">
        <f t="shared" si="9"/>
        <v>-1.5799999964656308E-3</v>
      </c>
      <c r="O32">
        <f t="shared" ca="1" si="10"/>
        <v>4.1211733676521315E-3</v>
      </c>
      <c r="P32" s="46">
        <f t="shared" si="4"/>
        <v>5.2695447215467218E-3</v>
      </c>
      <c r="Q32" s="2">
        <f t="shared" si="5"/>
        <v>38018.332000000002</v>
      </c>
      <c r="R32">
        <f t="shared" ca="1" si="7"/>
        <v>3.2503377727725844E-5</v>
      </c>
      <c r="S32" s="3">
        <v>1</v>
      </c>
      <c r="T32" s="48">
        <f t="shared" ca="1" si="6"/>
        <v>3.2503377727725844E-5</v>
      </c>
    </row>
    <row r="33" spans="1:20" x14ac:dyDescent="0.2">
      <c r="A33" s="23" t="s">
        <v>65</v>
      </c>
      <c r="B33" s="13" t="s">
        <v>47</v>
      </c>
      <c r="C33" s="34">
        <v>53432.758399999999</v>
      </c>
      <c r="D33" s="8"/>
      <c r="E33">
        <f t="shared" si="1"/>
        <v>-322.00841190863031</v>
      </c>
      <c r="F33">
        <f t="shared" si="8"/>
        <v>-322</v>
      </c>
      <c r="G33">
        <f t="shared" si="2"/>
        <v>-2.4479999992763624E-3</v>
      </c>
      <c r="K33">
        <f t="shared" si="9"/>
        <v>-2.4479999992763624E-3</v>
      </c>
      <c r="O33">
        <f t="shared" ca="1" si="10"/>
        <v>5.8495983735829817E-4</v>
      </c>
      <c r="P33" s="46">
        <f t="shared" si="4"/>
        <v>9.1448974437954703E-4</v>
      </c>
      <c r="Q33" s="2">
        <f t="shared" si="5"/>
        <v>38414.258399999999</v>
      </c>
      <c r="R33">
        <f t="shared" ca="1" si="7"/>
        <v>9.1988453706389466E-6</v>
      </c>
      <c r="S33" s="3">
        <v>1</v>
      </c>
      <c r="T33" s="48">
        <f t="shared" ca="1" si="6"/>
        <v>9.1988453706389466E-6</v>
      </c>
    </row>
    <row r="34" spans="1:20" x14ac:dyDescent="0.2">
      <c r="A34" s="23" t="s">
        <v>66</v>
      </c>
      <c r="B34" s="13" t="s">
        <v>49</v>
      </c>
      <c r="C34" s="34">
        <v>53432.905400000003</v>
      </c>
      <c r="D34" s="8"/>
      <c r="E34">
        <f t="shared" si="1"/>
        <v>-321.50328504273813</v>
      </c>
      <c r="F34">
        <f t="shared" si="8"/>
        <v>-321.5</v>
      </c>
      <c r="G34">
        <f t="shared" si="2"/>
        <v>-9.5599999622208998E-4</v>
      </c>
      <c r="K34">
        <f t="shared" si="9"/>
        <v>-9.5599999622208998E-4</v>
      </c>
      <c r="O34">
        <f t="shared" ca="1" si="10"/>
        <v>5.8366023664889206E-4</v>
      </c>
      <c r="P34" s="46">
        <f t="shared" si="4"/>
        <v>9.1294665591721256E-4</v>
      </c>
      <c r="Q34" s="2">
        <f t="shared" si="5"/>
        <v>38414.405400000003</v>
      </c>
      <c r="R34">
        <f t="shared" ca="1" si="7"/>
        <v>2.3705536326843265E-6</v>
      </c>
      <c r="S34" s="3">
        <v>1</v>
      </c>
      <c r="T34" s="48">
        <f t="shared" ca="1" si="6"/>
        <v>2.3705536326843265E-6</v>
      </c>
    </row>
    <row r="35" spans="1:20" x14ac:dyDescent="0.2">
      <c r="A35" s="23" t="s">
        <v>66</v>
      </c>
      <c r="B35" s="13" t="s">
        <v>47</v>
      </c>
      <c r="C35" s="34">
        <v>53474.664100000002</v>
      </c>
      <c r="D35" s="8"/>
      <c r="E35">
        <f t="shared" si="1"/>
        <v>-178.0104873958785</v>
      </c>
      <c r="F35">
        <f t="shared" si="8"/>
        <v>-178</v>
      </c>
      <c r="G35">
        <f t="shared" si="2"/>
        <v>-3.0520000000251457E-3</v>
      </c>
      <c r="K35">
        <f t="shared" si="9"/>
        <v>-3.0520000000251457E-3</v>
      </c>
      <c r="O35">
        <f t="shared" ca="1" si="10"/>
        <v>2.1067483304935882E-4</v>
      </c>
      <c r="P35" s="46">
        <f t="shared" si="4"/>
        <v>4.718246750143384E-4</v>
      </c>
      <c r="Q35" s="2">
        <f t="shared" si="5"/>
        <v>38456.164100000002</v>
      </c>
      <c r="R35">
        <f t="shared" ca="1" si="7"/>
        <v>1.0645047066377746E-5</v>
      </c>
      <c r="S35" s="3">
        <v>1</v>
      </c>
      <c r="T35" s="48">
        <f t="shared" ca="1" si="6"/>
        <v>1.0645047066377746E-5</v>
      </c>
    </row>
    <row r="36" spans="1:20" x14ac:dyDescent="0.2">
      <c r="A36" s="23" t="s">
        <v>66</v>
      </c>
      <c r="B36" s="13" t="s">
        <v>49</v>
      </c>
      <c r="C36" s="34">
        <v>53475.684000000001</v>
      </c>
      <c r="D36" s="8"/>
      <c r="E36">
        <f t="shared" si="1"/>
        <v>-174.50586909310709</v>
      </c>
      <c r="F36">
        <f t="shared" si="8"/>
        <v>-174.5</v>
      </c>
      <c r="G36">
        <f t="shared" si="2"/>
        <v>-1.7079999961424619E-3</v>
      </c>
      <c r="K36">
        <f t="shared" si="9"/>
        <v>-1.7079999961424619E-3</v>
      </c>
      <c r="O36">
        <f t="shared" ca="1" si="10"/>
        <v>2.015776280835165E-4</v>
      </c>
      <c r="P36" s="46">
        <f t="shared" si="4"/>
        <v>4.6110903522685411E-4</v>
      </c>
      <c r="Q36" s="2">
        <f t="shared" si="5"/>
        <v>38457.184000000001</v>
      </c>
      <c r="R36">
        <f t="shared" ca="1" si="7"/>
        <v>3.6464867029445319E-6</v>
      </c>
      <c r="S36" s="3">
        <v>1</v>
      </c>
      <c r="T36" s="48">
        <f t="shared" ca="1" si="6"/>
        <v>3.6464867029445319E-6</v>
      </c>
    </row>
    <row r="37" spans="1:20" x14ac:dyDescent="0.2">
      <c r="A37" t="s">
        <v>52</v>
      </c>
      <c r="C37" s="8">
        <f>C$7</f>
        <v>53526.468000000001</v>
      </c>
      <c r="D37" s="8" t="s">
        <v>14</v>
      </c>
      <c r="E37">
        <f t="shared" si="1"/>
        <v>0</v>
      </c>
      <c r="F37">
        <f t="shared" si="8"/>
        <v>0</v>
      </c>
      <c r="G37">
        <f t="shared" si="2"/>
        <v>0</v>
      </c>
      <c r="K37">
        <f t="shared" si="9"/>
        <v>0</v>
      </c>
      <c r="O37">
        <f t="shared" ca="1" si="10"/>
        <v>-2.5198301949919122E-4</v>
      </c>
      <c r="P37" s="46">
        <f t="shared" si="4"/>
        <v>-7.0520049630885714E-5</v>
      </c>
      <c r="Q37" s="2">
        <f t="shared" si="5"/>
        <v>38507.968000000001</v>
      </c>
      <c r="R37">
        <f t="shared" ca="1" si="7"/>
        <v>6.3495442115929776E-8</v>
      </c>
      <c r="S37" s="3">
        <v>1</v>
      </c>
      <c r="T37" s="48">
        <f t="shared" ca="1" si="6"/>
        <v>6.3495442115929776E-8</v>
      </c>
    </row>
    <row r="38" spans="1:20" x14ac:dyDescent="0.2">
      <c r="A38" s="23" t="s">
        <v>67</v>
      </c>
      <c r="B38" s="13" t="s">
        <v>49</v>
      </c>
      <c r="C38" s="34">
        <v>53874.661099999998</v>
      </c>
      <c r="D38" s="8"/>
      <c r="E38">
        <f t="shared" si="1"/>
        <v>1196.4740770266817</v>
      </c>
      <c r="F38">
        <f t="shared" si="8"/>
        <v>1196.5</v>
      </c>
      <c r="G38">
        <f t="shared" si="2"/>
        <v>-7.5440000000526197E-3</v>
      </c>
      <c r="K38">
        <f t="shared" si="9"/>
        <v>-7.5440000000526197E-3</v>
      </c>
      <c r="O38">
        <f t="shared" ca="1" si="10"/>
        <v>-3.3619275171078433E-3</v>
      </c>
      <c r="P38" s="46">
        <f t="shared" si="4"/>
        <v>-3.5772800621123872E-3</v>
      </c>
      <c r="Q38" s="2">
        <f t="shared" si="5"/>
        <v>38856.161099999998</v>
      </c>
      <c r="R38">
        <f t="shared" ca="1" si="7"/>
        <v>1.7489730252603888E-5</v>
      </c>
      <c r="S38" s="3">
        <v>1</v>
      </c>
      <c r="T38" s="48">
        <f t="shared" ca="1" si="6"/>
        <v>1.7489730252603888E-5</v>
      </c>
    </row>
    <row r="39" spans="1:20" x14ac:dyDescent="0.2">
      <c r="A39" s="23" t="s">
        <v>68</v>
      </c>
      <c r="B39" s="13" t="s">
        <v>47</v>
      </c>
      <c r="C39" s="34">
        <v>54066.889000000003</v>
      </c>
      <c r="D39" s="8"/>
      <c r="E39">
        <f t="shared" si="1"/>
        <v>1857.0147345850471</v>
      </c>
      <c r="F39">
        <f t="shared" si="8"/>
        <v>1857</v>
      </c>
      <c r="G39">
        <f t="shared" si="2"/>
        <v>4.288000003725756E-3</v>
      </c>
      <c r="K39">
        <f t="shared" si="9"/>
        <v>4.288000003725756E-3</v>
      </c>
      <c r="O39">
        <f t="shared" ca="1" si="10"/>
        <v>-5.0787000542332214E-3</v>
      </c>
      <c r="P39" s="46">
        <f t="shared" si="4"/>
        <v>-5.4095629470600187E-3</v>
      </c>
      <c r="Q39" s="2">
        <f t="shared" si="5"/>
        <v>39048.389000000003</v>
      </c>
      <c r="R39">
        <f t="shared" ca="1" si="7"/>
        <v>8.7735069975768696E-5</v>
      </c>
      <c r="S39" s="3">
        <v>1</v>
      </c>
      <c r="T39" s="48">
        <f t="shared" ca="1" si="6"/>
        <v>8.7735069975768696E-5</v>
      </c>
    </row>
    <row r="40" spans="1:20" x14ac:dyDescent="0.2">
      <c r="A40" s="23" t="s">
        <v>69</v>
      </c>
      <c r="B40" s="13" t="s">
        <v>49</v>
      </c>
      <c r="C40" s="34">
        <v>54479.686000000002</v>
      </c>
      <c r="D40" s="8"/>
      <c r="E40">
        <f t="shared" si="1"/>
        <v>3275.4831349479091</v>
      </c>
      <c r="F40">
        <f t="shared" si="8"/>
        <v>3275.5</v>
      </c>
      <c r="G40">
        <f t="shared" si="2"/>
        <v>-4.9080000026151538E-3</v>
      </c>
      <c r="K40">
        <f t="shared" si="9"/>
        <v>-4.9080000026151538E-3</v>
      </c>
      <c r="O40">
        <f t="shared" ca="1" si="10"/>
        <v>-8.7656672668181557E-3</v>
      </c>
      <c r="P40" s="46">
        <f t="shared" si="4"/>
        <v>-9.0956489154639629E-3</v>
      </c>
      <c r="Q40" s="2">
        <f t="shared" si="5"/>
        <v>39461.186000000002</v>
      </c>
      <c r="R40">
        <f t="shared" ca="1" si="7"/>
        <v>1.4881596721303474E-5</v>
      </c>
      <c r="S40" s="3">
        <v>1</v>
      </c>
      <c r="T40" s="48">
        <f t="shared" ca="1" si="6"/>
        <v>1.4881596721303474E-5</v>
      </c>
    </row>
    <row r="41" spans="1:20" x14ac:dyDescent="0.2">
      <c r="A41" s="23" t="s">
        <v>70</v>
      </c>
      <c r="B41" s="13" t="s">
        <v>49</v>
      </c>
      <c r="C41" s="34">
        <v>54905.727500000001</v>
      </c>
      <c r="D41" s="8"/>
      <c r="E41">
        <f t="shared" si="1"/>
        <v>4739.462778678836</v>
      </c>
      <c r="F41">
        <f t="shared" si="8"/>
        <v>4739.5</v>
      </c>
      <c r="G41">
        <f t="shared" si="2"/>
        <v>-1.083199999993667E-2</v>
      </c>
      <c r="K41">
        <f t="shared" si="9"/>
        <v>-1.083199999993667E-2</v>
      </c>
      <c r="O41">
        <f t="shared" ca="1" si="10"/>
        <v>-1.2570898143959038E-2</v>
      </c>
      <c r="P41" s="46">
        <f t="shared" si="4"/>
        <v>-1.254372918717246E-2</v>
      </c>
      <c r="Q41" s="2">
        <f t="shared" si="5"/>
        <v>39887.227500000001</v>
      </c>
      <c r="R41">
        <f t="shared" ca="1" si="7"/>
        <v>3.0237667552844353E-6</v>
      </c>
      <c r="S41" s="3">
        <v>1</v>
      </c>
      <c r="T41" s="48">
        <f t="shared" ca="1" si="6"/>
        <v>3.0237667552844353E-6</v>
      </c>
    </row>
    <row r="42" spans="1:20" x14ac:dyDescent="0.2">
      <c r="A42" s="32" t="s">
        <v>46</v>
      </c>
      <c r="B42" s="33" t="s">
        <v>47</v>
      </c>
      <c r="C42" s="32">
        <v>55290.734900000003</v>
      </c>
      <c r="D42" s="32">
        <v>2.9999999999999997E-4</v>
      </c>
      <c r="E42">
        <f t="shared" si="1"/>
        <v>6062.4395222255898</v>
      </c>
      <c r="F42">
        <f t="shared" si="8"/>
        <v>6062.5</v>
      </c>
      <c r="G42">
        <f t="shared" si="2"/>
        <v>-1.7599999999220017E-2</v>
      </c>
      <c r="K42">
        <f t="shared" si="9"/>
        <v>-1.7599999999220017E-2</v>
      </c>
      <c r="O42">
        <f t="shared" ca="1" si="10"/>
        <v>-1.600964162104742E-2</v>
      </c>
      <c r="P42" s="46">
        <f t="shared" si="4"/>
        <v>-1.5348454655225011E-2</v>
      </c>
      <c r="Q42" s="2">
        <f t="shared" si="5"/>
        <v>40272.234900000003</v>
      </c>
      <c r="R42">
        <f t="shared" ca="1" si="7"/>
        <v>2.5292397710237743E-6</v>
      </c>
      <c r="S42" s="3">
        <v>1</v>
      </c>
      <c r="T42" s="48">
        <f t="shared" ca="1" si="6"/>
        <v>2.5292397710237743E-6</v>
      </c>
    </row>
    <row r="43" spans="1:20" x14ac:dyDescent="0.2">
      <c r="A43" s="23" t="s">
        <v>71</v>
      </c>
      <c r="B43" s="13" t="s">
        <v>49</v>
      </c>
      <c r="C43" s="34">
        <v>55555.843000000001</v>
      </c>
      <c r="D43" s="8"/>
      <c r="E43">
        <f t="shared" si="1"/>
        <v>6973.4138329164034</v>
      </c>
      <c r="F43">
        <f t="shared" si="8"/>
        <v>6973.5</v>
      </c>
      <c r="G43">
        <f t="shared" si="2"/>
        <v>-2.5075999998080079E-2</v>
      </c>
      <c r="K43">
        <f t="shared" si="9"/>
        <v>-2.5075999998080079E-2</v>
      </c>
      <c r="O43">
        <f t="shared" ca="1" si="10"/>
        <v>-1.8377514113585222E-2</v>
      </c>
      <c r="P43" s="46">
        <f t="shared" si="4"/>
        <v>-1.7107946126035035E-2</v>
      </c>
      <c r="Q43" s="2">
        <f t="shared" si="5"/>
        <v>40537.343000000001</v>
      </c>
      <c r="R43">
        <f t="shared" ca="1" si="7"/>
        <v>4.486971314477684E-5</v>
      </c>
      <c r="S43" s="3">
        <v>1</v>
      </c>
      <c r="T43" s="48">
        <f t="shared" ca="1" si="6"/>
        <v>4.486971314477684E-5</v>
      </c>
    </row>
    <row r="44" spans="1:20" x14ac:dyDescent="0.2">
      <c r="A44" s="32" t="s">
        <v>48</v>
      </c>
      <c r="B44" s="33" t="s">
        <v>49</v>
      </c>
      <c r="C44" s="32">
        <v>55572.8704</v>
      </c>
      <c r="D44" s="32">
        <v>2.9999999999999997E-4</v>
      </c>
      <c r="E44">
        <f t="shared" si="1"/>
        <v>7031.9240179234102</v>
      </c>
      <c r="F44">
        <f t="shared" si="8"/>
        <v>7032</v>
      </c>
      <c r="G44">
        <f t="shared" si="2"/>
        <v>-2.2111999998742249E-2</v>
      </c>
      <c r="K44">
        <f t="shared" si="9"/>
        <v>-2.2111999998742249E-2</v>
      </c>
      <c r="O44">
        <f t="shared" ca="1" si="10"/>
        <v>-1.852956739658573E-2</v>
      </c>
      <c r="P44" s="46">
        <f t="shared" si="4"/>
        <v>-1.7216144317209199E-2</v>
      </c>
      <c r="Q44" s="2">
        <f t="shared" si="5"/>
        <v>40554.3704</v>
      </c>
      <c r="R44">
        <f t="shared" ca="1" si="7"/>
        <v>1.2833823348993929E-5</v>
      </c>
      <c r="S44" s="3">
        <v>1</v>
      </c>
      <c r="T44" s="48">
        <f t="shared" ca="1" si="6"/>
        <v>1.2833823348993929E-5</v>
      </c>
    </row>
    <row r="45" spans="1:20" x14ac:dyDescent="0.2">
      <c r="A45" s="32" t="s">
        <v>48</v>
      </c>
      <c r="B45" s="33" t="s">
        <v>49</v>
      </c>
      <c r="C45" s="32">
        <v>55667.740899999997</v>
      </c>
      <c r="D45" s="32">
        <v>2.0000000000000001E-4</v>
      </c>
      <c r="E45">
        <f t="shared" si="1"/>
        <v>7357.9215575775779</v>
      </c>
      <c r="F45">
        <f t="shared" si="8"/>
        <v>7358</v>
      </c>
      <c r="G45">
        <f t="shared" si="2"/>
        <v>-2.2828000001027249E-2</v>
      </c>
      <c r="K45">
        <f t="shared" si="9"/>
        <v>-2.2828000001027249E-2</v>
      </c>
      <c r="O45">
        <f t="shared" ca="1" si="10"/>
        <v>-1.9376907059118466E-2</v>
      </c>
      <c r="P45" s="46">
        <f t="shared" si="4"/>
        <v>-1.7808513412940874E-2</v>
      </c>
      <c r="Q45" s="2">
        <f t="shared" si="5"/>
        <v>40649.240899999997</v>
      </c>
      <c r="R45">
        <f t="shared" ca="1" si="7"/>
        <v>1.1910042493692619E-5</v>
      </c>
      <c r="S45" s="3">
        <v>1</v>
      </c>
      <c r="T45" s="48">
        <f t="shared" ca="1" si="6"/>
        <v>1.1910042493692619E-5</v>
      </c>
    </row>
    <row r="46" spans="1:20" x14ac:dyDescent="0.2">
      <c r="A46" s="32" t="s">
        <v>50</v>
      </c>
      <c r="B46" s="33" t="s">
        <v>49</v>
      </c>
      <c r="C46" s="32">
        <v>55932.851699999999</v>
      </c>
      <c r="D46" s="32">
        <v>2.0000000000000001E-4</v>
      </c>
      <c r="E46">
        <f t="shared" si="1"/>
        <v>8268.9051461088002</v>
      </c>
      <c r="F46">
        <f t="shared" si="8"/>
        <v>8269</v>
      </c>
      <c r="G46">
        <f t="shared" si="2"/>
        <v>-2.7604000002611428E-2</v>
      </c>
      <c r="K46">
        <f t="shared" si="9"/>
        <v>-2.7604000002611428E-2</v>
      </c>
      <c r="O46">
        <f t="shared" ca="1" si="10"/>
        <v>-2.1744779551656272E-2</v>
      </c>
      <c r="P46" s="46">
        <f t="shared" si="4"/>
        <v>-1.936874521064174E-2</v>
      </c>
      <c r="Q46" s="2">
        <f t="shared" si="5"/>
        <v>40914.351699999999</v>
      </c>
      <c r="R46">
        <f t="shared" ca="1" si="7"/>
        <v>3.4330464292891153E-5</v>
      </c>
      <c r="S46" s="3">
        <v>1</v>
      </c>
      <c r="T46" s="48">
        <f t="shared" ca="1" si="6"/>
        <v>3.4330464292891153E-5</v>
      </c>
    </row>
    <row r="47" spans="1:20" x14ac:dyDescent="0.2">
      <c r="A47" s="32" t="s">
        <v>50</v>
      </c>
      <c r="B47" s="33" t="s">
        <v>47</v>
      </c>
      <c r="C47" s="32">
        <v>55932.999600000003</v>
      </c>
      <c r="D47" s="32">
        <v>4.0000000000000002E-4</v>
      </c>
      <c r="E47">
        <f t="shared" si="1"/>
        <v>8269.4133655881542</v>
      </c>
      <c r="F47">
        <f t="shared" si="8"/>
        <v>8269.5</v>
      </c>
      <c r="G47">
        <f t="shared" si="2"/>
        <v>-2.5212000000465196E-2</v>
      </c>
      <c r="K47">
        <f t="shared" si="9"/>
        <v>-2.5212000000465196E-2</v>
      </c>
      <c r="O47">
        <f t="shared" ca="1" si="10"/>
        <v>-2.1746079152365677E-2</v>
      </c>
      <c r="P47" s="46">
        <f t="shared" si="4"/>
        <v>-1.936956306646281E-2</v>
      </c>
      <c r="Q47" s="2">
        <f t="shared" si="5"/>
        <v>40914.499600000003</v>
      </c>
      <c r="R47">
        <f t="shared" ca="1" si="7"/>
        <v>1.2012607325290886E-5</v>
      </c>
      <c r="S47" s="3">
        <v>1</v>
      </c>
      <c r="T47" s="48">
        <f t="shared" ca="1" si="6"/>
        <v>1.2012607325290886E-5</v>
      </c>
    </row>
    <row r="48" spans="1:20" x14ac:dyDescent="0.2">
      <c r="A48" s="23" t="s">
        <v>81</v>
      </c>
      <c r="B48" s="13" t="s">
        <v>47</v>
      </c>
      <c r="C48" s="34">
        <v>55984.3678</v>
      </c>
      <c r="D48" s="8"/>
      <c r="E48">
        <f t="shared" si="1"/>
        <v>8445.9266844434642</v>
      </c>
      <c r="F48">
        <f t="shared" si="8"/>
        <v>8446</v>
      </c>
      <c r="G48">
        <f t="shared" si="2"/>
        <v>-2.1335999997972976E-2</v>
      </c>
      <c r="K48">
        <f t="shared" si="9"/>
        <v>-2.1335999997972976E-2</v>
      </c>
      <c r="O48">
        <f t="shared" ca="1" si="10"/>
        <v>-2.2204838202786008E-2</v>
      </c>
      <c r="P48" s="46">
        <f t="shared" si="4"/>
        <v>-1.965562891948593E-2</v>
      </c>
      <c r="Q48" s="2">
        <f t="shared" si="5"/>
        <v>40965.8678</v>
      </c>
      <c r="R48">
        <f t="shared" ca="1" si="7"/>
        <v>7.5487982614273103E-7</v>
      </c>
      <c r="S48" s="3">
        <v>1</v>
      </c>
      <c r="T48" s="48">
        <f t="shared" ca="1" si="6"/>
        <v>7.5487982614273103E-7</v>
      </c>
    </row>
    <row r="49" spans="1:20" x14ac:dyDescent="0.2">
      <c r="A49" s="23" t="s">
        <v>72</v>
      </c>
      <c r="B49" s="13" t="s">
        <v>49</v>
      </c>
      <c r="C49" s="34">
        <v>56704.7696</v>
      </c>
      <c r="D49" s="8"/>
      <c r="E49">
        <f t="shared" si="1"/>
        <v>10921.398136184947</v>
      </c>
      <c r="F49">
        <f t="shared" si="8"/>
        <v>10921.5</v>
      </c>
      <c r="G49">
        <f t="shared" si="2"/>
        <v>-2.9644000002008397E-2</v>
      </c>
      <c r="K49">
        <f t="shared" si="9"/>
        <v>-2.9644000002008397E-2</v>
      </c>
      <c r="O49">
        <f t="shared" ca="1" si="10"/>
        <v>-2.8639161315055308E-2</v>
      </c>
      <c r="P49" s="46">
        <f t="shared" si="4"/>
        <v>-2.3113639792138999E-2</v>
      </c>
      <c r="Q49" s="2">
        <f t="shared" si="5"/>
        <v>41686.2696</v>
      </c>
      <c r="R49">
        <f t="shared" ca="1" si="7"/>
        <v>1.0097007867976083E-6</v>
      </c>
      <c r="S49" s="3">
        <v>1</v>
      </c>
      <c r="T49" s="48">
        <f t="shared" ca="1" si="6"/>
        <v>1.0097007867976083E-6</v>
      </c>
    </row>
    <row r="50" spans="1:20" x14ac:dyDescent="0.2">
      <c r="A50" s="23"/>
      <c r="B50" s="13" t="s">
        <v>47</v>
      </c>
      <c r="C50" s="34">
        <v>56733.7281</v>
      </c>
      <c r="D50" s="8"/>
      <c r="E50">
        <f t="shared" si="1"/>
        <v>11020.906410644087</v>
      </c>
      <c r="F50">
        <f t="shared" si="8"/>
        <v>11021</v>
      </c>
      <c r="G50">
        <f t="shared" si="2"/>
        <v>-2.723600000172155E-2</v>
      </c>
      <c r="K50">
        <f t="shared" si="9"/>
        <v>-2.723600000172155E-2</v>
      </c>
      <c r="O50">
        <f t="shared" ca="1" si="10"/>
        <v>-2.8897781856227111E-2</v>
      </c>
      <c r="P50" s="46">
        <f t="shared" si="4"/>
        <v>-2.3231001860775237E-2</v>
      </c>
      <c r="Q50" s="2">
        <f t="shared" si="5"/>
        <v>41715.2281</v>
      </c>
      <c r="R50">
        <f t="shared" ca="1" si="7"/>
        <v>2.761518931963942E-6</v>
      </c>
      <c r="S50" s="3">
        <v>1</v>
      </c>
      <c r="T50" s="48">
        <f t="shared" ca="1" si="6"/>
        <v>2.761518931963942E-6</v>
      </c>
    </row>
    <row r="51" spans="1:20" x14ac:dyDescent="0.2">
      <c r="A51" s="23"/>
      <c r="B51" s="13" t="s">
        <v>49</v>
      </c>
      <c r="C51" s="34">
        <v>56733.873699999996</v>
      </c>
      <c r="D51" s="8"/>
      <c r="E51">
        <f t="shared" si="1"/>
        <v>11021.406726777894</v>
      </c>
      <c r="F51">
        <f t="shared" si="8"/>
        <v>11021.5</v>
      </c>
      <c r="G51">
        <f t="shared" si="2"/>
        <v>-2.7144000006956048E-2</v>
      </c>
      <c r="K51">
        <f t="shared" si="9"/>
        <v>-2.7144000006956048E-2</v>
      </c>
      <c r="O51">
        <f t="shared" ca="1" si="10"/>
        <v>-2.8899081456936516E-2</v>
      </c>
      <c r="P51" s="46">
        <f t="shared" si="4"/>
        <v>-2.3231587399028062E-2</v>
      </c>
      <c r="Q51" s="2">
        <f t="shared" si="5"/>
        <v>41715.373699999996</v>
      </c>
      <c r="R51">
        <f t="shared" ca="1" si="7"/>
        <v>3.0803108960655427E-6</v>
      </c>
      <c r="S51" s="3">
        <v>1</v>
      </c>
      <c r="T51" s="48">
        <f t="shared" ca="1" si="6"/>
        <v>3.0803108960655427E-6</v>
      </c>
    </row>
    <row r="52" spans="1:20" x14ac:dyDescent="0.2">
      <c r="A52" s="23"/>
      <c r="B52" s="13" t="s">
        <v>47</v>
      </c>
      <c r="C52" s="34">
        <v>56734.599699999999</v>
      </c>
      <c r="D52" s="8"/>
      <c r="E52">
        <f t="shared" si="1"/>
        <v>11023.90143497264</v>
      </c>
      <c r="F52">
        <f t="shared" si="8"/>
        <v>11024</v>
      </c>
      <c r="G52">
        <f t="shared" si="2"/>
        <v>-2.8684000004432164E-2</v>
      </c>
      <c r="K52">
        <f t="shared" si="9"/>
        <v>-2.8684000004432164E-2</v>
      </c>
      <c r="O52">
        <f t="shared" ca="1" si="10"/>
        <v>-2.8905579460483548E-2</v>
      </c>
      <c r="P52" s="46">
        <f t="shared" si="4"/>
        <v>-2.3234514457159277E-2</v>
      </c>
      <c r="Q52" s="2">
        <f t="shared" si="5"/>
        <v>41716.099699999999</v>
      </c>
      <c r="R52">
        <f t="shared" ca="1" si="7"/>
        <v>4.9097455344027073E-8</v>
      </c>
      <c r="S52" s="3">
        <v>1</v>
      </c>
      <c r="T52" s="48">
        <f t="shared" ca="1" si="6"/>
        <v>4.9097455344027073E-8</v>
      </c>
    </row>
    <row r="53" spans="1:20" x14ac:dyDescent="0.2">
      <c r="A53" s="23"/>
      <c r="B53" s="13" t="s">
        <v>49</v>
      </c>
      <c r="C53" s="34">
        <v>56734.746899999998</v>
      </c>
      <c r="D53" s="8"/>
      <c r="E53">
        <f t="shared" si="1"/>
        <v>11024.407249085953</v>
      </c>
      <c r="F53">
        <f t="shared" si="8"/>
        <v>11024.5</v>
      </c>
      <c r="G53">
        <f t="shared" si="2"/>
        <v>-2.6991999999154359E-2</v>
      </c>
      <c r="K53">
        <f t="shared" si="9"/>
        <v>-2.6991999999154359E-2</v>
      </c>
      <c r="O53">
        <f t="shared" ca="1" si="10"/>
        <v>-2.8906879061192953E-2</v>
      </c>
      <c r="P53" s="46">
        <f t="shared" si="4"/>
        <v>-2.3235099742158937E-2</v>
      </c>
      <c r="Q53" s="2">
        <f t="shared" si="5"/>
        <v>41716.246899999998</v>
      </c>
      <c r="R53">
        <f t="shared" ca="1" si="7"/>
        <v>3.6667618222338065E-6</v>
      </c>
      <c r="S53" s="3">
        <v>1</v>
      </c>
      <c r="T53" s="48">
        <f t="shared" ca="1" si="6"/>
        <v>3.6667618222338065E-6</v>
      </c>
    </row>
    <row r="54" spans="1:20" x14ac:dyDescent="0.2">
      <c r="A54" s="23"/>
      <c r="B54" s="13" t="s">
        <v>47</v>
      </c>
      <c r="C54" s="34">
        <v>56734.892500000002</v>
      </c>
      <c r="D54" s="8"/>
      <c r="E54">
        <f t="shared" si="1"/>
        <v>11024.907565219784</v>
      </c>
      <c r="F54">
        <f t="shared" si="8"/>
        <v>11025</v>
      </c>
      <c r="G54">
        <f t="shared" si="2"/>
        <v>-2.68999999971129E-2</v>
      </c>
      <c r="K54">
        <f t="shared" si="9"/>
        <v>-2.68999999971129E-2</v>
      </c>
      <c r="O54">
        <f t="shared" ca="1" si="10"/>
        <v>-2.8908178661902359E-2</v>
      </c>
      <c r="P54" s="46">
        <f t="shared" si="4"/>
        <v>-2.3235684984949739E-2</v>
      </c>
      <c r="Q54" s="2">
        <f t="shared" si="5"/>
        <v>41716.392500000002</v>
      </c>
      <c r="R54">
        <f t="shared" ca="1" si="7"/>
        <v>4.0327815497155739E-6</v>
      </c>
      <c r="S54" s="3">
        <v>1</v>
      </c>
      <c r="T54" s="48">
        <f t="shared" ca="1" si="6"/>
        <v>4.0327815497155739E-6</v>
      </c>
    </row>
    <row r="55" spans="1:20" x14ac:dyDescent="0.2">
      <c r="A55" s="23" t="s">
        <v>73</v>
      </c>
      <c r="B55" s="13" t="s">
        <v>49</v>
      </c>
      <c r="C55" s="34">
        <v>57435.794699999999</v>
      </c>
      <c r="D55" s="8"/>
      <c r="E55">
        <f t="shared" si="1"/>
        <v>13433.373766390843</v>
      </c>
      <c r="F55">
        <f t="shared" si="8"/>
        <v>13433.5</v>
      </c>
      <c r="G55">
        <f t="shared" si="2"/>
        <v>-3.6736000001837965E-2</v>
      </c>
      <c r="K55">
        <f t="shared" si="9"/>
        <v>-3.6736000001837965E-2</v>
      </c>
      <c r="O55">
        <f t="shared" ca="1" si="10"/>
        <v>-3.5168355279111253E-2</v>
      </c>
      <c r="P55" s="46">
        <f t="shared" si="4"/>
        <v>-2.5565001432935143E-2</v>
      </c>
      <c r="Q55" s="2">
        <f t="shared" si="5"/>
        <v>42417.294699999999</v>
      </c>
      <c r="R55">
        <f t="shared" ca="1" si="7"/>
        <v>2.4575099766929089E-6</v>
      </c>
      <c r="S55" s="3">
        <v>1</v>
      </c>
      <c r="T55" s="48">
        <f t="shared" ca="1" si="6"/>
        <v>2.4575099766929089E-6</v>
      </c>
    </row>
    <row r="56" spans="1:20" x14ac:dyDescent="0.2">
      <c r="A56" s="23"/>
      <c r="B56" s="13" t="s">
        <v>47</v>
      </c>
      <c r="C56" s="34">
        <v>57442.633199999997</v>
      </c>
      <c r="D56" s="8"/>
      <c r="E56">
        <f t="shared" si="1"/>
        <v>13456.872474365657</v>
      </c>
      <c r="F56">
        <f t="shared" si="8"/>
        <v>13457</v>
      </c>
      <c r="G56">
        <f t="shared" si="2"/>
        <v>-3.711200000543613E-2</v>
      </c>
      <c r="K56">
        <f t="shared" si="9"/>
        <v>-3.711200000543613E-2</v>
      </c>
      <c r="O56">
        <f t="shared" ca="1" si="10"/>
        <v>-3.5229436512453333E-2</v>
      </c>
      <c r="P56" s="46">
        <f t="shared" si="4"/>
        <v>-2.5582904188697735E-2</v>
      </c>
      <c r="Q56" s="2">
        <f t="shared" si="5"/>
        <v>42424.133199999997</v>
      </c>
      <c r="R56">
        <f t="shared" ca="1" si="7"/>
        <v>3.5440453051115904E-6</v>
      </c>
      <c r="S56" s="3">
        <v>1</v>
      </c>
      <c r="T56" s="48">
        <f t="shared" ca="1" si="6"/>
        <v>3.5440453051115904E-6</v>
      </c>
    </row>
    <row r="57" spans="1:20" x14ac:dyDescent="0.2">
      <c r="A57" s="23"/>
      <c r="B57" s="13" t="s">
        <v>47</v>
      </c>
      <c r="C57" s="34">
        <v>57442.924200000001</v>
      </c>
      <c r="D57" s="8"/>
      <c r="E57">
        <f t="shared" si="1"/>
        <v>13457.872419385878</v>
      </c>
      <c r="F57">
        <f t="shared" si="8"/>
        <v>13458</v>
      </c>
      <c r="G57">
        <f t="shared" si="2"/>
        <v>-3.7127999996300787E-2</v>
      </c>
      <c r="K57">
        <f t="shared" si="9"/>
        <v>-3.7127999996300787E-2</v>
      </c>
      <c r="O57">
        <f t="shared" ca="1" si="10"/>
        <v>-3.5232035713872144E-2</v>
      </c>
      <c r="P57" s="46">
        <f t="shared" si="4"/>
        <v>-2.5583663939857719E-2</v>
      </c>
      <c r="Q57" s="2">
        <f t="shared" si="5"/>
        <v>42424.424200000001</v>
      </c>
      <c r="R57">
        <f t="shared" ca="1" si="7"/>
        <v>3.5946805602451591E-6</v>
      </c>
      <c r="S57" s="3">
        <v>1</v>
      </c>
      <c r="T57" s="48">
        <f t="shared" ca="1" si="6"/>
        <v>3.5946805602451591E-6</v>
      </c>
    </row>
    <row r="58" spans="1:20" x14ac:dyDescent="0.2">
      <c r="A58" s="23"/>
      <c r="B58" s="13" t="s">
        <v>49</v>
      </c>
      <c r="C58" s="34">
        <v>57446.8534</v>
      </c>
      <c r="D58" s="8"/>
      <c r="E58">
        <f t="shared" si="1"/>
        <v>13471.37408252467</v>
      </c>
      <c r="F58">
        <f t="shared" si="8"/>
        <v>13471.5</v>
      </c>
      <c r="G58">
        <f t="shared" si="2"/>
        <v>-3.6643999999796506E-2</v>
      </c>
      <c r="K58">
        <f t="shared" si="9"/>
        <v>-3.6643999999796506E-2</v>
      </c>
      <c r="O58">
        <f t="shared" ca="1" si="10"/>
        <v>-3.5267124933026112E-2</v>
      </c>
      <c r="P58" s="46">
        <f t="shared" si="4"/>
        <v>-2.559390405574867E-2</v>
      </c>
      <c r="Q58" s="2">
        <f t="shared" si="5"/>
        <v>42428.3534</v>
      </c>
      <c r="R58">
        <f t="shared" ca="1" si="7"/>
        <v>1.895784949493978E-6</v>
      </c>
      <c r="S58" s="3">
        <v>1</v>
      </c>
      <c r="T58" s="48">
        <f t="shared" ca="1" si="6"/>
        <v>1.895784949493978E-6</v>
      </c>
    </row>
    <row r="59" spans="1:20" x14ac:dyDescent="0.2">
      <c r="A59" s="23"/>
      <c r="B59" s="13" t="s">
        <v>49</v>
      </c>
      <c r="C59" s="34">
        <v>57448.890399999997</v>
      </c>
      <c r="D59" s="8"/>
      <c r="E59">
        <f t="shared" si="1"/>
        <v>13478.373697666093</v>
      </c>
      <c r="F59">
        <f t="shared" si="8"/>
        <v>13478.5</v>
      </c>
      <c r="G59">
        <f t="shared" si="2"/>
        <v>-3.6756000001332723E-2</v>
      </c>
      <c r="K59">
        <f t="shared" si="9"/>
        <v>-3.6756000001332723E-2</v>
      </c>
      <c r="O59">
        <f t="shared" ca="1" si="10"/>
        <v>-3.5285319342957797E-2</v>
      </c>
      <c r="P59" s="46">
        <f t="shared" si="4"/>
        <v>-2.5599201631526933E-2</v>
      </c>
      <c r="Q59" s="2">
        <f t="shared" si="5"/>
        <v>42430.390399999997</v>
      </c>
      <c r="R59">
        <f t="shared" ca="1" si="7"/>
        <v>2.1629015989181059E-6</v>
      </c>
      <c r="S59" s="3">
        <v>1</v>
      </c>
      <c r="T59" s="48">
        <f t="shared" ca="1" si="6"/>
        <v>2.1629015989181059E-6</v>
      </c>
    </row>
    <row r="60" spans="1:20" x14ac:dyDescent="0.2">
      <c r="A60" s="64" t="s">
        <v>140</v>
      </c>
      <c r="B60" s="65" t="s">
        <v>49</v>
      </c>
      <c r="C60" s="66">
        <v>57454.5746</v>
      </c>
      <c r="D60" s="66">
        <v>2.9999999999999997E-4</v>
      </c>
      <c r="E60">
        <f t="shared" ref="E60:E78" si="11">+(C60-C$7)/C$8</f>
        <v>13497.905957060777</v>
      </c>
      <c r="F60">
        <f t="shared" ref="F60:F78" si="12">ROUND(2*E60,0)/2</f>
        <v>13498</v>
      </c>
      <c r="G60">
        <f t="shared" ref="G60:G78" si="13">+C60-(C$7+F60*C$8)</f>
        <v>-2.7368000002752524E-2</v>
      </c>
      <c r="K60">
        <f t="shared" ref="K60:K78" si="14">+G60</f>
        <v>-2.7368000002752524E-2</v>
      </c>
      <c r="O60">
        <f t="shared" ref="O60:O78" ca="1" si="15">+C$11+C$12*$F60</f>
        <v>-3.5336003770624631E-2</v>
      </c>
      <c r="P60" s="46">
        <f t="shared" ref="P60:P78" si="16">+D$11+D$12*F60+D$13*F60^2</f>
        <v>-2.5613915541194771E-2</v>
      </c>
      <c r="Q60" s="2">
        <f t="shared" ref="Q60:Q78" si="17">+C60-15018.5</f>
        <v>42436.0746</v>
      </c>
      <c r="R60">
        <f t="shared" ref="R60:R78" ca="1" si="18">+(O60-G60)^2</f>
        <v>6.3489084044824107E-5</v>
      </c>
      <c r="S60" s="3">
        <v>1</v>
      </c>
      <c r="T60" s="48">
        <f t="shared" ref="T60:T78" ca="1" si="19">+S60*R60</f>
        <v>6.3489084044824107E-5</v>
      </c>
    </row>
    <row r="61" spans="1:20" x14ac:dyDescent="0.2">
      <c r="A61" s="64" t="s">
        <v>140</v>
      </c>
      <c r="B61" s="65" t="s">
        <v>47</v>
      </c>
      <c r="C61" s="66">
        <v>57455.5936</v>
      </c>
      <c r="D61" s="66">
        <v>2.9999999999999997E-4</v>
      </c>
      <c r="E61">
        <f t="shared" si="11"/>
        <v>13501.407482750088</v>
      </c>
      <c r="F61">
        <f t="shared" si="12"/>
        <v>13501.5</v>
      </c>
      <c r="G61">
        <f t="shared" si="13"/>
        <v>-2.6923999997961801E-2</v>
      </c>
      <c r="K61">
        <f t="shared" si="14"/>
        <v>-2.6923999997961801E-2</v>
      </c>
      <c r="O61">
        <f t="shared" ca="1" si="15"/>
        <v>-3.5345100975590474E-2</v>
      </c>
      <c r="P61" s="46">
        <f t="shared" si="16"/>
        <v>-2.5616549703713742E-2</v>
      </c>
      <c r="Q61" s="2">
        <f t="shared" si="17"/>
        <v>42437.0936</v>
      </c>
      <c r="R61">
        <f t="shared" ca="1" si="18"/>
        <v>7.0914941675418597E-5</v>
      </c>
      <c r="S61" s="3">
        <v>1</v>
      </c>
      <c r="T61" s="48">
        <f t="shared" ca="1" si="19"/>
        <v>7.0914941675418597E-5</v>
      </c>
    </row>
    <row r="62" spans="1:20" x14ac:dyDescent="0.2">
      <c r="A62" s="64" t="s">
        <v>140</v>
      </c>
      <c r="B62" s="65" t="s">
        <v>49</v>
      </c>
      <c r="C62" s="66">
        <v>57456.611799999999</v>
      </c>
      <c r="D62" s="66">
        <v>2.9999999999999997E-4</v>
      </c>
      <c r="E62">
        <f t="shared" si="11"/>
        <v>13504.906259449646</v>
      </c>
      <c r="F62">
        <f t="shared" si="12"/>
        <v>13505</v>
      </c>
      <c r="G62">
        <f t="shared" si="13"/>
        <v>-2.7280000002065208E-2</v>
      </c>
      <c r="K62">
        <f t="shared" si="14"/>
        <v>-2.7280000002065208E-2</v>
      </c>
      <c r="O62">
        <f t="shared" ca="1" si="15"/>
        <v>-3.5354198180556316E-2</v>
      </c>
      <c r="P62" s="46">
        <f t="shared" si="16"/>
        <v>-2.561918179799854E-2</v>
      </c>
      <c r="Q62" s="2">
        <f t="shared" si="17"/>
        <v>42438.111799999999</v>
      </c>
      <c r="R62">
        <f t="shared" ca="1" si="18"/>
        <v>6.519267622554913E-5</v>
      </c>
      <c r="S62" s="3">
        <v>1</v>
      </c>
      <c r="T62" s="48">
        <f t="shared" ca="1" si="19"/>
        <v>6.519267622554913E-5</v>
      </c>
    </row>
    <row r="63" spans="1:20" x14ac:dyDescent="0.2">
      <c r="A63" s="64" t="s">
        <v>140</v>
      </c>
      <c r="B63" s="65" t="s">
        <v>47</v>
      </c>
      <c r="C63" s="66">
        <v>57469.561699999998</v>
      </c>
      <c r="D63" s="66">
        <v>2.9999999999999997E-4</v>
      </c>
      <c r="E63">
        <f t="shared" si="11"/>
        <v>13549.405187343644</v>
      </c>
      <c r="F63">
        <f t="shared" si="12"/>
        <v>13549.5</v>
      </c>
      <c r="G63">
        <f t="shared" si="13"/>
        <v>-2.7592000005824957E-2</v>
      </c>
      <c r="K63">
        <f t="shared" si="14"/>
        <v>-2.7592000005824957E-2</v>
      </c>
      <c r="O63">
        <f t="shared" ca="1" si="15"/>
        <v>-3.5469862643693451E-2</v>
      </c>
      <c r="P63" s="46">
        <f t="shared" si="16"/>
        <v>-2.5652466680510348E-2</v>
      </c>
      <c r="Q63" s="2">
        <f t="shared" si="17"/>
        <v>42451.061699999998</v>
      </c>
      <c r="R63">
        <f t="shared" ca="1" si="18"/>
        <v>6.2060719741124337E-5</v>
      </c>
      <c r="S63" s="3">
        <v>1</v>
      </c>
      <c r="T63" s="48">
        <f t="shared" ca="1" si="19"/>
        <v>6.2060719741124337E-5</v>
      </c>
    </row>
    <row r="64" spans="1:20" x14ac:dyDescent="0.2">
      <c r="A64" s="64" t="s">
        <v>140</v>
      </c>
      <c r="B64" s="65" t="s">
        <v>47</v>
      </c>
      <c r="C64" s="66">
        <v>57471.599499999997</v>
      </c>
      <c r="D64" s="66">
        <v>2.9999999999999997E-4</v>
      </c>
      <c r="E64">
        <f t="shared" si="11"/>
        <v>13556.407551474818</v>
      </c>
      <c r="F64">
        <f t="shared" si="12"/>
        <v>13556.5</v>
      </c>
      <c r="G64">
        <f t="shared" si="13"/>
        <v>-2.6904000005743001E-2</v>
      </c>
      <c r="K64">
        <f t="shared" si="14"/>
        <v>-2.6904000005743001E-2</v>
      </c>
      <c r="O64">
        <f t="shared" ca="1" si="15"/>
        <v>-3.5488057053625136E-2</v>
      </c>
      <c r="P64" s="46">
        <f t="shared" si="16"/>
        <v>-2.5657672072137268E-2</v>
      </c>
      <c r="Q64" s="2">
        <f t="shared" si="17"/>
        <v>42453.099499999997</v>
      </c>
      <c r="R64">
        <f t="shared" ca="1" si="18"/>
        <v>7.3686035401294959E-5</v>
      </c>
      <c r="S64" s="3">
        <v>1</v>
      </c>
      <c r="T64" s="48">
        <f t="shared" ca="1" si="19"/>
        <v>7.3686035401294959E-5</v>
      </c>
    </row>
    <row r="65" spans="1:20" x14ac:dyDescent="0.2">
      <c r="A65" s="64" t="s">
        <v>140</v>
      </c>
      <c r="B65" s="65" t="s">
        <v>49</v>
      </c>
      <c r="C65" s="66">
        <v>57484.549800000001</v>
      </c>
      <c r="D65" s="66">
        <v>2.9999999999999997E-4</v>
      </c>
      <c r="E65">
        <f t="shared" si="11"/>
        <v>13600.907853863706</v>
      </c>
      <c r="F65">
        <f t="shared" si="12"/>
        <v>13601</v>
      </c>
      <c r="G65">
        <f t="shared" si="13"/>
        <v>-2.6815999997779727E-2</v>
      </c>
      <c r="K65">
        <f t="shared" si="14"/>
        <v>-2.6815999997779727E-2</v>
      </c>
      <c r="O65">
        <f t="shared" ca="1" si="15"/>
        <v>-3.5603721516762277E-2</v>
      </c>
      <c r="P65" s="46">
        <f t="shared" si="16"/>
        <v>-2.5690570026024789E-2</v>
      </c>
      <c r="Q65" s="2">
        <f t="shared" si="17"/>
        <v>42466.049800000001</v>
      </c>
      <c r="R65">
        <f t="shared" ca="1" si="18"/>
        <v>7.7224049495188971E-5</v>
      </c>
      <c r="S65" s="3">
        <v>1</v>
      </c>
      <c r="T65" s="48">
        <f t="shared" ca="1" si="19"/>
        <v>7.7224049495188971E-5</v>
      </c>
    </row>
    <row r="66" spans="1:20" x14ac:dyDescent="0.2">
      <c r="A66" s="64" t="s">
        <v>140</v>
      </c>
      <c r="B66" s="65" t="s">
        <v>49</v>
      </c>
      <c r="C66" s="66">
        <v>57495.608500000002</v>
      </c>
      <c r="D66" s="66">
        <v>2.9999999999999997E-4</v>
      </c>
      <c r="E66">
        <f t="shared" si="11"/>
        <v>13638.90816999753</v>
      </c>
      <c r="F66">
        <f t="shared" si="12"/>
        <v>13639</v>
      </c>
      <c r="G66">
        <f t="shared" si="13"/>
        <v>-2.6723999995738268E-2</v>
      </c>
      <c r="K66">
        <f t="shared" si="14"/>
        <v>-2.6723999995738268E-2</v>
      </c>
      <c r="O66">
        <f t="shared" ca="1" si="15"/>
        <v>-3.5702491170677135E-2</v>
      </c>
      <c r="P66" s="46">
        <f t="shared" si="16"/>
        <v>-2.5718398011249758E-2</v>
      </c>
      <c r="Q66" s="2">
        <f t="shared" si="17"/>
        <v>42477.108500000002</v>
      </c>
      <c r="R66">
        <f t="shared" ca="1" si="18"/>
        <v>8.0613303778455118E-5</v>
      </c>
      <c r="S66" s="3">
        <v>1</v>
      </c>
      <c r="T66" s="48">
        <f t="shared" ca="1" si="19"/>
        <v>8.0613303778455118E-5</v>
      </c>
    </row>
    <row r="67" spans="1:20" x14ac:dyDescent="0.2">
      <c r="A67" s="64" t="s">
        <v>73</v>
      </c>
      <c r="B67" s="65" t="s">
        <v>49</v>
      </c>
      <c r="C67" s="66">
        <v>57706.880799999999</v>
      </c>
      <c r="D67" s="66">
        <v>5.0000000000000001E-4</v>
      </c>
      <c r="E67">
        <f t="shared" si="11"/>
        <v>14364.889902960656</v>
      </c>
      <c r="F67">
        <f t="shared" si="12"/>
        <v>14365</v>
      </c>
      <c r="G67">
        <f t="shared" si="13"/>
        <v>-3.2040000005508773E-2</v>
      </c>
      <c r="K67">
        <f t="shared" si="14"/>
        <v>-3.2040000005508773E-2</v>
      </c>
      <c r="O67">
        <f t="shared" ca="1" si="15"/>
        <v>-3.7589511400734701E-2</v>
      </c>
      <c r="P67" s="46">
        <f t="shared" si="16"/>
        <v>-2.6203235521315916E-2</v>
      </c>
      <c r="Q67" s="2">
        <f t="shared" si="17"/>
        <v>42688.380799999999</v>
      </c>
      <c r="R67">
        <f t="shared" ca="1" si="18"/>
        <v>3.0797076725742428E-5</v>
      </c>
      <c r="S67" s="3">
        <v>1</v>
      </c>
      <c r="T67" s="48">
        <f t="shared" ca="1" si="19"/>
        <v>3.0797076725742428E-5</v>
      </c>
    </row>
    <row r="68" spans="1:20" x14ac:dyDescent="0.2">
      <c r="A68" s="64" t="s">
        <v>73</v>
      </c>
      <c r="B68" s="65" t="s">
        <v>47</v>
      </c>
      <c r="C68" s="66">
        <v>57707.8995</v>
      </c>
      <c r="D68" s="66">
        <v>5.0000000000000001E-4</v>
      </c>
      <c r="E68">
        <f t="shared" si="11"/>
        <v>14368.390397778812</v>
      </c>
      <c r="F68">
        <f t="shared" si="12"/>
        <v>14368.5</v>
      </c>
      <c r="G68">
        <f t="shared" si="13"/>
        <v>-3.189600000041537E-2</v>
      </c>
      <c r="K68">
        <f t="shared" si="14"/>
        <v>-3.189600000041537E-2</v>
      </c>
      <c r="O68">
        <f t="shared" ca="1" si="15"/>
        <v>-3.7598608605700544E-2</v>
      </c>
      <c r="P68" s="46">
        <f t="shared" si="16"/>
        <v>-2.6205357352686018E-2</v>
      </c>
      <c r="Q68" s="2">
        <f t="shared" si="17"/>
        <v>42689.3995</v>
      </c>
      <c r="R68">
        <f t="shared" ca="1" si="18"/>
        <v>3.2519744905072519E-5</v>
      </c>
      <c r="S68" s="3">
        <v>1</v>
      </c>
      <c r="T68" s="48">
        <f t="shared" ca="1" si="19"/>
        <v>3.2519744905072519E-5</v>
      </c>
    </row>
    <row r="69" spans="1:20" x14ac:dyDescent="0.2">
      <c r="A69" s="55" t="s">
        <v>83</v>
      </c>
      <c r="B69" s="56" t="s">
        <v>47</v>
      </c>
      <c r="C69" s="57">
        <v>57788.216099999998</v>
      </c>
      <c r="D69" s="58" t="s">
        <v>84</v>
      </c>
      <c r="E69">
        <f t="shared" si="11"/>
        <v>14644.377285097717</v>
      </c>
      <c r="F69">
        <f t="shared" si="12"/>
        <v>14644.5</v>
      </c>
      <c r="G69">
        <f t="shared" si="13"/>
        <v>-3.5712000004423317E-2</v>
      </c>
      <c r="K69">
        <f t="shared" si="14"/>
        <v>-3.5712000004423317E-2</v>
      </c>
      <c r="O69">
        <f t="shared" ca="1" si="15"/>
        <v>-3.8315988197292677E-2</v>
      </c>
      <c r="P69" s="46">
        <f t="shared" si="16"/>
        <v>-2.6366166760322531E-2</v>
      </c>
      <c r="Q69" s="2">
        <f t="shared" si="17"/>
        <v>42769.716099999998</v>
      </c>
      <c r="R69">
        <f t="shared" ca="1" si="18"/>
        <v>6.7807545086030401E-6</v>
      </c>
      <c r="S69" s="3">
        <v>1</v>
      </c>
      <c r="T69" s="48">
        <f t="shared" ca="1" si="19"/>
        <v>6.7807545086030401E-6</v>
      </c>
    </row>
    <row r="70" spans="1:20" x14ac:dyDescent="0.2">
      <c r="A70" s="64" t="s">
        <v>141</v>
      </c>
      <c r="B70" s="65" t="s">
        <v>47</v>
      </c>
      <c r="C70" s="66">
        <v>57788.216099999998</v>
      </c>
      <c r="D70" s="66">
        <v>5.0000000000000001E-4</v>
      </c>
      <c r="E70">
        <f t="shared" si="11"/>
        <v>14644.377285097717</v>
      </c>
      <c r="F70">
        <f t="shared" si="12"/>
        <v>14644.5</v>
      </c>
      <c r="G70">
        <f t="shared" si="13"/>
        <v>-3.5712000004423317E-2</v>
      </c>
      <c r="K70">
        <f t="shared" si="14"/>
        <v>-3.5712000004423317E-2</v>
      </c>
      <c r="O70">
        <f t="shared" ca="1" si="15"/>
        <v>-3.8315988197292677E-2</v>
      </c>
      <c r="P70" s="46">
        <f t="shared" si="16"/>
        <v>-2.6366166760322531E-2</v>
      </c>
      <c r="Q70" s="2">
        <f t="shared" si="17"/>
        <v>42769.716099999998</v>
      </c>
      <c r="R70">
        <f t="shared" ca="1" si="18"/>
        <v>6.7807545086030401E-6</v>
      </c>
      <c r="S70" s="3">
        <v>1</v>
      </c>
      <c r="T70" s="48">
        <f t="shared" ca="1" si="19"/>
        <v>6.7807545086030401E-6</v>
      </c>
    </row>
    <row r="71" spans="1:20" x14ac:dyDescent="0.2">
      <c r="A71" s="55" t="s">
        <v>83</v>
      </c>
      <c r="B71" s="56" t="s">
        <v>49</v>
      </c>
      <c r="C71" s="57">
        <v>57788.360999999997</v>
      </c>
      <c r="D71" s="58" t="s">
        <v>84</v>
      </c>
      <c r="E71">
        <f t="shared" si="11"/>
        <v>14644.875195865507</v>
      </c>
      <c r="F71">
        <f t="shared" si="12"/>
        <v>14645</v>
      </c>
      <c r="G71">
        <f t="shared" si="13"/>
        <v>-3.6320000006526243E-2</v>
      </c>
      <c r="K71">
        <f t="shared" si="14"/>
        <v>-3.6320000006526243E-2</v>
      </c>
      <c r="O71">
        <f t="shared" ca="1" si="15"/>
        <v>-3.8317287798002087E-2</v>
      </c>
      <c r="P71" s="46">
        <f t="shared" si="16"/>
        <v>-2.6366446410963251E-2</v>
      </c>
      <c r="Q71" s="2">
        <f t="shared" si="17"/>
        <v>42769.860999999997</v>
      </c>
      <c r="R71">
        <f t="shared" ca="1" si="18"/>
        <v>3.9891585219784531E-6</v>
      </c>
      <c r="S71" s="3">
        <v>1</v>
      </c>
      <c r="T71" s="48">
        <f t="shared" ca="1" si="19"/>
        <v>3.9891585219784531E-6</v>
      </c>
    </row>
    <row r="72" spans="1:20" x14ac:dyDescent="0.2">
      <c r="A72" s="64" t="s">
        <v>141</v>
      </c>
      <c r="B72" s="65" t="s">
        <v>49</v>
      </c>
      <c r="C72" s="66">
        <v>57788.360999999997</v>
      </c>
      <c r="D72" s="66">
        <v>5.0000000000000001E-4</v>
      </c>
      <c r="E72">
        <f t="shared" si="11"/>
        <v>14644.875195865507</v>
      </c>
      <c r="F72">
        <f t="shared" si="12"/>
        <v>14645</v>
      </c>
      <c r="G72">
        <f t="shared" si="13"/>
        <v>-3.6320000006526243E-2</v>
      </c>
      <c r="K72">
        <f t="shared" si="14"/>
        <v>-3.6320000006526243E-2</v>
      </c>
      <c r="O72">
        <f t="shared" ca="1" si="15"/>
        <v>-3.8317287798002087E-2</v>
      </c>
      <c r="P72" s="46">
        <f t="shared" si="16"/>
        <v>-2.6366446410963251E-2</v>
      </c>
      <c r="Q72" s="2">
        <f t="shared" si="17"/>
        <v>42769.860999999997</v>
      </c>
      <c r="R72">
        <f t="shared" ca="1" si="18"/>
        <v>3.9891585219784531E-6</v>
      </c>
      <c r="S72" s="3">
        <v>1</v>
      </c>
      <c r="T72" s="48">
        <f t="shared" ca="1" si="19"/>
        <v>3.9891585219784531E-6</v>
      </c>
    </row>
    <row r="73" spans="1:20" x14ac:dyDescent="0.2">
      <c r="A73" s="59" t="s">
        <v>0</v>
      </c>
      <c r="B73" s="60" t="s">
        <v>49</v>
      </c>
      <c r="C73" s="59">
        <v>58159.105899999849</v>
      </c>
      <c r="D73" s="59" t="s">
        <v>14</v>
      </c>
      <c r="E73">
        <f t="shared" si="11"/>
        <v>15918.842606591557</v>
      </c>
      <c r="F73">
        <f t="shared" si="12"/>
        <v>15919</v>
      </c>
      <c r="G73">
        <f t="shared" si="13"/>
        <v>-4.5804000154021196E-2</v>
      </c>
      <c r="K73">
        <f t="shared" si="14"/>
        <v>-4.5804000154021196E-2</v>
      </c>
      <c r="O73">
        <f t="shared" ca="1" si="15"/>
        <v>-4.1628670405568675E-2</v>
      </c>
      <c r="P73" s="46">
        <f t="shared" si="16"/>
        <v>-2.6941926092457606E-2</v>
      </c>
      <c r="Q73" s="2">
        <f t="shared" si="17"/>
        <v>43140.605899999849</v>
      </c>
      <c r="R73">
        <f t="shared" ca="1" si="18"/>
        <v>1.7433378508312591E-5</v>
      </c>
      <c r="S73" s="3">
        <v>1</v>
      </c>
      <c r="T73" s="48">
        <f t="shared" ca="1" si="19"/>
        <v>1.7433378508312591E-5</v>
      </c>
    </row>
    <row r="74" spans="1:20" x14ac:dyDescent="0.2">
      <c r="A74" s="64" t="s">
        <v>141</v>
      </c>
      <c r="B74" s="65" t="s">
        <v>49</v>
      </c>
      <c r="C74" s="66">
        <v>58159.105900000002</v>
      </c>
      <c r="D74" s="66">
        <v>5.0000000000000001E-4</v>
      </c>
      <c r="E74">
        <f t="shared" si="11"/>
        <v>15918.842606592083</v>
      </c>
      <c r="F74">
        <f t="shared" si="12"/>
        <v>15919</v>
      </c>
      <c r="G74">
        <f t="shared" si="13"/>
        <v>-4.5804000001226086E-2</v>
      </c>
      <c r="K74">
        <f t="shared" si="14"/>
        <v>-4.5804000001226086E-2</v>
      </c>
      <c r="O74">
        <f t="shared" ca="1" si="15"/>
        <v>-4.1628670405568675E-2</v>
      </c>
      <c r="P74" s="46">
        <f t="shared" si="16"/>
        <v>-2.6941926092457606E-2</v>
      </c>
      <c r="Q74" s="2">
        <f t="shared" si="17"/>
        <v>43140.605900000002</v>
      </c>
      <c r="R74">
        <f t="shared" ca="1" si="18"/>
        <v>1.7433377232372676E-5</v>
      </c>
      <c r="S74" s="3">
        <v>1</v>
      </c>
      <c r="T74" s="48">
        <f t="shared" ca="1" si="19"/>
        <v>1.7433377232372676E-5</v>
      </c>
    </row>
    <row r="75" spans="1:20" x14ac:dyDescent="0.2">
      <c r="A75" s="64" t="s">
        <v>141</v>
      </c>
      <c r="B75" s="65" t="s">
        <v>49</v>
      </c>
      <c r="C75" s="66">
        <v>58443.132100000003</v>
      </c>
      <c r="D75" s="66">
        <v>5.0000000000000001E-4</v>
      </c>
      <c r="E75">
        <f t="shared" si="11"/>
        <v>16894.8239959315</v>
      </c>
      <c r="F75">
        <f t="shared" si="12"/>
        <v>16895</v>
      </c>
      <c r="G75">
        <f t="shared" si="13"/>
        <v>-5.1220000001194421E-2</v>
      </c>
      <c r="K75">
        <f t="shared" si="14"/>
        <v>-5.1220000001194421E-2</v>
      </c>
      <c r="O75">
        <f t="shared" ca="1" si="15"/>
        <v>-4.4165490990329265E-2</v>
      </c>
      <c r="P75" s="46">
        <f t="shared" si="16"/>
        <v>-2.7197414611590174E-2</v>
      </c>
      <c r="Q75" s="2">
        <f t="shared" si="17"/>
        <v>43424.632100000003</v>
      </c>
      <c r="R75">
        <f t="shared" ca="1" si="18"/>
        <v>4.9766097384377686E-5</v>
      </c>
      <c r="S75" s="3">
        <v>1</v>
      </c>
      <c r="T75" s="48">
        <f t="shared" ca="1" si="19"/>
        <v>4.9766097384377686E-5</v>
      </c>
    </row>
    <row r="76" spans="1:20" x14ac:dyDescent="0.2">
      <c r="A76" s="59" t="s">
        <v>0</v>
      </c>
      <c r="B76" s="60" t="s">
        <v>49</v>
      </c>
      <c r="C76" s="59">
        <v>58443.132100000046</v>
      </c>
      <c r="D76" s="59" t="s">
        <v>14</v>
      </c>
      <c r="E76">
        <f t="shared" si="11"/>
        <v>16894.823995931652</v>
      </c>
      <c r="F76">
        <f t="shared" si="12"/>
        <v>16895</v>
      </c>
      <c r="G76">
        <f t="shared" si="13"/>
        <v>-5.1219999957538676E-2</v>
      </c>
      <c r="K76">
        <f t="shared" si="14"/>
        <v>-5.1219999957538676E-2</v>
      </c>
      <c r="O76">
        <f t="shared" ca="1" si="15"/>
        <v>-4.4165490990329265E-2</v>
      </c>
      <c r="P76" s="46">
        <f t="shared" si="16"/>
        <v>-2.7197414611590174E-2</v>
      </c>
      <c r="Q76" s="2">
        <f t="shared" si="17"/>
        <v>43424.632100000046</v>
      </c>
      <c r="R76">
        <f t="shared" ca="1" si="18"/>
        <v>4.9766096768437987E-5</v>
      </c>
      <c r="S76" s="3">
        <v>1</v>
      </c>
      <c r="T76" s="48">
        <f t="shared" ca="1" si="19"/>
        <v>4.9766096768437987E-5</v>
      </c>
    </row>
    <row r="77" spans="1:20" x14ac:dyDescent="0.2">
      <c r="A77" s="64" t="s">
        <v>134</v>
      </c>
      <c r="B77" s="65" t="s">
        <v>47</v>
      </c>
      <c r="C77" s="66">
        <v>58597.802000000003</v>
      </c>
      <c r="D77" s="66">
        <v>5.0000000000000001E-4</v>
      </c>
      <c r="E77">
        <f t="shared" si="11"/>
        <v>17426.306457376922</v>
      </c>
      <c r="F77">
        <f t="shared" si="12"/>
        <v>17426.5</v>
      </c>
      <c r="G77">
        <f t="shared" si="13"/>
        <v>-5.6323999997403007E-2</v>
      </c>
      <c r="K77">
        <f t="shared" si="14"/>
        <v>-5.6323999997403007E-2</v>
      </c>
      <c r="O77">
        <f t="shared" ca="1" si="15"/>
        <v>-4.5546966544427879E-2</v>
      </c>
      <c r="P77" s="46">
        <f t="shared" si="16"/>
        <v>-2.7268907372465272E-2</v>
      </c>
      <c r="Q77" s="2">
        <f t="shared" si="17"/>
        <v>43579.302000000003</v>
      </c>
      <c r="R77">
        <f t="shared" ca="1" si="18"/>
        <v>1.1614445004654501E-4</v>
      </c>
      <c r="S77" s="3">
        <v>1</v>
      </c>
      <c r="T77" s="48">
        <f t="shared" ca="1" si="19"/>
        <v>1.1614445004654501E-4</v>
      </c>
    </row>
    <row r="78" spans="1:20" x14ac:dyDescent="0.2">
      <c r="A78" s="63" t="s">
        <v>85</v>
      </c>
      <c r="C78" s="61">
        <v>59589.861299999997</v>
      </c>
      <c r="D78" s="62">
        <v>2.0000000000000001E-4</v>
      </c>
      <c r="E78">
        <f t="shared" si="11"/>
        <v>20835.257511614469</v>
      </c>
      <c r="F78">
        <f t="shared" si="12"/>
        <v>20835.5</v>
      </c>
      <c r="G78">
        <f t="shared" si="13"/>
        <v>-7.0568000002822373E-2</v>
      </c>
      <c r="K78">
        <f t="shared" si="14"/>
        <v>-7.0568000002822373E-2</v>
      </c>
      <c r="O78">
        <f t="shared" ca="1" si="15"/>
        <v>-5.440764418115826E-2</v>
      </c>
      <c r="P78" s="46">
        <f t="shared" si="16"/>
        <v>-2.6593459292601464E-2</v>
      </c>
      <c r="Q78" s="2">
        <f t="shared" si="17"/>
        <v>44571.361299999997</v>
      </c>
      <c r="R78">
        <f t="shared" ca="1" si="18"/>
        <v>2.6115710028279317E-4</v>
      </c>
      <c r="S78" s="3">
        <v>1</v>
      </c>
      <c r="T78" s="48">
        <f t="shared" ca="1" si="19"/>
        <v>2.6115710028279317E-4</v>
      </c>
    </row>
    <row r="79" spans="1:20" x14ac:dyDescent="0.2">
      <c r="C79" s="8"/>
      <c r="D79" s="8"/>
    </row>
    <row r="80" spans="1:20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</sheetData>
  <sheetProtection sheet="1"/>
  <phoneticPr fontId="7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9"/>
  </sheetPr>
  <dimension ref="A1:W6939"/>
  <sheetViews>
    <sheetView workbookViewId="0">
      <pane xSplit="14" ySplit="21" topLeftCell="O62" activePane="bottomRight" state="frozen"/>
      <selection pane="topRight" activeCell="O1" sqref="O1"/>
      <selection pane="bottomLeft" activeCell="A22" sqref="A22"/>
      <selection pane="bottomRight" activeCell="C5" sqref="C5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28515625" customWidth="1"/>
    <col min="6" max="6" width="16.71093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10.28515625" customWidth="1"/>
    <col min="19" max="19" width="9.140625" style="3" customWidth="1"/>
  </cols>
  <sheetData>
    <row r="1" spans="1:23" ht="21" thickBot="1" x14ac:dyDescent="0.35">
      <c r="A1" s="1" t="s">
        <v>51</v>
      </c>
      <c r="V1" s="4" t="s">
        <v>11</v>
      </c>
      <c r="W1" s="6" t="s">
        <v>23</v>
      </c>
    </row>
    <row r="2" spans="1:23" x14ac:dyDescent="0.2">
      <c r="A2" t="s">
        <v>25</v>
      </c>
      <c r="B2" t="s">
        <v>44</v>
      </c>
      <c r="C2" s="30" t="s">
        <v>41</v>
      </c>
      <c r="D2" s="3" t="s">
        <v>45</v>
      </c>
      <c r="E2" s="31" t="s">
        <v>42</v>
      </c>
      <c r="F2" t="e">
        <v>#N/A</v>
      </c>
      <c r="V2" s="48">
        <v>-120000</v>
      </c>
      <c r="W2" s="48">
        <f t="shared" ref="W2:W18" si="0">+D$11+D$12*V2+D$13*V2^2</f>
        <v>1.7586598719050026</v>
      </c>
    </row>
    <row r="3" spans="1:23" ht="13.5" thickBot="1" x14ac:dyDescent="0.25">
      <c r="V3" s="48">
        <v>-115000</v>
      </c>
      <c r="W3" s="48">
        <f t="shared" si="0"/>
        <v>1.6297356452603344</v>
      </c>
    </row>
    <row r="4" spans="1:23" ht="14.25" thickTop="1" thickBot="1" x14ac:dyDescent="0.25">
      <c r="A4" s="5" t="s">
        <v>1</v>
      </c>
      <c r="C4" s="27">
        <v>53526.468000000001</v>
      </c>
      <c r="D4" s="28">
        <v>0.291016</v>
      </c>
      <c r="V4" s="48">
        <v>-100000</v>
      </c>
      <c r="W4" s="48">
        <f t="shared" si="0"/>
        <v>1.271994739884069</v>
      </c>
    </row>
    <row r="5" spans="1:23" ht="13.5" thickTop="1" x14ac:dyDescent="0.2">
      <c r="A5" s="9" t="s">
        <v>32</v>
      </c>
      <c r="B5" s="10"/>
      <c r="C5" s="11">
        <v>8</v>
      </c>
      <c r="D5" s="10" t="s">
        <v>33</v>
      </c>
      <c r="V5" s="48">
        <v>-90000</v>
      </c>
      <c r="W5" s="48">
        <f t="shared" si="0"/>
        <v>1.0576939484313401</v>
      </c>
    </row>
    <row r="6" spans="1:23" x14ac:dyDescent="0.2">
      <c r="A6" s="5" t="s">
        <v>2</v>
      </c>
      <c r="V6" s="48">
        <v>-80000</v>
      </c>
      <c r="W6" s="48">
        <f t="shared" si="0"/>
        <v>0.86274767335043689</v>
      </c>
    </row>
    <row r="7" spans="1:23" x14ac:dyDescent="0.2">
      <c r="A7" t="s">
        <v>3</v>
      </c>
      <c r="C7" s="8">
        <v>53526.468000000001</v>
      </c>
      <c r="D7" s="29" t="s">
        <v>52</v>
      </c>
      <c r="V7" s="48">
        <v>-70000</v>
      </c>
      <c r="W7" s="48">
        <f t="shared" si="0"/>
        <v>0.68715591464135906</v>
      </c>
    </row>
    <row r="8" spans="1:23" x14ac:dyDescent="0.2">
      <c r="A8" t="s">
        <v>4</v>
      </c>
      <c r="C8" s="8">
        <v>0.291016</v>
      </c>
      <c r="D8" s="29" t="s">
        <v>52</v>
      </c>
      <c r="V8" s="48">
        <v>-60000</v>
      </c>
      <c r="W8" s="48">
        <f t="shared" si="0"/>
        <v>0.53091867230410661</v>
      </c>
    </row>
    <row r="9" spans="1:23" x14ac:dyDescent="0.2">
      <c r="A9" s="24" t="s">
        <v>36</v>
      </c>
      <c r="B9" s="25">
        <v>30</v>
      </c>
      <c r="C9" s="22" t="str">
        <f>"F"&amp;B9</f>
        <v>F30</v>
      </c>
      <c r="D9" s="23" t="str">
        <f>"G"&amp;B9</f>
        <v>G30</v>
      </c>
      <c r="V9" s="48">
        <v>-50000</v>
      </c>
      <c r="W9" s="48">
        <f t="shared" si="0"/>
        <v>0.39403594633867939</v>
      </c>
    </row>
    <row r="10" spans="1:23" ht="13.5" thickBot="1" x14ac:dyDescent="0.25">
      <c r="A10" s="10"/>
      <c r="B10" s="10"/>
      <c r="C10" s="4" t="s">
        <v>21</v>
      </c>
      <c r="D10" s="4" t="s">
        <v>22</v>
      </c>
      <c r="E10" s="10"/>
      <c r="V10" s="48">
        <v>-40000</v>
      </c>
      <c r="W10" s="48">
        <f t="shared" si="0"/>
        <v>0.27650773674507767</v>
      </c>
    </row>
    <row r="11" spans="1:23" x14ac:dyDescent="0.2">
      <c r="A11" s="10" t="s">
        <v>16</v>
      </c>
      <c r="B11" s="10"/>
      <c r="C11" s="21">
        <f ca="1">INTERCEPT(INDIRECT($D$9):G991,INDIRECT($C$9):F991)</f>
        <v>-2.5198301949919122E-4</v>
      </c>
      <c r="D11" s="3">
        <f>+E11*F11</f>
        <v>-5.9937911075489756E-5</v>
      </c>
      <c r="E11" s="51">
        <v>-5.9937911075489756E-5</v>
      </c>
      <c r="F11">
        <v>1</v>
      </c>
      <c r="V11" s="48">
        <v>-30000</v>
      </c>
      <c r="W11" s="48">
        <f t="shared" si="0"/>
        <v>0.17833404352330129</v>
      </c>
    </row>
    <row r="12" spans="1:23" x14ac:dyDescent="0.2">
      <c r="A12" s="10" t="s">
        <v>17</v>
      </c>
      <c r="B12" s="10"/>
      <c r="C12" s="21">
        <f ca="1">SLOPE(INDIRECT($D$9):G991,INDIRECT($C$9):F991)</f>
        <v>-2.5992014188120787E-6</v>
      </c>
      <c r="D12" s="3">
        <f>+E12*F12</f>
        <v>-3.0432885920387516E-6</v>
      </c>
      <c r="E12" s="52">
        <v>-3.0432885920387513E-2</v>
      </c>
      <c r="F12" s="53">
        <v>1E-4</v>
      </c>
      <c r="V12" s="48">
        <v>-20000</v>
      </c>
      <c r="W12" s="48">
        <f t="shared" si="0"/>
        <v>9.9514866673350313E-2</v>
      </c>
    </row>
    <row r="13" spans="1:23" ht="13.5" thickBot="1" x14ac:dyDescent="0.25">
      <c r="A13" s="10" t="s">
        <v>20</v>
      </c>
      <c r="B13" s="10"/>
      <c r="C13" s="3" t="s">
        <v>14</v>
      </c>
      <c r="D13" s="3">
        <f>+E13*F13</f>
        <v>9.6772581859126925E-11</v>
      </c>
      <c r="E13" s="54">
        <v>9.6772581859126926E-3</v>
      </c>
      <c r="F13" s="53">
        <v>1E-8</v>
      </c>
      <c r="V13" s="48">
        <v>-10000</v>
      </c>
      <c r="W13" s="48">
        <f t="shared" si="0"/>
        <v>4.0050206195224716E-2</v>
      </c>
    </row>
    <row r="14" spans="1:23" x14ac:dyDescent="0.2">
      <c r="A14" s="10"/>
      <c r="B14" s="10"/>
      <c r="C14" s="10"/>
      <c r="E14">
        <f ca="1">SUM(T21:T950)</f>
        <v>0.90184738874382209</v>
      </c>
      <c r="V14" s="48">
        <v>-5000</v>
      </c>
      <c r="W14" s="48">
        <f t="shared" si="0"/>
        <v>1.757581959559644E-2</v>
      </c>
    </row>
    <row r="15" spans="1:23" x14ac:dyDescent="0.2">
      <c r="A15" s="12" t="s">
        <v>18</v>
      </c>
      <c r="B15" s="10"/>
      <c r="C15" s="13">
        <f ca="1">(C7+C11)+(C8+C12)*INT(MAX(F21:F3532))</f>
        <v>59589.731953655428</v>
      </c>
      <c r="E15" s="14" t="s">
        <v>38</v>
      </c>
      <c r="F15" s="11">
        <v>1</v>
      </c>
      <c r="V15" s="48">
        <v>0</v>
      </c>
      <c r="W15" s="48">
        <f t="shared" si="0"/>
        <v>-5.9937911075489756E-5</v>
      </c>
    </row>
    <row r="16" spans="1:23" x14ac:dyDescent="0.2">
      <c r="A16" s="16" t="s">
        <v>5</v>
      </c>
      <c r="B16" s="10"/>
      <c r="C16" s="17">
        <f ca="1">+C8+C12</f>
        <v>0.29101340079858118</v>
      </c>
      <c r="E16" s="14" t="s">
        <v>34</v>
      </c>
      <c r="F16" s="15">
        <f ca="1">NOW()+15018.5+$C$5/24</f>
        <v>60308.444859143521</v>
      </c>
      <c r="V16" s="48">
        <v>5000</v>
      </c>
      <c r="W16" s="48">
        <f t="shared" si="0"/>
        <v>-1.2857066324791076E-2</v>
      </c>
    </row>
    <row r="17" spans="1:23" ht="13.5" thickBot="1" x14ac:dyDescent="0.25">
      <c r="A17" s="14" t="s">
        <v>31</v>
      </c>
      <c r="B17" s="10"/>
      <c r="C17" s="10">
        <f>COUNT(C21:C2190)</f>
        <v>58</v>
      </c>
      <c r="E17" s="14" t="s">
        <v>39</v>
      </c>
      <c r="F17" s="15">
        <f ca="1">ROUND(2*(F16-$C$7)/$C$8,0)/2+F15</f>
        <v>23305.5</v>
      </c>
      <c r="V17" s="48">
        <v>10000</v>
      </c>
      <c r="W17" s="48">
        <f t="shared" si="0"/>
        <v>-2.0815565645550312E-2</v>
      </c>
    </row>
    <row r="18" spans="1:23" ht="14.25" thickTop="1" thickBot="1" x14ac:dyDescent="0.25">
      <c r="A18" s="16" t="s">
        <v>6</v>
      </c>
      <c r="B18" s="10"/>
      <c r="C18" s="19">
        <f ca="1">+C15</f>
        <v>59589.731953655428</v>
      </c>
      <c r="D18" s="20">
        <f ca="1">+C16</f>
        <v>0.29101340079858118</v>
      </c>
      <c r="E18" s="14" t="s">
        <v>40</v>
      </c>
      <c r="F18" s="23">
        <f ca="1">ROUND(2*(F16-$C$15)/$C$16,0)/2+F15</f>
        <v>2470.5</v>
      </c>
      <c r="V18" s="48">
        <v>15000</v>
      </c>
      <c r="W18" s="48">
        <f t="shared" si="0"/>
        <v>-2.3935435873353207E-2</v>
      </c>
    </row>
    <row r="19" spans="1:23" ht="13.5" thickTop="1" x14ac:dyDescent="0.2">
      <c r="E19" s="14" t="s">
        <v>35</v>
      </c>
      <c r="F19" s="18">
        <f ca="1">+$C$15+$C$16*F18-15018.5-$C$5/24</f>
        <v>45289.847226994985</v>
      </c>
      <c r="R19">
        <f ca="1">SQRT(SUM(R21:R49)/(COUNT(R21:R49)-1))</f>
        <v>0.40098565220377463</v>
      </c>
      <c r="V19" s="48"/>
    </row>
    <row r="20" spans="1:23" ht="15" thickBot="1" x14ac:dyDescent="0.25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77</v>
      </c>
      <c r="I20" s="7" t="s">
        <v>78</v>
      </c>
      <c r="J20" s="7" t="s">
        <v>79</v>
      </c>
      <c r="K20" s="7" t="s">
        <v>80</v>
      </c>
      <c r="L20" s="7" t="s">
        <v>27</v>
      </c>
      <c r="M20" s="7" t="s">
        <v>28</v>
      </c>
      <c r="N20" s="7" t="s">
        <v>29</v>
      </c>
      <c r="O20" s="7" t="s">
        <v>24</v>
      </c>
      <c r="P20" s="44" t="s">
        <v>23</v>
      </c>
      <c r="Q20" s="4" t="s">
        <v>15</v>
      </c>
      <c r="R20" s="7" t="s">
        <v>74</v>
      </c>
      <c r="S20" s="6" t="s">
        <v>75</v>
      </c>
      <c r="T20" s="7" t="s">
        <v>76</v>
      </c>
      <c r="U20" s="45" t="s">
        <v>37</v>
      </c>
      <c r="V20" s="48"/>
    </row>
    <row r="21" spans="1:23" x14ac:dyDescent="0.2">
      <c r="A21" s="23" t="s">
        <v>53</v>
      </c>
      <c r="B21" s="13" t="s">
        <v>47</v>
      </c>
      <c r="C21" s="34">
        <v>22082.483800000002</v>
      </c>
      <c r="D21" s="8"/>
      <c r="E21">
        <f t="shared" ref="E21:E59" si="1">+(C21-C$7)/C$8</f>
        <v>-108048.98768452593</v>
      </c>
      <c r="F21" s="43">
        <f>ROUND(2*E21,0)/2-5</f>
        <v>-108054</v>
      </c>
      <c r="G21">
        <f t="shared" ref="G21:G59" si="2">+C21-(C$7+F21*C$8)</f>
        <v>1.4586640000015905</v>
      </c>
      <c r="H21">
        <f t="shared" ref="H21:H29" si="3">+G21</f>
        <v>1.4586640000015905</v>
      </c>
      <c r="P21" s="46">
        <f t="shared" ref="P21:P59" si="4">+D$11+D$12*F21+D$13*F21^2</f>
        <v>1.4586640000015898</v>
      </c>
      <c r="Q21" s="47">
        <f t="shared" ref="Q21:Q59" si="5">+C21-15018.5</f>
        <v>7063.9838000000018</v>
      </c>
      <c r="R21" s="48">
        <f>+(P21-G21)^2</f>
        <v>4.4373425918681914E-31</v>
      </c>
      <c r="S21" s="50">
        <v>0.2</v>
      </c>
      <c r="T21" s="48">
        <f t="shared" ref="T21:T59" si="6">+S21*R21</f>
        <v>8.874685183736383E-32</v>
      </c>
      <c r="U21" s="49"/>
      <c r="V21" s="48"/>
    </row>
    <row r="22" spans="1:23" x14ac:dyDescent="0.2">
      <c r="A22" s="23" t="s">
        <v>54</v>
      </c>
      <c r="B22" s="13" t="s">
        <v>47</v>
      </c>
      <c r="C22" s="34">
        <v>23516.863000000001</v>
      </c>
      <c r="D22" s="8"/>
      <c r="E22">
        <f t="shared" si="1"/>
        <v>-103120.12054320038</v>
      </c>
      <c r="F22" s="43">
        <f>ROUND(2*E22,0)/2-5</f>
        <v>-103125</v>
      </c>
      <c r="G22">
        <f t="shared" si="2"/>
        <v>1.4200000000018917</v>
      </c>
      <c r="H22">
        <f t="shared" si="3"/>
        <v>1.4200000000018917</v>
      </c>
      <c r="P22" s="46">
        <f t="shared" si="4"/>
        <v>1.3429329251408624</v>
      </c>
      <c r="Q22" s="2">
        <f t="shared" si="5"/>
        <v>8498.3630000000012</v>
      </c>
      <c r="R22">
        <f t="shared" ref="R22:R59" si="7">+(O22-G22)^2</f>
        <v>2.0164000000053726</v>
      </c>
      <c r="S22" s="50">
        <v>0.2</v>
      </c>
      <c r="T22" s="48">
        <f t="shared" si="6"/>
        <v>0.40328000000107456</v>
      </c>
    </row>
    <row r="23" spans="1:23" x14ac:dyDescent="0.2">
      <c r="A23" s="23" t="s">
        <v>55</v>
      </c>
      <c r="B23" s="13" t="s">
        <v>47</v>
      </c>
      <c r="C23" s="34">
        <v>28603.615000000002</v>
      </c>
      <c r="D23" s="8"/>
      <c r="E23">
        <f t="shared" si="1"/>
        <v>-85640.834180938502</v>
      </c>
      <c r="F23" s="42">
        <f>ROUND(2*E23,0)/2-3</f>
        <v>-85644</v>
      </c>
      <c r="G23">
        <f t="shared" si="2"/>
        <v>0.92130399999950896</v>
      </c>
      <c r="H23">
        <f t="shared" si="3"/>
        <v>0.92130399999950896</v>
      </c>
      <c r="P23" s="46">
        <f t="shared" si="4"/>
        <v>0.97039617153313051</v>
      </c>
      <c r="Q23" s="2">
        <f t="shared" si="5"/>
        <v>13585.115000000002</v>
      </c>
      <c r="R23">
        <f t="shared" si="7"/>
        <v>0.84880106041509518</v>
      </c>
      <c r="S23" s="50">
        <v>0.2</v>
      </c>
      <c r="T23" s="48">
        <f t="shared" si="6"/>
        <v>0.16976021208301906</v>
      </c>
    </row>
    <row r="24" spans="1:23" x14ac:dyDescent="0.2">
      <c r="A24" s="23" t="s">
        <v>56</v>
      </c>
      <c r="B24" s="13" t="s">
        <v>47</v>
      </c>
      <c r="C24" s="34">
        <v>29585.79</v>
      </c>
      <c r="D24" s="8"/>
      <c r="E24">
        <f t="shared" si="1"/>
        <v>-82265.847925887239</v>
      </c>
      <c r="F24" s="42">
        <f>ROUND(2*E24,0)/2-3</f>
        <v>-82269</v>
      </c>
      <c r="G24">
        <f t="shared" si="2"/>
        <v>0.91730399999869405</v>
      </c>
      <c r="H24">
        <f t="shared" si="3"/>
        <v>0.91730399999869405</v>
      </c>
      <c r="P24" s="46">
        <f t="shared" si="4"/>
        <v>0.90528343347022311</v>
      </c>
      <c r="Q24" s="2">
        <f t="shared" si="5"/>
        <v>14567.29</v>
      </c>
      <c r="R24">
        <f t="shared" si="7"/>
        <v>0.84144662841360407</v>
      </c>
      <c r="S24" s="50">
        <v>0.2</v>
      </c>
      <c r="T24" s="48">
        <f t="shared" si="6"/>
        <v>0.16828932568272081</v>
      </c>
    </row>
    <row r="25" spans="1:23" x14ac:dyDescent="0.2">
      <c r="A25" s="23" t="s">
        <v>57</v>
      </c>
      <c r="B25" s="13" t="s">
        <v>49</v>
      </c>
      <c r="C25" s="34">
        <v>32262.615000000002</v>
      </c>
      <c r="D25" s="8"/>
      <c r="E25">
        <f t="shared" si="1"/>
        <v>-73067.642328944115</v>
      </c>
      <c r="F25" s="42">
        <f>ROUND(2*E25,0)/2-3</f>
        <v>-73070.5</v>
      </c>
      <c r="G25">
        <f t="shared" si="2"/>
        <v>0.83162799999990966</v>
      </c>
      <c r="H25">
        <f t="shared" si="3"/>
        <v>0.83162799999990966</v>
      </c>
      <c r="P25" s="46">
        <f t="shared" si="4"/>
        <v>0.73901233104978048</v>
      </c>
      <c r="Q25" s="2">
        <f t="shared" si="5"/>
        <v>17244.115000000002</v>
      </c>
      <c r="R25">
        <f t="shared" si="7"/>
        <v>0.69160513038384974</v>
      </c>
      <c r="S25" s="50">
        <v>0.2</v>
      </c>
      <c r="T25" s="48">
        <f t="shared" si="6"/>
        <v>0.13832102607676997</v>
      </c>
    </row>
    <row r="26" spans="1:23" x14ac:dyDescent="0.2">
      <c r="A26" s="23" t="s">
        <v>58</v>
      </c>
      <c r="B26" s="13" t="s">
        <v>47</v>
      </c>
      <c r="C26" s="34">
        <v>43131.874000000003</v>
      </c>
      <c r="D26" s="8"/>
      <c r="E26">
        <f t="shared" si="1"/>
        <v>-35718.290403276784</v>
      </c>
      <c r="F26" s="40">
        <f>ROUND(2*E26,0)/2-0.5</f>
        <v>-35719</v>
      </c>
      <c r="G26">
        <f t="shared" si="2"/>
        <v>0.20650400000158697</v>
      </c>
      <c r="H26">
        <f t="shared" si="3"/>
        <v>0.20650400000158697</v>
      </c>
      <c r="P26" s="46">
        <f t="shared" si="4"/>
        <v>0.2321102917810475</v>
      </c>
      <c r="Q26" s="2">
        <f t="shared" si="5"/>
        <v>28113.374000000003</v>
      </c>
      <c r="R26">
        <f t="shared" si="7"/>
        <v>4.2643902016655431E-2</v>
      </c>
      <c r="S26" s="50">
        <v>0.2</v>
      </c>
      <c r="T26" s="48">
        <f t="shared" si="6"/>
        <v>8.528780403331087E-3</v>
      </c>
    </row>
    <row r="27" spans="1:23" x14ac:dyDescent="0.2">
      <c r="A27" s="23" t="s">
        <v>59</v>
      </c>
      <c r="B27" s="13" t="s">
        <v>47</v>
      </c>
      <c r="C27" s="34">
        <v>44308.72</v>
      </c>
      <c r="D27" s="8"/>
      <c r="E27">
        <f t="shared" si="1"/>
        <v>-31674.368419605795</v>
      </c>
      <c r="F27" s="40">
        <f>ROUND(2*E27,0)/2-0.5</f>
        <v>-31675</v>
      </c>
      <c r="G27">
        <f t="shared" si="2"/>
        <v>0.18379999999888241</v>
      </c>
      <c r="H27">
        <f t="shared" si="3"/>
        <v>0.18379999999888241</v>
      </c>
      <c r="P27" s="46">
        <f t="shared" si="4"/>
        <v>0.19342870396678696</v>
      </c>
      <c r="Q27" s="2">
        <f t="shared" si="5"/>
        <v>29290.22</v>
      </c>
      <c r="R27">
        <f t="shared" si="7"/>
        <v>3.3782439999589173E-2</v>
      </c>
      <c r="S27" s="50">
        <v>0.2</v>
      </c>
      <c r="T27" s="48">
        <f t="shared" si="6"/>
        <v>6.7564879999178346E-3</v>
      </c>
    </row>
    <row r="28" spans="1:23" x14ac:dyDescent="0.2">
      <c r="A28" s="23" t="s">
        <v>60</v>
      </c>
      <c r="B28" s="13" t="s">
        <v>47</v>
      </c>
      <c r="C28" s="34">
        <v>46095.794999999998</v>
      </c>
      <c r="D28" s="8"/>
      <c r="E28">
        <f t="shared" si="1"/>
        <v>-25533.554856090395</v>
      </c>
      <c r="F28" s="40">
        <f>ROUND(2*E28,0)/2-0.5</f>
        <v>-25534</v>
      </c>
      <c r="G28">
        <f t="shared" si="2"/>
        <v>0.12954399999580346</v>
      </c>
      <c r="H28">
        <f t="shared" si="3"/>
        <v>0.12954399999580346</v>
      </c>
      <c r="P28" s="46">
        <f t="shared" si="4"/>
        <v>0.14074167987798764</v>
      </c>
      <c r="Q28" s="2">
        <f t="shared" si="5"/>
        <v>31077.294999999998</v>
      </c>
      <c r="R28">
        <f t="shared" si="7"/>
        <v>1.6781647934912727E-2</v>
      </c>
      <c r="S28" s="50">
        <v>0.2</v>
      </c>
      <c r="T28" s="48">
        <f t="shared" si="6"/>
        <v>3.3563295869825458E-3</v>
      </c>
    </row>
    <row r="29" spans="1:23" ht="13.5" thickBot="1" x14ac:dyDescent="0.25">
      <c r="A29" s="35" t="s">
        <v>61</v>
      </c>
      <c r="B29" s="36" t="s">
        <v>49</v>
      </c>
      <c r="C29" s="37">
        <v>47200.9</v>
      </c>
      <c r="D29" s="38"/>
      <c r="E29" s="39">
        <f t="shared" si="1"/>
        <v>-21736.15196415317</v>
      </c>
      <c r="F29" s="40">
        <f>ROUND(2*E29,0)/2-0.5</f>
        <v>-21736.5</v>
      </c>
      <c r="G29">
        <f t="shared" si="2"/>
        <v>0.10128399999666726</v>
      </c>
      <c r="H29">
        <f t="shared" si="3"/>
        <v>0.10128399999666726</v>
      </c>
      <c r="P29" s="46">
        <f t="shared" si="4"/>
        <v>0.11181317201361433</v>
      </c>
      <c r="Q29" s="2">
        <f t="shared" si="5"/>
        <v>32182.400000000001</v>
      </c>
      <c r="R29">
        <f t="shared" si="7"/>
        <v>1.0258448655324893E-2</v>
      </c>
      <c r="S29" s="50">
        <v>0.2</v>
      </c>
      <c r="T29" s="48">
        <f t="shared" si="6"/>
        <v>2.0516897310649787E-3</v>
      </c>
    </row>
    <row r="30" spans="1:23" x14ac:dyDescent="0.2">
      <c r="A30" s="23" t="s">
        <v>62</v>
      </c>
      <c r="B30" s="13" t="s">
        <v>49</v>
      </c>
      <c r="C30" s="34">
        <v>51554.713000000003</v>
      </c>
      <c r="D30" s="8"/>
      <c r="E30">
        <f t="shared" si="1"/>
        <v>-6775.4178464414235</v>
      </c>
      <c r="F30">
        <f t="shared" ref="F30:F59" si="8">ROUND(2*E30,0)/2</f>
        <v>-6775.5</v>
      </c>
      <c r="G30">
        <f t="shared" si="2"/>
        <v>2.3908000002847984E-2</v>
      </c>
      <c r="K30">
        <f t="shared" ref="K30:K59" si="9">+G30</f>
        <v>2.3908000002847984E-2</v>
      </c>
      <c r="O30">
        <f t="shared" ref="O30:O59" ca="1" si="10">+C$11+C$12*$F30</f>
        <v>1.7358906193662049E-2</v>
      </c>
      <c r="P30" s="46">
        <f t="shared" si="4"/>
        <v>2.5002441592915901E-2</v>
      </c>
      <c r="Q30" s="2">
        <f t="shared" si="5"/>
        <v>36536.213000000003</v>
      </c>
      <c r="R30">
        <f t="shared" ca="1" si="7"/>
        <v>4.289062972151755E-5</v>
      </c>
      <c r="S30" s="3">
        <v>1</v>
      </c>
      <c r="T30" s="48">
        <f t="shared" ca="1" si="6"/>
        <v>4.289062972151755E-5</v>
      </c>
    </row>
    <row r="31" spans="1:23" x14ac:dyDescent="0.2">
      <c r="A31" s="23" t="s">
        <v>63</v>
      </c>
      <c r="B31" s="13" t="s">
        <v>49</v>
      </c>
      <c r="C31" s="34">
        <v>52727.775000000001</v>
      </c>
      <c r="D31" s="8"/>
      <c r="E31">
        <f t="shared" si="1"/>
        <v>-2744.4985842702781</v>
      </c>
      <c r="F31">
        <f t="shared" si="8"/>
        <v>-2744.5</v>
      </c>
      <c r="G31">
        <f t="shared" si="2"/>
        <v>4.1200000123353675E-4</v>
      </c>
      <c r="K31">
        <f t="shared" si="9"/>
        <v>4.1200000123353675E-4</v>
      </c>
      <c r="O31">
        <f t="shared" ca="1" si="10"/>
        <v>6.8815252744305593E-3</v>
      </c>
      <c r="P31" s="46">
        <f t="shared" si="4"/>
        <v>9.0212858368538731E-3</v>
      </c>
      <c r="Q31" s="2">
        <f t="shared" si="5"/>
        <v>37709.275000000001</v>
      </c>
      <c r="R31">
        <f t="shared" ca="1" si="7"/>
        <v>4.1854757260535009E-5</v>
      </c>
      <c r="S31" s="3">
        <v>1</v>
      </c>
      <c r="T31" s="48">
        <f t="shared" ca="1" si="6"/>
        <v>4.1854757260535009E-5</v>
      </c>
    </row>
    <row r="32" spans="1:23" x14ac:dyDescent="0.2">
      <c r="A32" s="23" t="s">
        <v>64</v>
      </c>
      <c r="B32" s="13" t="s">
        <v>49</v>
      </c>
      <c r="C32" s="34">
        <v>53036.832000000002</v>
      </c>
      <c r="D32" s="8"/>
      <c r="E32">
        <f t="shared" si="1"/>
        <v>-1682.5054292547441</v>
      </c>
      <c r="F32">
        <f t="shared" si="8"/>
        <v>-1682.5</v>
      </c>
      <c r="G32">
        <f t="shared" si="2"/>
        <v>-1.5799999964656308E-3</v>
      </c>
      <c r="K32">
        <f t="shared" si="9"/>
        <v>-1.5799999964656308E-3</v>
      </c>
      <c r="O32">
        <f t="shared" ca="1" si="10"/>
        <v>4.1211733676521315E-3</v>
      </c>
      <c r="P32" s="46">
        <f t="shared" si="4"/>
        <v>5.3343395745851629E-3</v>
      </c>
      <c r="Q32" s="2">
        <f t="shared" si="5"/>
        <v>38018.332000000002</v>
      </c>
      <c r="R32">
        <f t="shared" ca="1" si="7"/>
        <v>3.2503377727725844E-5</v>
      </c>
      <c r="S32" s="3">
        <v>1</v>
      </c>
      <c r="T32" s="48">
        <f t="shared" ca="1" si="6"/>
        <v>3.2503377727725844E-5</v>
      </c>
    </row>
    <row r="33" spans="1:20" x14ac:dyDescent="0.2">
      <c r="A33" s="23" t="s">
        <v>65</v>
      </c>
      <c r="B33" s="13" t="s">
        <v>47</v>
      </c>
      <c r="C33" s="34">
        <v>53432.758399999999</v>
      </c>
      <c r="D33" s="8"/>
      <c r="E33">
        <f t="shared" si="1"/>
        <v>-322.00841190863031</v>
      </c>
      <c r="F33">
        <f t="shared" si="8"/>
        <v>-322</v>
      </c>
      <c r="G33">
        <f t="shared" si="2"/>
        <v>-2.4479999992763624E-3</v>
      </c>
      <c r="K33">
        <f t="shared" si="9"/>
        <v>-2.4479999992763624E-3</v>
      </c>
      <c r="O33">
        <f t="shared" ca="1" si="10"/>
        <v>5.8495983735829817E-4</v>
      </c>
      <c r="P33" s="46">
        <f t="shared" si="4"/>
        <v>9.3003478393846996E-4</v>
      </c>
      <c r="Q33" s="2">
        <f t="shared" si="5"/>
        <v>38414.258399999999</v>
      </c>
      <c r="R33">
        <f t="shared" ca="1" si="7"/>
        <v>9.1988453706389466E-6</v>
      </c>
      <c r="S33" s="3">
        <v>1</v>
      </c>
      <c r="T33" s="48">
        <f t="shared" ca="1" si="6"/>
        <v>9.1988453706389466E-6</v>
      </c>
    </row>
    <row r="34" spans="1:20" x14ac:dyDescent="0.2">
      <c r="A34" s="23" t="s">
        <v>66</v>
      </c>
      <c r="B34" s="13" t="s">
        <v>49</v>
      </c>
      <c r="C34" s="34">
        <v>53432.905400000003</v>
      </c>
      <c r="D34" s="8"/>
      <c r="E34">
        <f t="shared" si="1"/>
        <v>-321.50328504273813</v>
      </c>
      <c r="F34">
        <f t="shared" si="8"/>
        <v>-321.5</v>
      </c>
      <c r="G34">
        <f t="shared" si="2"/>
        <v>-9.5599999622208998E-4</v>
      </c>
      <c r="K34">
        <f t="shared" si="9"/>
        <v>-9.5599999622208998E-4</v>
      </c>
      <c r="O34">
        <f t="shared" ca="1" si="10"/>
        <v>5.8366023664889206E-4</v>
      </c>
      <c r="P34" s="46">
        <f t="shared" si="4"/>
        <v>9.2848200306423745E-4</v>
      </c>
      <c r="Q34" s="2">
        <f t="shared" si="5"/>
        <v>38414.405400000003</v>
      </c>
      <c r="R34">
        <f t="shared" ca="1" si="7"/>
        <v>2.3705536326843265E-6</v>
      </c>
      <c r="S34" s="3">
        <v>1</v>
      </c>
      <c r="T34" s="48">
        <f t="shared" ca="1" si="6"/>
        <v>2.3705536326843265E-6</v>
      </c>
    </row>
    <row r="35" spans="1:20" x14ac:dyDescent="0.2">
      <c r="A35" s="23" t="s">
        <v>66</v>
      </c>
      <c r="B35" s="13" t="s">
        <v>47</v>
      </c>
      <c r="C35" s="34">
        <v>53474.664100000002</v>
      </c>
      <c r="D35" s="8"/>
      <c r="E35">
        <f t="shared" si="1"/>
        <v>-178.0104873958785</v>
      </c>
      <c r="F35">
        <f t="shared" si="8"/>
        <v>-178</v>
      </c>
      <c r="G35">
        <f t="shared" si="2"/>
        <v>-3.0520000000251457E-3</v>
      </c>
      <c r="K35">
        <f t="shared" si="9"/>
        <v>-3.0520000000251457E-3</v>
      </c>
      <c r="O35">
        <f t="shared" ca="1" si="10"/>
        <v>2.1067483304935882E-4</v>
      </c>
      <c r="P35" s="46">
        <f t="shared" si="4"/>
        <v>4.8483360079103264E-4</v>
      </c>
      <c r="Q35" s="2">
        <f t="shared" si="5"/>
        <v>38456.164100000002</v>
      </c>
      <c r="R35">
        <f t="shared" ca="1" si="7"/>
        <v>1.0645047066377746E-5</v>
      </c>
      <c r="S35" s="3">
        <v>1</v>
      </c>
      <c r="T35" s="48">
        <f t="shared" ca="1" si="6"/>
        <v>1.0645047066377746E-5</v>
      </c>
    </row>
    <row r="36" spans="1:20" x14ac:dyDescent="0.2">
      <c r="A36" s="23" t="s">
        <v>66</v>
      </c>
      <c r="B36" s="13" t="s">
        <v>49</v>
      </c>
      <c r="C36" s="34">
        <v>53475.684000000001</v>
      </c>
      <c r="D36" s="8"/>
      <c r="E36">
        <f t="shared" si="1"/>
        <v>-174.50586909310709</v>
      </c>
      <c r="F36">
        <f t="shared" si="8"/>
        <v>-174.5</v>
      </c>
      <c r="G36">
        <f t="shared" si="2"/>
        <v>-1.7079999961424619E-3</v>
      </c>
      <c r="K36">
        <f t="shared" si="9"/>
        <v>-1.7079999961424619E-3</v>
      </c>
      <c r="O36">
        <f t="shared" ca="1" si="10"/>
        <v>2.015776280835165E-4</v>
      </c>
      <c r="P36" s="46">
        <f t="shared" si="4"/>
        <v>4.7406269754602829E-4</v>
      </c>
      <c r="Q36" s="2">
        <f t="shared" si="5"/>
        <v>38457.184000000001</v>
      </c>
      <c r="R36">
        <f t="shared" ca="1" si="7"/>
        <v>3.6464867029445319E-6</v>
      </c>
      <c r="S36" s="3">
        <v>1</v>
      </c>
      <c r="T36" s="48">
        <f t="shared" ca="1" si="6"/>
        <v>3.6464867029445319E-6</v>
      </c>
    </row>
    <row r="37" spans="1:20" x14ac:dyDescent="0.2">
      <c r="A37" t="s">
        <v>52</v>
      </c>
      <c r="C37" s="8">
        <f>C$7</f>
        <v>53526.468000000001</v>
      </c>
      <c r="D37" s="8" t="s">
        <v>14</v>
      </c>
      <c r="E37">
        <f t="shared" si="1"/>
        <v>0</v>
      </c>
      <c r="F37">
        <f t="shared" si="8"/>
        <v>0</v>
      </c>
      <c r="G37">
        <f t="shared" si="2"/>
        <v>0</v>
      </c>
      <c r="K37">
        <f t="shared" si="9"/>
        <v>0</v>
      </c>
      <c r="O37">
        <f t="shared" ca="1" si="10"/>
        <v>-2.5198301949919122E-4</v>
      </c>
      <c r="P37" s="46">
        <f t="shared" si="4"/>
        <v>-5.9937911075489756E-5</v>
      </c>
      <c r="Q37" s="2">
        <f t="shared" si="5"/>
        <v>38507.968000000001</v>
      </c>
      <c r="R37">
        <f t="shared" ca="1" si="7"/>
        <v>6.3495442115929776E-8</v>
      </c>
      <c r="S37" s="3">
        <v>1</v>
      </c>
      <c r="T37" s="48">
        <f t="shared" ca="1" si="6"/>
        <v>6.3495442115929776E-8</v>
      </c>
    </row>
    <row r="38" spans="1:20" x14ac:dyDescent="0.2">
      <c r="A38" s="23" t="s">
        <v>67</v>
      </c>
      <c r="B38" s="13" t="s">
        <v>49</v>
      </c>
      <c r="C38" s="34">
        <v>53874.661099999998</v>
      </c>
      <c r="D38" s="8"/>
      <c r="E38">
        <f t="shared" si="1"/>
        <v>1196.4740770266817</v>
      </c>
      <c r="F38">
        <f t="shared" si="8"/>
        <v>1196.5</v>
      </c>
      <c r="G38">
        <f t="shared" si="2"/>
        <v>-7.5440000000526197E-3</v>
      </c>
      <c r="K38">
        <f t="shared" si="9"/>
        <v>-7.5440000000526197E-3</v>
      </c>
      <c r="O38">
        <f t="shared" ca="1" si="10"/>
        <v>-3.3619275171078433E-3</v>
      </c>
      <c r="P38" s="46">
        <f t="shared" si="4"/>
        <v>-3.5626918977962022E-3</v>
      </c>
      <c r="Q38" s="2">
        <f t="shared" si="5"/>
        <v>38856.161099999998</v>
      </c>
      <c r="R38">
        <f t="shared" ca="1" si="7"/>
        <v>1.7489730252603888E-5</v>
      </c>
      <c r="S38" s="3">
        <v>1</v>
      </c>
      <c r="T38" s="48">
        <f t="shared" ca="1" si="6"/>
        <v>1.7489730252603888E-5</v>
      </c>
    </row>
    <row r="39" spans="1:20" x14ac:dyDescent="0.2">
      <c r="A39" s="23" t="s">
        <v>68</v>
      </c>
      <c r="B39" s="13" t="s">
        <v>47</v>
      </c>
      <c r="C39" s="34">
        <v>54066.889000000003</v>
      </c>
      <c r="D39" s="8"/>
      <c r="E39">
        <f t="shared" si="1"/>
        <v>1857.0147345850471</v>
      </c>
      <c r="F39">
        <f t="shared" si="8"/>
        <v>1857</v>
      </c>
      <c r="G39">
        <f t="shared" si="2"/>
        <v>4.288000003725756E-3</v>
      </c>
      <c r="K39">
        <f t="shared" si="9"/>
        <v>4.288000003725756E-3</v>
      </c>
      <c r="O39">
        <f t="shared" ca="1" si="10"/>
        <v>-5.0787000542332214E-3</v>
      </c>
      <c r="P39" s="46">
        <f t="shared" si="4"/>
        <v>-5.3776095133519263E-3</v>
      </c>
      <c r="Q39" s="2">
        <f t="shared" si="5"/>
        <v>39048.389000000003</v>
      </c>
      <c r="R39">
        <f t="shared" ca="1" si="7"/>
        <v>8.7735069975768696E-5</v>
      </c>
      <c r="S39" s="3">
        <v>1</v>
      </c>
      <c r="T39" s="48">
        <f t="shared" ca="1" si="6"/>
        <v>8.7735069975768696E-5</v>
      </c>
    </row>
    <row r="40" spans="1:20" x14ac:dyDescent="0.2">
      <c r="A40" s="23" t="s">
        <v>69</v>
      </c>
      <c r="B40" s="13" t="s">
        <v>49</v>
      </c>
      <c r="C40" s="34">
        <v>54479.686000000002</v>
      </c>
      <c r="D40" s="8"/>
      <c r="E40">
        <f t="shared" si="1"/>
        <v>3275.4831349479091</v>
      </c>
      <c r="F40">
        <f t="shared" si="8"/>
        <v>3275.5</v>
      </c>
      <c r="G40">
        <f t="shared" si="2"/>
        <v>-4.9080000026151538E-3</v>
      </c>
      <c r="K40">
        <f t="shared" si="9"/>
        <v>-4.9080000026151538E-3</v>
      </c>
      <c r="O40">
        <f t="shared" ca="1" si="10"/>
        <v>-8.7656672668181557E-3</v>
      </c>
      <c r="P40" s="46">
        <f t="shared" si="4"/>
        <v>-8.9899663165968896E-3</v>
      </c>
      <c r="Q40" s="2">
        <f t="shared" si="5"/>
        <v>39461.186000000002</v>
      </c>
      <c r="R40">
        <f t="shared" ca="1" si="7"/>
        <v>1.4881596721303474E-5</v>
      </c>
      <c r="S40" s="3">
        <v>1</v>
      </c>
      <c r="T40" s="48">
        <f t="shared" ca="1" si="6"/>
        <v>1.4881596721303474E-5</v>
      </c>
    </row>
    <row r="41" spans="1:20" x14ac:dyDescent="0.2">
      <c r="A41" s="23" t="s">
        <v>70</v>
      </c>
      <c r="B41" s="13" t="s">
        <v>49</v>
      </c>
      <c r="C41" s="34">
        <v>54905.727500000001</v>
      </c>
      <c r="D41" s="8"/>
      <c r="E41">
        <f t="shared" si="1"/>
        <v>4739.462778678836</v>
      </c>
      <c r="F41">
        <f t="shared" si="8"/>
        <v>4739.5</v>
      </c>
      <c r="G41">
        <f t="shared" si="2"/>
        <v>-1.083199999993667E-2</v>
      </c>
      <c r="K41">
        <f t="shared" si="9"/>
        <v>-1.083199999993667E-2</v>
      </c>
      <c r="O41">
        <f t="shared" ca="1" si="10"/>
        <v>-1.2570898143959038E-2</v>
      </c>
      <c r="P41" s="46">
        <f t="shared" si="4"/>
        <v>-1.2309815210709899E-2</v>
      </c>
      <c r="Q41" s="2">
        <f t="shared" si="5"/>
        <v>39887.227500000001</v>
      </c>
      <c r="R41">
        <f t="shared" ca="1" si="7"/>
        <v>3.0237667552844353E-6</v>
      </c>
      <c r="S41" s="3">
        <v>1</v>
      </c>
      <c r="T41" s="48">
        <f t="shared" ca="1" si="6"/>
        <v>3.0237667552844353E-6</v>
      </c>
    </row>
    <row r="42" spans="1:20" x14ac:dyDescent="0.2">
      <c r="A42" s="32" t="s">
        <v>46</v>
      </c>
      <c r="B42" s="33" t="s">
        <v>47</v>
      </c>
      <c r="C42" s="32">
        <v>55290.734900000003</v>
      </c>
      <c r="D42" s="32">
        <v>2.9999999999999997E-4</v>
      </c>
      <c r="E42">
        <f t="shared" si="1"/>
        <v>6062.4395222255898</v>
      </c>
      <c r="F42">
        <f t="shared" si="8"/>
        <v>6062.5</v>
      </c>
      <c r="G42">
        <f t="shared" si="2"/>
        <v>-1.7599999999220017E-2</v>
      </c>
      <c r="K42">
        <f t="shared" si="9"/>
        <v>-1.7599999999220017E-2</v>
      </c>
      <c r="O42">
        <f t="shared" ca="1" si="10"/>
        <v>-1.600964162104742E-2</v>
      </c>
      <c r="P42" s="46">
        <f t="shared" si="4"/>
        <v>-1.4953104599089618E-2</v>
      </c>
      <c r="Q42" s="2">
        <f t="shared" si="5"/>
        <v>40272.234900000003</v>
      </c>
      <c r="R42">
        <f t="shared" ca="1" si="7"/>
        <v>2.5292397710237743E-6</v>
      </c>
      <c r="S42" s="3">
        <v>1</v>
      </c>
      <c r="T42" s="48">
        <f t="shared" ca="1" si="6"/>
        <v>2.5292397710237743E-6</v>
      </c>
    </row>
    <row r="43" spans="1:20" x14ac:dyDescent="0.2">
      <c r="A43" s="23" t="s">
        <v>71</v>
      </c>
      <c r="B43" s="13" t="s">
        <v>49</v>
      </c>
      <c r="C43" s="34">
        <v>55555.843000000001</v>
      </c>
      <c r="D43" s="8"/>
      <c r="E43">
        <f t="shared" si="1"/>
        <v>6973.4138329164034</v>
      </c>
      <c r="F43">
        <f t="shared" si="8"/>
        <v>6973.5</v>
      </c>
      <c r="G43">
        <f t="shared" si="2"/>
        <v>-2.5075999998080079E-2</v>
      </c>
      <c r="K43">
        <f t="shared" si="9"/>
        <v>-2.5075999998080079E-2</v>
      </c>
      <c r="O43">
        <f t="shared" ca="1" si="10"/>
        <v>-1.8377514113585222E-2</v>
      </c>
      <c r="P43" s="46">
        <f t="shared" si="4"/>
        <v>-1.6576289065884629E-2</v>
      </c>
      <c r="Q43" s="2">
        <f t="shared" si="5"/>
        <v>40537.343000000001</v>
      </c>
      <c r="R43">
        <f t="shared" ca="1" si="7"/>
        <v>4.486971314477684E-5</v>
      </c>
      <c r="S43" s="3">
        <v>1</v>
      </c>
      <c r="T43" s="48">
        <f t="shared" ca="1" si="6"/>
        <v>4.486971314477684E-5</v>
      </c>
    </row>
    <row r="44" spans="1:20" x14ac:dyDescent="0.2">
      <c r="A44" s="32" t="s">
        <v>48</v>
      </c>
      <c r="B44" s="33" t="s">
        <v>49</v>
      </c>
      <c r="C44" s="32">
        <v>55572.8704</v>
      </c>
      <c r="D44" s="32">
        <v>2.9999999999999997E-4</v>
      </c>
      <c r="E44">
        <f t="shared" si="1"/>
        <v>7031.9240179234102</v>
      </c>
      <c r="F44">
        <f t="shared" si="8"/>
        <v>7032</v>
      </c>
      <c r="G44">
        <f t="shared" si="2"/>
        <v>-2.2111999998742249E-2</v>
      </c>
      <c r="K44">
        <f t="shared" si="9"/>
        <v>-2.2111999998742249E-2</v>
      </c>
      <c r="O44">
        <f t="shared" ca="1" si="10"/>
        <v>-1.852956739658573E-2</v>
      </c>
      <c r="P44" s="46">
        <f t="shared" si="4"/>
        <v>-1.6675033567398058E-2</v>
      </c>
      <c r="Q44" s="2">
        <f t="shared" si="5"/>
        <v>40554.3704</v>
      </c>
      <c r="R44">
        <f t="shared" ca="1" si="7"/>
        <v>1.2833823348993929E-5</v>
      </c>
      <c r="S44" s="3">
        <v>1</v>
      </c>
      <c r="T44" s="48">
        <f t="shared" ca="1" si="6"/>
        <v>1.2833823348993929E-5</v>
      </c>
    </row>
    <row r="45" spans="1:20" x14ac:dyDescent="0.2">
      <c r="A45" s="32" t="s">
        <v>48</v>
      </c>
      <c r="B45" s="33" t="s">
        <v>49</v>
      </c>
      <c r="C45" s="32">
        <v>55667.740899999997</v>
      </c>
      <c r="D45" s="32">
        <v>2.0000000000000001E-4</v>
      </c>
      <c r="E45">
        <f t="shared" si="1"/>
        <v>7357.9215575775779</v>
      </c>
      <c r="F45">
        <f t="shared" si="8"/>
        <v>7358</v>
      </c>
      <c r="G45">
        <f t="shared" si="2"/>
        <v>-2.2828000001027249E-2</v>
      </c>
      <c r="K45">
        <f t="shared" si="9"/>
        <v>-2.2828000001027249E-2</v>
      </c>
      <c r="O45">
        <f t="shared" ca="1" si="10"/>
        <v>-1.9376907059118466E-2</v>
      </c>
      <c r="P45" s="46">
        <f t="shared" si="4"/>
        <v>-1.7213171918740066E-2</v>
      </c>
      <c r="Q45" s="2">
        <f t="shared" si="5"/>
        <v>40649.240899999997</v>
      </c>
      <c r="R45">
        <f t="shared" ca="1" si="7"/>
        <v>1.1910042493692619E-5</v>
      </c>
      <c r="S45" s="3">
        <v>1</v>
      </c>
      <c r="T45" s="48">
        <f t="shared" ca="1" si="6"/>
        <v>1.1910042493692619E-5</v>
      </c>
    </row>
    <row r="46" spans="1:20" x14ac:dyDescent="0.2">
      <c r="A46" s="32" t="s">
        <v>50</v>
      </c>
      <c r="B46" s="33" t="s">
        <v>49</v>
      </c>
      <c r="C46" s="32">
        <v>55932.851699999999</v>
      </c>
      <c r="D46" s="32">
        <v>2.0000000000000001E-4</v>
      </c>
      <c r="E46">
        <f t="shared" si="1"/>
        <v>8268.9051461088002</v>
      </c>
      <c r="F46">
        <f t="shared" si="8"/>
        <v>8269</v>
      </c>
      <c r="G46">
        <f t="shared" si="2"/>
        <v>-2.7604000002611428E-2</v>
      </c>
      <c r="K46">
        <f t="shared" si="9"/>
        <v>-2.7604000002611428E-2</v>
      </c>
      <c r="O46">
        <f t="shared" ca="1" si="10"/>
        <v>-2.1744779551656272E-2</v>
      </c>
      <c r="P46" s="46">
        <f t="shared" si="4"/>
        <v>-1.8607934286542213E-2</v>
      </c>
      <c r="Q46" s="2">
        <f t="shared" si="5"/>
        <v>40914.351699999999</v>
      </c>
      <c r="R46">
        <f t="shared" ca="1" si="7"/>
        <v>3.4330464292891153E-5</v>
      </c>
      <c r="S46" s="3">
        <v>1</v>
      </c>
      <c r="T46" s="48">
        <f t="shared" ca="1" si="6"/>
        <v>3.4330464292891153E-5</v>
      </c>
    </row>
    <row r="47" spans="1:20" x14ac:dyDescent="0.2">
      <c r="A47" s="32" t="s">
        <v>50</v>
      </c>
      <c r="B47" s="33" t="s">
        <v>47</v>
      </c>
      <c r="C47" s="32">
        <v>55932.999600000003</v>
      </c>
      <c r="D47" s="32">
        <v>4.0000000000000002E-4</v>
      </c>
      <c r="E47">
        <f t="shared" si="1"/>
        <v>8269.4133655881542</v>
      </c>
      <c r="F47">
        <f t="shared" si="8"/>
        <v>8269.5</v>
      </c>
      <c r="G47">
        <f t="shared" si="2"/>
        <v>-2.5212000000465196E-2</v>
      </c>
      <c r="K47">
        <f t="shared" si="9"/>
        <v>-2.5212000000465196E-2</v>
      </c>
      <c r="O47">
        <f t="shared" ca="1" si="10"/>
        <v>-2.1746079152365677E-2</v>
      </c>
      <c r="P47" s="46">
        <f t="shared" si="4"/>
        <v>-1.8608655694165695E-2</v>
      </c>
      <c r="Q47" s="2">
        <f t="shared" si="5"/>
        <v>40914.499600000003</v>
      </c>
      <c r="R47">
        <f t="shared" ca="1" si="7"/>
        <v>1.2012607325290886E-5</v>
      </c>
      <c r="S47" s="3">
        <v>1</v>
      </c>
      <c r="T47" s="48">
        <f t="shared" ca="1" si="6"/>
        <v>1.2012607325290886E-5</v>
      </c>
    </row>
    <row r="48" spans="1:20" x14ac:dyDescent="0.2">
      <c r="A48" s="23" t="s">
        <v>81</v>
      </c>
      <c r="B48" s="13" t="s">
        <v>47</v>
      </c>
      <c r="C48" s="34">
        <v>55984.3678</v>
      </c>
      <c r="D48" s="8"/>
      <c r="E48">
        <f t="shared" si="1"/>
        <v>8445.9266844434642</v>
      </c>
      <c r="F48">
        <f t="shared" si="8"/>
        <v>8446</v>
      </c>
      <c r="G48">
        <f t="shared" si="2"/>
        <v>-2.1335999997972976E-2</v>
      </c>
      <c r="K48">
        <f t="shared" si="9"/>
        <v>-2.1335999997972976E-2</v>
      </c>
      <c r="O48">
        <f t="shared" ca="1" si="10"/>
        <v>-2.2204838202786008E-2</v>
      </c>
      <c r="P48" s="46">
        <f t="shared" si="4"/>
        <v>-1.8860289361410841E-2</v>
      </c>
      <c r="Q48" s="2">
        <f t="shared" si="5"/>
        <v>40965.8678</v>
      </c>
      <c r="R48">
        <f t="shared" ca="1" si="7"/>
        <v>7.5487982614273103E-7</v>
      </c>
      <c r="S48" s="3">
        <v>1</v>
      </c>
      <c r="T48" s="48">
        <f t="shared" ca="1" si="6"/>
        <v>7.5487982614273103E-7</v>
      </c>
    </row>
    <row r="49" spans="1:20" x14ac:dyDescent="0.2">
      <c r="A49" s="23" t="s">
        <v>72</v>
      </c>
      <c r="B49" s="13" t="s">
        <v>49</v>
      </c>
      <c r="C49" s="34">
        <v>56704.7696</v>
      </c>
      <c r="D49" s="8"/>
      <c r="E49">
        <f t="shared" si="1"/>
        <v>10921.398136184947</v>
      </c>
      <c r="F49">
        <f t="shared" si="8"/>
        <v>10921.5</v>
      </c>
      <c r="G49">
        <f t="shared" si="2"/>
        <v>-2.9644000002008397E-2</v>
      </c>
      <c r="K49">
        <f t="shared" si="9"/>
        <v>-2.9644000002008397E-2</v>
      </c>
      <c r="O49">
        <f t="shared" ca="1" si="10"/>
        <v>-2.8639161315055308E-2</v>
      </c>
      <c r="P49" s="46">
        <f t="shared" si="4"/>
        <v>-2.1754261776100507E-2</v>
      </c>
      <c r="Q49" s="2">
        <f t="shared" si="5"/>
        <v>41686.2696</v>
      </c>
      <c r="R49">
        <f t="shared" ca="1" si="7"/>
        <v>1.0097007867976083E-6</v>
      </c>
      <c r="S49" s="3">
        <v>1</v>
      </c>
      <c r="T49" s="48">
        <f t="shared" ca="1" si="6"/>
        <v>1.0097007867976083E-6</v>
      </c>
    </row>
    <row r="50" spans="1:20" x14ac:dyDescent="0.2">
      <c r="A50" s="23"/>
      <c r="B50" s="13" t="s">
        <v>47</v>
      </c>
      <c r="C50" s="34">
        <v>56733.7281</v>
      </c>
      <c r="D50" s="8"/>
      <c r="E50">
        <f t="shared" si="1"/>
        <v>11020.906410644087</v>
      </c>
      <c r="F50">
        <f t="shared" si="8"/>
        <v>11021</v>
      </c>
      <c r="G50">
        <f t="shared" si="2"/>
        <v>-2.723600000172155E-2</v>
      </c>
      <c r="K50">
        <f t="shared" si="9"/>
        <v>-2.723600000172155E-2</v>
      </c>
      <c r="O50">
        <f t="shared" ca="1" si="10"/>
        <v>-2.8897781856227111E-2</v>
      </c>
      <c r="P50" s="46">
        <f t="shared" si="4"/>
        <v>-2.1845787469452697E-2</v>
      </c>
      <c r="Q50" s="2">
        <f t="shared" si="5"/>
        <v>41715.2281</v>
      </c>
      <c r="R50">
        <f t="shared" ca="1" si="7"/>
        <v>2.761518931963942E-6</v>
      </c>
      <c r="S50" s="3">
        <v>1</v>
      </c>
      <c r="T50" s="48">
        <f t="shared" ca="1" si="6"/>
        <v>2.761518931963942E-6</v>
      </c>
    </row>
    <row r="51" spans="1:20" x14ac:dyDescent="0.2">
      <c r="A51" s="23"/>
      <c r="B51" s="13" t="s">
        <v>49</v>
      </c>
      <c r="C51" s="34">
        <v>56733.873699999996</v>
      </c>
      <c r="D51" s="8"/>
      <c r="E51">
        <f t="shared" si="1"/>
        <v>11021.406726777894</v>
      </c>
      <c r="F51">
        <f t="shared" si="8"/>
        <v>11021.5</v>
      </c>
      <c r="G51">
        <f t="shared" si="2"/>
        <v>-2.7144000006956048E-2</v>
      </c>
      <c r="K51">
        <f t="shared" si="9"/>
        <v>-2.7144000006956048E-2</v>
      </c>
      <c r="O51">
        <f t="shared" ca="1" si="10"/>
        <v>-2.8899081456936516E-2</v>
      </c>
      <c r="P51" s="46">
        <f t="shared" si="4"/>
        <v>-2.1846242558930903E-2</v>
      </c>
      <c r="Q51" s="2">
        <f t="shared" si="5"/>
        <v>41715.373699999996</v>
      </c>
      <c r="R51">
        <f t="shared" ca="1" si="7"/>
        <v>3.0803108960655427E-6</v>
      </c>
      <c r="S51" s="3">
        <v>1</v>
      </c>
      <c r="T51" s="48">
        <f t="shared" ca="1" si="6"/>
        <v>3.0803108960655427E-6</v>
      </c>
    </row>
    <row r="52" spans="1:20" x14ac:dyDescent="0.2">
      <c r="A52" s="23"/>
      <c r="B52" s="13" t="s">
        <v>47</v>
      </c>
      <c r="C52" s="34">
        <v>56734.599699999999</v>
      </c>
      <c r="D52" s="8"/>
      <c r="E52">
        <f t="shared" si="1"/>
        <v>11023.90143497264</v>
      </c>
      <c r="F52">
        <f t="shared" si="8"/>
        <v>11024</v>
      </c>
      <c r="G52">
        <f t="shared" si="2"/>
        <v>-2.8684000004432164E-2</v>
      </c>
      <c r="K52">
        <f t="shared" si="9"/>
        <v>-2.8684000004432164E-2</v>
      </c>
      <c r="O52">
        <f t="shared" ca="1" si="10"/>
        <v>-2.8905579460483548E-2</v>
      </c>
      <c r="P52" s="46">
        <f t="shared" si="4"/>
        <v>-2.1848517280527561E-2</v>
      </c>
      <c r="Q52" s="2">
        <f t="shared" si="5"/>
        <v>41716.099699999999</v>
      </c>
      <c r="R52">
        <f t="shared" ca="1" si="7"/>
        <v>4.9097455344027073E-8</v>
      </c>
      <c r="S52" s="3">
        <v>1</v>
      </c>
      <c r="T52" s="48">
        <f t="shared" ca="1" si="6"/>
        <v>4.9097455344027073E-8</v>
      </c>
    </row>
    <row r="53" spans="1:20" x14ac:dyDescent="0.2">
      <c r="A53" s="23"/>
      <c r="B53" s="13" t="s">
        <v>49</v>
      </c>
      <c r="C53" s="34">
        <v>56734.746899999998</v>
      </c>
      <c r="D53" s="8"/>
      <c r="E53">
        <f t="shared" si="1"/>
        <v>11024.407249085953</v>
      </c>
      <c r="F53">
        <f t="shared" si="8"/>
        <v>11024.5</v>
      </c>
      <c r="G53">
        <f t="shared" si="2"/>
        <v>-2.6991999999154359E-2</v>
      </c>
      <c r="K53">
        <f t="shared" si="9"/>
        <v>-2.6991999999154359E-2</v>
      </c>
      <c r="O53">
        <f t="shared" ca="1" si="10"/>
        <v>-2.8906879061192953E-2</v>
      </c>
      <c r="P53" s="46">
        <f t="shared" si="4"/>
        <v>-2.1848972079688014E-2</v>
      </c>
      <c r="Q53" s="2">
        <f t="shared" si="5"/>
        <v>41716.246899999998</v>
      </c>
      <c r="R53">
        <f t="shared" ca="1" si="7"/>
        <v>3.6667618222338065E-6</v>
      </c>
      <c r="S53" s="3">
        <v>1</v>
      </c>
      <c r="T53" s="48">
        <f t="shared" ca="1" si="6"/>
        <v>3.6667618222338065E-6</v>
      </c>
    </row>
    <row r="54" spans="1:20" x14ac:dyDescent="0.2">
      <c r="A54" s="23"/>
      <c r="B54" s="13" t="s">
        <v>47</v>
      </c>
      <c r="C54" s="34">
        <v>56734.892500000002</v>
      </c>
      <c r="D54" s="8"/>
      <c r="E54">
        <f t="shared" si="1"/>
        <v>11024.907565219784</v>
      </c>
      <c r="F54">
        <f t="shared" si="8"/>
        <v>11025</v>
      </c>
      <c r="G54">
        <f t="shared" si="2"/>
        <v>-2.68999999971129E-2</v>
      </c>
      <c r="K54">
        <f t="shared" si="9"/>
        <v>-2.68999999971129E-2</v>
      </c>
      <c r="O54">
        <f t="shared" ca="1" si="10"/>
        <v>-2.8908178661902359E-2</v>
      </c>
      <c r="P54" s="46">
        <f t="shared" si="4"/>
        <v>-2.184942683046219E-2</v>
      </c>
      <c r="Q54" s="2">
        <f t="shared" si="5"/>
        <v>41716.392500000002</v>
      </c>
      <c r="R54">
        <f t="shared" ca="1" si="7"/>
        <v>4.0327815497155739E-6</v>
      </c>
      <c r="S54" s="3">
        <v>1</v>
      </c>
      <c r="T54" s="48">
        <f t="shared" ca="1" si="6"/>
        <v>4.0327815497155739E-6</v>
      </c>
    </row>
    <row r="55" spans="1:20" x14ac:dyDescent="0.2">
      <c r="A55" s="23" t="s">
        <v>73</v>
      </c>
      <c r="B55" s="13" t="s">
        <v>49</v>
      </c>
      <c r="C55" s="34">
        <v>57435.794699999999</v>
      </c>
      <c r="D55" s="8"/>
      <c r="E55">
        <f t="shared" si="1"/>
        <v>13433.373766390843</v>
      </c>
      <c r="F55">
        <f t="shared" si="8"/>
        <v>13433.5</v>
      </c>
      <c r="G55">
        <f t="shared" si="2"/>
        <v>-3.6736000001837965E-2</v>
      </c>
      <c r="K55">
        <f t="shared" si="9"/>
        <v>-3.6736000001837965E-2</v>
      </c>
      <c r="O55">
        <f t="shared" ca="1" si="10"/>
        <v>-3.5168355279111253E-2</v>
      </c>
      <c r="P55" s="46">
        <f t="shared" si="4"/>
        <v>-2.3478479386580112E-2</v>
      </c>
      <c r="Q55" s="2">
        <f t="shared" si="5"/>
        <v>42417.294699999999</v>
      </c>
      <c r="R55">
        <f t="shared" ca="1" si="7"/>
        <v>2.4575099766929089E-6</v>
      </c>
      <c r="S55" s="3">
        <v>1</v>
      </c>
      <c r="T55" s="48">
        <f t="shared" ca="1" si="6"/>
        <v>2.4575099766929089E-6</v>
      </c>
    </row>
    <row r="56" spans="1:20" x14ac:dyDescent="0.2">
      <c r="A56" s="23"/>
      <c r="B56" s="13" t="s">
        <v>47</v>
      </c>
      <c r="C56" s="34">
        <v>57442.633199999997</v>
      </c>
      <c r="D56" s="8"/>
      <c r="E56">
        <f t="shared" si="1"/>
        <v>13456.872474365657</v>
      </c>
      <c r="F56">
        <f t="shared" si="8"/>
        <v>13457</v>
      </c>
      <c r="G56">
        <f t="shared" si="2"/>
        <v>-3.711200000543613E-2</v>
      </c>
      <c r="K56">
        <f t="shared" si="9"/>
        <v>-3.711200000543613E-2</v>
      </c>
      <c r="O56">
        <f t="shared" ca="1" si="10"/>
        <v>-3.5229436512453333E-2</v>
      </c>
      <c r="P56" s="46">
        <f t="shared" si="4"/>
        <v>-2.3488843485349672E-2</v>
      </c>
      <c r="Q56" s="2">
        <f t="shared" si="5"/>
        <v>42424.133199999997</v>
      </c>
      <c r="R56">
        <f t="shared" ca="1" si="7"/>
        <v>3.5440453051115904E-6</v>
      </c>
      <c r="S56" s="3">
        <v>1</v>
      </c>
      <c r="T56" s="48">
        <f t="shared" ca="1" si="6"/>
        <v>3.5440453051115904E-6</v>
      </c>
    </row>
    <row r="57" spans="1:20" x14ac:dyDescent="0.2">
      <c r="A57" s="23"/>
      <c r="B57" s="13" t="s">
        <v>47</v>
      </c>
      <c r="C57" s="34">
        <v>57442.924200000001</v>
      </c>
      <c r="D57" s="8"/>
      <c r="E57">
        <f t="shared" si="1"/>
        <v>13457.872419385878</v>
      </c>
      <c r="F57">
        <f t="shared" si="8"/>
        <v>13458</v>
      </c>
      <c r="G57">
        <f t="shared" si="2"/>
        <v>-3.7127999996300787E-2</v>
      </c>
      <c r="K57">
        <f t="shared" si="9"/>
        <v>-3.7127999996300787E-2</v>
      </c>
      <c r="O57">
        <f t="shared" ca="1" si="10"/>
        <v>-3.5232035713872144E-2</v>
      </c>
      <c r="P57" s="46">
        <f t="shared" si="4"/>
        <v>-2.3489282139900976E-2</v>
      </c>
      <c r="Q57" s="2">
        <f t="shared" si="5"/>
        <v>42424.424200000001</v>
      </c>
      <c r="R57">
        <f t="shared" ca="1" si="7"/>
        <v>3.5946805602451591E-6</v>
      </c>
      <c r="S57" s="3">
        <v>1</v>
      </c>
      <c r="T57" s="48">
        <f t="shared" ca="1" si="6"/>
        <v>3.5946805602451591E-6</v>
      </c>
    </row>
    <row r="58" spans="1:20" x14ac:dyDescent="0.2">
      <c r="A58" s="23"/>
      <c r="B58" s="13" t="s">
        <v>49</v>
      </c>
      <c r="C58" s="34">
        <v>57446.8534</v>
      </c>
      <c r="D58" s="8"/>
      <c r="E58">
        <f t="shared" si="1"/>
        <v>13471.37408252467</v>
      </c>
      <c r="F58">
        <f t="shared" si="8"/>
        <v>13471.5</v>
      </c>
      <c r="G58">
        <f t="shared" si="2"/>
        <v>-3.6643999999796506E-2</v>
      </c>
      <c r="K58">
        <f t="shared" si="9"/>
        <v>-3.6643999999796506E-2</v>
      </c>
      <c r="O58">
        <f t="shared" ca="1" si="10"/>
        <v>-3.5267124933026112E-2</v>
      </c>
      <c r="P58" s="46">
        <f t="shared" si="4"/>
        <v>-2.3495185033110634E-2</v>
      </c>
      <c r="Q58" s="2">
        <f t="shared" si="5"/>
        <v>42428.3534</v>
      </c>
      <c r="R58">
        <f t="shared" ca="1" si="7"/>
        <v>1.895784949493978E-6</v>
      </c>
      <c r="S58" s="3">
        <v>1</v>
      </c>
      <c r="T58" s="48">
        <f t="shared" ca="1" si="6"/>
        <v>1.895784949493978E-6</v>
      </c>
    </row>
    <row r="59" spans="1:20" x14ac:dyDescent="0.2">
      <c r="A59" s="23"/>
      <c r="B59" s="13" t="s">
        <v>49</v>
      </c>
      <c r="C59" s="34">
        <v>57448.890399999997</v>
      </c>
      <c r="D59" s="8"/>
      <c r="E59">
        <f t="shared" si="1"/>
        <v>13478.373697666093</v>
      </c>
      <c r="F59">
        <f t="shared" si="8"/>
        <v>13478.5</v>
      </c>
      <c r="G59">
        <f t="shared" si="2"/>
        <v>-3.6756000001332723E-2</v>
      </c>
      <c r="K59">
        <f t="shared" si="9"/>
        <v>-3.6756000001332723E-2</v>
      </c>
      <c r="O59">
        <f t="shared" ca="1" si="10"/>
        <v>-3.5285319342957797E-2</v>
      </c>
      <c r="P59" s="46">
        <f t="shared" si="4"/>
        <v>-2.3498231905687179E-2</v>
      </c>
      <c r="Q59" s="2">
        <f t="shared" si="5"/>
        <v>42430.390399999997</v>
      </c>
      <c r="R59">
        <f t="shared" ca="1" si="7"/>
        <v>2.1629015989181059E-6</v>
      </c>
      <c r="S59" s="3">
        <v>1</v>
      </c>
      <c r="T59" s="48">
        <f t="shared" ca="1" si="6"/>
        <v>2.1629015989181059E-6</v>
      </c>
    </row>
    <row r="60" spans="1:20" x14ac:dyDescent="0.2">
      <c r="A60" s="64" t="s">
        <v>140</v>
      </c>
      <c r="B60" s="65" t="s">
        <v>49</v>
      </c>
      <c r="C60" s="66">
        <v>57454.5746</v>
      </c>
      <c r="D60" s="66">
        <v>2.9999999999999997E-4</v>
      </c>
      <c r="E60">
        <f t="shared" ref="E60:E78" si="11">+(C60-C$7)/C$8</f>
        <v>13497.905957060777</v>
      </c>
      <c r="F60">
        <f t="shared" ref="F60:F78" si="12">ROUND(2*E60,0)/2</f>
        <v>13498</v>
      </c>
      <c r="G60">
        <f t="shared" ref="G60:G78" si="13">+C60-(C$7+F60*C$8)</f>
        <v>-2.7368000002752524E-2</v>
      </c>
      <c r="K60">
        <f t="shared" ref="K60:K78" si="14">+G60</f>
        <v>-2.7368000002752524E-2</v>
      </c>
      <c r="O60">
        <f t="shared" ref="O60:O78" ca="1" si="15">+C$11+C$12*$F60</f>
        <v>-3.5336003770624631E-2</v>
      </c>
      <c r="P60" s="46">
        <f t="shared" ref="P60:P78" si="16">+D$11+D$12*F60+D$13*F60^2</f>
        <v>-2.3506669614918742E-2</v>
      </c>
      <c r="Q60" s="2">
        <f t="shared" ref="Q60:Q78" si="17">+C60-15018.5</f>
        <v>42436.0746</v>
      </c>
      <c r="R60">
        <f t="shared" ref="R60:R78" ca="1" si="18">+(O60-G60)^2</f>
        <v>6.3489084044824107E-5</v>
      </c>
      <c r="S60" s="3">
        <v>1</v>
      </c>
      <c r="T60" s="48">
        <f t="shared" ref="T60:T78" ca="1" si="19">+S60*R60</f>
        <v>6.3489084044824107E-5</v>
      </c>
    </row>
    <row r="61" spans="1:20" x14ac:dyDescent="0.2">
      <c r="A61" s="64" t="s">
        <v>140</v>
      </c>
      <c r="B61" s="65" t="s">
        <v>47</v>
      </c>
      <c r="C61" s="66">
        <v>57455.5936</v>
      </c>
      <c r="D61" s="66">
        <v>2.9999999999999997E-4</v>
      </c>
      <c r="E61">
        <f t="shared" si="11"/>
        <v>13501.407482750088</v>
      </c>
      <c r="F61">
        <f t="shared" si="12"/>
        <v>13501.5</v>
      </c>
      <c r="G61">
        <f t="shared" si="13"/>
        <v>-2.6923999997961801E-2</v>
      </c>
      <c r="K61">
        <f t="shared" si="14"/>
        <v>-2.6923999997961801E-2</v>
      </c>
      <c r="O61">
        <f t="shared" ca="1" si="15"/>
        <v>-3.5345100975590474E-2</v>
      </c>
      <c r="P61" s="46">
        <f t="shared" si="16"/>
        <v>-2.3508176285357209E-2</v>
      </c>
      <c r="Q61" s="2">
        <f t="shared" si="17"/>
        <v>42437.0936</v>
      </c>
      <c r="R61">
        <f t="shared" ca="1" si="18"/>
        <v>7.0914941675418597E-5</v>
      </c>
      <c r="S61" s="3">
        <v>1</v>
      </c>
      <c r="T61" s="48">
        <f t="shared" ca="1" si="19"/>
        <v>7.0914941675418597E-5</v>
      </c>
    </row>
    <row r="62" spans="1:20" x14ac:dyDescent="0.2">
      <c r="A62" s="64" t="s">
        <v>140</v>
      </c>
      <c r="B62" s="65" t="s">
        <v>49</v>
      </c>
      <c r="C62" s="66">
        <v>57456.611799999999</v>
      </c>
      <c r="D62" s="66">
        <v>2.9999999999999997E-4</v>
      </c>
      <c r="E62">
        <f t="shared" si="11"/>
        <v>13504.906259449646</v>
      </c>
      <c r="F62">
        <f t="shared" si="12"/>
        <v>13505</v>
      </c>
      <c r="G62">
        <f t="shared" si="13"/>
        <v>-2.7280000002065208E-2</v>
      </c>
      <c r="K62">
        <f t="shared" si="14"/>
        <v>-2.7280000002065208E-2</v>
      </c>
      <c r="O62">
        <f t="shared" ca="1" si="15"/>
        <v>-3.5354198180556316E-2</v>
      </c>
      <c r="P62" s="46">
        <f t="shared" si="16"/>
        <v>-2.3509680584867416E-2</v>
      </c>
      <c r="Q62" s="2">
        <f t="shared" si="17"/>
        <v>42438.111799999999</v>
      </c>
      <c r="R62">
        <f t="shared" ca="1" si="18"/>
        <v>6.519267622554913E-5</v>
      </c>
      <c r="S62" s="3">
        <v>1</v>
      </c>
      <c r="T62" s="48">
        <f t="shared" ca="1" si="19"/>
        <v>6.519267622554913E-5</v>
      </c>
    </row>
    <row r="63" spans="1:20" x14ac:dyDescent="0.2">
      <c r="A63" s="64" t="s">
        <v>140</v>
      </c>
      <c r="B63" s="65" t="s">
        <v>47</v>
      </c>
      <c r="C63" s="66">
        <v>57469.561699999998</v>
      </c>
      <c r="D63" s="66">
        <v>2.9999999999999997E-4</v>
      </c>
      <c r="E63">
        <f t="shared" si="11"/>
        <v>13549.405187343644</v>
      </c>
      <c r="F63">
        <f t="shared" si="12"/>
        <v>13549.5</v>
      </c>
      <c r="G63">
        <f t="shared" si="13"/>
        <v>-2.7592000005824957E-2</v>
      </c>
      <c r="K63">
        <f t="shared" si="14"/>
        <v>-2.7592000005824957E-2</v>
      </c>
      <c r="O63">
        <f t="shared" ca="1" si="15"/>
        <v>-3.5469862643693451E-2</v>
      </c>
      <c r="P63" s="46">
        <f t="shared" si="16"/>
        <v>-2.3528599972405251E-2</v>
      </c>
      <c r="Q63" s="2">
        <f t="shared" si="17"/>
        <v>42451.061699999998</v>
      </c>
      <c r="R63">
        <f t="shared" ca="1" si="18"/>
        <v>6.2060719741124337E-5</v>
      </c>
      <c r="S63" s="3">
        <v>1</v>
      </c>
      <c r="T63" s="48">
        <f t="shared" ca="1" si="19"/>
        <v>6.2060719741124337E-5</v>
      </c>
    </row>
    <row r="64" spans="1:20" x14ac:dyDescent="0.2">
      <c r="A64" s="64" t="s">
        <v>140</v>
      </c>
      <c r="B64" s="65" t="s">
        <v>47</v>
      </c>
      <c r="C64" s="66">
        <v>57471.599499999997</v>
      </c>
      <c r="D64" s="66">
        <v>2.9999999999999997E-4</v>
      </c>
      <c r="E64">
        <f t="shared" si="11"/>
        <v>13556.407551474818</v>
      </c>
      <c r="F64">
        <f t="shared" si="12"/>
        <v>13556.5</v>
      </c>
      <c r="G64">
        <f t="shared" si="13"/>
        <v>-2.6904000005743001E-2</v>
      </c>
      <c r="K64">
        <f t="shared" si="14"/>
        <v>-2.6904000005743001E-2</v>
      </c>
      <c r="O64">
        <f t="shared" ca="1" si="15"/>
        <v>-3.5488057053625136E-2</v>
      </c>
      <c r="P64" s="46">
        <f t="shared" si="16"/>
        <v>-2.3531541169322403E-2</v>
      </c>
      <c r="Q64" s="2">
        <f t="shared" si="17"/>
        <v>42453.099499999997</v>
      </c>
      <c r="R64">
        <f t="shared" ca="1" si="18"/>
        <v>7.3686035401294959E-5</v>
      </c>
      <c r="S64" s="3">
        <v>1</v>
      </c>
      <c r="T64" s="48">
        <f t="shared" ca="1" si="19"/>
        <v>7.3686035401294959E-5</v>
      </c>
    </row>
    <row r="65" spans="1:20" x14ac:dyDescent="0.2">
      <c r="A65" s="64" t="s">
        <v>140</v>
      </c>
      <c r="B65" s="65" t="s">
        <v>49</v>
      </c>
      <c r="C65" s="66">
        <v>57484.549800000001</v>
      </c>
      <c r="D65" s="66">
        <v>2.9999999999999997E-4</v>
      </c>
      <c r="E65">
        <f t="shared" si="11"/>
        <v>13600.907853863706</v>
      </c>
      <c r="F65">
        <f t="shared" si="12"/>
        <v>13601</v>
      </c>
      <c r="G65">
        <f t="shared" si="13"/>
        <v>-2.6815999997779727E-2</v>
      </c>
      <c r="K65">
        <f t="shared" si="14"/>
        <v>-2.6815999997779727E-2</v>
      </c>
      <c r="O65">
        <f t="shared" ca="1" si="15"/>
        <v>-3.5603721516762277E-2</v>
      </c>
      <c r="P65" s="46">
        <f t="shared" si="16"/>
        <v>-2.355001699973128E-2</v>
      </c>
      <c r="Q65" s="2">
        <f t="shared" si="17"/>
        <v>42466.049800000001</v>
      </c>
      <c r="R65">
        <f t="shared" ca="1" si="18"/>
        <v>7.7224049495188971E-5</v>
      </c>
      <c r="S65" s="3">
        <v>1</v>
      </c>
      <c r="T65" s="48">
        <f t="shared" ca="1" si="19"/>
        <v>7.7224049495188971E-5</v>
      </c>
    </row>
    <row r="66" spans="1:20" x14ac:dyDescent="0.2">
      <c r="A66" s="64" t="s">
        <v>140</v>
      </c>
      <c r="B66" s="65" t="s">
        <v>49</v>
      </c>
      <c r="C66" s="66">
        <v>57495.608500000002</v>
      </c>
      <c r="D66" s="66">
        <v>2.9999999999999997E-4</v>
      </c>
      <c r="E66">
        <f t="shared" si="11"/>
        <v>13638.90816999753</v>
      </c>
      <c r="F66">
        <f t="shared" si="12"/>
        <v>13639</v>
      </c>
      <c r="G66">
        <f t="shared" si="13"/>
        <v>-2.6723999995738268E-2</v>
      </c>
      <c r="K66">
        <f t="shared" si="14"/>
        <v>-2.6723999995738268E-2</v>
      </c>
      <c r="O66">
        <f t="shared" ca="1" si="15"/>
        <v>-3.5702491170677135E-2</v>
      </c>
      <c r="P66" s="46">
        <f t="shared" si="16"/>
        <v>-2.3565490731294738E-2</v>
      </c>
      <c r="Q66" s="2">
        <f t="shared" si="17"/>
        <v>42477.108500000002</v>
      </c>
      <c r="R66">
        <f t="shared" ca="1" si="18"/>
        <v>8.0613303778455118E-5</v>
      </c>
      <c r="S66" s="3">
        <v>1</v>
      </c>
      <c r="T66" s="48">
        <f t="shared" ca="1" si="19"/>
        <v>8.0613303778455118E-5</v>
      </c>
    </row>
    <row r="67" spans="1:20" x14ac:dyDescent="0.2">
      <c r="A67" s="64" t="s">
        <v>73</v>
      </c>
      <c r="B67" s="65" t="s">
        <v>49</v>
      </c>
      <c r="C67" s="66">
        <v>57706.880799999999</v>
      </c>
      <c r="D67" s="66">
        <v>5.0000000000000001E-4</v>
      </c>
      <c r="E67">
        <f t="shared" si="11"/>
        <v>14364.889902960656</v>
      </c>
      <c r="F67">
        <f t="shared" si="12"/>
        <v>14365</v>
      </c>
      <c r="G67">
        <f t="shared" si="13"/>
        <v>-3.2040000005508773E-2</v>
      </c>
      <c r="K67">
        <f t="shared" si="14"/>
        <v>-3.2040000005508773E-2</v>
      </c>
      <c r="O67">
        <f t="shared" ca="1" si="15"/>
        <v>-3.7589511400734701E-2</v>
      </c>
      <c r="P67" s="46">
        <f t="shared" si="16"/>
        <v>-2.380744417750482E-2</v>
      </c>
      <c r="Q67" s="2">
        <f t="shared" si="17"/>
        <v>42688.380799999999</v>
      </c>
      <c r="R67">
        <f t="shared" ca="1" si="18"/>
        <v>3.0797076725742428E-5</v>
      </c>
      <c r="S67" s="3">
        <v>1</v>
      </c>
      <c r="T67" s="48">
        <f t="shared" ca="1" si="19"/>
        <v>3.0797076725742428E-5</v>
      </c>
    </row>
    <row r="68" spans="1:20" x14ac:dyDescent="0.2">
      <c r="A68" s="64" t="s">
        <v>73</v>
      </c>
      <c r="B68" s="65" t="s">
        <v>47</v>
      </c>
      <c r="C68" s="66">
        <v>57707.8995</v>
      </c>
      <c r="D68" s="66">
        <v>5.0000000000000001E-4</v>
      </c>
      <c r="E68">
        <f t="shared" si="11"/>
        <v>14368.390397778812</v>
      </c>
      <c r="F68">
        <f t="shared" si="12"/>
        <v>14368.5</v>
      </c>
      <c r="G68">
        <f t="shared" si="13"/>
        <v>-3.189600000041537E-2</v>
      </c>
      <c r="K68">
        <f t="shared" si="14"/>
        <v>-3.189600000041537E-2</v>
      </c>
      <c r="O68">
        <f t="shared" ca="1" si="15"/>
        <v>-3.7598608605700544E-2</v>
      </c>
      <c r="P68" s="46">
        <f t="shared" si="16"/>
        <v>-2.380836353514398E-2</v>
      </c>
      <c r="Q68" s="2">
        <f t="shared" si="17"/>
        <v>42689.3995</v>
      </c>
      <c r="R68">
        <f t="shared" ca="1" si="18"/>
        <v>3.2519744905072519E-5</v>
      </c>
      <c r="S68" s="3">
        <v>1</v>
      </c>
      <c r="T68" s="48">
        <f t="shared" ca="1" si="19"/>
        <v>3.2519744905072519E-5</v>
      </c>
    </row>
    <row r="69" spans="1:20" x14ac:dyDescent="0.2">
      <c r="A69" s="55" t="s">
        <v>83</v>
      </c>
      <c r="B69" s="56" t="s">
        <v>47</v>
      </c>
      <c r="C69" s="57">
        <v>57788.216099999998</v>
      </c>
      <c r="D69" s="58" t="s">
        <v>84</v>
      </c>
      <c r="E69">
        <f t="shared" si="11"/>
        <v>14644.377285097717</v>
      </c>
      <c r="F69">
        <f t="shared" si="12"/>
        <v>14644.5</v>
      </c>
      <c r="G69">
        <f t="shared" si="13"/>
        <v>-3.5712000004423317E-2</v>
      </c>
      <c r="K69">
        <f t="shared" si="14"/>
        <v>-3.5712000004423317E-2</v>
      </c>
      <c r="O69">
        <f t="shared" ca="1" si="15"/>
        <v>-3.8315988197292677E-2</v>
      </c>
      <c r="P69" s="46">
        <f t="shared" si="16"/>
        <v>-2.3873396221322514E-2</v>
      </c>
      <c r="Q69" s="2">
        <f t="shared" si="17"/>
        <v>42769.716099999998</v>
      </c>
      <c r="R69">
        <f t="shared" ca="1" si="18"/>
        <v>6.7807545086030401E-6</v>
      </c>
      <c r="S69" s="3">
        <v>1</v>
      </c>
      <c r="T69" s="48">
        <f t="shared" ca="1" si="19"/>
        <v>6.7807545086030401E-6</v>
      </c>
    </row>
    <row r="70" spans="1:20" x14ac:dyDescent="0.2">
      <c r="A70" s="64" t="s">
        <v>141</v>
      </c>
      <c r="B70" s="65" t="s">
        <v>47</v>
      </c>
      <c r="C70" s="66">
        <v>57788.216099999998</v>
      </c>
      <c r="D70" s="66">
        <v>5.0000000000000001E-4</v>
      </c>
      <c r="E70">
        <f t="shared" si="11"/>
        <v>14644.377285097717</v>
      </c>
      <c r="F70">
        <f t="shared" si="12"/>
        <v>14644.5</v>
      </c>
      <c r="G70">
        <f t="shared" si="13"/>
        <v>-3.5712000004423317E-2</v>
      </c>
      <c r="K70">
        <f t="shared" si="14"/>
        <v>-3.5712000004423317E-2</v>
      </c>
      <c r="O70">
        <f t="shared" ca="1" si="15"/>
        <v>-3.8315988197292677E-2</v>
      </c>
      <c r="P70" s="46">
        <f t="shared" si="16"/>
        <v>-2.3873396221322514E-2</v>
      </c>
      <c r="Q70" s="2">
        <f t="shared" si="17"/>
        <v>42769.716099999998</v>
      </c>
      <c r="R70">
        <f t="shared" ca="1" si="18"/>
        <v>6.7807545086030401E-6</v>
      </c>
      <c r="S70" s="3">
        <v>1</v>
      </c>
      <c r="T70" s="48">
        <f t="shared" ca="1" si="19"/>
        <v>6.7807545086030401E-6</v>
      </c>
    </row>
    <row r="71" spans="1:20" x14ac:dyDescent="0.2">
      <c r="A71" s="55" t="s">
        <v>83</v>
      </c>
      <c r="B71" s="56" t="s">
        <v>49</v>
      </c>
      <c r="C71" s="57">
        <v>57788.360999999997</v>
      </c>
      <c r="D71" s="58" t="s">
        <v>84</v>
      </c>
      <c r="E71">
        <f t="shared" si="11"/>
        <v>14644.875195865507</v>
      </c>
      <c r="F71">
        <f t="shared" si="12"/>
        <v>14645</v>
      </c>
      <c r="G71">
        <f t="shared" si="13"/>
        <v>-3.6320000006526243E-2</v>
      </c>
      <c r="K71">
        <f t="shared" si="14"/>
        <v>-3.6320000006526243E-2</v>
      </c>
      <c r="O71">
        <f t="shared" ca="1" si="15"/>
        <v>-3.8317287798002087E-2</v>
      </c>
      <c r="P71" s="46">
        <f t="shared" si="16"/>
        <v>-2.3873500655350356E-2</v>
      </c>
      <c r="Q71" s="2">
        <f t="shared" si="17"/>
        <v>42769.860999999997</v>
      </c>
      <c r="R71">
        <f t="shared" ca="1" si="18"/>
        <v>3.9891585219784531E-6</v>
      </c>
      <c r="S71" s="3">
        <v>1</v>
      </c>
      <c r="T71" s="48">
        <f t="shared" ca="1" si="19"/>
        <v>3.9891585219784531E-6</v>
      </c>
    </row>
    <row r="72" spans="1:20" x14ac:dyDescent="0.2">
      <c r="A72" s="64" t="s">
        <v>141</v>
      </c>
      <c r="B72" s="65" t="s">
        <v>49</v>
      </c>
      <c r="C72" s="66">
        <v>57788.360999999997</v>
      </c>
      <c r="D72" s="66">
        <v>5.0000000000000001E-4</v>
      </c>
      <c r="E72">
        <f t="shared" si="11"/>
        <v>14644.875195865507</v>
      </c>
      <c r="F72">
        <f t="shared" si="12"/>
        <v>14645</v>
      </c>
      <c r="G72">
        <f t="shared" si="13"/>
        <v>-3.6320000006526243E-2</v>
      </c>
      <c r="K72">
        <f t="shared" si="14"/>
        <v>-3.6320000006526243E-2</v>
      </c>
      <c r="O72">
        <f t="shared" ca="1" si="15"/>
        <v>-3.8317287798002087E-2</v>
      </c>
      <c r="P72" s="46">
        <f t="shared" si="16"/>
        <v>-2.3873500655350356E-2</v>
      </c>
      <c r="Q72" s="2">
        <f t="shared" si="17"/>
        <v>42769.860999999997</v>
      </c>
      <c r="R72">
        <f t="shared" ca="1" si="18"/>
        <v>3.9891585219784531E-6</v>
      </c>
      <c r="S72" s="3">
        <v>1</v>
      </c>
      <c r="T72" s="48">
        <f t="shared" ca="1" si="19"/>
        <v>3.9891585219784531E-6</v>
      </c>
    </row>
    <row r="73" spans="1:20" x14ac:dyDescent="0.2">
      <c r="A73" s="59" t="s">
        <v>0</v>
      </c>
      <c r="B73" s="60" t="s">
        <v>49</v>
      </c>
      <c r="C73" s="59">
        <v>58159.105899999849</v>
      </c>
      <c r="D73" s="59" t="s">
        <v>14</v>
      </c>
      <c r="E73">
        <f t="shared" si="11"/>
        <v>15918.842606591557</v>
      </c>
      <c r="F73">
        <f t="shared" si="12"/>
        <v>15919</v>
      </c>
      <c r="G73">
        <f t="shared" si="13"/>
        <v>-4.5804000154021196E-2</v>
      </c>
      <c r="K73">
        <f t="shared" si="14"/>
        <v>-4.5804000154021196E-2</v>
      </c>
      <c r="O73">
        <f t="shared" ca="1" si="15"/>
        <v>-4.1628670405568675E-2</v>
      </c>
      <c r="P73" s="46">
        <f t="shared" si="16"/>
        <v>-2.3982467659073161E-2</v>
      </c>
      <c r="Q73" s="2">
        <f t="shared" si="17"/>
        <v>43140.605899999849</v>
      </c>
      <c r="R73">
        <f t="shared" ca="1" si="18"/>
        <v>1.7433378508312591E-5</v>
      </c>
      <c r="S73" s="3">
        <v>1</v>
      </c>
      <c r="T73" s="48">
        <f t="shared" ca="1" si="19"/>
        <v>1.7433378508312591E-5</v>
      </c>
    </row>
    <row r="74" spans="1:20" x14ac:dyDescent="0.2">
      <c r="A74" s="64" t="s">
        <v>141</v>
      </c>
      <c r="B74" s="65" t="s">
        <v>49</v>
      </c>
      <c r="C74" s="66">
        <v>58159.105900000002</v>
      </c>
      <c r="D74" s="66">
        <v>5.0000000000000001E-4</v>
      </c>
      <c r="E74">
        <f t="shared" si="11"/>
        <v>15918.842606592083</v>
      </c>
      <c r="F74">
        <f t="shared" si="12"/>
        <v>15919</v>
      </c>
      <c r="G74">
        <f t="shared" si="13"/>
        <v>-4.5804000001226086E-2</v>
      </c>
      <c r="K74">
        <f t="shared" si="14"/>
        <v>-4.5804000001226086E-2</v>
      </c>
      <c r="O74">
        <f t="shared" ca="1" si="15"/>
        <v>-4.1628670405568675E-2</v>
      </c>
      <c r="P74" s="46">
        <f t="shared" si="16"/>
        <v>-2.3982467659073161E-2</v>
      </c>
      <c r="Q74" s="2">
        <f t="shared" si="17"/>
        <v>43140.605900000002</v>
      </c>
      <c r="R74">
        <f t="shared" ca="1" si="18"/>
        <v>1.7433377232372676E-5</v>
      </c>
      <c r="S74" s="3">
        <v>1</v>
      </c>
      <c r="T74" s="48">
        <f t="shared" ca="1" si="19"/>
        <v>1.7433377232372676E-5</v>
      </c>
    </row>
    <row r="75" spans="1:20" x14ac:dyDescent="0.2">
      <c r="A75" s="64" t="s">
        <v>141</v>
      </c>
      <c r="B75" s="65" t="s">
        <v>49</v>
      </c>
      <c r="C75" s="66">
        <v>58443.132100000003</v>
      </c>
      <c r="D75" s="66">
        <v>5.0000000000000001E-4</v>
      </c>
      <c r="E75">
        <f t="shared" si="11"/>
        <v>16894.8239959315</v>
      </c>
      <c r="F75">
        <f t="shared" si="12"/>
        <v>16895</v>
      </c>
      <c r="G75">
        <f t="shared" si="13"/>
        <v>-5.1220000001194421E-2</v>
      </c>
      <c r="K75">
        <f t="shared" si="14"/>
        <v>-5.1220000001194421E-2</v>
      </c>
      <c r="O75">
        <f t="shared" ca="1" si="15"/>
        <v>-4.4165490990329265E-2</v>
      </c>
      <c r="P75" s="46">
        <f t="shared" si="16"/>
        <v>-2.38534337158046E-2</v>
      </c>
      <c r="Q75" s="2">
        <f t="shared" si="17"/>
        <v>43424.632100000003</v>
      </c>
      <c r="R75">
        <f t="shared" ca="1" si="18"/>
        <v>4.9766097384377686E-5</v>
      </c>
      <c r="S75" s="3">
        <v>1</v>
      </c>
      <c r="T75" s="48">
        <f t="shared" ca="1" si="19"/>
        <v>4.9766097384377686E-5</v>
      </c>
    </row>
    <row r="76" spans="1:20" x14ac:dyDescent="0.2">
      <c r="A76" s="59" t="s">
        <v>0</v>
      </c>
      <c r="B76" s="60" t="s">
        <v>49</v>
      </c>
      <c r="C76" s="59">
        <v>58443.132100000046</v>
      </c>
      <c r="D76" s="59" t="s">
        <v>14</v>
      </c>
      <c r="E76">
        <f t="shared" si="11"/>
        <v>16894.823995931652</v>
      </c>
      <c r="F76">
        <f t="shared" si="12"/>
        <v>16895</v>
      </c>
      <c r="G76">
        <f t="shared" si="13"/>
        <v>-5.1219999957538676E-2</v>
      </c>
      <c r="K76">
        <f t="shared" si="14"/>
        <v>-5.1219999957538676E-2</v>
      </c>
      <c r="O76">
        <f t="shared" ca="1" si="15"/>
        <v>-4.4165490990329265E-2</v>
      </c>
      <c r="P76" s="46">
        <f t="shared" si="16"/>
        <v>-2.38534337158046E-2</v>
      </c>
      <c r="Q76" s="2">
        <f t="shared" si="17"/>
        <v>43424.632100000046</v>
      </c>
      <c r="R76">
        <f t="shared" ca="1" si="18"/>
        <v>4.9766096768437987E-5</v>
      </c>
      <c r="S76" s="3">
        <v>1</v>
      </c>
      <c r="T76" s="48">
        <f t="shared" ca="1" si="19"/>
        <v>4.9766096768437987E-5</v>
      </c>
    </row>
    <row r="77" spans="1:20" x14ac:dyDescent="0.2">
      <c r="A77" s="64" t="s">
        <v>134</v>
      </c>
      <c r="B77" s="65" t="s">
        <v>47</v>
      </c>
      <c r="C77" s="66">
        <v>58597.802000000003</v>
      </c>
      <c r="D77" s="66">
        <v>5.0000000000000001E-4</v>
      </c>
      <c r="E77">
        <f t="shared" si="11"/>
        <v>17426.306457376922</v>
      </c>
      <c r="F77">
        <f t="shared" si="12"/>
        <v>17426.5</v>
      </c>
      <c r="G77">
        <f t="shared" si="13"/>
        <v>-5.6323999997403007E-2</v>
      </c>
      <c r="K77">
        <f t="shared" si="14"/>
        <v>-5.6323999997403007E-2</v>
      </c>
      <c r="O77">
        <f t="shared" ca="1" si="15"/>
        <v>-4.5546966544427879E-2</v>
      </c>
      <c r="P77" s="46">
        <f t="shared" si="16"/>
        <v>-2.3705628043033427E-2</v>
      </c>
      <c r="Q77" s="2">
        <f t="shared" si="17"/>
        <v>43579.302000000003</v>
      </c>
      <c r="R77">
        <f t="shared" ca="1" si="18"/>
        <v>1.1614445004654501E-4</v>
      </c>
      <c r="S77" s="3">
        <v>1</v>
      </c>
      <c r="T77" s="48">
        <f t="shared" ca="1" si="19"/>
        <v>1.1614445004654501E-4</v>
      </c>
    </row>
    <row r="78" spans="1:20" x14ac:dyDescent="0.2">
      <c r="A78" s="63" t="s">
        <v>85</v>
      </c>
      <c r="C78" s="61">
        <v>59589.861299999997</v>
      </c>
      <c r="D78" s="62">
        <v>2.0000000000000001E-4</v>
      </c>
      <c r="E78">
        <f t="shared" si="11"/>
        <v>20835.257511614469</v>
      </c>
      <c r="F78">
        <f t="shared" si="12"/>
        <v>20835.5</v>
      </c>
      <c r="G78">
        <f t="shared" si="13"/>
        <v>-7.0568000002822373E-2</v>
      </c>
      <c r="K78">
        <f t="shared" si="14"/>
        <v>-7.0568000002822373E-2</v>
      </c>
      <c r="O78">
        <f t="shared" ca="1" si="15"/>
        <v>-5.440764418115826E-2</v>
      </c>
      <c r="P78" s="46">
        <f t="shared" si="16"/>
        <v>-2.1457651848430383E-2</v>
      </c>
      <c r="Q78" s="2">
        <f t="shared" si="17"/>
        <v>44571.361299999997</v>
      </c>
      <c r="R78">
        <f t="shared" ca="1" si="18"/>
        <v>2.6115710028279317E-4</v>
      </c>
      <c r="S78" s="3">
        <v>1</v>
      </c>
      <c r="T78" s="48">
        <f t="shared" ca="1" si="19"/>
        <v>2.6115710028279317E-4</v>
      </c>
    </row>
    <row r="79" spans="1:20" x14ac:dyDescent="0.2">
      <c r="C79" s="8"/>
      <c r="D79" s="8"/>
    </row>
    <row r="80" spans="1:20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</sheetData>
  <phoneticPr fontId="7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939"/>
  <sheetViews>
    <sheetView topLeftCell="A4" workbookViewId="0">
      <selection activeCell="A48" sqref="A48:C48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28515625" customWidth="1"/>
    <col min="6" max="6" width="16.71093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51</v>
      </c>
      <c r="E1" t="s">
        <v>43</v>
      </c>
    </row>
    <row r="2" spans="1:6" x14ac:dyDescent="0.2">
      <c r="A2" t="s">
        <v>25</v>
      </c>
      <c r="B2" t="s">
        <v>44</v>
      </c>
      <c r="C2" s="30" t="s">
        <v>41</v>
      </c>
      <c r="D2" s="3" t="s">
        <v>45</v>
      </c>
      <c r="E2" s="31" t="s">
        <v>42</v>
      </c>
      <c r="F2" t="e">
        <v>#N/A</v>
      </c>
    </row>
    <row r="3" spans="1:6" ht="13.5" thickBot="1" x14ac:dyDescent="0.25"/>
    <row r="4" spans="1:6" ht="14.25" thickTop="1" thickBot="1" x14ac:dyDescent="0.25">
      <c r="A4" s="5" t="s">
        <v>1</v>
      </c>
      <c r="C4" s="27">
        <v>53526.468000000001</v>
      </c>
      <c r="D4" s="28">
        <v>0.291016</v>
      </c>
    </row>
    <row r="5" spans="1:6" ht="13.5" thickTop="1" x14ac:dyDescent="0.2">
      <c r="A5" s="9" t="s">
        <v>32</v>
      </c>
      <c r="B5" s="10"/>
      <c r="C5" s="11">
        <v>8</v>
      </c>
      <c r="D5" s="10" t="s">
        <v>33</v>
      </c>
    </row>
    <row r="6" spans="1:6" x14ac:dyDescent="0.2">
      <c r="A6" s="5" t="s">
        <v>2</v>
      </c>
    </row>
    <row r="7" spans="1:6" x14ac:dyDescent="0.2">
      <c r="A7" t="s">
        <v>3</v>
      </c>
      <c r="C7" s="8">
        <v>53526.468000000001</v>
      </c>
      <c r="D7" s="29" t="s">
        <v>52</v>
      </c>
    </row>
    <row r="8" spans="1:6" x14ac:dyDescent="0.2">
      <c r="A8" t="s">
        <v>4</v>
      </c>
      <c r="C8" s="8">
        <v>0.291016</v>
      </c>
      <c r="D8" s="29" t="s">
        <v>52</v>
      </c>
    </row>
    <row r="9" spans="1:6" x14ac:dyDescent="0.2">
      <c r="A9" s="24" t="s">
        <v>36</v>
      </c>
      <c r="B9" s="25">
        <v>30</v>
      </c>
      <c r="C9" s="22" t="str">
        <f>"F"&amp;B9</f>
        <v>F30</v>
      </c>
      <c r="D9" s="23" t="str">
        <f>"G"&amp;B9</f>
        <v>G30</v>
      </c>
    </row>
    <row r="10" spans="1:6" ht="13.5" thickBot="1" x14ac:dyDescent="0.25">
      <c r="A10" s="10"/>
      <c r="B10" s="10"/>
      <c r="C10" s="4" t="s">
        <v>21</v>
      </c>
      <c r="D10" s="4" t="s">
        <v>22</v>
      </c>
      <c r="E10" s="10"/>
    </row>
    <row r="11" spans="1:6" x14ac:dyDescent="0.2">
      <c r="A11" s="10" t="s">
        <v>16</v>
      </c>
      <c r="B11" s="10"/>
      <c r="C11" s="21">
        <f ca="1">INTERCEPT(INDIRECT($D$9):G991,INDIRECT($C$9):F991)</f>
        <v>-1.1631982358802258E-3</v>
      </c>
      <c r="D11" s="3"/>
      <c r="E11" s="10"/>
    </row>
    <row r="12" spans="1:6" x14ac:dyDescent="0.2">
      <c r="A12" s="10" t="s">
        <v>17</v>
      </c>
      <c r="B12" s="10"/>
      <c r="C12" s="21">
        <f ca="1">SLOPE(INDIRECT($D$9):G991,INDIRECT($C$9):F991)</f>
        <v>-2.6122695041923704E-6</v>
      </c>
      <c r="D12" s="3"/>
      <c r="E12" s="10"/>
    </row>
    <row r="13" spans="1:6" x14ac:dyDescent="0.2">
      <c r="A13" s="10" t="s">
        <v>20</v>
      </c>
      <c r="B13" s="10"/>
      <c r="C13" s="3" t="s">
        <v>14</v>
      </c>
    </row>
    <row r="14" spans="1:6" x14ac:dyDescent="0.2">
      <c r="A14" s="10"/>
      <c r="B14" s="10"/>
      <c r="C14" s="10"/>
    </row>
    <row r="15" spans="1:6" x14ac:dyDescent="0.2">
      <c r="A15" s="12" t="s">
        <v>18</v>
      </c>
      <c r="B15" s="10"/>
      <c r="C15" s="13">
        <f ca="1">(C7+C11)+(C8+C12)*INT(MAX(F21:F3532))</f>
        <v>57448.745276633388</v>
      </c>
      <c r="E15" s="14" t="s">
        <v>38</v>
      </c>
      <c r="F15" s="11">
        <v>1</v>
      </c>
    </row>
    <row r="16" spans="1:6" x14ac:dyDescent="0.2">
      <c r="A16" s="16" t="s">
        <v>5</v>
      </c>
      <c r="B16" s="10"/>
      <c r="C16" s="17">
        <f ca="1">+C8+C12</f>
        <v>0.29101338773049579</v>
      </c>
      <c r="E16" s="14" t="s">
        <v>34</v>
      </c>
      <c r="F16" s="15">
        <f ca="1">NOW()+15018.5+$C$5/24</f>
        <v>60308.444859143521</v>
      </c>
    </row>
    <row r="17" spans="1:19" ht="13.5" thickBot="1" x14ac:dyDescent="0.25">
      <c r="A17" s="14" t="s">
        <v>31</v>
      </c>
      <c r="B17" s="10"/>
      <c r="C17" s="10">
        <f>COUNT(C21:C2190)</f>
        <v>39</v>
      </c>
      <c r="E17" s="14" t="s">
        <v>39</v>
      </c>
      <c r="F17" s="15">
        <f ca="1">ROUND(2*(F16-$C$7)/$C$8,0)/2+F15</f>
        <v>23305.5</v>
      </c>
    </row>
    <row r="18" spans="1:19" ht="14.25" thickTop="1" thickBot="1" x14ac:dyDescent="0.25">
      <c r="A18" s="16" t="s">
        <v>6</v>
      </c>
      <c r="B18" s="10"/>
      <c r="C18" s="19">
        <f ca="1">+C15</f>
        <v>57448.745276633388</v>
      </c>
      <c r="D18" s="20">
        <f ca="1">+C16</f>
        <v>0.29101338773049579</v>
      </c>
      <c r="E18" s="14" t="s">
        <v>40</v>
      </c>
      <c r="F18" s="23">
        <f ca="1">ROUND(2*(F16-$C$15)/$C$16,0)/2+F15</f>
        <v>9827.5</v>
      </c>
    </row>
    <row r="19" spans="1:19" ht="13.5" thickTop="1" x14ac:dyDescent="0.2">
      <c r="E19" s="14" t="s">
        <v>35</v>
      </c>
      <c r="F19" s="18">
        <f ca="1">+$C$15+$C$16*F18-15018.5-$C$5/24</f>
        <v>45289.846011221503</v>
      </c>
      <c r="S19">
        <f ca="1">SQRT(SUM(S21:S49)/(COUNT(S21:S49)-1))</f>
        <v>0.25574854640897987</v>
      </c>
    </row>
    <row r="20" spans="1:19" ht="13.5" thickBot="1" x14ac:dyDescent="0.25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tr">
        <f>A21</f>
        <v>Harvard-1919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  <c r="R20" s="26" t="s">
        <v>37</v>
      </c>
    </row>
    <row r="21" spans="1:19" x14ac:dyDescent="0.2">
      <c r="A21" s="23" t="s">
        <v>53</v>
      </c>
      <c r="B21" s="13" t="s">
        <v>47</v>
      </c>
      <c r="C21" s="34">
        <v>22082.483800000002</v>
      </c>
      <c r="D21" s="8"/>
      <c r="E21">
        <f t="shared" ref="E21:E59" si="0">+(C21-C$7)/C$8</f>
        <v>-108048.98768452593</v>
      </c>
      <c r="F21" s="43">
        <f>ROUND(2*E21,0)/2-3.5</f>
        <v>-108052.5</v>
      </c>
      <c r="G21">
        <f t="shared" ref="G21:G59" si="1">+C21-(C$7+F21*C$8)</f>
        <v>1.0221400000009453</v>
      </c>
      <c r="I21">
        <f t="shared" ref="I21:I59" si="2">+G21</f>
        <v>1.0221400000009453</v>
      </c>
      <c r="O21">
        <f t="shared" ref="O21:O59" ca="1" si="3">+C$11+C$12*$F21</f>
        <v>0.28109905236586585</v>
      </c>
      <c r="Q21" s="2">
        <f t="shared" ref="Q21:Q59" si="4">+C21-15018.5</f>
        <v>7063.9838000000018</v>
      </c>
      <c r="S21">
        <f t="shared" ref="S21:S59" ca="1" si="5">+(O21-G21)^2</f>
        <v>0.54914168607189651</v>
      </c>
    </row>
    <row r="22" spans="1:19" x14ac:dyDescent="0.2">
      <c r="A22" s="23" t="s">
        <v>54</v>
      </c>
      <c r="B22" s="13" t="s">
        <v>47</v>
      </c>
      <c r="C22" s="34">
        <v>23516.863000000001</v>
      </c>
      <c r="D22" s="8"/>
      <c r="E22">
        <f t="shared" si="0"/>
        <v>-103120.12054320038</v>
      </c>
      <c r="F22" s="43">
        <f>ROUND(2*E22,0)/2-3.5</f>
        <v>-103123.5</v>
      </c>
      <c r="G22">
        <f t="shared" si="1"/>
        <v>0.98347600000124658</v>
      </c>
      <c r="I22">
        <f t="shared" si="2"/>
        <v>0.98347600000124658</v>
      </c>
      <c r="O22">
        <f t="shared" ca="1" si="3"/>
        <v>0.26822317597970169</v>
      </c>
      <c r="Q22" s="2">
        <f t="shared" si="4"/>
        <v>8498.3630000000012</v>
      </c>
      <c r="S22">
        <f t="shared" ca="1" si="5"/>
        <v>0.51158660227079511</v>
      </c>
    </row>
    <row r="23" spans="1:19" x14ac:dyDescent="0.2">
      <c r="A23" s="23" t="s">
        <v>55</v>
      </c>
      <c r="B23" s="13" t="s">
        <v>47</v>
      </c>
      <c r="C23" s="34">
        <v>28603.615000000002</v>
      </c>
      <c r="D23" s="8"/>
      <c r="E23">
        <f t="shared" si="0"/>
        <v>-85640.834180938502</v>
      </c>
      <c r="F23" s="42">
        <f>ROUND(2*E23,0)/2-2.5</f>
        <v>-85643.5</v>
      </c>
      <c r="G23">
        <f t="shared" si="1"/>
        <v>0.77579600000171922</v>
      </c>
      <c r="I23">
        <f t="shared" si="2"/>
        <v>0.77579600000171922</v>
      </c>
      <c r="O23">
        <f t="shared" ca="1" si="3"/>
        <v>0.22256070504641903</v>
      </c>
      <c r="Q23" s="2">
        <f t="shared" si="4"/>
        <v>13585.115000000002</v>
      </c>
      <c r="S23">
        <f t="shared" ca="1" si="5"/>
        <v>0.30606929158427804</v>
      </c>
    </row>
    <row r="24" spans="1:19" x14ac:dyDescent="0.2">
      <c r="A24" s="23" t="s">
        <v>56</v>
      </c>
      <c r="B24" s="13" t="s">
        <v>47</v>
      </c>
      <c r="C24" s="34">
        <v>29585.79</v>
      </c>
      <c r="D24" s="8"/>
      <c r="E24">
        <f t="shared" si="0"/>
        <v>-82265.847925887239</v>
      </c>
      <c r="F24" s="42">
        <f>ROUND(2*E24,0)/2-2.5</f>
        <v>-82268.5</v>
      </c>
      <c r="G24">
        <f t="shared" si="1"/>
        <v>0.77179600000090431</v>
      </c>
      <c r="I24">
        <f t="shared" si="2"/>
        <v>0.77179600000090431</v>
      </c>
      <c r="O24">
        <f t="shared" ca="1" si="3"/>
        <v>0.21374429546976978</v>
      </c>
      <c r="Q24" s="2">
        <f t="shared" si="4"/>
        <v>14567.29</v>
      </c>
      <c r="S24">
        <f t="shared" ca="1" si="5"/>
        <v>0.31142170493010463</v>
      </c>
    </row>
    <row r="25" spans="1:19" x14ac:dyDescent="0.2">
      <c r="A25" s="23" t="s">
        <v>57</v>
      </c>
      <c r="B25" s="13" t="s">
        <v>49</v>
      </c>
      <c r="C25" s="34">
        <v>32262.615000000002</v>
      </c>
      <c r="D25" s="8"/>
      <c r="E25">
        <f t="shared" si="0"/>
        <v>-73067.642328944115</v>
      </c>
      <c r="F25" s="41">
        <f>ROUND(2*E25,0)/2-2</f>
        <v>-73069.5</v>
      </c>
      <c r="G25">
        <f t="shared" si="1"/>
        <v>0.54061200000069221</v>
      </c>
      <c r="I25">
        <f t="shared" si="2"/>
        <v>0.54061200000069221</v>
      </c>
      <c r="O25">
        <f t="shared" ca="1" si="3"/>
        <v>0.18971402830070416</v>
      </c>
      <c r="Q25" s="2">
        <f t="shared" si="4"/>
        <v>17244.115000000002</v>
      </c>
      <c r="S25">
        <f t="shared" ca="1" si="5"/>
        <v>0.1231293865431656</v>
      </c>
    </row>
    <row r="26" spans="1:19" x14ac:dyDescent="0.2">
      <c r="A26" s="23" t="s">
        <v>58</v>
      </c>
      <c r="B26" s="13" t="s">
        <v>47</v>
      </c>
      <c r="C26" s="34">
        <v>43131.874000000003</v>
      </c>
      <c r="D26" s="8"/>
      <c r="E26">
        <f t="shared" si="0"/>
        <v>-35718.290403276784</v>
      </c>
      <c r="F26" s="40">
        <f>ROUND(2*E26,0)/2-0.5</f>
        <v>-35719</v>
      </c>
      <c r="G26">
        <f t="shared" si="1"/>
        <v>0.20650400000158697</v>
      </c>
      <c r="I26">
        <f t="shared" si="2"/>
        <v>0.20650400000158697</v>
      </c>
      <c r="O26">
        <f t="shared" ca="1" si="3"/>
        <v>9.2144456184367049E-2</v>
      </c>
      <c r="Q26" s="2">
        <f t="shared" si="4"/>
        <v>28113.374000000003</v>
      </c>
      <c r="S26">
        <f t="shared" ca="1" si="5"/>
        <v>1.3078105262082643E-2</v>
      </c>
    </row>
    <row r="27" spans="1:19" x14ac:dyDescent="0.2">
      <c r="A27" s="23" t="s">
        <v>59</v>
      </c>
      <c r="B27" s="13" t="s">
        <v>47</v>
      </c>
      <c r="C27" s="34">
        <v>44308.72</v>
      </c>
      <c r="D27" s="8"/>
      <c r="E27">
        <f t="shared" si="0"/>
        <v>-31674.368419605795</v>
      </c>
      <c r="F27" s="40">
        <f>ROUND(2*E27,0)/2-0.5</f>
        <v>-31675</v>
      </c>
      <c r="G27">
        <f t="shared" si="1"/>
        <v>0.18379999999888241</v>
      </c>
      <c r="I27">
        <f t="shared" si="2"/>
        <v>0.18379999999888241</v>
      </c>
      <c r="O27">
        <f t="shared" ca="1" si="3"/>
        <v>8.1580438309413111E-2</v>
      </c>
      <c r="Q27" s="2">
        <f t="shared" si="4"/>
        <v>29290.22</v>
      </c>
      <c r="S27">
        <f t="shared" ca="1" si="5"/>
        <v>1.0448838791987221E-2</v>
      </c>
    </row>
    <row r="28" spans="1:19" x14ac:dyDescent="0.2">
      <c r="A28" s="23" t="s">
        <v>60</v>
      </c>
      <c r="B28" s="13" t="s">
        <v>47</v>
      </c>
      <c r="C28" s="34">
        <v>46095.794999999998</v>
      </c>
      <c r="D28" s="8"/>
      <c r="E28">
        <f t="shared" si="0"/>
        <v>-25533.554856090395</v>
      </c>
      <c r="F28" s="40">
        <f>ROUND(2*E28,0)/2-0.5</f>
        <v>-25534</v>
      </c>
      <c r="G28">
        <f t="shared" si="1"/>
        <v>0.12954399999580346</v>
      </c>
      <c r="I28">
        <f t="shared" si="2"/>
        <v>0.12954399999580346</v>
      </c>
      <c r="O28">
        <f t="shared" ca="1" si="3"/>
        <v>6.5538491284167763E-2</v>
      </c>
      <c r="Q28" s="2">
        <f t="shared" si="4"/>
        <v>31077.294999999998</v>
      </c>
      <c r="S28">
        <f t="shared" ca="1" si="5"/>
        <v>4.0967051454352732E-3</v>
      </c>
    </row>
    <row r="29" spans="1:19" ht="13.5" thickBot="1" x14ac:dyDescent="0.25">
      <c r="A29" s="35" t="s">
        <v>61</v>
      </c>
      <c r="B29" s="36" t="s">
        <v>49</v>
      </c>
      <c r="C29" s="37">
        <v>47200.9</v>
      </c>
      <c r="D29" s="38"/>
      <c r="E29" s="39">
        <f t="shared" si="0"/>
        <v>-21736.15196415317</v>
      </c>
      <c r="F29" s="40">
        <f>ROUND(2*E29,0)/2-0.5</f>
        <v>-21736.5</v>
      </c>
      <c r="G29">
        <f t="shared" si="1"/>
        <v>0.10128399999666726</v>
      </c>
      <c r="I29">
        <f t="shared" si="2"/>
        <v>0.10128399999666726</v>
      </c>
      <c r="O29">
        <f t="shared" ca="1" si="3"/>
        <v>5.5618397841997236E-2</v>
      </c>
      <c r="Q29" s="2">
        <f t="shared" si="4"/>
        <v>32182.400000000001</v>
      </c>
      <c r="S29">
        <f t="shared" ca="1" si="5"/>
        <v>2.0853472201486038E-3</v>
      </c>
    </row>
    <row r="30" spans="1:19" x14ac:dyDescent="0.2">
      <c r="A30" s="23" t="s">
        <v>62</v>
      </c>
      <c r="B30" s="13" t="s">
        <v>49</v>
      </c>
      <c r="C30" s="34">
        <v>51554.713000000003</v>
      </c>
      <c r="D30" s="8"/>
      <c r="E30">
        <f t="shared" si="0"/>
        <v>-6775.4178464414235</v>
      </c>
      <c r="F30">
        <f t="shared" ref="F30:F59" si="6">ROUND(2*E30,0)/2</f>
        <v>-6775.5</v>
      </c>
      <c r="G30">
        <f t="shared" si="1"/>
        <v>2.3908000002847984E-2</v>
      </c>
      <c r="I30">
        <f t="shared" si="2"/>
        <v>2.3908000002847984E-2</v>
      </c>
      <c r="O30">
        <f t="shared" ca="1" si="3"/>
        <v>1.653623378977518E-2</v>
      </c>
      <c r="Q30" s="2">
        <f t="shared" si="4"/>
        <v>36536.213000000003</v>
      </c>
      <c r="S30">
        <f t="shared" ca="1" si="5"/>
        <v>5.4342937100201754E-5</v>
      </c>
    </row>
    <row r="31" spans="1:19" x14ac:dyDescent="0.2">
      <c r="A31" s="23" t="s">
        <v>63</v>
      </c>
      <c r="B31" s="13" t="s">
        <v>49</v>
      </c>
      <c r="C31" s="34">
        <v>52727.775000000001</v>
      </c>
      <c r="D31" s="8"/>
      <c r="E31">
        <f t="shared" si="0"/>
        <v>-2744.4985842702781</v>
      </c>
      <c r="F31">
        <f t="shared" si="6"/>
        <v>-2744.5</v>
      </c>
      <c r="G31">
        <f t="shared" si="1"/>
        <v>4.1200000123353675E-4</v>
      </c>
      <c r="I31">
        <f t="shared" si="2"/>
        <v>4.1200000123353675E-4</v>
      </c>
      <c r="O31">
        <f t="shared" ca="1" si="3"/>
        <v>6.006175418375735E-3</v>
      </c>
      <c r="Q31" s="2">
        <f t="shared" si="4"/>
        <v>37709.275000000001</v>
      </c>
      <c r="S31">
        <f t="shared" ca="1" si="5"/>
        <v>3.1294798597758088E-5</v>
      </c>
    </row>
    <row r="32" spans="1:19" x14ac:dyDescent="0.2">
      <c r="A32" s="23" t="s">
        <v>64</v>
      </c>
      <c r="B32" s="13" t="s">
        <v>49</v>
      </c>
      <c r="C32" s="34">
        <v>53036.832000000002</v>
      </c>
      <c r="D32" s="8"/>
      <c r="E32">
        <f t="shared" si="0"/>
        <v>-1682.5054292547441</v>
      </c>
      <c r="F32">
        <f t="shared" si="6"/>
        <v>-1682.5</v>
      </c>
      <c r="G32">
        <f t="shared" si="1"/>
        <v>-1.5799999964656308E-3</v>
      </c>
      <c r="I32">
        <f t="shared" si="2"/>
        <v>-1.5799999964656308E-3</v>
      </c>
      <c r="O32">
        <f t="shared" ca="1" si="3"/>
        <v>3.2319452049234376E-3</v>
      </c>
      <c r="Q32" s="2">
        <f t="shared" si="4"/>
        <v>38018.332000000002</v>
      </c>
      <c r="S32">
        <f t="shared" ca="1" si="5"/>
        <v>2.3154816621171281E-5</v>
      </c>
    </row>
    <row r="33" spans="1:19" x14ac:dyDescent="0.2">
      <c r="A33" s="23" t="s">
        <v>65</v>
      </c>
      <c r="B33" s="13" t="s">
        <v>47</v>
      </c>
      <c r="C33" s="34">
        <v>53432.758399999999</v>
      </c>
      <c r="D33" s="8"/>
      <c r="E33">
        <f t="shared" si="0"/>
        <v>-322.00841190863031</v>
      </c>
      <c r="F33">
        <f t="shared" si="6"/>
        <v>-322</v>
      </c>
      <c r="G33">
        <f t="shared" si="1"/>
        <v>-2.4479999992763624E-3</v>
      </c>
      <c r="I33">
        <f t="shared" si="2"/>
        <v>-2.4479999992763624E-3</v>
      </c>
      <c r="O33">
        <f t="shared" ca="1" si="3"/>
        <v>-3.2204745553028255E-4</v>
      </c>
      <c r="Q33" s="2">
        <f t="shared" si="4"/>
        <v>38414.258399999999</v>
      </c>
      <c r="S33">
        <f t="shared" ca="1" si="5"/>
        <v>4.5196742182604275E-6</v>
      </c>
    </row>
    <row r="34" spans="1:19" x14ac:dyDescent="0.2">
      <c r="A34" s="23" t="s">
        <v>66</v>
      </c>
      <c r="B34" s="13" t="s">
        <v>49</v>
      </c>
      <c r="C34" s="34">
        <v>53432.905400000003</v>
      </c>
      <c r="D34" s="8"/>
      <c r="E34">
        <f t="shared" si="0"/>
        <v>-321.50328504273813</v>
      </c>
      <c r="F34">
        <f t="shared" si="6"/>
        <v>-321.5</v>
      </c>
      <c r="G34">
        <f t="shared" si="1"/>
        <v>-9.5599999622208998E-4</v>
      </c>
      <c r="I34">
        <f t="shared" si="2"/>
        <v>-9.5599999622208998E-4</v>
      </c>
      <c r="O34">
        <f t="shared" ca="1" si="3"/>
        <v>-3.2335359028237871E-4</v>
      </c>
      <c r="Q34" s="2">
        <f t="shared" si="4"/>
        <v>38414.405400000003</v>
      </c>
      <c r="S34">
        <f t="shared" ca="1" si="5"/>
        <v>4.0024147494843395E-7</v>
      </c>
    </row>
    <row r="35" spans="1:19" x14ac:dyDescent="0.2">
      <c r="A35" s="23" t="s">
        <v>66</v>
      </c>
      <c r="B35" s="13" t="s">
        <v>47</v>
      </c>
      <c r="C35" s="34">
        <v>53474.664100000002</v>
      </c>
      <c r="D35" s="8"/>
      <c r="E35">
        <f t="shared" si="0"/>
        <v>-178.0104873958785</v>
      </c>
      <c r="F35">
        <f t="shared" si="6"/>
        <v>-178</v>
      </c>
      <c r="G35">
        <f t="shared" si="1"/>
        <v>-3.0520000000251457E-3</v>
      </c>
      <c r="I35">
        <f t="shared" si="2"/>
        <v>-3.0520000000251457E-3</v>
      </c>
      <c r="O35">
        <f t="shared" ca="1" si="3"/>
        <v>-6.9821426413398384E-4</v>
      </c>
      <c r="Q35" s="2">
        <f t="shared" si="4"/>
        <v>38456.164100000002</v>
      </c>
      <c r="S35">
        <f t="shared" ca="1" si="5"/>
        <v>5.5403072904846986E-6</v>
      </c>
    </row>
    <row r="36" spans="1:19" x14ac:dyDescent="0.2">
      <c r="A36" s="23" t="s">
        <v>66</v>
      </c>
      <c r="B36" s="13" t="s">
        <v>49</v>
      </c>
      <c r="C36" s="34">
        <v>53475.684000000001</v>
      </c>
      <c r="D36" s="8"/>
      <c r="E36">
        <f t="shared" si="0"/>
        <v>-174.50586909310709</v>
      </c>
      <c r="F36">
        <f t="shared" si="6"/>
        <v>-174.5</v>
      </c>
      <c r="G36">
        <f t="shared" si="1"/>
        <v>-1.7079999961424619E-3</v>
      </c>
      <c r="I36">
        <f t="shared" si="2"/>
        <v>-1.7079999961424619E-3</v>
      </c>
      <c r="O36">
        <f t="shared" ca="1" si="3"/>
        <v>-7.073572073986571E-4</v>
      </c>
      <c r="Q36" s="2">
        <f t="shared" si="4"/>
        <v>38457.184000000001</v>
      </c>
      <c r="S36">
        <f t="shared" ca="1" si="5"/>
        <v>1.0012859906649787E-6</v>
      </c>
    </row>
    <row r="37" spans="1:19" x14ac:dyDescent="0.2">
      <c r="A37" t="s">
        <v>52</v>
      </c>
      <c r="C37" s="8">
        <f>C$7</f>
        <v>53526.468000000001</v>
      </c>
      <c r="D37" s="8" t="s">
        <v>14</v>
      </c>
      <c r="E37">
        <f t="shared" si="0"/>
        <v>0</v>
      </c>
      <c r="F37">
        <f t="shared" si="6"/>
        <v>0</v>
      </c>
      <c r="G37">
        <f t="shared" si="1"/>
        <v>0</v>
      </c>
      <c r="I37">
        <f t="shared" si="2"/>
        <v>0</v>
      </c>
      <c r="O37">
        <f t="shared" ca="1" si="3"/>
        <v>-1.1631982358802258E-3</v>
      </c>
      <c r="Q37" s="2">
        <f t="shared" si="4"/>
        <v>38507.968000000001</v>
      </c>
      <c r="S37">
        <f t="shared" ca="1" si="5"/>
        <v>1.3530301359548693E-6</v>
      </c>
    </row>
    <row r="38" spans="1:19" x14ac:dyDescent="0.2">
      <c r="A38" s="23" t="s">
        <v>67</v>
      </c>
      <c r="B38" s="13" t="s">
        <v>49</v>
      </c>
      <c r="C38" s="34">
        <v>53874.661099999998</v>
      </c>
      <c r="D38" s="8"/>
      <c r="E38">
        <f t="shared" si="0"/>
        <v>1196.4740770266817</v>
      </c>
      <c r="F38">
        <f t="shared" si="6"/>
        <v>1196.5</v>
      </c>
      <c r="G38">
        <f t="shared" si="1"/>
        <v>-7.5440000000526197E-3</v>
      </c>
      <c r="I38">
        <f t="shared" si="2"/>
        <v>-7.5440000000526197E-3</v>
      </c>
      <c r="O38">
        <f t="shared" ca="1" si="3"/>
        <v>-4.2887786976463973E-3</v>
      </c>
      <c r="Q38" s="2">
        <f t="shared" si="4"/>
        <v>38856.161099999998</v>
      </c>
      <c r="S38">
        <f t="shared" ca="1" si="5"/>
        <v>1.0596465727639263E-5</v>
      </c>
    </row>
    <row r="39" spans="1:19" x14ac:dyDescent="0.2">
      <c r="A39" s="23" t="s">
        <v>68</v>
      </c>
      <c r="B39" s="13" t="s">
        <v>47</v>
      </c>
      <c r="C39" s="34">
        <v>54066.889000000003</v>
      </c>
      <c r="D39" s="8"/>
      <c r="E39">
        <f t="shared" si="0"/>
        <v>1857.0147345850471</v>
      </c>
      <c r="F39">
        <f t="shared" si="6"/>
        <v>1857</v>
      </c>
      <c r="G39">
        <f t="shared" si="1"/>
        <v>4.288000003725756E-3</v>
      </c>
      <c r="I39">
        <f t="shared" si="2"/>
        <v>4.288000003725756E-3</v>
      </c>
      <c r="O39">
        <f t="shared" ca="1" si="3"/>
        <v>-6.0141827051654571E-3</v>
      </c>
      <c r="Q39" s="2">
        <f t="shared" si="4"/>
        <v>39048.389000000003</v>
      </c>
      <c r="S39">
        <f t="shared" ca="1" si="5"/>
        <v>1.061349685673771E-4</v>
      </c>
    </row>
    <row r="40" spans="1:19" x14ac:dyDescent="0.2">
      <c r="A40" s="23" t="s">
        <v>69</v>
      </c>
      <c r="B40" s="13" t="s">
        <v>49</v>
      </c>
      <c r="C40" s="34">
        <v>54479.686000000002</v>
      </c>
      <c r="D40" s="8"/>
      <c r="E40">
        <f t="shared" si="0"/>
        <v>3275.4831349479091</v>
      </c>
      <c r="F40">
        <f t="shared" si="6"/>
        <v>3275.5</v>
      </c>
      <c r="G40">
        <f t="shared" si="1"/>
        <v>-4.9080000026151538E-3</v>
      </c>
      <c r="I40">
        <f t="shared" si="2"/>
        <v>-4.9080000026151538E-3</v>
      </c>
      <c r="O40">
        <f t="shared" ca="1" si="3"/>
        <v>-9.7196869968623357E-3</v>
      </c>
      <c r="Q40" s="2">
        <f t="shared" si="4"/>
        <v>39461.186000000002</v>
      </c>
      <c r="S40">
        <f t="shared" ca="1" si="5"/>
        <v>2.3152331730607479E-5</v>
      </c>
    </row>
    <row r="41" spans="1:19" x14ac:dyDescent="0.2">
      <c r="A41" s="23" t="s">
        <v>70</v>
      </c>
      <c r="B41" s="13" t="s">
        <v>49</v>
      </c>
      <c r="C41" s="34">
        <v>54905.727500000001</v>
      </c>
      <c r="D41" s="8"/>
      <c r="E41">
        <f t="shared" si="0"/>
        <v>4739.462778678836</v>
      </c>
      <c r="F41">
        <f t="shared" si="6"/>
        <v>4739.5</v>
      </c>
      <c r="G41">
        <f t="shared" si="1"/>
        <v>-1.083199999993667E-2</v>
      </c>
      <c r="I41">
        <f t="shared" si="2"/>
        <v>-1.083199999993667E-2</v>
      </c>
      <c r="O41">
        <f t="shared" ca="1" si="3"/>
        <v>-1.3544049550999965E-2</v>
      </c>
      <c r="Q41" s="2">
        <f t="shared" si="4"/>
        <v>39887.227500000001</v>
      </c>
      <c r="S41">
        <f t="shared" ca="1" si="5"/>
        <v>7.35521276742262E-6</v>
      </c>
    </row>
    <row r="42" spans="1:19" x14ac:dyDescent="0.2">
      <c r="A42" s="32" t="s">
        <v>46</v>
      </c>
      <c r="B42" s="33" t="s">
        <v>47</v>
      </c>
      <c r="C42" s="32">
        <v>55290.734900000003</v>
      </c>
      <c r="D42" s="32">
        <v>2.9999999999999997E-4</v>
      </c>
      <c r="E42">
        <f t="shared" si="0"/>
        <v>6062.4395222255898</v>
      </c>
      <c r="F42">
        <f t="shared" si="6"/>
        <v>6062.5</v>
      </c>
      <c r="G42">
        <f t="shared" si="1"/>
        <v>-1.7599999999220017E-2</v>
      </c>
      <c r="I42">
        <f t="shared" si="2"/>
        <v>-1.7599999999220017E-2</v>
      </c>
      <c r="O42">
        <f t="shared" ca="1" si="3"/>
        <v>-1.7000082105046471E-2</v>
      </c>
      <c r="Q42" s="2">
        <f t="shared" si="4"/>
        <v>40272.234900000003</v>
      </c>
      <c r="S42">
        <f t="shared" ca="1" si="5"/>
        <v>3.599014797496221E-7</v>
      </c>
    </row>
    <row r="43" spans="1:19" x14ac:dyDescent="0.2">
      <c r="A43" s="23" t="s">
        <v>71</v>
      </c>
      <c r="B43" s="13" t="s">
        <v>49</v>
      </c>
      <c r="C43" s="34">
        <v>55555.843000000001</v>
      </c>
      <c r="D43" s="8"/>
      <c r="E43">
        <f t="shared" si="0"/>
        <v>6973.4138329164034</v>
      </c>
      <c r="F43">
        <f t="shared" si="6"/>
        <v>6973.5</v>
      </c>
      <c r="G43">
        <f t="shared" si="1"/>
        <v>-2.5075999998080079E-2</v>
      </c>
      <c r="I43">
        <f t="shared" si="2"/>
        <v>-2.5075999998080079E-2</v>
      </c>
      <c r="O43">
        <f t="shared" ca="1" si="3"/>
        <v>-1.9379859623365719E-2</v>
      </c>
      <c r="Q43" s="2">
        <f t="shared" si="4"/>
        <v>40537.343000000001</v>
      </c>
      <c r="S43">
        <f t="shared" ca="1" si="5"/>
        <v>3.2446015168451036E-5</v>
      </c>
    </row>
    <row r="44" spans="1:19" x14ac:dyDescent="0.2">
      <c r="A44" s="32" t="s">
        <v>48</v>
      </c>
      <c r="B44" s="33" t="s">
        <v>49</v>
      </c>
      <c r="C44" s="32">
        <v>55572.8704</v>
      </c>
      <c r="D44" s="32">
        <v>2.9999999999999997E-4</v>
      </c>
      <c r="E44">
        <f t="shared" si="0"/>
        <v>7031.9240179234102</v>
      </c>
      <c r="F44">
        <f t="shared" si="6"/>
        <v>7032</v>
      </c>
      <c r="G44">
        <f t="shared" si="1"/>
        <v>-2.2111999998742249E-2</v>
      </c>
      <c r="I44">
        <f t="shared" si="2"/>
        <v>-2.2111999998742249E-2</v>
      </c>
      <c r="O44">
        <f t="shared" ca="1" si="3"/>
        <v>-1.9532677389360976E-2</v>
      </c>
      <c r="Q44" s="2">
        <f t="shared" si="4"/>
        <v>40554.3704</v>
      </c>
      <c r="S44">
        <f t="shared" ca="1" si="5"/>
        <v>6.6529051232654198E-6</v>
      </c>
    </row>
    <row r="45" spans="1:19" x14ac:dyDescent="0.2">
      <c r="A45" s="32" t="s">
        <v>48</v>
      </c>
      <c r="B45" s="33" t="s">
        <v>49</v>
      </c>
      <c r="C45" s="32">
        <v>55667.740899999997</v>
      </c>
      <c r="D45" s="32">
        <v>2.0000000000000001E-4</v>
      </c>
      <c r="E45">
        <f t="shared" si="0"/>
        <v>7357.9215575775779</v>
      </c>
      <c r="F45">
        <f t="shared" si="6"/>
        <v>7358</v>
      </c>
      <c r="G45">
        <f t="shared" si="1"/>
        <v>-2.2828000001027249E-2</v>
      </c>
      <c r="I45">
        <f t="shared" si="2"/>
        <v>-2.2828000001027249E-2</v>
      </c>
      <c r="O45">
        <f t="shared" ca="1" si="3"/>
        <v>-2.0384277247727688E-2</v>
      </c>
      <c r="Q45" s="2">
        <f t="shared" si="4"/>
        <v>40649.240899999997</v>
      </c>
      <c r="S45">
        <f t="shared" ca="1" si="5"/>
        <v>5.9717808949939844E-6</v>
      </c>
    </row>
    <row r="46" spans="1:19" x14ac:dyDescent="0.2">
      <c r="A46" s="32" t="s">
        <v>50</v>
      </c>
      <c r="B46" s="33" t="s">
        <v>49</v>
      </c>
      <c r="C46" s="32">
        <v>55932.851699999999</v>
      </c>
      <c r="D46" s="32">
        <v>2.0000000000000001E-4</v>
      </c>
      <c r="E46">
        <f t="shared" si="0"/>
        <v>8268.9051461088002</v>
      </c>
      <c r="F46">
        <f t="shared" si="6"/>
        <v>8269</v>
      </c>
      <c r="G46">
        <f t="shared" si="1"/>
        <v>-2.7604000002611428E-2</v>
      </c>
      <c r="I46">
        <f t="shared" si="2"/>
        <v>-2.7604000002611428E-2</v>
      </c>
      <c r="O46">
        <f t="shared" ca="1" si="3"/>
        <v>-2.2764054766046937E-2</v>
      </c>
      <c r="Q46" s="2">
        <f t="shared" si="4"/>
        <v>40914.351699999999</v>
      </c>
      <c r="S46">
        <f t="shared" ca="1" si="5"/>
        <v>2.3425069892943318E-5</v>
      </c>
    </row>
    <row r="47" spans="1:19" x14ac:dyDescent="0.2">
      <c r="A47" s="32" t="s">
        <v>50</v>
      </c>
      <c r="B47" s="33" t="s">
        <v>47</v>
      </c>
      <c r="C47" s="32">
        <v>55932.999600000003</v>
      </c>
      <c r="D47" s="32">
        <v>4.0000000000000002E-4</v>
      </c>
      <c r="E47">
        <f t="shared" si="0"/>
        <v>8269.4133655881542</v>
      </c>
      <c r="F47">
        <f t="shared" si="6"/>
        <v>8269.5</v>
      </c>
      <c r="G47">
        <f t="shared" si="1"/>
        <v>-2.5212000000465196E-2</v>
      </c>
      <c r="I47">
        <f t="shared" si="2"/>
        <v>-2.5212000000465196E-2</v>
      </c>
      <c r="O47">
        <f t="shared" ca="1" si="3"/>
        <v>-2.2765360900799031E-2</v>
      </c>
      <c r="Q47" s="2">
        <f t="shared" si="4"/>
        <v>40914.499600000003</v>
      </c>
      <c r="S47">
        <f t="shared" ca="1" si="5"/>
        <v>5.9860428840152611E-6</v>
      </c>
    </row>
    <row r="48" spans="1:19" x14ac:dyDescent="0.2">
      <c r="A48" s="23" t="s">
        <v>81</v>
      </c>
      <c r="B48" s="13" t="s">
        <v>47</v>
      </c>
      <c r="C48" s="34">
        <v>55984.3678</v>
      </c>
      <c r="D48" s="8"/>
      <c r="E48">
        <f t="shared" si="0"/>
        <v>8445.9266844434642</v>
      </c>
      <c r="F48">
        <f t="shared" si="6"/>
        <v>8446</v>
      </c>
      <c r="G48">
        <f t="shared" si="1"/>
        <v>-2.1335999997972976E-2</v>
      </c>
      <c r="I48">
        <f t="shared" si="2"/>
        <v>-2.1335999997972976E-2</v>
      </c>
      <c r="O48">
        <f t="shared" ca="1" si="3"/>
        <v>-2.3226426468288985E-2</v>
      </c>
      <c r="Q48" s="2">
        <f t="shared" si="4"/>
        <v>40965.8678</v>
      </c>
      <c r="S48">
        <f t="shared" ca="1" si="5"/>
        <v>3.5737122396714445E-6</v>
      </c>
    </row>
    <row r="49" spans="1:19" x14ac:dyDescent="0.2">
      <c r="A49" s="23" t="s">
        <v>72</v>
      </c>
      <c r="B49" s="13" t="s">
        <v>49</v>
      </c>
      <c r="C49" s="34">
        <v>56704.7696</v>
      </c>
      <c r="D49" s="8"/>
      <c r="E49">
        <f t="shared" si="0"/>
        <v>10921.398136184947</v>
      </c>
      <c r="F49">
        <f t="shared" si="6"/>
        <v>10921.5</v>
      </c>
      <c r="G49">
        <f t="shared" si="1"/>
        <v>-2.9644000002008397E-2</v>
      </c>
      <c r="I49">
        <f t="shared" si="2"/>
        <v>-2.9644000002008397E-2</v>
      </c>
      <c r="O49">
        <f t="shared" ca="1" si="3"/>
        <v>-2.9693099625917197E-2</v>
      </c>
      <c r="Q49" s="2">
        <f t="shared" si="4"/>
        <v>41686.2696</v>
      </c>
      <c r="S49">
        <f t="shared" ca="1" si="5"/>
        <v>2.4107730679856036E-9</v>
      </c>
    </row>
    <row r="50" spans="1:19" x14ac:dyDescent="0.2">
      <c r="A50" s="23"/>
      <c r="B50" s="13" t="s">
        <v>47</v>
      </c>
      <c r="C50" s="34">
        <v>56733.7281</v>
      </c>
      <c r="D50" s="8"/>
      <c r="E50">
        <f t="shared" si="0"/>
        <v>11020.906410644087</v>
      </c>
      <c r="F50">
        <f t="shared" si="6"/>
        <v>11021</v>
      </c>
      <c r="G50">
        <f t="shared" si="1"/>
        <v>-2.723600000172155E-2</v>
      </c>
      <c r="I50">
        <f t="shared" si="2"/>
        <v>-2.723600000172155E-2</v>
      </c>
      <c r="O50">
        <f t="shared" ca="1" si="3"/>
        <v>-2.9953020441584339E-2</v>
      </c>
      <c r="Q50" s="2">
        <f t="shared" si="4"/>
        <v>41715.2281</v>
      </c>
      <c r="S50">
        <f t="shared" ca="1" si="5"/>
        <v>7.3822000706321837E-6</v>
      </c>
    </row>
    <row r="51" spans="1:19" x14ac:dyDescent="0.2">
      <c r="A51" s="23"/>
      <c r="B51" s="13" t="s">
        <v>49</v>
      </c>
      <c r="C51" s="34">
        <v>56733.873699999996</v>
      </c>
      <c r="D51" s="8"/>
      <c r="E51">
        <f t="shared" si="0"/>
        <v>11021.406726777894</v>
      </c>
      <c r="F51">
        <f t="shared" si="6"/>
        <v>11021.5</v>
      </c>
      <c r="G51">
        <f t="shared" si="1"/>
        <v>-2.7144000006956048E-2</v>
      </c>
      <c r="I51">
        <f t="shared" si="2"/>
        <v>-2.7144000006956048E-2</v>
      </c>
      <c r="O51">
        <f t="shared" ca="1" si="3"/>
        <v>-2.9954326576336437E-2</v>
      </c>
      <c r="Q51" s="2">
        <f t="shared" si="4"/>
        <v>41715.373699999996</v>
      </c>
      <c r="S51">
        <f t="shared" ca="1" si="5"/>
        <v>7.8979354265653434E-6</v>
      </c>
    </row>
    <row r="52" spans="1:19" x14ac:dyDescent="0.2">
      <c r="A52" s="23"/>
      <c r="B52" s="13" t="s">
        <v>47</v>
      </c>
      <c r="C52" s="34">
        <v>56734.599699999999</v>
      </c>
      <c r="D52" s="8"/>
      <c r="E52">
        <f t="shared" si="0"/>
        <v>11023.90143497264</v>
      </c>
      <c r="F52">
        <f t="shared" si="6"/>
        <v>11024</v>
      </c>
      <c r="G52">
        <f t="shared" si="1"/>
        <v>-2.8684000004432164E-2</v>
      </c>
      <c r="I52">
        <f t="shared" si="2"/>
        <v>-2.8684000004432164E-2</v>
      </c>
      <c r="O52">
        <f t="shared" ca="1" si="3"/>
        <v>-2.9960857250096916E-2</v>
      </c>
      <c r="Q52" s="2">
        <f t="shared" si="4"/>
        <v>41716.099699999999</v>
      </c>
      <c r="S52">
        <f t="shared" ca="1" si="5"/>
        <v>1.6303644258065762E-6</v>
      </c>
    </row>
    <row r="53" spans="1:19" x14ac:dyDescent="0.2">
      <c r="A53" s="23"/>
      <c r="B53" s="13" t="s">
        <v>49</v>
      </c>
      <c r="C53" s="34">
        <v>56734.746899999998</v>
      </c>
      <c r="D53" s="8"/>
      <c r="E53">
        <f t="shared" si="0"/>
        <v>11024.407249085953</v>
      </c>
      <c r="F53">
        <f t="shared" si="6"/>
        <v>11024.5</v>
      </c>
      <c r="G53">
        <f t="shared" si="1"/>
        <v>-2.6991999999154359E-2</v>
      </c>
      <c r="I53">
        <f t="shared" si="2"/>
        <v>-2.6991999999154359E-2</v>
      </c>
      <c r="O53">
        <f t="shared" ca="1" si="3"/>
        <v>-2.9962163384849014E-2</v>
      </c>
      <c r="Q53" s="2">
        <f t="shared" si="4"/>
        <v>41716.246899999998</v>
      </c>
      <c r="S53">
        <f t="shared" ca="1" si="5"/>
        <v>8.8218705377211337E-6</v>
      </c>
    </row>
    <row r="54" spans="1:19" x14ac:dyDescent="0.2">
      <c r="A54" s="23"/>
      <c r="B54" s="13" t="s">
        <v>47</v>
      </c>
      <c r="C54" s="34">
        <v>56734.892500000002</v>
      </c>
      <c r="D54" s="8"/>
      <c r="E54">
        <f t="shared" si="0"/>
        <v>11024.907565219784</v>
      </c>
      <c r="F54">
        <f t="shared" si="6"/>
        <v>11025</v>
      </c>
      <c r="G54">
        <f t="shared" si="1"/>
        <v>-2.68999999971129E-2</v>
      </c>
      <c r="I54">
        <f t="shared" si="2"/>
        <v>-2.68999999971129E-2</v>
      </c>
      <c r="O54">
        <f t="shared" ca="1" si="3"/>
        <v>-2.9963469519601108E-2</v>
      </c>
      <c r="Q54" s="2">
        <f t="shared" si="4"/>
        <v>41716.392500000002</v>
      </c>
      <c r="S54">
        <f t="shared" ca="1" si="5"/>
        <v>9.3848455152141295E-6</v>
      </c>
    </row>
    <row r="55" spans="1:19" x14ac:dyDescent="0.2">
      <c r="A55" s="23" t="s">
        <v>73</v>
      </c>
      <c r="B55" s="13" t="s">
        <v>49</v>
      </c>
      <c r="C55" s="34">
        <v>57435.794699999999</v>
      </c>
      <c r="D55" s="8"/>
      <c r="E55">
        <f t="shared" si="0"/>
        <v>13433.373766390843</v>
      </c>
      <c r="F55">
        <f t="shared" si="6"/>
        <v>13433.5</v>
      </c>
      <c r="G55">
        <f t="shared" si="1"/>
        <v>-3.6736000001837965E-2</v>
      </c>
      <c r="I55">
        <f t="shared" si="2"/>
        <v>-3.6736000001837965E-2</v>
      </c>
      <c r="O55">
        <f t="shared" ca="1" si="3"/>
        <v>-3.6255120620448431E-2</v>
      </c>
      <c r="Q55" s="2">
        <f t="shared" si="4"/>
        <v>42417.294699999999</v>
      </c>
      <c r="S55">
        <f t="shared" ca="1" si="5"/>
        <v>2.3124497944558145E-7</v>
      </c>
    </row>
    <row r="56" spans="1:19" x14ac:dyDescent="0.2">
      <c r="A56" s="23"/>
      <c r="B56" s="13" t="s">
        <v>47</v>
      </c>
      <c r="C56" s="34">
        <v>57442.633199999997</v>
      </c>
      <c r="D56" s="8"/>
      <c r="E56">
        <f t="shared" si="0"/>
        <v>13456.872474365657</v>
      </c>
      <c r="F56">
        <f t="shared" si="6"/>
        <v>13457</v>
      </c>
      <c r="G56">
        <f t="shared" si="1"/>
        <v>-3.711200000543613E-2</v>
      </c>
      <c r="I56">
        <f t="shared" si="2"/>
        <v>-3.711200000543613E-2</v>
      </c>
      <c r="O56">
        <f t="shared" ca="1" si="3"/>
        <v>-3.6316508953796955E-2</v>
      </c>
      <c r="Q56" s="2">
        <f t="shared" si="4"/>
        <v>42424.133199999997</v>
      </c>
      <c r="S56">
        <f t="shared" ca="1" si="5"/>
        <v>6.3280601323799974E-7</v>
      </c>
    </row>
    <row r="57" spans="1:19" x14ac:dyDescent="0.2">
      <c r="A57" s="23"/>
      <c r="B57" s="13" t="s">
        <v>47</v>
      </c>
      <c r="C57" s="34">
        <v>57442.924200000001</v>
      </c>
      <c r="D57" s="8"/>
      <c r="E57">
        <f t="shared" si="0"/>
        <v>13457.872419385878</v>
      </c>
      <c r="F57">
        <f t="shared" si="6"/>
        <v>13458</v>
      </c>
      <c r="G57">
        <f t="shared" si="1"/>
        <v>-3.7127999996300787E-2</v>
      </c>
      <c r="I57">
        <f t="shared" si="2"/>
        <v>-3.7127999996300787E-2</v>
      </c>
      <c r="O57">
        <f t="shared" ca="1" si="3"/>
        <v>-3.6319121223301151E-2</v>
      </c>
      <c r="Q57" s="2">
        <f t="shared" si="4"/>
        <v>42424.424200000001</v>
      </c>
      <c r="S57">
        <f t="shared" ca="1" si="5"/>
        <v>6.5428486940939589E-7</v>
      </c>
    </row>
    <row r="58" spans="1:19" x14ac:dyDescent="0.2">
      <c r="A58" s="23"/>
      <c r="B58" s="13" t="s">
        <v>49</v>
      </c>
      <c r="C58" s="34">
        <v>57446.8534</v>
      </c>
      <c r="D58" s="8"/>
      <c r="E58">
        <f t="shared" si="0"/>
        <v>13471.37408252467</v>
      </c>
      <c r="F58">
        <f t="shared" si="6"/>
        <v>13471.5</v>
      </c>
      <c r="G58">
        <f t="shared" si="1"/>
        <v>-3.6643999999796506E-2</v>
      </c>
      <c r="I58">
        <f t="shared" si="2"/>
        <v>-3.6643999999796506E-2</v>
      </c>
      <c r="O58">
        <f t="shared" ca="1" si="3"/>
        <v>-3.6354386861607746E-2</v>
      </c>
      <c r="Q58" s="2">
        <f t="shared" si="4"/>
        <v>42428.3534</v>
      </c>
      <c r="S58">
        <f t="shared" ca="1" si="5"/>
        <v>8.3875769811541855E-8</v>
      </c>
    </row>
    <row r="59" spans="1:19" x14ac:dyDescent="0.2">
      <c r="A59" s="23"/>
      <c r="B59" s="13" t="s">
        <v>49</v>
      </c>
      <c r="C59" s="34">
        <v>57448.890399999997</v>
      </c>
      <c r="D59" s="8"/>
      <c r="E59">
        <f t="shared" si="0"/>
        <v>13478.373697666093</v>
      </c>
      <c r="F59">
        <f t="shared" si="6"/>
        <v>13478.5</v>
      </c>
      <c r="G59">
        <f t="shared" si="1"/>
        <v>-3.6756000001332723E-2</v>
      </c>
      <c r="I59">
        <f t="shared" si="2"/>
        <v>-3.6756000001332723E-2</v>
      </c>
      <c r="O59">
        <f t="shared" ca="1" si="3"/>
        <v>-3.6372672748137089E-2</v>
      </c>
      <c r="Q59" s="2">
        <f t="shared" si="4"/>
        <v>42430.390399999997</v>
      </c>
      <c r="S59">
        <f t="shared" ca="1" si="5"/>
        <v>1.4693978304250959E-7</v>
      </c>
    </row>
    <row r="60" spans="1:19" x14ac:dyDescent="0.2">
      <c r="C60" s="8"/>
      <c r="D60" s="8"/>
    </row>
    <row r="61" spans="1:19" x14ac:dyDescent="0.2">
      <c r="C61" s="8"/>
      <c r="D61" s="8"/>
    </row>
    <row r="62" spans="1:19" x14ac:dyDescent="0.2">
      <c r="C62" s="8"/>
      <c r="D62" s="8"/>
    </row>
    <row r="63" spans="1:19" x14ac:dyDescent="0.2">
      <c r="C63" s="8"/>
      <c r="D63" s="8"/>
    </row>
    <row r="64" spans="1:19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</sheetData>
  <sheetProtection sheet="1"/>
  <phoneticPr fontId="7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0"/>
  <sheetViews>
    <sheetView workbookViewId="0">
      <selection activeCell="A11" sqref="A11:D70"/>
    </sheetView>
  </sheetViews>
  <sheetFormatPr defaultRowHeight="12.75" x14ac:dyDescent="0.2"/>
  <cols>
    <col min="1" max="1" width="22.85546875" customWidth="1"/>
    <col min="2" max="2" width="5" style="3" customWidth="1"/>
  </cols>
  <sheetData>
    <row r="1" spans="1:10" x14ac:dyDescent="0.2">
      <c r="C1" t="s">
        <v>86</v>
      </c>
    </row>
    <row r="11" spans="1:10" x14ac:dyDescent="0.2">
      <c r="A11" s="64" t="s">
        <v>53</v>
      </c>
      <c r="B11" s="65" t="s">
        <v>49</v>
      </c>
      <c r="C11" s="64">
        <v>22082.474999999999</v>
      </c>
      <c r="D11" s="64">
        <v>0.01</v>
      </c>
      <c r="E11">
        <f>-J11</f>
        <v>-108052</v>
      </c>
      <c r="F11">
        <v>0.60450000000000004</v>
      </c>
      <c r="G11" t="s">
        <v>87</v>
      </c>
      <c r="I11" t="s">
        <v>142</v>
      </c>
      <c r="J11">
        <v>108052</v>
      </c>
    </row>
    <row r="12" spans="1:10" x14ac:dyDescent="0.2">
      <c r="A12" s="64" t="s">
        <v>54</v>
      </c>
      <c r="B12" s="65" t="s">
        <v>49</v>
      </c>
      <c r="C12" s="64">
        <v>23516.863000000001</v>
      </c>
      <c r="D12" s="64">
        <v>0.01</v>
      </c>
      <c r="E12">
        <f t="shared" ref="E12:E27" si="0">-J12</f>
        <v>-103123</v>
      </c>
      <c r="F12">
        <v>0.5867</v>
      </c>
      <c r="G12" t="s">
        <v>88</v>
      </c>
      <c r="I12" t="s">
        <v>142</v>
      </c>
      <c r="J12">
        <v>103123</v>
      </c>
    </row>
    <row r="13" spans="1:10" x14ac:dyDescent="0.2">
      <c r="A13" s="64" t="s">
        <v>55</v>
      </c>
      <c r="B13" s="65" t="s">
        <v>49</v>
      </c>
      <c r="C13" s="64">
        <v>28603.615000000002</v>
      </c>
      <c r="D13" s="64">
        <v>0.01</v>
      </c>
      <c r="E13">
        <f t="shared" si="0"/>
        <v>-85643</v>
      </c>
      <c r="F13">
        <v>0.4219</v>
      </c>
      <c r="G13" t="s">
        <v>89</v>
      </c>
      <c r="I13" t="s">
        <v>142</v>
      </c>
      <c r="J13">
        <v>85643</v>
      </c>
    </row>
    <row r="14" spans="1:10" x14ac:dyDescent="0.2">
      <c r="A14" s="64" t="s">
        <v>56</v>
      </c>
      <c r="B14" s="65" t="s">
        <v>49</v>
      </c>
      <c r="C14" s="64">
        <v>29585.79</v>
      </c>
      <c r="D14" s="64">
        <v>0.01</v>
      </c>
      <c r="E14">
        <f t="shared" si="0"/>
        <v>-82268</v>
      </c>
      <c r="F14">
        <v>0.42609999999999998</v>
      </c>
      <c r="G14">
        <v>2.7099999999999999E-2</v>
      </c>
      <c r="I14" t="s">
        <v>142</v>
      </c>
      <c r="J14">
        <v>82268</v>
      </c>
    </row>
    <row r="15" spans="1:10" x14ac:dyDescent="0.2">
      <c r="A15" s="64" t="s">
        <v>57</v>
      </c>
      <c r="B15" s="65" t="s">
        <v>47</v>
      </c>
      <c r="C15" s="64">
        <v>32262.615000000002</v>
      </c>
      <c r="D15" s="64">
        <v>0.01</v>
      </c>
      <c r="E15">
        <f t="shared" si="0"/>
        <v>-73069.5</v>
      </c>
      <c r="F15">
        <v>0.36299999999999999</v>
      </c>
      <c r="G15">
        <v>3.5400000000000001E-2</v>
      </c>
      <c r="I15" t="s">
        <v>142</v>
      </c>
      <c r="J15">
        <v>73069.5</v>
      </c>
    </row>
    <row r="16" spans="1:10" x14ac:dyDescent="0.2">
      <c r="A16" s="64" t="s">
        <v>58</v>
      </c>
      <c r="B16" s="65" t="s">
        <v>49</v>
      </c>
      <c r="C16" s="64">
        <v>43131.874000000003</v>
      </c>
      <c r="D16" s="64">
        <v>0.01</v>
      </c>
      <c r="E16">
        <f t="shared" si="0"/>
        <v>-35719</v>
      </c>
      <c r="F16">
        <v>0.12039999999999999</v>
      </c>
      <c r="G16">
        <v>1.0999999999999999E-2</v>
      </c>
      <c r="I16" t="s">
        <v>142</v>
      </c>
      <c r="J16">
        <v>35719</v>
      </c>
    </row>
    <row r="17" spans="1:10" x14ac:dyDescent="0.2">
      <c r="A17" s="64" t="s">
        <v>59</v>
      </c>
      <c r="B17" s="65" t="s">
        <v>49</v>
      </c>
      <c r="C17" s="64">
        <v>44308.72</v>
      </c>
      <c r="D17" s="64">
        <v>0.01</v>
      </c>
      <c r="E17">
        <f t="shared" si="0"/>
        <v>-31675</v>
      </c>
      <c r="F17">
        <v>0.1076</v>
      </c>
      <c r="G17">
        <v>1.49E-2</v>
      </c>
      <c r="I17" t="s">
        <v>142</v>
      </c>
      <c r="J17">
        <v>31675</v>
      </c>
    </row>
    <row r="18" spans="1:10" x14ac:dyDescent="0.2">
      <c r="A18" s="64" t="s">
        <v>60</v>
      </c>
      <c r="B18" s="65" t="s">
        <v>49</v>
      </c>
      <c r="C18" s="64">
        <v>46095.794999999998</v>
      </c>
      <c r="D18" s="64">
        <v>0.01</v>
      </c>
      <c r="E18">
        <f t="shared" si="0"/>
        <v>-25534</v>
      </c>
      <c r="F18">
        <v>6.8400000000000002E-2</v>
      </c>
      <c r="G18" t="s">
        <v>90</v>
      </c>
      <c r="I18" t="s">
        <v>142</v>
      </c>
      <c r="J18">
        <v>25534</v>
      </c>
    </row>
    <row r="19" spans="1:10" x14ac:dyDescent="0.2">
      <c r="A19" s="64" t="s">
        <v>61</v>
      </c>
      <c r="B19" s="65" t="s">
        <v>47</v>
      </c>
      <c r="C19" s="64">
        <v>47200.9</v>
      </c>
      <c r="D19" s="64">
        <v>0.01</v>
      </c>
      <c r="E19">
        <f t="shared" si="0"/>
        <v>-21736.5</v>
      </c>
      <c r="F19">
        <v>4.9399999999999999E-2</v>
      </c>
      <c r="G19" t="s">
        <v>91</v>
      </c>
      <c r="I19" t="s">
        <v>142</v>
      </c>
      <c r="J19">
        <v>21736.5</v>
      </c>
    </row>
    <row r="20" spans="1:10" x14ac:dyDescent="0.2">
      <c r="A20" s="64" t="s">
        <v>62</v>
      </c>
      <c r="B20" s="65" t="s">
        <v>47</v>
      </c>
      <c r="C20" s="64">
        <v>51554.713000000003</v>
      </c>
      <c r="D20" s="64">
        <v>3.0000000000000001E-3</v>
      </c>
      <c r="E20">
        <f t="shared" si="0"/>
        <v>-6775.5</v>
      </c>
      <c r="F20">
        <v>8.6999999999999994E-3</v>
      </c>
      <c r="G20" t="s">
        <v>92</v>
      </c>
      <c r="I20" t="s">
        <v>142</v>
      </c>
      <c r="J20">
        <v>6775.5</v>
      </c>
    </row>
    <row r="21" spans="1:10" x14ac:dyDescent="0.2">
      <c r="A21" s="64" t="s">
        <v>135</v>
      </c>
      <c r="B21" s="65" t="s">
        <v>49</v>
      </c>
      <c r="C21" s="64">
        <v>52622.862999999998</v>
      </c>
      <c r="D21" s="64">
        <v>5.0000000000000001E-4</v>
      </c>
      <c r="E21">
        <f t="shared" si="0"/>
        <v>-3105</v>
      </c>
      <c r="F21" t="s">
        <v>93</v>
      </c>
      <c r="G21" t="s">
        <v>94</v>
      </c>
      <c r="I21" t="s">
        <v>142</v>
      </c>
      <c r="J21">
        <v>3105</v>
      </c>
    </row>
    <row r="22" spans="1:10" x14ac:dyDescent="0.2">
      <c r="A22" s="64" t="s">
        <v>63</v>
      </c>
      <c r="B22" s="65" t="s">
        <v>47</v>
      </c>
      <c r="C22" s="64">
        <v>52727.775000000001</v>
      </c>
      <c r="D22" s="64">
        <v>3.0000000000000001E-3</v>
      </c>
      <c r="E22">
        <f t="shared" si="0"/>
        <v>-2744.5</v>
      </c>
      <c r="F22" t="s">
        <v>95</v>
      </c>
      <c r="G22" t="s">
        <v>96</v>
      </c>
      <c r="I22" t="s">
        <v>142</v>
      </c>
      <c r="J22">
        <v>2744.5</v>
      </c>
    </row>
    <row r="23" spans="1:10" x14ac:dyDescent="0.2">
      <c r="A23" s="64" t="s">
        <v>64</v>
      </c>
      <c r="B23" s="65" t="s">
        <v>47</v>
      </c>
      <c r="C23" s="64">
        <v>53036.832000000002</v>
      </c>
      <c r="D23" s="64">
        <v>3.0000000000000001E-3</v>
      </c>
      <c r="E23">
        <f t="shared" si="0"/>
        <v>-1682.5</v>
      </c>
      <c r="F23" t="s">
        <v>97</v>
      </c>
      <c r="G23" t="s">
        <v>98</v>
      </c>
      <c r="I23" t="s">
        <v>142</v>
      </c>
      <c r="J23">
        <v>1682.5</v>
      </c>
    </row>
    <row r="24" spans="1:10" x14ac:dyDescent="0.2">
      <c r="A24" s="64" t="s">
        <v>65</v>
      </c>
      <c r="B24" s="65" t="s">
        <v>49</v>
      </c>
      <c r="C24" s="64">
        <v>53432.758399999999</v>
      </c>
      <c r="D24" s="64">
        <v>1.5E-3</v>
      </c>
      <c r="E24">
        <f t="shared" si="0"/>
        <v>-322</v>
      </c>
      <c r="F24" t="s">
        <v>99</v>
      </c>
      <c r="G24" t="s">
        <v>92</v>
      </c>
      <c r="I24" t="s">
        <v>142</v>
      </c>
      <c r="J24">
        <v>322</v>
      </c>
    </row>
    <row r="25" spans="1:10" x14ac:dyDescent="0.2">
      <c r="A25" s="64" t="s">
        <v>65</v>
      </c>
      <c r="B25" s="65" t="s">
        <v>47</v>
      </c>
      <c r="C25" s="64">
        <v>53432.905400000003</v>
      </c>
      <c r="D25" s="64">
        <v>1.5E-3</v>
      </c>
      <c r="E25">
        <f t="shared" si="0"/>
        <v>-321.5</v>
      </c>
      <c r="F25" t="s">
        <v>100</v>
      </c>
      <c r="G25" t="s">
        <v>101</v>
      </c>
      <c r="I25" t="s">
        <v>142</v>
      </c>
      <c r="J25">
        <v>321.5</v>
      </c>
    </row>
    <row r="26" spans="1:10" x14ac:dyDescent="0.2">
      <c r="A26" s="64" t="s">
        <v>65</v>
      </c>
      <c r="B26" s="65" t="s">
        <v>49</v>
      </c>
      <c r="C26" s="64">
        <v>53474.664100000002</v>
      </c>
      <c r="D26" s="64">
        <v>1.5E-3</v>
      </c>
      <c r="E26">
        <f t="shared" si="0"/>
        <v>-178</v>
      </c>
      <c r="F26" t="s">
        <v>102</v>
      </c>
      <c r="G26" t="s">
        <v>103</v>
      </c>
      <c r="I26" t="s">
        <v>142</v>
      </c>
      <c r="J26">
        <v>178</v>
      </c>
    </row>
    <row r="27" spans="1:10" x14ac:dyDescent="0.2">
      <c r="A27" s="64" t="s">
        <v>65</v>
      </c>
      <c r="B27" s="65" t="s">
        <v>47</v>
      </c>
      <c r="C27" s="64">
        <v>53475.684000000001</v>
      </c>
      <c r="D27" s="64">
        <v>1.5E-3</v>
      </c>
      <c r="E27">
        <f t="shared" si="0"/>
        <v>-174.5</v>
      </c>
      <c r="F27" t="s">
        <v>104</v>
      </c>
      <c r="G27" t="s">
        <v>105</v>
      </c>
      <c r="I27" t="s">
        <v>142</v>
      </c>
      <c r="J27">
        <v>174.5</v>
      </c>
    </row>
    <row r="28" spans="1:10" x14ac:dyDescent="0.2">
      <c r="A28" s="64" t="s">
        <v>62</v>
      </c>
      <c r="B28" s="65" t="s">
        <v>49</v>
      </c>
      <c r="C28" s="64">
        <v>53526.468000000001</v>
      </c>
      <c r="D28" s="64">
        <v>3.0000000000000001E-3</v>
      </c>
      <c r="E28">
        <v>0</v>
      </c>
      <c r="F28">
        <v>1.4E-3</v>
      </c>
      <c r="G28" t="s">
        <v>106</v>
      </c>
    </row>
    <row r="29" spans="1:10" x14ac:dyDescent="0.2">
      <c r="A29" s="64" t="s">
        <v>62</v>
      </c>
      <c r="B29" s="65" t="s">
        <v>49</v>
      </c>
      <c r="C29" s="64">
        <v>53702.825700000001</v>
      </c>
      <c r="D29" s="64">
        <v>3.0000000000000001E-3</v>
      </c>
      <c r="E29">
        <v>606</v>
      </c>
      <c r="F29">
        <v>4.8999999999999998E-3</v>
      </c>
      <c r="G29" t="s">
        <v>107</v>
      </c>
    </row>
    <row r="30" spans="1:10" x14ac:dyDescent="0.2">
      <c r="A30" s="64" t="s">
        <v>62</v>
      </c>
      <c r="B30" s="65" t="s">
        <v>49</v>
      </c>
      <c r="C30" s="64">
        <v>53853.567999999999</v>
      </c>
      <c r="D30" s="64">
        <v>3.0000000000000001E-3</v>
      </c>
      <c r="E30">
        <v>1124</v>
      </c>
      <c r="F30">
        <v>2.2000000000000001E-3</v>
      </c>
      <c r="G30" t="s">
        <v>108</v>
      </c>
    </row>
    <row r="31" spans="1:10" x14ac:dyDescent="0.2">
      <c r="A31" s="64" t="s">
        <v>67</v>
      </c>
      <c r="B31" s="65" t="s">
        <v>47</v>
      </c>
      <c r="C31" s="64">
        <v>53874.661099999998</v>
      </c>
      <c r="D31" s="64">
        <v>5.0000000000000001E-3</v>
      </c>
      <c r="E31">
        <v>1196.5</v>
      </c>
      <c r="F31" t="s">
        <v>109</v>
      </c>
      <c r="G31" t="s">
        <v>110</v>
      </c>
    </row>
    <row r="32" spans="1:10" x14ac:dyDescent="0.2">
      <c r="A32" s="64" t="s">
        <v>67</v>
      </c>
      <c r="B32" s="65" t="s">
        <v>49</v>
      </c>
      <c r="C32" s="64">
        <v>54194.6394</v>
      </c>
      <c r="D32" s="64">
        <v>5.0000000000000001E-3</v>
      </c>
      <c r="E32">
        <v>2296</v>
      </c>
      <c r="F32">
        <v>5.7000000000000002E-3</v>
      </c>
      <c r="G32" t="s">
        <v>111</v>
      </c>
    </row>
    <row r="33" spans="1:7" x14ac:dyDescent="0.2">
      <c r="A33" s="64" t="s">
        <v>68</v>
      </c>
      <c r="B33" s="65" t="s">
        <v>49</v>
      </c>
      <c r="C33" s="64">
        <v>54066.889000000003</v>
      </c>
      <c r="D33" s="64">
        <v>5.0000000000000001E-3</v>
      </c>
      <c r="E33">
        <v>1857</v>
      </c>
      <c r="F33">
        <v>1.0200000000000001E-2</v>
      </c>
      <c r="G33">
        <v>4.0000000000000001E-3</v>
      </c>
    </row>
    <row r="34" spans="1:7" x14ac:dyDescent="0.2">
      <c r="A34" s="64" t="s">
        <v>69</v>
      </c>
      <c r="B34" s="65" t="s">
        <v>47</v>
      </c>
      <c r="C34" s="64">
        <v>54479.686000000002</v>
      </c>
      <c r="D34" s="64">
        <v>5.0000000000000001E-3</v>
      </c>
      <c r="E34">
        <v>3275.5</v>
      </c>
      <c r="F34">
        <v>4.4999999999999997E-3</v>
      </c>
      <c r="G34" t="s">
        <v>88</v>
      </c>
    </row>
    <row r="35" spans="1:7" x14ac:dyDescent="0.2">
      <c r="A35" s="64" t="s">
        <v>70</v>
      </c>
      <c r="B35" s="65" t="s">
        <v>47</v>
      </c>
      <c r="C35" s="64">
        <v>54905.727500000001</v>
      </c>
      <c r="D35" s="64">
        <v>5.0000000000000001E-3</v>
      </c>
      <c r="E35">
        <v>4739.5</v>
      </c>
      <c r="F35">
        <v>2.2000000000000001E-3</v>
      </c>
      <c r="G35" t="s">
        <v>112</v>
      </c>
    </row>
    <row r="36" spans="1:7" x14ac:dyDescent="0.2">
      <c r="A36" s="64" t="s">
        <v>136</v>
      </c>
      <c r="B36" s="65" t="s">
        <v>47</v>
      </c>
      <c r="C36" s="64">
        <v>55290.734900000003</v>
      </c>
      <c r="D36" s="64">
        <v>2.9999999999999997E-4</v>
      </c>
      <c r="E36">
        <v>6062.5</v>
      </c>
      <c r="F36" t="s">
        <v>113</v>
      </c>
      <c r="G36" t="s">
        <v>114</v>
      </c>
    </row>
    <row r="37" spans="1:7" x14ac:dyDescent="0.2">
      <c r="A37" s="64" t="s">
        <v>71</v>
      </c>
      <c r="B37" s="65" t="s">
        <v>47</v>
      </c>
      <c r="C37" s="64">
        <v>55555.843000000001</v>
      </c>
      <c r="D37" s="64">
        <v>5.0000000000000001E-3</v>
      </c>
      <c r="E37">
        <v>6973.5</v>
      </c>
      <c r="F37" t="s">
        <v>115</v>
      </c>
      <c r="G37" t="s">
        <v>116</v>
      </c>
    </row>
    <row r="38" spans="1:7" x14ac:dyDescent="0.2">
      <c r="A38" s="64" t="s">
        <v>137</v>
      </c>
      <c r="B38" s="65" t="s">
        <v>49</v>
      </c>
      <c r="C38" s="64">
        <v>55572.8704</v>
      </c>
      <c r="D38" s="64">
        <v>2.9999999999999997E-4</v>
      </c>
      <c r="E38">
        <v>7032</v>
      </c>
      <c r="F38" t="s">
        <v>117</v>
      </c>
      <c r="G38" t="s">
        <v>118</v>
      </c>
    </row>
    <row r="39" spans="1:7" x14ac:dyDescent="0.2">
      <c r="A39" s="64" t="s">
        <v>137</v>
      </c>
      <c r="B39" s="65" t="s">
        <v>49</v>
      </c>
      <c r="C39" s="64">
        <v>55667.740899999997</v>
      </c>
      <c r="D39" s="64">
        <v>2.9999999999999997E-4</v>
      </c>
      <c r="E39">
        <v>7358</v>
      </c>
      <c r="F39" t="s">
        <v>114</v>
      </c>
      <c r="G39" t="s">
        <v>119</v>
      </c>
    </row>
    <row r="40" spans="1:7" x14ac:dyDescent="0.2">
      <c r="A40" s="64" t="s">
        <v>121</v>
      </c>
      <c r="B40" s="65" t="s">
        <v>49</v>
      </c>
      <c r="C40" s="64">
        <v>55668.3223</v>
      </c>
      <c r="D40" s="64">
        <v>2E-3</v>
      </c>
      <c r="E40">
        <v>7360</v>
      </c>
      <c r="F40" t="s">
        <v>120</v>
      </c>
      <c r="G40" t="s">
        <v>108</v>
      </c>
    </row>
    <row r="41" spans="1:7" x14ac:dyDescent="0.2">
      <c r="A41" s="64" t="s">
        <v>121</v>
      </c>
      <c r="B41" s="65" t="s">
        <v>47</v>
      </c>
      <c r="C41" s="64">
        <v>55669.340199999999</v>
      </c>
      <c r="D41" s="64">
        <v>2E-3</v>
      </c>
      <c r="E41">
        <v>7363.5</v>
      </c>
      <c r="F41" t="s">
        <v>118</v>
      </c>
      <c r="G41" t="s">
        <v>122</v>
      </c>
    </row>
    <row r="42" spans="1:7" x14ac:dyDescent="0.2">
      <c r="A42" s="64" t="s">
        <v>138</v>
      </c>
      <c r="B42" s="65" t="s">
        <v>49</v>
      </c>
      <c r="C42" s="64">
        <v>55932.851699999999</v>
      </c>
      <c r="D42" s="64">
        <v>2.9999999999999997E-4</v>
      </c>
      <c r="E42">
        <v>8269</v>
      </c>
      <c r="F42" t="s">
        <v>123</v>
      </c>
      <c r="G42" t="s">
        <v>124</v>
      </c>
    </row>
    <row r="43" spans="1:7" x14ac:dyDescent="0.2">
      <c r="A43" s="64" t="s">
        <v>138</v>
      </c>
      <c r="B43" s="65" t="s">
        <v>47</v>
      </c>
      <c r="C43" s="64">
        <v>55932.999600000003</v>
      </c>
      <c r="D43" s="64">
        <v>4.0000000000000002E-4</v>
      </c>
      <c r="E43">
        <v>8269.5</v>
      </c>
      <c r="F43" t="s">
        <v>125</v>
      </c>
      <c r="G43" t="s">
        <v>126</v>
      </c>
    </row>
    <row r="44" spans="1:7" x14ac:dyDescent="0.2">
      <c r="A44" s="64" t="s">
        <v>139</v>
      </c>
      <c r="B44" s="65" t="s">
        <v>49</v>
      </c>
      <c r="C44" s="64">
        <v>55984.3678</v>
      </c>
      <c r="D44" s="64">
        <v>1E-3</v>
      </c>
      <c r="E44">
        <v>8446</v>
      </c>
      <c r="F44">
        <v>8.0000000000000004E-4</v>
      </c>
      <c r="G44">
        <v>5.0000000000000001E-4</v>
      </c>
    </row>
    <row r="45" spans="1:7" x14ac:dyDescent="0.2">
      <c r="A45" s="64" t="s">
        <v>72</v>
      </c>
      <c r="B45" s="65" t="s">
        <v>47</v>
      </c>
      <c r="C45" s="64">
        <v>56704.7696</v>
      </c>
      <c r="D45" s="64">
        <v>5.0000000000000001E-4</v>
      </c>
      <c r="E45">
        <v>10921.5</v>
      </c>
      <c r="F45" t="s">
        <v>90</v>
      </c>
      <c r="G45" t="s">
        <v>127</v>
      </c>
    </row>
    <row r="46" spans="1:7" x14ac:dyDescent="0.2">
      <c r="A46" s="64" t="s">
        <v>72</v>
      </c>
      <c r="B46" s="65" t="s">
        <v>49</v>
      </c>
      <c r="C46" s="64">
        <v>56733.726699999999</v>
      </c>
      <c r="D46" s="64">
        <v>5.0000000000000001E-4</v>
      </c>
      <c r="E46">
        <v>11021</v>
      </c>
      <c r="F46" t="s">
        <v>88</v>
      </c>
      <c r="G46">
        <v>8.9999999999999998E-4</v>
      </c>
    </row>
    <row r="47" spans="1:7" x14ac:dyDescent="0.2">
      <c r="A47" s="64" t="s">
        <v>72</v>
      </c>
      <c r="B47" s="65" t="s">
        <v>47</v>
      </c>
      <c r="C47" s="64">
        <v>56733.873200000002</v>
      </c>
      <c r="D47" s="64">
        <v>5.0000000000000001E-4</v>
      </c>
      <c r="E47">
        <v>11021.5</v>
      </c>
      <c r="F47">
        <v>8.0000000000000004E-4</v>
      </c>
      <c r="G47">
        <v>1.9E-3</v>
      </c>
    </row>
    <row r="48" spans="1:7" x14ac:dyDescent="0.2">
      <c r="A48" s="64" t="s">
        <v>72</v>
      </c>
      <c r="B48" s="65" t="s">
        <v>49</v>
      </c>
      <c r="C48" s="64">
        <v>56734.599699999999</v>
      </c>
      <c r="D48" s="64">
        <v>5.0000000000000001E-4</v>
      </c>
      <c r="E48">
        <v>11024</v>
      </c>
      <c r="F48" t="s">
        <v>100</v>
      </c>
      <c r="G48">
        <v>8.9999999999999998E-4</v>
      </c>
    </row>
    <row r="49" spans="1:7" x14ac:dyDescent="0.2">
      <c r="A49" s="64" t="s">
        <v>72</v>
      </c>
      <c r="B49" s="65" t="s">
        <v>47</v>
      </c>
      <c r="C49" s="64">
        <v>56734.746899999998</v>
      </c>
      <c r="D49" s="64">
        <v>5.0000000000000001E-4</v>
      </c>
      <c r="E49">
        <v>11024.5</v>
      </c>
      <c r="F49">
        <v>1.4E-3</v>
      </c>
      <c r="G49">
        <v>2.5999999999999999E-3</v>
      </c>
    </row>
    <row r="50" spans="1:7" x14ac:dyDescent="0.2">
      <c r="A50" s="64" t="s">
        <v>72</v>
      </c>
      <c r="B50" s="65" t="s">
        <v>49</v>
      </c>
      <c r="C50" s="64">
        <v>56734.892500000002</v>
      </c>
      <c r="D50" s="64">
        <v>5.0000000000000001E-4</v>
      </c>
      <c r="E50">
        <v>11025</v>
      </c>
      <c r="F50">
        <v>1.5E-3</v>
      </c>
      <c r="G50">
        <v>2.7000000000000001E-3</v>
      </c>
    </row>
    <row r="51" spans="1:7" x14ac:dyDescent="0.2">
      <c r="A51" s="64" t="s">
        <v>72</v>
      </c>
      <c r="B51" s="65" t="s">
        <v>47</v>
      </c>
      <c r="C51" s="64">
        <v>56792.657700000003</v>
      </c>
      <c r="D51" s="64">
        <v>5.0000000000000001E-4</v>
      </c>
      <c r="E51">
        <v>11223.5</v>
      </c>
      <c r="F51">
        <v>5.0000000000000001E-4</v>
      </c>
      <c r="G51">
        <v>1.8E-3</v>
      </c>
    </row>
    <row r="52" spans="1:7" x14ac:dyDescent="0.2">
      <c r="A52" s="64" t="s">
        <v>73</v>
      </c>
      <c r="B52" s="65" t="s">
        <v>47</v>
      </c>
      <c r="C52" s="64">
        <v>57435.804799999998</v>
      </c>
      <c r="D52" s="64">
        <v>5.0000000000000001E-4</v>
      </c>
      <c r="E52">
        <v>13433.5</v>
      </c>
      <c r="F52">
        <v>7.7000000000000002E-3</v>
      </c>
      <c r="G52">
        <v>9.5999999999999992E-3</v>
      </c>
    </row>
    <row r="53" spans="1:7" x14ac:dyDescent="0.2">
      <c r="A53" s="64" t="s">
        <v>73</v>
      </c>
      <c r="B53" s="65" t="s">
        <v>49</v>
      </c>
      <c r="C53" s="64">
        <v>57442.643400000001</v>
      </c>
      <c r="D53" s="64">
        <v>5.0000000000000001E-4</v>
      </c>
      <c r="E53">
        <v>13457</v>
      </c>
      <c r="F53">
        <v>7.4999999999999997E-3</v>
      </c>
      <c r="G53">
        <v>9.4000000000000004E-3</v>
      </c>
    </row>
    <row r="54" spans="1:7" x14ac:dyDescent="0.2">
      <c r="A54" s="64" t="s">
        <v>73</v>
      </c>
      <c r="B54" s="65" t="s">
        <v>49</v>
      </c>
      <c r="C54" s="64">
        <v>57442.934399999998</v>
      </c>
      <c r="D54" s="64">
        <v>5.0000000000000001E-4</v>
      </c>
      <c r="E54">
        <v>13458</v>
      </c>
      <c r="F54">
        <v>7.4000000000000003E-3</v>
      </c>
      <c r="G54">
        <v>9.4000000000000004E-3</v>
      </c>
    </row>
    <row r="55" spans="1:7" x14ac:dyDescent="0.2">
      <c r="A55" s="64" t="s">
        <v>73</v>
      </c>
      <c r="B55" s="65" t="s">
        <v>47</v>
      </c>
      <c r="C55" s="64">
        <v>57446.863599999997</v>
      </c>
      <c r="D55" s="64">
        <v>5.0000000000000001E-4</v>
      </c>
      <c r="E55">
        <v>13471.5</v>
      </c>
      <c r="F55">
        <v>8.0000000000000002E-3</v>
      </c>
      <c r="G55">
        <v>9.9000000000000008E-3</v>
      </c>
    </row>
    <row r="56" spans="1:7" x14ac:dyDescent="0.2">
      <c r="A56" s="64" t="s">
        <v>73</v>
      </c>
      <c r="B56" s="65" t="s">
        <v>47</v>
      </c>
      <c r="C56" s="64">
        <v>57448.900600000001</v>
      </c>
      <c r="D56" s="64">
        <v>5.0000000000000001E-4</v>
      </c>
      <c r="E56">
        <v>13478.5</v>
      </c>
      <c r="F56">
        <v>7.9000000000000008E-3</v>
      </c>
      <c r="G56">
        <v>9.7999999999999997E-3</v>
      </c>
    </row>
    <row r="57" spans="1:7" x14ac:dyDescent="0.2">
      <c r="A57" s="64" t="s">
        <v>140</v>
      </c>
      <c r="B57" s="65" t="s">
        <v>49</v>
      </c>
      <c r="C57" s="64">
        <v>57454.5746</v>
      </c>
      <c r="D57" s="64">
        <v>2.9999999999999997E-4</v>
      </c>
      <c r="E57">
        <v>13498</v>
      </c>
      <c r="F57">
        <v>7.1000000000000004E-3</v>
      </c>
      <c r="G57">
        <v>9.1000000000000004E-3</v>
      </c>
    </row>
    <row r="58" spans="1:7" x14ac:dyDescent="0.2">
      <c r="A58" s="64" t="s">
        <v>140</v>
      </c>
      <c r="B58" s="65" t="s">
        <v>47</v>
      </c>
      <c r="C58" s="64">
        <v>57455.5936</v>
      </c>
      <c r="D58" s="64">
        <v>2.9999999999999997E-4</v>
      </c>
      <c r="E58">
        <v>13501.5</v>
      </c>
      <c r="F58">
        <v>7.6E-3</v>
      </c>
      <c r="G58">
        <v>9.4999999999999998E-3</v>
      </c>
    </row>
    <row r="59" spans="1:7" x14ac:dyDescent="0.2">
      <c r="A59" s="64" t="s">
        <v>140</v>
      </c>
      <c r="B59" s="65" t="s">
        <v>49</v>
      </c>
      <c r="C59" s="64">
        <v>57456.611799999999</v>
      </c>
      <c r="D59" s="64">
        <v>2.9999999999999997E-4</v>
      </c>
      <c r="E59">
        <v>13505</v>
      </c>
      <c r="F59">
        <v>7.1999999999999998E-3</v>
      </c>
      <c r="G59">
        <v>9.1999999999999998E-3</v>
      </c>
    </row>
    <row r="60" spans="1:7" x14ac:dyDescent="0.2">
      <c r="A60" s="64" t="s">
        <v>140</v>
      </c>
      <c r="B60" s="65" t="s">
        <v>47</v>
      </c>
      <c r="C60" s="64">
        <v>57469.561699999998</v>
      </c>
      <c r="D60" s="64">
        <v>2.9999999999999997E-4</v>
      </c>
      <c r="E60">
        <v>13549.5</v>
      </c>
      <c r="F60">
        <v>7.0000000000000001E-3</v>
      </c>
      <c r="G60">
        <v>8.9999999999999993E-3</v>
      </c>
    </row>
    <row r="61" spans="1:7" x14ac:dyDescent="0.2">
      <c r="A61" s="64" t="s">
        <v>140</v>
      </c>
      <c r="B61" s="65" t="s">
        <v>47</v>
      </c>
      <c r="C61" s="64">
        <v>57471.599499999997</v>
      </c>
      <c r="D61" s="64">
        <v>2.9999999999999997E-4</v>
      </c>
      <c r="E61">
        <v>13556.5</v>
      </c>
      <c r="F61">
        <v>7.7000000000000002E-3</v>
      </c>
      <c r="G61">
        <v>9.7000000000000003E-3</v>
      </c>
    </row>
    <row r="62" spans="1:7" x14ac:dyDescent="0.2">
      <c r="A62" s="64" t="s">
        <v>140</v>
      </c>
      <c r="B62" s="65" t="s">
        <v>49</v>
      </c>
      <c r="C62" s="64">
        <v>57484.549800000001</v>
      </c>
      <c r="D62" s="64">
        <v>2.9999999999999997E-4</v>
      </c>
      <c r="E62">
        <v>13601</v>
      </c>
      <c r="F62">
        <v>7.9000000000000008E-3</v>
      </c>
      <c r="G62">
        <v>9.9000000000000008E-3</v>
      </c>
    </row>
    <row r="63" spans="1:7" x14ac:dyDescent="0.2">
      <c r="A63" s="64" t="s">
        <v>140</v>
      </c>
      <c r="B63" s="65" t="s">
        <v>49</v>
      </c>
      <c r="C63" s="64">
        <v>57495.608500000002</v>
      </c>
      <c r="D63" s="64">
        <v>2.9999999999999997E-4</v>
      </c>
      <c r="E63">
        <v>13639</v>
      </c>
      <c r="F63">
        <v>8.0999999999999996E-3</v>
      </c>
      <c r="G63">
        <v>1.01E-2</v>
      </c>
    </row>
    <row r="64" spans="1:7" x14ac:dyDescent="0.2">
      <c r="A64" s="64" t="s">
        <v>73</v>
      </c>
      <c r="B64" s="65" t="s">
        <v>49</v>
      </c>
      <c r="C64" s="64">
        <v>57706.880799999999</v>
      </c>
      <c r="D64" s="64">
        <v>5.0000000000000001E-4</v>
      </c>
      <c r="E64">
        <v>14365</v>
      </c>
      <c r="F64">
        <v>4.5999999999999999E-3</v>
      </c>
      <c r="G64">
        <v>6.7000000000000002E-3</v>
      </c>
    </row>
    <row r="65" spans="1:7" x14ac:dyDescent="0.2">
      <c r="A65" s="64" t="s">
        <v>73</v>
      </c>
      <c r="B65" s="65" t="s">
        <v>47</v>
      </c>
      <c r="C65" s="64">
        <v>57707.8995</v>
      </c>
      <c r="D65" s="64">
        <v>5.0000000000000001E-4</v>
      </c>
      <c r="E65">
        <v>14368.5</v>
      </c>
      <c r="F65">
        <v>4.7000000000000002E-3</v>
      </c>
      <c r="G65">
        <v>6.8999999999999999E-3</v>
      </c>
    </row>
    <row r="66" spans="1:7" x14ac:dyDescent="0.2">
      <c r="A66" s="64" t="s">
        <v>141</v>
      </c>
      <c r="B66" s="65" t="s">
        <v>47</v>
      </c>
      <c r="C66" s="64">
        <v>57788.216099999998</v>
      </c>
      <c r="D66" s="64">
        <v>5.0000000000000001E-4</v>
      </c>
      <c r="E66">
        <v>14644.5</v>
      </c>
      <c r="F66">
        <v>1.6000000000000001E-3</v>
      </c>
      <c r="G66">
        <v>3.8E-3</v>
      </c>
    </row>
    <row r="67" spans="1:7" x14ac:dyDescent="0.2">
      <c r="A67" s="64" t="s">
        <v>141</v>
      </c>
      <c r="B67" s="65" t="s">
        <v>49</v>
      </c>
      <c r="C67" s="64">
        <v>57788.360999999997</v>
      </c>
      <c r="D67" s="64">
        <v>5.0000000000000001E-4</v>
      </c>
      <c r="E67">
        <v>14645</v>
      </c>
      <c r="F67">
        <v>1E-3</v>
      </c>
      <c r="G67">
        <v>3.2000000000000002E-3</v>
      </c>
    </row>
    <row r="68" spans="1:7" x14ac:dyDescent="0.2">
      <c r="A68" s="64" t="s">
        <v>141</v>
      </c>
      <c r="B68" s="65" t="s">
        <v>49</v>
      </c>
      <c r="C68" s="64">
        <v>58159.105900000002</v>
      </c>
      <c r="D68" s="64">
        <v>5.0000000000000001E-4</v>
      </c>
      <c r="E68">
        <v>15919</v>
      </c>
      <c r="F68" t="s">
        <v>128</v>
      </c>
      <c r="G68" t="s">
        <v>129</v>
      </c>
    </row>
    <row r="69" spans="1:7" x14ac:dyDescent="0.2">
      <c r="A69" s="64" t="s">
        <v>141</v>
      </c>
      <c r="B69" s="65" t="s">
        <v>49</v>
      </c>
      <c r="C69" s="64">
        <v>58443.132100000003</v>
      </c>
      <c r="D69" s="64">
        <v>5.0000000000000001E-4</v>
      </c>
      <c r="E69">
        <v>16895</v>
      </c>
      <c r="F69" t="s">
        <v>130</v>
      </c>
      <c r="G69" t="s">
        <v>131</v>
      </c>
    </row>
    <row r="70" spans="1:7" x14ac:dyDescent="0.2">
      <c r="A70" s="64" t="s">
        <v>134</v>
      </c>
      <c r="B70" s="65" t="s">
        <v>47</v>
      </c>
      <c r="C70" s="64">
        <v>58597.802000000003</v>
      </c>
      <c r="D70" s="64">
        <v>5.0000000000000001E-4</v>
      </c>
      <c r="E70">
        <v>17426.5</v>
      </c>
      <c r="F70" t="s">
        <v>132</v>
      </c>
      <c r="G70" t="s">
        <v>133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Active</vt:lpstr>
      <vt:lpstr>A (2)</vt:lpstr>
      <vt:lpstr>A (3)</vt:lpstr>
      <vt:lpstr>A (4)</vt:lpstr>
      <vt:lpstr>A (old)</vt:lpstr>
      <vt:lpstr>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2023-12-29T04:10:36Z</dcterms:modified>
</cp:coreProperties>
</file>