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<sst xmlns="http://schemas.openxmlformats.org/spreadsheetml/2006/main" count="63" uniqueCount="52">
  <si>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</si>
  <si>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</si>
  <si>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</si>
  <si>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</si>
  <si>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</si>
  <si>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</si>
  <si>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</si>
  <si>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</si>
  <si>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</si>
  <si>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</si>
  <si>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</si>
  <si>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</si>
  <si>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</si>
  <si>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</si>
  <si>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</si>
  <si>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</si>
  <si>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</si>
  <si>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</si>
  <si>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</si>
  <si>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</si>
  <si>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</si>
  <si>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</si>
  <si>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</si>
  <si>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</si>
  <si>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</si>
  <si>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</si>
  <si>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</si>
  <si>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</si>
  <si>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</si>
  <si>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</si>
  <si>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</si>
  <si>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</si>
  <si>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</si>
  <si>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</si>
  <si>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</si>
  <si>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</si>
  <si>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</si>
  <si>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</si>
  <si>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</si>
  <si>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</si>
  <si>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</si>
  <si>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</si>
  <si>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G1398-2218</t>
  </si>
  <si>
    <t>GSC 1398-2218</t>
  </si>
  <si>
    <t>G1398-2218_Cnc.xls</t>
  </si>
  <si>
    <t>EW</t>
  </si>
  <si>
    <t>Cnc</t>
  </si>
  <si>
    <t>VSX</t>
  </si>
  <si>
    <t>OEJV 0160</t>
  </si>
  <si>
    <t>I</t>
  </si>
  <si>
    <t>II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</si>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</sst>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0" xfId="0" applyFill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1398-2218 -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crossBetween val="midCat"/>
        <c:dispUnits/>
      </c:valAx>
      <c:valAx>
        <c:axId val="123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375"/>
          <c:w val="0.748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47625</xdr:rowOff>
    </xdr:from>
    <xdr:to>
      <xdr:col>16</xdr:col>
      <xdr:colOff>266700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933825" y="476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42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53343.824</v>
      </c>
      <c r="D7" s="30" t="s">
        <v>47</v>
      </c>
    </row>
    <row r="8" spans="1:4" ht="12.75">
      <c r="A8" t="s">
        <v>3</v>
      </c>
      <c r="C8" s="8">
        <v>0.458582</v>
      </c>
      <c r="D8" s="30" t="s">
        <v>47</v>
      </c>
    </row>
    <row r="9" spans="1:5" ht="12.75">
      <c r="A9" s="9" t="s">
        <v>30</v>
      </c>
      <c r="B9" s="10"/>
      <c r="C9" s="11">
        <v>8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-0.0011993540373155913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-2.571100644243056E-06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59897.30680034722</v>
      </c>
    </row>
    <row r="15" spans="1:5" ht="12.75">
      <c r="A15" s="12" t="s">
        <v>17</v>
      </c>
      <c r="B15" s="10"/>
      <c r="C15" s="13">
        <f>(C7+C11)+(C8+C12)*INT(MAX(F21:F3533))</f>
        <v>56407.133385693654</v>
      </c>
      <c r="D15" s="14" t="s">
        <v>38</v>
      </c>
      <c r="E15" s="15">
        <f>ROUND(2*(E14-$C$7)/$C$8,0)/2+E13</f>
        <v>14292</v>
      </c>
    </row>
    <row r="16" spans="1:5" ht="12.75">
      <c r="A16" s="16" t="s">
        <v>4</v>
      </c>
      <c r="B16" s="10"/>
      <c r="C16" s="17">
        <f>+C8+C12</f>
        <v>0.45857942889935577</v>
      </c>
      <c r="D16" s="14" t="s">
        <v>39</v>
      </c>
      <c r="E16" s="24">
        <f>ROUND(2*(E14-$C$15)/$C$16,0)/2+E13</f>
        <v>7612</v>
      </c>
    </row>
    <row r="17" spans="1:5" ht="13.5" thickBot="1">
      <c r="A17" s="14" t="s">
        <v>29</v>
      </c>
      <c r="B17" s="10"/>
      <c r="C17" s="10">
        <f>COUNT(C21:C2191)</f>
        <v>6</v>
      </c>
      <c r="D17" s="14" t="s">
        <v>33</v>
      </c>
      <c r="E17" s="18">
        <f>+$C$15+$C$16*E16-15018.5-$C$9/24</f>
        <v>44879.00666514222</v>
      </c>
    </row>
    <row r="18" spans="1:5" ht="14.25" thickBot="1" thickTop="1">
      <c r="A18" s="16" t="s">
        <v>5</v>
      </c>
      <c r="B18" s="10"/>
      <c r="C18" s="19">
        <f>+C15</f>
        <v>56407.133385693654</v>
      </c>
      <c r="D18" s="20">
        <f>+C16</f>
        <v>0.45857942889935577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0.0022594503184892134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VSX</v>
      </c>
      <c r="C21" s="8">
        <f>C$7</f>
        <v>53343.824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-0.0011993540373155913</v>
      </c>
      <c r="Q21" s="2">
        <f aca="true" t="shared" si="4" ref="Q21:Q26">+C21-15018.5</f>
        <v>38325.324</v>
      </c>
      <c r="S21">
        <f aca="true" t="shared" si="5" ref="S21:S26">+(O21-G21)^2</f>
        <v>1.4384501068252086E-06</v>
      </c>
    </row>
    <row r="22" spans="1:19" ht="12.75">
      <c r="A22" s="33" t="s">
        <v>48</v>
      </c>
      <c r="B22" s="34" t="s">
        <v>49</v>
      </c>
      <c r="C22" s="35">
        <v>55600.48964</v>
      </c>
      <c r="D22" s="35">
        <v>0.0003</v>
      </c>
      <c r="E22">
        <f t="shared" si="0"/>
        <v>4920.9642768359845</v>
      </c>
      <c r="F22">
        <f t="shared" si="1"/>
        <v>4921</v>
      </c>
      <c r="G22">
        <f t="shared" si="2"/>
        <v>-0.01638200000161305</v>
      </c>
      <c r="I22">
        <f>+G22</f>
        <v>-0.01638200000161305</v>
      </c>
      <c r="O22">
        <f t="shared" si="3"/>
        <v>-0.01385174030763567</v>
      </c>
      <c r="Q22" s="2">
        <f t="shared" si="4"/>
        <v>40581.98964</v>
      </c>
      <c r="S22">
        <f t="shared" si="5"/>
        <v>6.402214118966509E-06</v>
      </c>
    </row>
    <row r="23" spans="1:19" ht="12.75">
      <c r="A23" s="33" t="s">
        <v>48</v>
      </c>
      <c r="B23" s="34" t="s">
        <v>50</v>
      </c>
      <c r="C23" s="35">
        <v>55614.47982</v>
      </c>
      <c r="D23" s="35">
        <v>0.0002</v>
      </c>
      <c r="E23">
        <f t="shared" si="0"/>
        <v>4951.471754233703</v>
      </c>
      <c r="F23">
        <f t="shared" si="1"/>
        <v>4951.5</v>
      </c>
      <c r="G23">
        <f t="shared" si="2"/>
        <v>-0.012952999997651204</v>
      </c>
      <c r="I23">
        <f>+G23</f>
        <v>-0.012952999997651204</v>
      </c>
      <c r="O23">
        <f t="shared" si="3"/>
        <v>-0.013930158877285085</v>
      </c>
      <c r="Q23" s="2">
        <f t="shared" si="4"/>
        <v>40595.97982</v>
      </c>
      <c r="S23">
        <f t="shared" si="5"/>
        <v>9.548394760473398E-07</v>
      </c>
    </row>
    <row r="24" spans="1:19" ht="12.75">
      <c r="A24" s="33" t="s">
        <v>48</v>
      </c>
      <c r="B24" s="34" t="s">
        <v>49</v>
      </c>
      <c r="C24" s="35">
        <v>55628.46376</v>
      </c>
      <c r="D24" s="35">
        <v>0.0005</v>
      </c>
      <c r="E24">
        <f t="shared" si="0"/>
        <v>4981.965624468467</v>
      </c>
      <c r="F24">
        <f t="shared" si="1"/>
        <v>4982</v>
      </c>
      <c r="G24">
        <f t="shared" si="2"/>
        <v>-0.015764000003400724</v>
      </c>
      <c r="I24">
        <f>+G24</f>
        <v>-0.015764000003400724</v>
      </c>
      <c r="O24">
        <f t="shared" si="3"/>
        <v>-0.014008577446934498</v>
      </c>
      <c r="Q24" s="2">
        <f t="shared" si="4"/>
        <v>40609.96376</v>
      </c>
      <c r="S24">
        <f t="shared" si="5"/>
        <v>3.0815083517504233E-06</v>
      </c>
    </row>
    <row r="25" spans="1:19" ht="12.75">
      <c r="A25" s="33" t="s">
        <v>48</v>
      </c>
      <c r="B25" s="34" t="s">
        <v>49</v>
      </c>
      <c r="C25" s="35">
        <v>55628.46418</v>
      </c>
      <c r="D25" s="35">
        <v>0.0003</v>
      </c>
      <c r="E25">
        <f t="shared" si="0"/>
        <v>4981.966540335212</v>
      </c>
      <c r="F25">
        <f t="shared" si="1"/>
        <v>4982</v>
      </c>
      <c r="G25">
        <f t="shared" si="2"/>
        <v>-0.015343999999458902</v>
      </c>
      <c r="I25">
        <f>+G25</f>
        <v>-0.015343999999458902</v>
      </c>
      <c r="O25">
        <f t="shared" si="3"/>
        <v>-0.014008577446934498</v>
      </c>
      <c r="Q25" s="2">
        <f t="shared" si="4"/>
        <v>40609.96418</v>
      </c>
      <c r="S25">
        <f t="shared" si="5"/>
        <v>1.7833533937907946E-06</v>
      </c>
    </row>
    <row r="26" spans="1:19" ht="12.75">
      <c r="A26" s="33" t="s">
        <v>48</v>
      </c>
      <c r="B26" s="34" t="s">
        <v>49</v>
      </c>
      <c r="C26" s="35">
        <v>56407.36612</v>
      </c>
      <c r="D26" s="35">
        <v>0.0004</v>
      </c>
      <c r="E26">
        <f t="shared" si="0"/>
        <v>6680.467440937495</v>
      </c>
      <c r="F26">
        <f t="shared" si="1"/>
        <v>6680.5</v>
      </c>
      <c r="G26">
        <f t="shared" si="2"/>
        <v>-0.014931000005162787</v>
      </c>
      <c r="I26">
        <f>+G26</f>
        <v>-0.014931000005162787</v>
      </c>
      <c r="O26">
        <f t="shared" si="3"/>
        <v>-0.018375591891181327</v>
      </c>
      <c r="Q26" s="2">
        <f t="shared" si="4"/>
        <v>41388.86612</v>
      </c>
      <c r="S26">
        <f t="shared" si="5"/>
        <v>1.1865213261224763E-05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2022-11-13T00:51:47Z</dcterms:modified>
  <cp:category/>
  <cp:version/>
  <cp:contentType/>
  <cp:contentStatus/>
</cp:coreProperties>
</file>