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3FA15485-FCE9-4D42-AC5F-6D1A45047ABC}" xr6:coauthVersionLast="47" xr6:coauthVersionMax="47" xr10:uidLastSave="{00000000-0000-0000-0000-000000000000}"/>
  <bookViews>
    <workbookView xWindow="-120" yWindow="-120" windowWidth="29040" windowHeight="15840"/>
  </bookViews>
  <sheets>
    <sheet name="Active" sheetId="2" r:id="rId1"/>
    <sheet name="A (old)" sheetId="1" r:id="rId2"/>
    <sheet name="BAV" sheetId="4" r:id="rId3"/>
    <sheet name="C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6" i="2" l="1"/>
  <c r="F176" i="2" s="1"/>
  <c r="G176" i="2" s="1"/>
  <c r="K176" i="2" s="1"/>
  <c r="Q176" i="2"/>
  <c r="E178" i="2"/>
  <c r="F178" i="2" s="1"/>
  <c r="G178" i="2" s="1"/>
  <c r="K178" i="2" s="1"/>
  <c r="Q178" i="2"/>
  <c r="Q177" i="2"/>
  <c r="Q174" i="2"/>
  <c r="Q173" i="2"/>
  <c r="Q175" i="2"/>
  <c r="E141" i="2"/>
  <c r="E138" i="4" s="1"/>
  <c r="Q160" i="2"/>
  <c r="Q165" i="2"/>
  <c r="Q167" i="2"/>
  <c r="Q168" i="2"/>
  <c r="Q169" i="2"/>
  <c r="Q170" i="2"/>
  <c r="Q171" i="2"/>
  <c r="Q172" i="2"/>
  <c r="Q164" i="2"/>
  <c r="Q163" i="2"/>
  <c r="Q161" i="2"/>
  <c r="Q166" i="2"/>
  <c r="C7" i="2"/>
  <c r="C8" i="2"/>
  <c r="E51" i="2" s="1"/>
  <c r="E65" i="2"/>
  <c r="E79" i="4" s="1"/>
  <c r="E122" i="2"/>
  <c r="E14" i="4" s="1"/>
  <c r="E121" i="2"/>
  <c r="F121" i="2" s="1"/>
  <c r="D9" i="2"/>
  <c r="C9" i="2"/>
  <c r="E108" i="2"/>
  <c r="E122" i="4" s="1"/>
  <c r="Q159" i="2"/>
  <c r="Q157" i="2"/>
  <c r="Q154" i="2"/>
  <c r="Q152" i="2"/>
  <c r="Q145" i="2"/>
  <c r="Q141" i="2"/>
  <c r="Q127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1" i="2"/>
  <c r="Q40" i="2"/>
  <c r="E40" i="2"/>
  <c r="F40" i="2" s="1"/>
  <c r="Q39" i="2"/>
  <c r="Q38" i="2"/>
  <c r="Q36" i="2"/>
  <c r="Q35" i="2"/>
  <c r="Q34" i="2"/>
  <c r="E34" i="2"/>
  <c r="E50" i="4" s="1"/>
  <c r="Q33" i="2"/>
  <c r="Q32" i="2"/>
  <c r="Q31" i="2"/>
  <c r="Q30" i="2"/>
  <c r="Q29" i="2"/>
  <c r="Q28" i="2"/>
  <c r="Q27" i="2"/>
  <c r="Q26" i="2"/>
  <c r="E26" i="2"/>
  <c r="F26" i="2" s="1"/>
  <c r="G26" i="2" s="1"/>
  <c r="H26" i="2" s="1"/>
  <c r="Q25" i="2"/>
  <c r="Q24" i="2"/>
  <c r="Q23" i="2"/>
  <c r="Q22" i="2"/>
  <c r="Q158" i="2"/>
  <c r="G37" i="4"/>
  <c r="C37" i="4"/>
  <c r="G144" i="4"/>
  <c r="C144" i="4"/>
  <c r="G143" i="4"/>
  <c r="C143" i="4"/>
  <c r="G142" i="4"/>
  <c r="C142" i="4"/>
  <c r="G36" i="4"/>
  <c r="C36" i="4"/>
  <c r="G141" i="4"/>
  <c r="C141" i="4"/>
  <c r="G35" i="4"/>
  <c r="C35" i="4"/>
  <c r="G34" i="4"/>
  <c r="C34" i="4"/>
  <c r="G33" i="4"/>
  <c r="C33" i="4"/>
  <c r="G32" i="4"/>
  <c r="C32" i="4"/>
  <c r="G31" i="4"/>
  <c r="C31" i="4"/>
  <c r="G30" i="4"/>
  <c r="C30" i="4"/>
  <c r="G140" i="4"/>
  <c r="C140" i="4"/>
  <c r="G29" i="4"/>
  <c r="C29" i="4"/>
  <c r="G28" i="4"/>
  <c r="C28" i="4"/>
  <c r="G139" i="4"/>
  <c r="C139" i="4"/>
  <c r="E139" i="4"/>
  <c r="G138" i="4"/>
  <c r="C138" i="4"/>
  <c r="G27" i="4"/>
  <c r="C27" i="4"/>
  <c r="G137" i="4"/>
  <c r="C137" i="4"/>
  <c r="E137" i="4"/>
  <c r="G136" i="4"/>
  <c r="C136" i="4"/>
  <c r="E136" i="4"/>
  <c r="G26" i="4"/>
  <c r="C26" i="4"/>
  <c r="G25" i="4"/>
  <c r="C25" i="4"/>
  <c r="G24" i="4"/>
  <c r="C24" i="4"/>
  <c r="G23" i="4"/>
  <c r="C23" i="4"/>
  <c r="G22" i="4"/>
  <c r="C22" i="4"/>
  <c r="G21" i="4"/>
  <c r="C21" i="4"/>
  <c r="G135" i="4"/>
  <c r="C135" i="4"/>
  <c r="E135" i="4"/>
  <c r="G20" i="4"/>
  <c r="C20" i="4"/>
  <c r="G19" i="4"/>
  <c r="C19" i="4"/>
  <c r="G18" i="4"/>
  <c r="C18" i="4"/>
  <c r="G134" i="4"/>
  <c r="C134" i="4"/>
  <c r="G17" i="4"/>
  <c r="C17" i="4"/>
  <c r="G16" i="4"/>
  <c r="C16" i="4"/>
  <c r="G15" i="4"/>
  <c r="C15" i="4"/>
  <c r="G14" i="4"/>
  <c r="C14" i="4"/>
  <c r="G13" i="4"/>
  <c r="C13" i="4"/>
  <c r="G133" i="4"/>
  <c r="C133" i="4"/>
  <c r="G132" i="4"/>
  <c r="C132" i="4"/>
  <c r="G131" i="4"/>
  <c r="C131" i="4"/>
  <c r="G130" i="4"/>
  <c r="C130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12" i="4"/>
  <c r="C12" i="4"/>
  <c r="G56" i="4"/>
  <c r="C56" i="4"/>
  <c r="G55" i="4"/>
  <c r="C55" i="4"/>
  <c r="E55" i="4"/>
  <c r="G54" i="4"/>
  <c r="C54" i="4"/>
  <c r="G53" i="4"/>
  <c r="C53" i="4"/>
  <c r="G11" i="4"/>
  <c r="C11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H37" i="4"/>
  <c r="B37" i="4"/>
  <c r="D37" i="4"/>
  <c r="A37" i="4"/>
  <c r="H144" i="4"/>
  <c r="B144" i="4"/>
  <c r="D144" i="4"/>
  <c r="A144" i="4"/>
  <c r="H143" i="4"/>
  <c r="B143" i="4"/>
  <c r="D143" i="4"/>
  <c r="A143" i="4"/>
  <c r="H142" i="4"/>
  <c r="B142" i="4"/>
  <c r="D142" i="4"/>
  <c r="A142" i="4"/>
  <c r="H36" i="4"/>
  <c r="B36" i="4"/>
  <c r="D36" i="4"/>
  <c r="A36" i="4"/>
  <c r="H141" i="4"/>
  <c r="B141" i="4"/>
  <c r="D141" i="4"/>
  <c r="A141" i="4"/>
  <c r="H35" i="4"/>
  <c r="B35" i="4"/>
  <c r="D35" i="4"/>
  <c r="A35" i="4"/>
  <c r="H34" i="4"/>
  <c r="B34" i="4"/>
  <c r="D34" i="4"/>
  <c r="A34" i="4"/>
  <c r="H33" i="4"/>
  <c r="B33" i="4"/>
  <c r="D33" i="4"/>
  <c r="A33" i="4"/>
  <c r="H32" i="4"/>
  <c r="B32" i="4"/>
  <c r="D32" i="4"/>
  <c r="A32" i="4"/>
  <c r="H31" i="4"/>
  <c r="B31" i="4"/>
  <c r="D31" i="4"/>
  <c r="A31" i="4"/>
  <c r="H30" i="4"/>
  <c r="B30" i="4"/>
  <c r="D30" i="4"/>
  <c r="A30" i="4"/>
  <c r="H140" i="4"/>
  <c r="B140" i="4"/>
  <c r="D140" i="4"/>
  <c r="A140" i="4"/>
  <c r="H29" i="4"/>
  <c r="B29" i="4"/>
  <c r="D29" i="4"/>
  <c r="A29" i="4"/>
  <c r="H28" i="4"/>
  <c r="B28" i="4"/>
  <c r="D28" i="4"/>
  <c r="A28" i="4"/>
  <c r="H139" i="4"/>
  <c r="B139" i="4"/>
  <c r="D139" i="4"/>
  <c r="A139" i="4"/>
  <c r="H138" i="4"/>
  <c r="B138" i="4"/>
  <c r="D138" i="4"/>
  <c r="A138" i="4"/>
  <c r="H27" i="4"/>
  <c r="B27" i="4"/>
  <c r="D27" i="4"/>
  <c r="A27" i="4"/>
  <c r="H137" i="4"/>
  <c r="B137" i="4"/>
  <c r="D137" i="4"/>
  <c r="A137" i="4"/>
  <c r="H136" i="4"/>
  <c r="B136" i="4"/>
  <c r="D136" i="4"/>
  <c r="A136" i="4"/>
  <c r="H26" i="4"/>
  <c r="B26" i="4"/>
  <c r="D26" i="4"/>
  <c r="A26" i="4"/>
  <c r="H25" i="4"/>
  <c r="B25" i="4"/>
  <c r="D25" i="4"/>
  <c r="A25" i="4"/>
  <c r="H24" i="4"/>
  <c r="B24" i="4"/>
  <c r="D24" i="4"/>
  <c r="A24" i="4"/>
  <c r="H23" i="4"/>
  <c r="B23" i="4"/>
  <c r="D23" i="4"/>
  <c r="A23" i="4"/>
  <c r="H22" i="4"/>
  <c r="B22" i="4"/>
  <c r="D22" i="4"/>
  <c r="A22" i="4"/>
  <c r="H21" i="4"/>
  <c r="B21" i="4"/>
  <c r="D21" i="4"/>
  <c r="A21" i="4"/>
  <c r="H135" i="4"/>
  <c r="B135" i="4"/>
  <c r="D135" i="4"/>
  <c r="A135" i="4"/>
  <c r="H20" i="4"/>
  <c r="B20" i="4"/>
  <c r="D20" i="4"/>
  <c r="A20" i="4"/>
  <c r="H19" i="4"/>
  <c r="B19" i="4"/>
  <c r="D19" i="4"/>
  <c r="A19" i="4"/>
  <c r="H18" i="4"/>
  <c r="B18" i="4"/>
  <c r="D18" i="4"/>
  <c r="A18" i="4"/>
  <c r="H134" i="4"/>
  <c r="B134" i="4"/>
  <c r="D134" i="4"/>
  <c r="A134" i="4"/>
  <c r="H17" i="4"/>
  <c r="B17" i="4"/>
  <c r="D17" i="4"/>
  <c r="A17" i="4"/>
  <c r="H16" i="4"/>
  <c r="B16" i="4"/>
  <c r="D16" i="4"/>
  <c r="A16" i="4"/>
  <c r="H15" i="4"/>
  <c r="B15" i="4"/>
  <c r="D15" i="4"/>
  <c r="A15" i="4"/>
  <c r="H14" i="4"/>
  <c r="B14" i="4"/>
  <c r="D14" i="4"/>
  <c r="A14" i="4"/>
  <c r="H13" i="4"/>
  <c r="B13" i="4"/>
  <c r="D13" i="4"/>
  <c r="A13" i="4"/>
  <c r="H133" i="4"/>
  <c r="B133" i="4"/>
  <c r="D133" i="4"/>
  <c r="A133" i="4"/>
  <c r="H132" i="4"/>
  <c r="B132" i="4"/>
  <c r="D132" i="4"/>
  <c r="A132" i="4"/>
  <c r="H131" i="4"/>
  <c r="B131" i="4"/>
  <c r="D131" i="4"/>
  <c r="A131" i="4"/>
  <c r="H130" i="4"/>
  <c r="B130" i="4"/>
  <c r="D130" i="4"/>
  <c r="A130" i="4"/>
  <c r="H129" i="4"/>
  <c r="B129" i="4"/>
  <c r="D129" i="4"/>
  <c r="A129" i="4"/>
  <c r="H128" i="4"/>
  <c r="B128" i="4"/>
  <c r="D128" i="4"/>
  <c r="A128" i="4"/>
  <c r="H127" i="4"/>
  <c r="B127" i="4"/>
  <c r="D127" i="4"/>
  <c r="A127" i="4"/>
  <c r="H126" i="4"/>
  <c r="B126" i="4"/>
  <c r="D126" i="4"/>
  <c r="A126" i="4"/>
  <c r="H125" i="4"/>
  <c r="B125" i="4"/>
  <c r="D125" i="4"/>
  <c r="A125" i="4"/>
  <c r="H124" i="4"/>
  <c r="B124" i="4"/>
  <c r="D124" i="4"/>
  <c r="A124" i="4"/>
  <c r="H123" i="4"/>
  <c r="B123" i="4"/>
  <c r="D123" i="4"/>
  <c r="A123" i="4"/>
  <c r="H122" i="4"/>
  <c r="B122" i="4"/>
  <c r="D122" i="4"/>
  <c r="A122" i="4"/>
  <c r="H121" i="4"/>
  <c r="B121" i="4"/>
  <c r="D121" i="4"/>
  <c r="A121" i="4"/>
  <c r="H120" i="4"/>
  <c r="B120" i="4"/>
  <c r="D120" i="4"/>
  <c r="A120" i="4"/>
  <c r="H119" i="4"/>
  <c r="B119" i="4"/>
  <c r="D119" i="4"/>
  <c r="A119" i="4"/>
  <c r="H118" i="4"/>
  <c r="B118" i="4"/>
  <c r="D118" i="4"/>
  <c r="A118" i="4"/>
  <c r="H117" i="4"/>
  <c r="B117" i="4"/>
  <c r="D117" i="4"/>
  <c r="A117" i="4"/>
  <c r="H116" i="4"/>
  <c r="B116" i="4"/>
  <c r="D116" i="4"/>
  <c r="A116" i="4"/>
  <c r="H115" i="4"/>
  <c r="B115" i="4"/>
  <c r="D115" i="4"/>
  <c r="A115" i="4"/>
  <c r="H114" i="4"/>
  <c r="B114" i="4"/>
  <c r="D114" i="4"/>
  <c r="A114" i="4"/>
  <c r="H113" i="4"/>
  <c r="B113" i="4"/>
  <c r="D113" i="4"/>
  <c r="A113" i="4"/>
  <c r="H112" i="4"/>
  <c r="B112" i="4"/>
  <c r="D112" i="4"/>
  <c r="A112" i="4"/>
  <c r="H111" i="4"/>
  <c r="B111" i="4"/>
  <c r="D111" i="4"/>
  <c r="A111" i="4"/>
  <c r="H110" i="4"/>
  <c r="B110" i="4"/>
  <c r="D110" i="4"/>
  <c r="A110" i="4"/>
  <c r="H109" i="4"/>
  <c r="B109" i="4"/>
  <c r="D109" i="4"/>
  <c r="A109" i="4"/>
  <c r="H108" i="4"/>
  <c r="B108" i="4"/>
  <c r="D108" i="4"/>
  <c r="A108" i="4"/>
  <c r="H107" i="4"/>
  <c r="B107" i="4"/>
  <c r="F107" i="4"/>
  <c r="D107" i="4"/>
  <c r="A107" i="4"/>
  <c r="H106" i="4"/>
  <c r="B106" i="4"/>
  <c r="F106" i="4"/>
  <c r="D106" i="4"/>
  <c r="A106" i="4"/>
  <c r="H105" i="4"/>
  <c r="B105" i="4"/>
  <c r="F105" i="4"/>
  <c r="D105" i="4"/>
  <c r="A105" i="4"/>
  <c r="H104" i="4"/>
  <c r="B104" i="4"/>
  <c r="F104" i="4"/>
  <c r="D104" i="4"/>
  <c r="A104" i="4"/>
  <c r="H103" i="4"/>
  <c r="B103" i="4"/>
  <c r="F103" i="4"/>
  <c r="D103" i="4"/>
  <c r="A103" i="4"/>
  <c r="H102" i="4"/>
  <c r="B102" i="4"/>
  <c r="D102" i="4"/>
  <c r="A102" i="4"/>
  <c r="H101" i="4"/>
  <c r="B101" i="4"/>
  <c r="D101" i="4"/>
  <c r="A101" i="4"/>
  <c r="H100" i="4"/>
  <c r="B100" i="4"/>
  <c r="D100" i="4"/>
  <c r="A100" i="4"/>
  <c r="H99" i="4"/>
  <c r="B99" i="4"/>
  <c r="D99" i="4"/>
  <c r="A99" i="4"/>
  <c r="H98" i="4"/>
  <c r="B98" i="4"/>
  <c r="D98" i="4"/>
  <c r="A98" i="4"/>
  <c r="H97" i="4"/>
  <c r="B97" i="4"/>
  <c r="D97" i="4"/>
  <c r="A97" i="4"/>
  <c r="H96" i="4"/>
  <c r="B96" i="4"/>
  <c r="D96" i="4"/>
  <c r="A96" i="4"/>
  <c r="H95" i="4"/>
  <c r="B95" i="4"/>
  <c r="D95" i="4"/>
  <c r="A95" i="4"/>
  <c r="H94" i="4"/>
  <c r="B94" i="4"/>
  <c r="D94" i="4"/>
  <c r="A94" i="4"/>
  <c r="H93" i="4"/>
  <c r="B93" i="4"/>
  <c r="D93" i="4"/>
  <c r="A93" i="4"/>
  <c r="H92" i="4"/>
  <c r="B92" i="4"/>
  <c r="D92" i="4"/>
  <c r="A92" i="4"/>
  <c r="H91" i="4"/>
  <c r="B91" i="4"/>
  <c r="D91" i="4"/>
  <c r="A91" i="4"/>
  <c r="H90" i="4"/>
  <c r="B90" i="4"/>
  <c r="D90" i="4"/>
  <c r="A90" i="4"/>
  <c r="H89" i="4"/>
  <c r="B89" i="4"/>
  <c r="D89" i="4"/>
  <c r="A89" i="4"/>
  <c r="H88" i="4"/>
  <c r="B88" i="4"/>
  <c r="D88" i="4"/>
  <c r="A88" i="4"/>
  <c r="H87" i="4"/>
  <c r="B87" i="4"/>
  <c r="D87" i="4"/>
  <c r="A87" i="4"/>
  <c r="H86" i="4"/>
  <c r="B86" i="4"/>
  <c r="D86" i="4"/>
  <c r="A86" i="4"/>
  <c r="H85" i="4"/>
  <c r="B85" i="4"/>
  <c r="D85" i="4"/>
  <c r="A85" i="4"/>
  <c r="H84" i="4"/>
  <c r="B84" i="4"/>
  <c r="D84" i="4"/>
  <c r="A84" i="4"/>
  <c r="H83" i="4"/>
  <c r="B83" i="4"/>
  <c r="D83" i="4"/>
  <c r="A83" i="4"/>
  <c r="H82" i="4"/>
  <c r="B82" i="4"/>
  <c r="D82" i="4"/>
  <c r="A82" i="4"/>
  <c r="H81" i="4"/>
  <c r="B81" i="4"/>
  <c r="D81" i="4"/>
  <c r="A81" i="4"/>
  <c r="H80" i="4"/>
  <c r="B80" i="4"/>
  <c r="D80" i="4"/>
  <c r="A80" i="4"/>
  <c r="H79" i="4"/>
  <c r="B79" i="4"/>
  <c r="D79" i="4"/>
  <c r="A79" i="4"/>
  <c r="H78" i="4"/>
  <c r="B78" i="4"/>
  <c r="D78" i="4"/>
  <c r="A78" i="4"/>
  <c r="H77" i="4"/>
  <c r="B77" i="4"/>
  <c r="D77" i="4"/>
  <c r="A77" i="4"/>
  <c r="H76" i="4"/>
  <c r="B76" i="4"/>
  <c r="D76" i="4"/>
  <c r="A76" i="4"/>
  <c r="H75" i="4"/>
  <c r="B75" i="4"/>
  <c r="D75" i="4"/>
  <c r="A75" i="4"/>
  <c r="H74" i="4"/>
  <c r="B74" i="4"/>
  <c r="D74" i="4"/>
  <c r="A74" i="4"/>
  <c r="H73" i="4"/>
  <c r="B73" i="4"/>
  <c r="D73" i="4"/>
  <c r="A73" i="4"/>
  <c r="H72" i="4"/>
  <c r="B72" i="4"/>
  <c r="D72" i="4"/>
  <c r="A72" i="4"/>
  <c r="H71" i="4"/>
  <c r="B71" i="4"/>
  <c r="D71" i="4"/>
  <c r="A71" i="4"/>
  <c r="H70" i="4"/>
  <c r="B70" i="4"/>
  <c r="D70" i="4"/>
  <c r="A70" i="4"/>
  <c r="H69" i="4"/>
  <c r="B69" i="4"/>
  <c r="D69" i="4"/>
  <c r="A69" i="4"/>
  <c r="H68" i="4"/>
  <c r="B68" i="4"/>
  <c r="D68" i="4"/>
  <c r="A68" i="4"/>
  <c r="H67" i="4"/>
  <c r="B67" i="4"/>
  <c r="D67" i="4"/>
  <c r="A67" i="4"/>
  <c r="H66" i="4"/>
  <c r="B66" i="4"/>
  <c r="D66" i="4"/>
  <c r="A66" i="4"/>
  <c r="H65" i="4"/>
  <c r="B65" i="4"/>
  <c r="D65" i="4"/>
  <c r="A65" i="4"/>
  <c r="H64" i="4"/>
  <c r="B64" i="4"/>
  <c r="D64" i="4"/>
  <c r="A64" i="4"/>
  <c r="H63" i="4"/>
  <c r="B63" i="4"/>
  <c r="D63" i="4"/>
  <c r="A63" i="4"/>
  <c r="H62" i="4"/>
  <c r="B62" i="4"/>
  <c r="D62" i="4"/>
  <c r="A62" i="4"/>
  <c r="H61" i="4"/>
  <c r="B61" i="4"/>
  <c r="D61" i="4"/>
  <c r="A61" i="4"/>
  <c r="H60" i="4"/>
  <c r="B60" i="4"/>
  <c r="D60" i="4"/>
  <c r="A60" i="4"/>
  <c r="H59" i="4"/>
  <c r="B59" i="4"/>
  <c r="D59" i="4"/>
  <c r="A59" i="4"/>
  <c r="H58" i="4"/>
  <c r="B58" i="4"/>
  <c r="D58" i="4"/>
  <c r="A58" i="4"/>
  <c r="H57" i="4"/>
  <c r="B57" i="4"/>
  <c r="D57" i="4"/>
  <c r="A57" i="4"/>
  <c r="H12" i="4"/>
  <c r="B12" i="4"/>
  <c r="D12" i="4"/>
  <c r="A12" i="4"/>
  <c r="H56" i="4"/>
  <c r="B56" i="4"/>
  <c r="D56" i="4"/>
  <c r="A56" i="4"/>
  <c r="H55" i="4"/>
  <c r="B55" i="4"/>
  <c r="D55" i="4"/>
  <c r="A55" i="4"/>
  <c r="H54" i="4"/>
  <c r="B54" i="4"/>
  <c r="D54" i="4"/>
  <c r="A54" i="4"/>
  <c r="H53" i="4"/>
  <c r="B53" i="4"/>
  <c r="D53" i="4"/>
  <c r="A53" i="4"/>
  <c r="H11" i="4"/>
  <c r="B11" i="4"/>
  <c r="D11" i="4"/>
  <c r="A11" i="4"/>
  <c r="H52" i="4"/>
  <c r="B52" i="4"/>
  <c r="D52" i="4"/>
  <c r="A52" i="4"/>
  <c r="H51" i="4"/>
  <c r="B51" i="4"/>
  <c r="D51" i="4"/>
  <c r="A51" i="4"/>
  <c r="H50" i="4"/>
  <c r="B50" i="4"/>
  <c r="D50" i="4"/>
  <c r="A50" i="4"/>
  <c r="H49" i="4"/>
  <c r="B49" i="4"/>
  <c r="D49" i="4"/>
  <c r="A49" i="4"/>
  <c r="H48" i="4"/>
  <c r="B48" i="4"/>
  <c r="D48" i="4"/>
  <c r="A48" i="4"/>
  <c r="H47" i="4"/>
  <c r="B47" i="4"/>
  <c r="D47" i="4"/>
  <c r="A47" i="4"/>
  <c r="H46" i="4"/>
  <c r="B46" i="4"/>
  <c r="D46" i="4"/>
  <c r="A46" i="4"/>
  <c r="H45" i="4"/>
  <c r="B45" i="4"/>
  <c r="D45" i="4"/>
  <c r="A45" i="4"/>
  <c r="H44" i="4"/>
  <c r="B44" i="4"/>
  <c r="D44" i="4"/>
  <c r="A44" i="4"/>
  <c r="H43" i="4"/>
  <c r="B43" i="4"/>
  <c r="D43" i="4"/>
  <c r="A43" i="4"/>
  <c r="H42" i="4"/>
  <c r="B42" i="4"/>
  <c r="D42" i="4"/>
  <c r="A42" i="4"/>
  <c r="H41" i="4"/>
  <c r="B41" i="4"/>
  <c r="D41" i="4"/>
  <c r="A41" i="4"/>
  <c r="H40" i="4"/>
  <c r="B40" i="4"/>
  <c r="D40" i="4"/>
  <c r="A40" i="4"/>
  <c r="H39" i="4"/>
  <c r="B39" i="4"/>
  <c r="D39" i="4"/>
  <c r="A39" i="4"/>
  <c r="H38" i="4"/>
  <c r="B38" i="4"/>
  <c r="D38" i="4"/>
  <c r="A38" i="4"/>
  <c r="Q162" i="2"/>
  <c r="Q155" i="2"/>
  <c r="Q156" i="2"/>
  <c r="Q147" i="2"/>
  <c r="Q153" i="2"/>
  <c r="Q143" i="2"/>
  <c r="Q151" i="2"/>
  <c r="Q149" i="2"/>
  <c r="Q150" i="2"/>
  <c r="Q132" i="2"/>
  <c r="Q138" i="2"/>
  <c r="Q148" i="2"/>
  <c r="Q146" i="2"/>
  <c r="F16" i="2"/>
  <c r="C17" i="2"/>
  <c r="Q135" i="2"/>
  <c r="Q136" i="2"/>
  <c r="Q140" i="2"/>
  <c r="Q144" i="2"/>
  <c r="Q134" i="2"/>
  <c r="Q139" i="2"/>
  <c r="Q142" i="2"/>
  <c r="Q137" i="2"/>
  <c r="Q124" i="2"/>
  <c r="Q133" i="2"/>
  <c r="Q128" i="2"/>
  <c r="Q129" i="2"/>
  <c r="Q37" i="2"/>
  <c r="Q42" i="2"/>
  <c r="Q126" i="2"/>
  <c r="Q130" i="2"/>
  <c r="C7" i="3"/>
  <c r="E24" i="3"/>
  <c r="F24" i="3"/>
  <c r="E25" i="3"/>
  <c r="F25" i="3"/>
  <c r="E26" i="3"/>
  <c r="F26" i="3"/>
  <c r="E27" i="3"/>
  <c r="F27" i="3"/>
  <c r="G27" i="3"/>
  <c r="J27" i="3"/>
  <c r="E23" i="3"/>
  <c r="F23" i="3"/>
  <c r="C18" i="3"/>
  <c r="E21" i="3"/>
  <c r="Q21" i="3"/>
  <c r="Q22" i="3"/>
  <c r="Q23" i="3"/>
  <c r="Q24" i="3"/>
  <c r="Q25" i="3"/>
  <c r="Q26" i="3"/>
  <c r="Q27" i="3"/>
  <c r="Q131" i="2"/>
  <c r="Q122" i="2"/>
  <c r="Q123" i="2"/>
  <c r="Q121" i="2"/>
  <c r="Q21" i="2"/>
  <c r="Q125" i="2"/>
  <c r="Q120" i="2"/>
  <c r="Q22" i="1"/>
  <c r="Q23" i="1"/>
  <c r="C7" i="1"/>
  <c r="C8" i="1"/>
  <c r="E21" i="1"/>
  <c r="F21" i="1"/>
  <c r="Q21" i="1"/>
  <c r="E23" i="1"/>
  <c r="F23" i="1"/>
  <c r="E127" i="2"/>
  <c r="E134" i="4" s="1"/>
  <c r="E126" i="2"/>
  <c r="F126" i="2" s="1"/>
  <c r="G126" i="2" s="1"/>
  <c r="J126" i="2" s="1"/>
  <c r="E61" i="2"/>
  <c r="F61" i="2" s="1"/>
  <c r="G61" i="2" s="1"/>
  <c r="I61" i="2" s="1"/>
  <c r="E75" i="4"/>
  <c r="E23" i="2"/>
  <c r="E39" i="4" s="1"/>
  <c r="E96" i="2"/>
  <c r="E110" i="4" s="1"/>
  <c r="E82" i="2"/>
  <c r="F82" i="2" s="1"/>
  <c r="G82" i="2" s="1"/>
  <c r="I82" i="2" s="1"/>
  <c r="E45" i="2"/>
  <c r="F45" i="2" s="1"/>
  <c r="G45" i="2" s="1"/>
  <c r="I45" i="2" s="1"/>
  <c r="G23" i="1"/>
  <c r="I23" i="1"/>
  <c r="E22" i="1"/>
  <c r="F22" i="1"/>
  <c r="G22" i="1"/>
  <c r="I22" i="1"/>
  <c r="G21" i="1"/>
  <c r="G24" i="3"/>
  <c r="I24" i="3"/>
  <c r="G26" i="3"/>
  <c r="I26" i="3"/>
  <c r="E22" i="3"/>
  <c r="F22" i="3"/>
  <c r="G22" i="3"/>
  <c r="G25" i="3"/>
  <c r="I25" i="3"/>
  <c r="E12" i="4"/>
  <c r="E90" i="2"/>
  <c r="F90" i="2" s="1"/>
  <c r="G90" i="2" s="1"/>
  <c r="I90" i="2" s="1"/>
  <c r="E83" i="2"/>
  <c r="F83" i="2" s="1"/>
  <c r="G83" i="2" s="1"/>
  <c r="I83" i="2" s="1"/>
  <c r="E55" i="2"/>
  <c r="E169" i="2"/>
  <c r="F169" i="2" s="1"/>
  <c r="G169" i="2" s="1"/>
  <c r="K169" i="2" s="1"/>
  <c r="E143" i="2"/>
  <c r="E28" i="4" s="1"/>
  <c r="E135" i="2"/>
  <c r="E25" i="2"/>
  <c r="F25" i="2" s="1"/>
  <c r="G25" i="2" s="1"/>
  <c r="H25" i="2" s="1"/>
  <c r="E42" i="2"/>
  <c r="F42" i="2" s="1"/>
  <c r="U42" i="2" s="1"/>
  <c r="E62" i="2"/>
  <c r="E76" i="4" s="1"/>
  <c r="E38" i="2"/>
  <c r="E53" i="4" s="1"/>
  <c r="E53" i="2"/>
  <c r="F53" i="2" s="1"/>
  <c r="G53" i="2" s="1"/>
  <c r="I53" i="2" s="1"/>
  <c r="E140" i="2"/>
  <c r="F140" i="2" s="1"/>
  <c r="G140" i="2" s="1"/>
  <c r="J140" i="2" s="1"/>
  <c r="E160" i="2"/>
  <c r="F160" i="2"/>
  <c r="G160" i="2" s="1"/>
  <c r="K160" i="2" s="1"/>
  <c r="E44" i="2"/>
  <c r="F44" i="2"/>
  <c r="G44" i="2" s="1"/>
  <c r="I44" i="2" s="1"/>
  <c r="E105" i="2"/>
  <c r="E119" i="4" s="1"/>
  <c r="E97" i="2"/>
  <c r="F97" i="2" s="1"/>
  <c r="G97" i="2" s="1"/>
  <c r="I97" i="2" s="1"/>
  <c r="E79" i="2"/>
  <c r="F79" i="2" s="1"/>
  <c r="G79" i="2" s="1"/>
  <c r="I79" i="2" s="1"/>
  <c r="E66" i="2"/>
  <c r="E80" i="4" s="1"/>
  <c r="E63" i="2"/>
  <c r="F63" i="2" s="1"/>
  <c r="G63" i="2" s="1"/>
  <c r="I63" i="2" s="1"/>
  <c r="E171" i="2"/>
  <c r="F171" i="2"/>
  <c r="G171" i="2" s="1"/>
  <c r="K171" i="2" s="1"/>
  <c r="E153" i="2"/>
  <c r="E36" i="4" s="1"/>
  <c r="E145" i="2"/>
  <c r="E140" i="4" s="1"/>
  <c r="E137" i="2"/>
  <c r="F137" i="2" s="1"/>
  <c r="G137" i="2" s="1"/>
  <c r="J137" i="2" s="1"/>
  <c r="E35" i="2"/>
  <c r="E110" i="2"/>
  <c r="F110" i="2" s="1"/>
  <c r="G110" i="2" s="1"/>
  <c r="I110" i="2" s="1"/>
  <c r="E74" i="2"/>
  <c r="F74" i="2" s="1"/>
  <c r="G74" i="2" s="1"/>
  <c r="I74" i="2" s="1"/>
  <c r="E88" i="2"/>
  <c r="E58" i="2"/>
  <c r="F58" i="2" s="1"/>
  <c r="G58" i="2" s="1"/>
  <c r="I58" i="2" s="1"/>
  <c r="E150" i="2"/>
  <c r="F150" i="2" s="1"/>
  <c r="G150" i="2" s="1"/>
  <c r="J150" i="2" s="1"/>
  <c r="E164" i="2"/>
  <c r="F164" i="2"/>
  <c r="G164" i="2" s="1"/>
  <c r="K164" i="2" s="1"/>
  <c r="E147" i="2"/>
  <c r="E31" i="4" s="1"/>
  <c r="G40" i="2"/>
  <c r="I40" i="2" s="1"/>
  <c r="E104" i="2"/>
  <c r="E118" i="4" s="1"/>
  <c r="E36" i="2"/>
  <c r="F36" i="2"/>
  <c r="G36" i="2" s="1"/>
  <c r="I36" i="2" s="1"/>
  <c r="E161" i="2"/>
  <c r="F161" i="2"/>
  <c r="G161" i="2" s="1"/>
  <c r="K161" i="2" s="1"/>
  <c r="E144" i="2"/>
  <c r="E29" i="4" s="1"/>
  <c r="E128" i="2"/>
  <c r="E18" i="4" s="1"/>
  <c r="F128" i="2"/>
  <c r="G128" i="2" s="1"/>
  <c r="J128" i="2" s="1"/>
  <c r="C11" i="3"/>
  <c r="C12" i="3"/>
  <c r="C16" i="3"/>
  <c r="D18" i="3"/>
  <c r="I22" i="3"/>
  <c r="F145" i="2"/>
  <c r="G145" i="2" s="1"/>
  <c r="K145" i="2" s="1"/>
  <c r="E27" i="4"/>
  <c r="E67" i="4"/>
  <c r="C12" i="1"/>
  <c r="C16" i="1"/>
  <c r="D18" i="1"/>
  <c r="H21" i="1"/>
  <c r="C11" i="1"/>
  <c r="F153" i="2"/>
  <c r="G153" i="2"/>
  <c r="K153" i="2" s="1"/>
  <c r="E72" i="4"/>
  <c r="F143" i="2"/>
  <c r="G143" i="2" s="1"/>
  <c r="J143" i="2" s="1"/>
  <c r="E104" i="4"/>
  <c r="E93" i="4"/>
  <c r="E58" i="4"/>
  <c r="E34" i="4"/>
  <c r="F88" i="2"/>
  <c r="G88" i="2" s="1"/>
  <c r="I88" i="2" s="1"/>
  <c r="E102" i="4"/>
  <c r="F55" i="2"/>
  <c r="G55" i="2" s="1"/>
  <c r="I55" i="2" s="1"/>
  <c r="E69" i="4"/>
  <c r="E52" i="4"/>
  <c r="O26" i="3"/>
  <c r="O21" i="3"/>
  <c r="O25" i="3"/>
  <c r="O23" i="3"/>
  <c r="O27" i="3"/>
  <c r="O24" i="3"/>
  <c r="O22" i="3"/>
  <c r="O22" i="1"/>
  <c r="C15" i="1"/>
  <c r="C18" i="1"/>
  <c r="O21" i="1"/>
  <c r="O23" i="1"/>
  <c r="F62" i="2" l="1"/>
  <c r="G62" i="2" s="1"/>
  <c r="I62" i="2" s="1"/>
  <c r="E77" i="4"/>
  <c r="E96" i="4"/>
  <c r="F96" i="2"/>
  <c r="G96" i="2" s="1"/>
  <c r="I96" i="2" s="1"/>
  <c r="E124" i="4"/>
  <c r="E97" i="4"/>
  <c r="F104" i="2"/>
  <c r="G104" i="2" s="1"/>
  <c r="I104" i="2" s="1"/>
  <c r="F105" i="2"/>
  <c r="G105" i="2" s="1"/>
  <c r="I105" i="2" s="1"/>
  <c r="E42" i="4"/>
  <c r="E65" i="4"/>
  <c r="F51" i="2"/>
  <c r="G51" i="2" s="1"/>
  <c r="E88" i="4"/>
  <c r="E26" i="4"/>
  <c r="E59" i="4"/>
  <c r="F127" i="2"/>
  <c r="G127" i="2" s="1"/>
  <c r="K127" i="2" s="1"/>
  <c r="F34" i="2"/>
  <c r="G34" i="2" s="1"/>
  <c r="H34" i="2" s="1"/>
  <c r="E117" i="2"/>
  <c r="F122" i="2"/>
  <c r="G122" i="2" s="1"/>
  <c r="J122" i="2" s="1"/>
  <c r="F65" i="2"/>
  <c r="G65" i="2" s="1"/>
  <c r="I65" i="2" s="1"/>
  <c r="F141" i="2"/>
  <c r="G141" i="2" s="1"/>
  <c r="I141" i="2" s="1"/>
  <c r="E111" i="4"/>
  <c r="F23" i="2"/>
  <c r="G23" i="2" s="1"/>
  <c r="H23" i="2" s="1"/>
  <c r="F108" i="2"/>
  <c r="G108" i="2" s="1"/>
  <c r="I108" i="2" s="1"/>
  <c r="E41" i="2"/>
  <c r="E47" i="2"/>
  <c r="E21" i="2"/>
  <c r="E120" i="2"/>
  <c r="E91" i="2"/>
  <c r="E69" i="2"/>
  <c r="E50" i="2"/>
  <c r="E130" i="2"/>
  <c r="E118" i="2"/>
  <c r="E33" i="2"/>
  <c r="E156" i="2"/>
  <c r="F156" i="2" s="1"/>
  <c r="G156" i="2" s="1"/>
  <c r="E30" i="2"/>
  <c r="E113" i="2"/>
  <c r="E52" i="2"/>
  <c r="E142" i="2"/>
  <c r="F142" i="2" s="1"/>
  <c r="G142" i="2" s="1"/>
  <c r="K142" i="2" s="1"/>
  <c r="E131" i="2"/>
  <c r="F131" i="2" s="1"/>
  <c r="G131" i="2" s="1"/>
  <c r="K131" i="2" s="1"/>
  <c r="E123" i="2"/>
  <c r="F123" i="2" s="1"/>
  <c r="E59" i="2"/>
  <c r="E170" i="2"/>
  <c r="F170" i="2" s="1"/>
  <c r="G170" i="2" s="1"/>
  <c r="K170" i="2" s="1"/>
  <c r="E75" i="2"/>
  <c r="E111" i="2"/>
  <c r="E60" i="2"/>
  <c r="E86" i="2"/>
  <c r="E78" i="2"/>
  <c r="E94" i="2"/>
  <c r="E125" i="2"/>
  <c r="E114" i="2"/>
  <c r="E93" i="2"/>
  <c r="E168" i="2"/>
  <c r="F168" i="2" s="1"/>
  <c r="G168" i="2" s="1"/>
  <c r="K168" i="2" s="1"/>
  <c r="E167" i="2"/>
  <c r="F167" i="2" s="1"/>
  <c r="U167" i="2" s="1"/>
  <c r="E43" i="2"/>
  <c r="E28" i="2"/>
  <c r="E72" i="2"/>
  <c r="E37" i="2"/>
  <c r="E116" i="2"/>
  <c r="E132" i="2"/>
  <c r="E173" i="2"/>
  <c r="F173" i="2" s="1"/>
  <c r="G173" i="2" s="1"/>
  <c r="K173" i="2" s="1"/>
  <c r="E46" i="2"/>
  <c r="E129" i="2"/>
  <c r="E73" i="2"/>
  <c r="E155" i="2"/>
  <c r="F155" i="2" s="1"/>
  <c r="G155" i="2" s="1"/>
  <c r="E139" i="2"/>
  <c r="F139" i="2" s="1"/>
  <c r="G139" i="2" s="1"/>
  <c r="K139" i="2" s="1"/>
  <c r="E54" i="2"/>
  <c r="E136" i="2"/>
  <c r="E56" i="2"/>
  <c r="E76" i="2"/>
  <c r="E84" i="2"/>
  <c r="E115" i="2"/>
  <c r="E24" i="2"/>
  <c r="E101" i="2"/>
  <c r="E67" i="2"/>
  <c r="E159" i="2"/>
  <c r="E103" i="2"/>
  <c r="E148" i="2"/>
  <c r="E89" i="2"/>
  <c r="E27" i="2"/>
  <c r="E158" i="2"/>
  <c r="F158" i="2" s="1"/>
  <c r="G158" i="2" s="1"/>
  <c r="J158" i="2" s="1"/>
  <c r="E100" i="2"/>
  <c r="E71" i="2"/>
  <c r="E64" i="2"/>
  <c r="E151" i="2"/>
  <c r="E165" i="2"/>
  <c r="F165" i="2" s="1"/>
  <c r="G165" i="2" s="1"/>
  <c r="K165" i="2" s="1"/>
  <c r="E39" i="2"/>
  <c r="E107" i="2"/>
  <c r="E85" i="2"/>
  <c r="E162" i="2"/>
  <c r="E134" i="2"/>
  <c r="E29" i="2"/>
  <c r="E68" i="2"/>
  <c r="E152" i="2"/>
  <c r="F144" i="2"/>
  <c r="G144" i="2" s="1"/>
  <c r="K144" i="2" s="1"/>
  <c r="F135" i="2"/>
  <c r="G135" i="2" s="1"/>
  <c r="J135" i="2" s="1"/>
  <c r="E24" i="4"/>
  <c r="E17" i="4"/>
  <c r="E31" i="2"/>
  <c r="E87" i="2"/>
  <c r="E80" i="2"/>
  <c r="E163" i="2"/>
  <c r="F163" i="2" s="1"/>
  <c r="G163" i="2" s="1"/>
  <c r="K163" i="2" s="1"/>
  <c r="F66" i="2"/>
  <c r="G66" i="2" s="1"/>
  <c r="I66" i="2" s="1"/>
  <c r="F38" i="2"/>
  <c r="G38" i="2" s="1"/>
  <c r="I38" i="2" s="1"/>
  <c r="F35" i="2"/>
  <c r="G35" i="2" s="1"/>
  <c r="H35" i="2" s="1"/>
  <c r="E51" i="4"/>
  <c r="E22" i="2"/>
  <c r="E119" i="2"/>
  <c r="E157" i="2"/>
  <c r="F147" i="2"/>
  <c r="G147" i="2" s="1"/>
  <c r="E41" i="4"/>
  <c r="E146" i="2"/>
  <c r="E177" i="2"/>
  <c r="F177" i="2" s="1"/>
  <c r="F17" i="2"/>
  <c r="E32" i="2"/>
  <c r="E77" i="2"/>
  <c r="E102" i="2"/>
  <c r="E95" i="2"/>
  <c r="E174" i="2"/>
  <c r="F174" i="2" s="1"/>
  <c r="G174" i="2" s="1"/>
  <c r="K174" i="2" s="1"/>
  <c r="E175" i="2"/>
  <c r="F175" i="2" s="1"/>
  <c r="G175" i="2" s="1"/>
  <c r="K175" i="2" s="1"/>
  <c r="E172" i="2"/>
  <c r="F172" i="2" s="1"/>
  <c r="G172" i="2" s="1"/>
  <c r="K172" i="2" s="1"/>
  <c r="E154" i="2"/>
  <c r="E138" i="2"/>
  <c r="F138" i="2" s="1"/>
  <c r="G138" i="2" s="1"/>
  <c r="K138" i="2" s="1"/>
  <c r="E49" i="2"/>
  <c r="E57" i="2"/>
  <c r="E99" i="2"/>
  <c r="E92" i="2"/>
  <c r="E112" i="2"/>
  <c r="E106" i="2"/>
  <c r="E81" i="2"/>
  <c r="E70" i="2"/>
  <c r="E48" i="2"/>
  <c r="E166" i="2"/>
  <c r="F166" i="2" s="1"/>
  <c r="G166" i="2" s="1"/>
  <c r="K166" i="2" s="1"/>
  <c r="E149" i="2"/>
  <c r="E133" i="2"/>
  <c r="G177" i="2"/>
  <c r="K177" i="2" s="1"/>
  <c r="E124" i="2"/>
  <c r="E109" i="2"/>
  <c r="E98" i="2"/>
  <c r="F112" i="2" l="1"/>
  <c r="G112" i="2" s="1"/>
  <c r="I112" i="2" s="1"/>
  <c r="E126" i="4"/>
  <c r="E37" i="4"/>
  <c r="F162" i="2"/>
  <c r="G162" i="2" s="1"/>
  <c r="J162" i="2" s="1"/>
  <c r="E114" i="4"/>
  <c r="F100" i="2"/>
  <c r="G100" i="2" s="1"/>
  <c r="I100" i="2" s="1"/>
  <c r="F101" i="2"/>
  <c r="G101" i="2" s="1"/>
  <c r="I101" i="2" s="1"/>
  <c r="E115" i="4"/>
  <c r="E11" i="4"/>
  <c r="F37" i="2"/>
  <c r="G37" i="2" s="1"/>
  <c r="I37" i="2" s="1"/>
  <c r="F125" i="2"/>
  <c r="G125" i="2" s="1"/>
  <c r="J125" i="2" s="1"/>
  <c r="E16" i="4"/>
  <c r="F59" i="2"/>
  <c r="G59" i="2" s="1"/>
  <c r="I59" i="2" s="1"/>
  <c r="E73" i="4"/>
  <c r="F33" i="2"/>
  <c r="G33" i="2" s="1"/>
  <c r="H33" i="2" s="1"/>
  <c r="E49" i="4"/>
  <c r="F47" i="2"/>
  <c r="G47" i="2" s="1"/>
  <c r="I47" i="2" s="1"/>
  <c r="E61" i="4"/>
  <c r="E131" i="4"/>
  <c r="F117" i="2"/>
  <c r="G117" i="2" s="1"/>
  <c r="I117" i="2" s="1"/>
  <c r="E22" i="4"/>
  <c r="F133" i="2"/>
  <c r="G133" i="2" s="1"/>
  <c r="J133" i="2" s="1"/>
  <c r="F92" i="2"/>
  <c r="G92" i="2" s="1"/>
  <c r="I92" i="2" s="1"/>
  <c r="E106" i="4"/>
  <c r="F146" i="2"/>
  <c r="G146" i="2" s="1"/>
  <c r="K146" i="2" s="1"/>
  <c r="E30" i="4"/>
  <c r="F85" i="2"/>
  <c r="G85" i="2" s="1"/>
  <c r="I85" i="2" s="1"/>
  <c r="E99" i="4"/>
  <c r="E40" i="4"/>
  <c r="F24" i="2"/>
  <c r="G24" i="2" s="1"/>
  <c r="H24" i="2" s="1"/>
  <c r="N155" i="2"/>
  <c r="K155" i="2"/>
  <c r="F72" i="2"/>
  <c r="G72" i="2" s="1"/>
  <c r="I72" i="2" s="1"/>
  <c r="E86" i="4"/>
  <c r="F94" i="2"/>
  <c r="G94" i="2" s="1"/>
  <c r="I94" i="2" s="1"/>
  <c r="E108" i="4"/>
  <c r="E132" i="4"/>
  <c r="F118" i="2"/>
  <c r="G118" i="2" s="1"/>
  <c r="I118" i="2" s="1"/>
  <c r="E56" i="4"/>
  <c r="F41" i="2"/>
  <c r="G41" i="2" s="1"/>
  <c r="I41" i="2" s="1"/>
  <c r="E33" i="4"/>
  <c r="F149" i="2"/>
  <c r="G149" i="2" s="1"/>
  <c r="J149" i="2" s="1"/>
  <c r="F99" i="2"/>
  <c r="G99" i="2" s="1"/>
  <c r="I99" i="2" s="1"/>
  <c r="E113" i="4"/>
  <c r="E109" i="4"/>
  <c r="F95" i="2"/>
  <c r="G95" i="2" s="1"/>
  <c r="I95" i="2" s="1"/>
  <c r="E121" i="4"/>
  <c r="F107" i="2"/>
  <c r="G107" i="2" s="1"/>
  <c r="I107" i="2" s="1"/>
  <c r="F27" i="2"/>
  <c r="G27" i="2" s="1"/>
  <c r="H27" i="2" s="1"/>
  <c r="E43" i="4"/>
  <c r="F115" i="2"/>
  <c r="G115" i="2" s="1"/>
  <c r="I115" i="2" s="1"/>
  <c r="E129" i="4"/>
  <c r="F73" i="2"/>
  <c r="G73" i="2" s="1"/>
  <c r="I73" i="2" s="1"/>
  <c r="E87" i="4"/>
  <c r="F28" i="2"/>
  <c r="G28" i="2" s="1"/>
  <c r="H28" i="2" s="1"/>
  <c r="E44" i="4"/>
  <c r="E92" i="4"/>
  <c r="F78" i="2"/>
  <c r="U78" i="2" s="1"/>
  <c r="F130" i="2"/>
  <c r="G130" i="2" s="1"/>
  <c r="J130" i="2" s="1"/>
  <c r="E20" i="4"/>
  <c r="F57" i="2"/>
  <c r="G57" i="2" s="1"/>
  <c r="I57" i="2" s="1"/>
  <c r="E71" i="4"/>
  <c r="E116" i="4"/>
  <c r="F102" i="2"/>
  <c r="G102" i="2" s="1"/>
  <c r="I102" i="2" s="1"/>
  <c r="N147" i="2"/>
  <c r="K147" i="2"/>
  <c r="E54" i="4"/>
  <c r="F39" i="2"/>
  <c r="G39" i="2" s="1"/>
  <c r="I39" i="2" s="1"/>
  <c r="F89" i="2"/>
  <c r="G89" i="2" s="1"/>
  <c r="I89" i="2" s="1"/>
  <c r="E103" i="4"/>
  <c r="E98" i="4"/>
  <c r="F84" i="2"/>
  <c r="G84" i="2" s="1"/>
  <c r="I84" i="2" s="1"/>
  <c r="F129" i="2"/>
  <c r="G129" i="2" s="1"/>
  <c r="J129" i="2" s="1"/>
  <c r="E19" i="4"/>
  <c r="F43" i="2"/>
  <c r="G43" i="2" s="1"/>
  <c r="I43" i="2" s="1"/>
  <c r="E57" i="4"/>
  <c r="F86" i="2"/>
  <c r="G86" i="2" s="1"/>
  <c r="I86" i="2" s="1"/>
  <c r="E100" i="4"/>
  <c r="F50" i="2"/>
  <c r="G50" i="2" s="1"/>
  <c r="I50" i="2" s="1"/>
  <c r="E64" i="4"/>
  <c r="F48" i="2"/>
  <c r="G48" i="2" s="1"/>
  <c r="I48" i="2" s="1"/>
  <c r="E62" i="4"/>
  <c r="E63" i="4"/>
  <c r="F49" i="2"/>
  <c r="U49" i="2" s="1"/>
  <c r="E91" i="4"/>
  <c r="F77" i="2"/>
  <c r="G77" i="2" s="1"/>
  <c r="I77" i="2" s="1"/>
  <c r="F157" i="2"/>
  <c r="G157" i="2" s="1"/>
  <c r="I157" i="2" s="1"/>
  <c r="E143" i="4"/>
  <c r="E141" i="4"/>
  <c r="F152" i="2"/>
  <c r="G152" i="2" s="1"/>
  <c r="K152" i="2" s="1"/>
  <c r="F148" i="2"/>
  <c r="G148" i="2" s="1"/>
  <c r="I148" i="2" s="1"/>
  <c r="E32" i="4"/>
  <c r="F76" i="2"/>
  <c r="G76" i="2" s="1"/>
  <c r="I76" i="2" s="1"/>
  <c r="E90" i="4"/>
  <c r="F46" i="2"/>
  <c r="G46" i="2" s="1"/>
  <c r="I46" i="2" s="1"/>
  <c r="E60" i="4"/>
  <c r="F60" i="2"/>
  <c r="G60" i="2" s="1"/>
  <c r="I60" i="2" s="1"/>
  <c r="E74" i="4"/>
  <c r="F52" i="2"/>
  <c r="G52" i="2" s="1"/>
  <c r="E66" i="4"/>
  <c r="F69" i="2"/>
  <c r="G69" i="2" s="1"/>
  <c r="I69" i="2" s="1"/>
  <c r="E83" i="4"/>
  <c r="E112" i="4"/>
  <c r="F98" i="2"/>
  <c r="G98" i="2" s="1"/>
  <c r="I98" i="2" s="1"/>
  <c r="E84" i="4"/>
  <c r="F70" i="2"/>
  <c r="G70" i="2" s="1"/>
  <c r="I70" i="2" s="1"/>
  <c r="F119" i="2"/>
  <c r="G119" i="2" s="1"/>
  <c r="I119" i="2" s="1"/>
  <c r="E133" i="4"/>
  <c r="F80" i="2"/>
  <c r="G80" i="2" s="1"/>
  <c r="I80" i="2" s="1"/>
  <c r="E94" i="4"/>
  <c r="F68" i="2"/>
  <c r="G68" i="2" s="1"/>
  <c r="I68" i="2" s="1"/>
  <c r="E82" i="4"/>
  <c r="E35" i="4"/>
  <c r="F151" i="2"/>
  <c r="G151" i="2" s="1"/>
  <c r="K151" i="2" s="1"/>
  <c r="E117" i="4"/>
  <c r="F103" i="2"/>
  <c r="G103" i="2" s="1"/>
  <c r="I103" i="2" s="1"/>
  <c r="E70" i="4"/>
  <c r="F56" i="2"/>
  <c r="G56" i="2" s="1"/>
  <c r="I56" i="2" s="1"/>
  <c r="F111" i="2"/>
  <c r="G111" i="2" s="1"/>
  <c r="I111" i="2" s="1"/>
  <c r="E125" i="4"/>
  <c r="F113" i="2"/>
  <c r="G113" i="2" s="1"/>
  <c r="I113" i="2" s="1"/>
  <c r="E127" i="4"/>
  <c r="F91" i="2"/>
  <c r="G91" i="2" s="1"/>
  <c r="I91" i="2" s="1"/>
  <c r="E105" i="4"/>
  <c r="F109" i="2"/>
  <c r="G109" i="2" s="1"/>
  <c r="I109" i="2" s="1"/>
  <c r="E123" i="4"/>
  <c r="F81" i="2"/>
  <c r="G81" i="2" s="1"/>
  <c r="I81" i="2" s="1"/>
  <c r="E95" i="4"/>
  <c r="E142" i="4"/>
  <c r="F154" i="2"/>
  <c r="G154" i="2" s="1"/>
  <c r="K154" i="2" s="1"/>
  <c r="F32" i="2"/>
  <c r="G32" i="2" s="1"/>
  <c r="H32" i="2" s="1"/>
  <c r="E48" i="4"/>
  <c r="F22" i="2"/>
  <c r="G22" i="2" s="1"/>
  <c r="H22" i="2" s="1"/>
  <c r="E38" i="4"/>
  <c r="E101" i="4"/>
  <c r="F87" i="2"/>
  <c r="G87" i="2" s="1"/>
  <c r="I87" i="2" s="1"/>
  <c r="E45" i="4"/>
  <c r="F29" i="2"/>
  <c r="G29" i="2" s="1"/>
  <c r="H29" i="2" s="1"/>
  <c r="E78" i="4"/>
  <c r="F64" i="2"/>
  <c r="G64" i="2" s="1"/>
  <c r="I64" i="2" s="1"/>
  <c r="E144" i="4"/>
  <c r="F159" i="2"/>
  <c r="G159" i="2" s="1"/>
  <c r="K159" i="2" s="1"/>
  <c r="F136" i="2"/>
  <c r="G136" i="2" s="1"/>
  <c r="J136" i="2" s="1"/>
  <c r="E25" i="4"/>
  <c r="F132" i="2"/>
  <c r="G132" i="2" s="1"/>
  <c r="I132" i="2" s="1"/>
  <c r="E21" i="4"/>
  <c r="E107" i="4"/>
  <c r="F93" i="2"/>
  <c r="U93" i="2" s="1"/>
  <c r="E89" i="4"/>
  <c r="F75" i="2"/>
  <c r="G75" i="2" s="1"/>
  <c r="I75" i="2" s="1"/>
  <c r="F30" i="2"/>
  <c r="G30" i="2" s="1"/>
  <c r="H30" i="2" s="1"/>
  <c r="E46" i="4"/>
  <c r="F120" i="2"/>
  <c r="G120" i="2" s="1"/>
  <c r="J120" i="2" s="1"/>
  <c r="E13" i="4"/>
  <c r="I51" i="2"/>
  <c r="F124" i="2"/>
  <c r="G124" i="2" s="1"/>
  <c r="K124" i="2" s="1"/>
  <c r="E15" i="4"/>
  <c r="F106" i="2"/>
  <c r="G106" i="2" s="1"/>
  <c r="I106" i="2" s="1"/>
  <c r="E120" i="4"/>
  <c r="E47" i="4"/>
  <c r="F31" i="2"/>
  <c r="G31" i="2" s="1"/>
  <c r="H31" i="2" s="1"/>
  <c r="F134" i="2"/>
  <c r="G134" i="2" s="1"/>
  <c r="K134" i="2" s="1"/>
  <c r="E23" i="4"/>
  <c r="E85" i="4"/>
  <c r="F71" i="2"/>
  <c r="G71" i="2" s="1"/>
  <c r="I71" i="2" s="1"/>
  <c r="E81" i="4"/>
  <c r="F67" i="2"/>
  <c r="G67" i="2" s="1"/>
  <c r="I67" i="2" s="1"/>
  <c r="F54" i="2"/>
  <c r="G54" i="2" s="1"/>
  <c r="I54" i="2" s="1"/>
  <c r="E68" i="4"/>
  <c r="F116" i="2"/>
  <c r="G116" i="2" s="1"/>
  <c r="I116" i="2" s="1"/>
  <c r="E130" i="4"/>
  <c r="F114" i="2"/>
  <c r="G114" i="2" s="1"/>
  <c r="I114" i="2" s="1"/>
  <c r="E128" i="4"/>
  <c r="K156" i="2"/>
  <c r="N156" i="2"/>
  <c r="C12" i="2"/>
  <c r="C11" i="2"/>
  <c r="O178" i="2" l="1"/>
  <c r="O176" i="2"/>
  <c r="O59" i="2"/>
  <c r="O157" i="2"/>
  <c r="O65" i="2"/>
  <c r="O161" i="2"/>
  <c r="O167" i="2"/>
  <c r="O155" i="2"/>
  <c r="O51" i="2"/>
  <c r="O73" i="2"/>
  <c r="O159" i="2"/>
  <c r="O92" i="2"/>
  <c r="O149" i="2"/>
  <c r="O89" i="2"/>
  <c r="O158" i="2"/>
  <c r="O121" i="2"/>
  <c r="O126" i="2"/>
  <c r="O139" i="2"/>
  <c r="O152" i="2"/>
  <c r="O81" i="2"/>
  <c r="O164" i="2"/>
  <c r="O166" i="2"/>
  <c r="C15" i="2"/>
  <c r="O144" i="2"/>
  <c r="O88" i="2"/>
  <c r="O74" i="2"/>
  <c r="O87" i="2"/>
  <c r="O112" i="2"/>
  <c r="O78" i="2"/>
  <c r="O170" i="2"/>
  <c r="O96" i="2"/>
  <c r="O153" i="2"/>
  <c r="O168" i="2"/>
  <c r="O146" i="2"/>
  <c r="O63" i="2"/>
  <c r="O107" i="2"/>
  <c r="O97" i="2"/>
  <c r="O82" i="2"/>
  <c r="O177" i="2"/>
  <c r="O133" i="2"/>
  <c r="O104" i="2"/>
  <c r="O67" i="2"/>
  <c r="O122" i="2"/>
  <c r="O100" i="2"/>
  <c r="O110" i="2"/>
  <c r="O171" i="2"/>
  <c r="O77" i="2"/>
  <c r="O84" i="2"/>
  <c r="O55" i="2"/>
  <c r="O151" i="2"/>
  <c r="O160" i="2"/>
  <c r="O129" i="2"/>
  <c r="O108" i="2"/>
  <c r="O119" i="2"/>
  <c r="O70" i="2"/>
  <c r="O174" i="2"/>
  <c r="O120" i="2"/>
  <c r="O165" i="2"/>
  <c r="O123" i="2"/>
  <c r="O143" i="2"/>
  <c r="O134" i="2"/>
  <c r="O72" i="2"/>
  <c r="O173" i="2"/>
  <c r="O131" i="2"/>
  <c r="O162" i="2"/>
  <c r="O105" i="2"/>
  <c r="O53" i="2"/>
  <c r="O56" i="2"/>
  <c r="O150" i="2"/>
  <c r="O83" i="2"/>
  <c r="O175" i="2"/>
  <c r="O57" i="2"/>
  <c r="O140" i="2"/>
  <c r="O117" i="2"/>
  <c r="O125" i="2"/>
  <c r="O64" i="2"/>
  <c r="O124" i="2"/>
  <c r="O99" i="2"/>
  <c r="O118" i="2"/>
  <c r="O137" i="2"/>
  <c r="O91" i="2"/>
  <c r="O115" i="2"/>
  <c r="O85" i="2"/>
  <c r="O68" i="2"/>
  <c r="O71" i="2"/>
  <c r="O101" i="2"/>
  <c r="O102" i="2"/>
  <c r="O142" i="2"/>
  <c r="O163" i="2"/>
  <c r="O169" i="2"/>
  <c r="O66" i="2"/>
  <c r="O98" i="2"/>
  <c r="O141" i="2"/>
  <c r="O52" i="2"/>
  <c r="O172" i="2"/>
  <c r="O76" i="2"/>
  <c r="O114" i="2"/>
  <c r="O136" i="2"/>
  <c r="O106" i="2"/>
  <c r="O132" i="2"/>
  <c r="O135" i="2"/>
  <c r="O93" i="2"/>
  <c r="O103" i="2"/>
  <c r="O111" i="2"/>
  <c r="O94" i="2"/>
  <c r="O128" i="2"/>
  <c r="O95" i="2"/>
  <c r="O130" i="2"/>
  <c r="O156" i="2"/>
  <c r="O109" i="2"/>
  <c r="O127" i="2"/>
  <c r="O113" i="2"/>
  <c r="O90" i="2"/>
  <c r="O147" i="2"/>
  <c r="O116" i="2"/>
  <c r="O145" i="2"/>
  <c r="O69" i="2"/>
  <c r="O54" i="2"/>
  <c r="O154" i="2"/>
  <c r="O58" i="2"/>
  <c r="O60" i="2"/>
  <c r="O75" i="2"/>
  <c r="O80" i="2"/>
  <c r="O138" i="2"/>
  <c r="O148" i="2"/>
  <c r="O61" i="2"/>
  <c r="O79" i="2"/>
  <c r="O62" i="2"/>
  <c r="O86" i="2"/>
  <c r="C16" i="2"/>
  <c r="D18" i="2" s="1"/>
  <c r="I52" i="2"/>
  <c r="C18" i="2" l="1"/>
  <c r="F18" i="2"/>
  <c r="F19" i="2" s="1"/>
</calcChain>
</file>

<file path=xl/sharedStrings.xml><?xml version="1.0" encoding="utf-8"?>
<sst xmlns="http://schemas.openxmlformats.org/spreadsheetml/2006/main" count="1551" uniqueCount="638">
  <si>
    <t>VSB-059</t>
  </si>
  <si>
    <t>IBVS 6244</t>
  </si>
  <si>
    <t>IBVS 6196</t>
  </si>
  <si>
    <t>0.0013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</si>
  <si>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</si>
  <si>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</si>
  <si>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</si>
  <si>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</si>
  <si>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</si>
  <si>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</si>
  <si>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</si>
  <si>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</si>
  <si>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</si>
  <si>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</si>
  <si>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</si>
  <si>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</si>
  <si>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</si>
  <si>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</si>
  <si>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</si>
  <si>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</si>
  <si>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</si>
  <si>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</si>
  <si>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</si>
  <si>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</si>
  <si>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</si>
  <si>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</si>
  <si>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</si>
  <si>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</si>
  <si>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</si>
  <si>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</si>
  <si>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</si>
  <si>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</si>
  <si>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</si>
  <si>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</si>
  <si>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</si>
  <si>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WW Cnc</t>
  </si>
  <si>
    <t>IBVS 5484</t>
  </si>
  <si>
    <t>IBVS 4912</t>
  </si>
  <si>
    <t>IBVS</t>
  </si>
  <si>
    <t>IBVS 5378</t>
  </si>
  <si>
    <t>I</t>
  </si>
  <si>
    <t>IBVS 5287</t>
  </si>
  <si>
    <t>IBVS 5296</t>
  </si>
  <si>
    <t>RHN 2005</t>
  </si>
  <si>
    <t>Nelson</t>
  </si>
  <si>
    <t>EA/SD</t>
  </si>
  <si>
    <t>IBVS 0221</t>
  </si>
  <si>
    <t>IBVS 0978</t>
  </si>
  <si>
    <t>pg</t>
  </si>
  <si>
    <t>IBVS 5643</t>
  </si>
  <si>
    <t>WW Cnc / GSC 2492-0824</t>
  </si>
  <si>
    <t>IBVS 5672</t>
  </si>
  <si>
    <t>IBVS 5657</t>
  </si>
  <si>
    <t># of data points:</t>
  </si>
  <si>
    <t>IBVS 5731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</si>
  <si>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</si>
  <si>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</si>
  <si>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</si>
  <si>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</si>
  <si>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</si>
  <si>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</si>
  <si>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</si>
  <si>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</si>
  <si>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5874</t>
  </si>
  <si>
    <t>II</t>
  </si>
  <si>
    <t>IBVS 5894</t>
  </si>
  <si>
    <t>OEJV 0074</t>
  </si>
  <si>
    <t>OEJV 0094</t>
  </si>
  <si>
    <t>IBVS 5875</t>
  </si>
  <si>
    <t>Add cycle</t>
  </si>
  <si>
    <t>Old Cycle</t>
  </si>
  <si>
    <t>IBVS 5988</t>
  </si>
  <si>
    <t>IBVS 5918</t>
  </si>
  <si>
    <t>IBVS 5992</t>
  </si>
  <si>
    <t>IBVS 6010</t>
  </si>
  <si>
    <t>OEJV 0003</t>
  </si>
  <si>
    <t>OEJV 0107</t>
  </si>
  <si>
    <t>OEJV 0142</t>
  </si>
  <si>
    <t>IBVS 6029</t>
  </si>
  <si>
    <t>OEJV 0160</t>
  </si>
  <si>
    <t>IBVS 6152</t>
  </si>
  <si>
    <t>OEJV 0168</t>
  </si>
  <si>
    <t>IBVS 6157</t>
  </si>
  <si>
    <t>0.0001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</si>
  <si>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</si>
  <si>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</si>
  <si>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</si>
  <si>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</si>
  <si>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</si>
  <si>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</si>
  <si>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</si>
  <si>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</si>
  <si>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</si>
  <si>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</si>
  <si>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 -0.003 </t>
  </si>
  <si>
    <t>F </t>
  </si>
  <si>
    <t>2427133.470 </t>
  </si>
  <si>
    <t> 01.03.1933 23:16 </t>
  </si>
  <si>
    <t> -0.276 </t>
  </si>
  <si>
    <t>P </t>
  </si>
  <si>
    <t> R.Kippenhahn </t>
  </si>
  <si>
    <t> AN 281.153 </t>
  </si>
  <si>
    <t>2427479.408 </t>
  </si>
  <si>
    <t> 10.02.1934 21:47 </t>
  </si>
  <si>
    <t> -0.283 </t>
  </si>
  <si>
    <t> H.Huth </t>
  </si>
  <si>
    <t> MVS 132 </t>
  </si>
  <si>
    <t>2428220.411 </t>
  </si>
  <si>
    <t> 21.02.1936 21:51 </t>
  </si>
  <si>
    <t> -0.272 </t>
  </si>
  <si>
    <t>2428249.429 </t>
  </si>
  <si>
    <t> 21.03.1936 22:17 </t>
  </si>
  <si>
    <t> -0.268 </t>
  </si>
  <si>
    <t>2428633.350 </t>
  </si>
  <si>
    <t> 09.04.1937 20:24 </t>
  </si>
  <si>
    <t> -0.235 </t>
  </si>
  <si>
    <t>2428865.474 </t>
  </si>
  <si>
    <t> 27.11.1937 23:22 </t>
  </si>
  <si>
    <t> -0.229 </t>
  </si>
  <si>
    <t>2429317.453 </t>
  </si>
  <si>
    <t> 22.02.1939 22:52 </t>
  </si>
  <si>
    <t> -0.210 </t>
  </si>
  <si>
    <t>2429365.428 </t>
  </si>
  <si>
    <t> 11.04.1939 22:16 </t>
  </si>
  <si>
    <t> -0.221 </t>
  </si>
  <si>
    <t>2429617.620 </t>
  </si>
  <si>
    <t> 20.12.1939 02:52 </t>
  </si>
  <si>
    <t> -0.234 </t>
  </si>
  <si>
    <t>2429721.445 </t>
  </si>
  <si>
    <t> 01.04.1940 22:40 </t>
  </si>
  <si>
    <t> -0.193 </t>
  </si>
  <si>
    <t>2430077.430 </t>
  </si>
  <si>
    <t> 23.03.1941 22:19 </t>
  </si>
  <si>
    <t> -0.197 </t>
  </si>
  <si>
    <t>2431145.422 </t>
  </si>
  <si>
    <t> 24.02.1944 22:07 </t>
  </si>
  <si>
    <t> -0.170 </t>
  </si>
  <si>
    <t>2431174.442 </t>
  </si>
  <si>
    <t> 24.03.1944 22:36 </t>
  </si>
  <si>
    <t> -0.165 </t>
  </si>
  <si>
    <t>2434099.351 </t>
  </si>
  <si>
    <t> 27.03.1952 20:25 </t>
  </si>
  <si>
    <t> -0.166 </t>
  </si>
  <si>
    <t> AN 281.154 </t>
  </si>
  <si>
    <t>2436611.525 </t>
  </si>
  <si>
    <t> 12.02.1959 00:36 </t>
  </si>
  <si>
    <t> 0.001 </t>
  </si>
  <si>
    <t> P.Ahnert </t>
  </si>
  <si>
    <t> MVS 7.55 </t>
  </si>
  <si>
    <t>2439443.879 </t>
  </si>
  <si>
    <t> 14.11.1966 09:05 </t>
  </si>
  <si>
    <t> 0.069 </t>
  </si>
  <si>
    <t>V </t>
  </si>
  <si>
    <t> L.Hazel </t>
  </si>
  <si>
    <t>IBVS 221 </t>
  </si>
  <si>
    <t>2439527.573 </t>
  </si>
  <si>
    <t> 06.02.1967 01:45 </t>
  </si>
  <si>
    <t> 0.067 </t>
  </si>
  <si>
    <t>2441353.287 </t>
  </si>
  <si>
    <t> 05.02.1972 18:53 </t>
  </si>
  <si>
    <t> 0.083 </t>
  </si>
  <si>
    <t> R.Diethelm </t>
  </si>
  <si>
    <t> BBS 2 </t>
  </si>
  <si>
    <t>2441392.313 </t>
  </si>
  <si>
    <t> 15.03.1972 19:30 </t>
  </si>
  <si>
    <t> 0.051 </t>
  </si>
  <si>
    <t>2441719.265 </t>
  </si>
  <si>
    <t> 05.02.1973 18:21 </t>
  </si>
  <si>
    <t> 0.029 </t>
  </si>
  <si>
    <t> BBS 8 </t>
  </si>
  <si>
    <t>2442152.379 </t>
  </si>
  <si>
    <t> 14.04.1974 21:05 </t>
  </si>
  <si>
    <t> 0.154 </t>
  </si>
  <si>
    <t> MVS 7.38 </t>
  </si>
  <si>
    <t>2442461.317 </t>
  </si>
  <si>
    <t> 17.02.1975 19:36 </t>
  </si>
  <si>
    <t> -0.027 </t>
  </si>
  <si>
    <t> BBS 21 </t>
  </si>
  <si>
    <t>2442471.358 </t>
  </si>
  <si>
    <t> 27.02.1975 20:35 </t>
  </si>
  <si>
    <t> -0.029 </t>
  </si>
  <si>
    <t>2442866.419 </t>
  </si>
  <si>
    <t> 28.03.1976 22:03 </t>
  </si>
  <si>
    <t> -0.015 </t>
  </si>
  <si>
    <t> H.Peter </t>
  </si>
  <si>
    <t> BBS 27 </t>
  </si>
  <si>
    <t>2442885.405 </t>
  </si>
  <si>
    <t> 16.04.1976 21:43 </t>
  </si>
  <si>
    <t> -0.000 </t>
  </si>
  <si>
    <t>2442904.356 </t>
  </si>
  <si>
    <t> 05.05.1976 20:32 </t>
  </si>
  <si>
    <t> -0.021 </t>
  </si>
  <si>
    <t> BBS 28 </t>
  </si>
  <si>
    <t>2442914.395 </t>
  </si>
  <si>
    <t> 15.05.1976 21:28 </t>
  </si>
  <si>
    <t> -0.025 </t>
  </si>
  <si>
    <t>2443134.456 </t>
  </si>
  <si>
    <t> 21.12.1976 22:56 </t>
  </si>
  <si>
    <t> 0.193 </t>
  </si>
  <si>
    <t> V.Wagner </t>
  </si>
  <si>
    <t> BRNO 21 </t>
  </si>
  <si>
    <t>2443212.376 </t>
  </si>
  <si>
    <t> 09.03.1977 21:01 </t>
  </si>
  <si>
    <t> BBS 33 </t>
  </si>
  <si>
    <t>2443934.383 </t>
  </si>
  <si>
    <t> 01.03.1979 21:11 </t>
  </si>
  <si>
    <t> -0.017 </t>
  </si>
  <si>
    <t> D.Sasselov </t>
  </si>
  <si>
    <t> BRNO 23 </t>
  </si>
  <si>
    <t>2443953.355 </t>
  </si>
  <si>
    <t> 20.03.1979 20:31 </t>
  </si>
  <si>
    <t> -0.016 </t>
  </si>
  <si>
    <t>2444290.382 </t>
  </si>
  <si>
    <t> 20.02.1980 21:10 </t>
  </si>
  <si>
    <t> -0.007 </t>
  </si>
  <si>
    <t> J.Silhan </t>
  </si>
  <si>
    <t>2444291.496 </t>
  </si>
  <si>
    <t> 21.02.1980 23:54 </t>
  </si>
  <si>
    <t> -0.009 </t>
  </si>
  <si>
    <t>2444685.403 </t>
  </si>
  <si>
    <t> 21.03.1981 21:40 </t>
  </si>
  <si>
    <t> -0.033 </t>
  </si>
  <si>
    <t> R.Germann </t>
  </si>
  <si>
    <t> BBS 53 </t>
  </si>
  <si>
    <t>2444705.492 </t>
  </si>
  <si>
    <t> 10.04.1981 23:48 </t>
  </si>
  <si>
    <t> -0.031 </t>
  </si>
  <si>
    <t> K.Locher </t>
  </si>
  <si>
    <t> BBS 54 </t>
  </si>
  <si>
    <t>2445022.4495 </t>
  </si>
  <si>
    <t> 21.02.1982 22:47 </t>
  </si>
  <si>
    <t> -0.0035 </t>
  </si>
  <si>
    <t>E </t>
  </si>
  <si>
    <t>B</t>
  </si>
  <si>
    <t> M.Fernandes </t>
  </si>
  <si>
    <t>BAVM 34 </t>
  </si>
  <si>
    <t>2445022.450 </t>
  </si>
  <si>
    <t> 21.02.1982 22:48 </t>
  </si>
  <si>
    <t> BRNO 26 </t>
  </si>
  <si>
    <t>2445022.453 </t>
  </si>
  <si>
    <t> 21.02.1982 22:52 </t>
  </si>
  <si>
    <t> J.Hübscher </t>
  </si>
  <si>
    <t>2445022.454 </t>
  </si>
  <si>
    <t> 21.02.1982 22:53 </t>
  </si>
  <si>
    <t> J.Manek </t>
  </si>
  <si>
    <t>2445022.457 </t>
  </si>
  <si>
    <t> 21.02.1982 22:58 </t>
  </si>
  <si>
    <t> 0.004 </t>
  </si>
  <si>
    <t> W.Braune </t>
  </si>
  <si>
    <t>2445051.4625 </t>
  </si>
  <si>
    <t> 22.03.1982 23:06 </t>
  </si>
  <si>
    <t> -0.0053 </t>
  </si>
  <si>
    <t>2445070.430 </t>
  </si>
  <si>
    <t> 10.04.1982 22:19 </t>
  </si>
  <si>
    <t> BBS 60 </t>
  </si>
  <si>
    <t>2445330.444 </t>
  </si>
  <si>
    <t> 26.12.1982 22:39 </t>
  </si>
  <si>
    <t> -0.012 </t>
  </si>
  <si>
    <t> BBS 64 </t>
  </si>
  <si>
    <t>2445340.470 </t>
  </si>
  <si>
    <t> 05.01.1983 23:16 </t>
  </si>
  <si>
    <t> I.Nikolaou </t>
  </si>
  <si>
    <t>2445340.478 </t>
  </si>
  <si>
    <t> 05.01.1983 23:28 </t>
  </si>
  <si>
    <t>2445349.432 </t>
  </si>
  <si>
    <t> 14.01.1983 22:22 </t>
  </si>
  <si>
    <t> 0.005 </t>
  </si>
  <si>
    <t> G.Mavrofridis </t>
  </si>
  <si>
    <t>2445358.355 </t>
  </si>
  <si>
    <t> 23.01.1983 20:31 </t>
  </si>
  <si>
    <t> 0.000 </t>
  </si>
  <si>
    <t> H.Vielmetter </t>
  </si>
  <si>
    <t>BAVM 36 </t>
  </si>
  <si>
    <t>2445378.436 </t>
  </si>
  <si>
    <t> 12.02.1983 22:27 </t>
  </si>
  <si>
    <t> -0.006 </t>
  </si>
  <si>
    <t> BBS 65 </t>
  </si>
  <si>
    <t>2445387.357 </t>
  </si>
  <si>
    <t> 21.02.1983 20:34 </t>
  </si>
  <si>
    <t> D.Elias </t>
  </si>
  <si>
    <t>2445387.366 </t>
  </si>
  <si>
    <t> 21.02.1983 20:47 </t>
  </si>
  <si>
    <t> BBS 68 </t>
  </si>
  <si>
    <t>2445397.412 </t>
  </si>
  <si>
    <t> 03.03.1983 21:53 </t>
  </si>
  <si>
    <t> -0.001 </t>
  </si>
  <si>
    <t>2445406.331 </t>
  </si>
  <si>
    <t> 12.03.1983 19:56 </t>
  </si>
  <si>
    <t> P.Frank </t>
  </si>
  <si>
    <t>BAVM 38 </t>
  </si>
  <si>
    <t>2445406.333 </t>
  </si>
  <si>
    <t> 12.03.1983 19:59 </t>
  </si>
  <si>
    <t>2445406.335 </t>
  </si>
  <si>
    <t> 12.03.1983 20:02 </t>
  </si>
  <si>
    <t> -0.005 </t>
  </si>
  <si>
    <t> H.Grzelczyk </t>
  </si>
  <si>
    <t>2445406.336 </t>
  </si>
  <si>
    <t> 12.03.1983 20:03 </t>
  </si>
  <si>
    <t> -0.004 </t>
  </si>
  <si>
    <t>2445406.346 </t>
  </si>
  <si>
    <t> 12.03.1983 20:18 </t>
  </si>
  <si>
    <t> 0.006 </t>
  </si>
  <si>
    <t>2445702.406 </t>
  </si>
  <si>
    <t> 02.01.1984 21:44 </t>
  </si>
  <si>
    <t> -0.220 </t>
  </si>
  <si>
    <t> M.Kohl </t>
  </si>
  <si>
    <t> BBS 70 </t>
  </si>
  <si>
    <t>2445781.301 </t>
  </si>
  <si>
    <t> 21.03.1984 19:13 </t>
  </si>
  <si>
    <t> BBS 71 </t>
  </si>
  <si>
    <t>2445791.342 </t>
  </si>
  <si>
    <t> 31.03.1984 20:12 </t>
  </si>
  <si>
    <t> -0.002 </t>
  </si>
  <si>
    <t> BBS 72 </t>
  </si>
  <si>
    <t>2445821.466 </t>
  </si>
  <si>
    <t> 30.04.1984 23:11 </t>
  </si>
  <si>
    <t>2446005.6092 </t>
  </si>
  <si>
    <t> 01.11.1984 02:37 </t>
  </si>
  <si>
    <t> 0.0026 </t>
  </si>
  <si>
    <t>?</t>
  </si>
  <si>
    <t> BBS 74 </t>
  </si>
  <si>
    <t>2446033.497 </t>
  </si>
  <si>
    <t> 28.11.1984 23:55 </t>
  </si>
  <si>
    <t> -0.008 </t>
  </si>
  <si>
    <t>2446090.423 </t>
  </si>
  <si>
    <t> 24.01.1985 22:09 </t>
  </si>
  <si>
    <t> BBS 75 </t>
  </si>
  <si>
    <t>2446119.451 </t>
  </si>
  <si>
    <t> 22.02.1985 22:49 </t>
  </si>
  <si>
    <t> 0.017 </t>
  </si>
  <si>
    <t> BBS 76 </t>
  </si>
  <si>
    <t>2446176.364 </t>
  </si>
  <si>
    <t> 20.04.1985 20:44 </t>
  </si>
  <si>
    <t> BBS 77 </t>
  </si>
  <si>
    <t>2446851.500 </t>
  </si>
  <si>
    <t> 25.02.1987 00:00 </t>
  </si>
  <si>
    <t> 0.002 </t>
  </si>
  <si>
    <t> L.Ondra </t>
  </si>
  <si>
    <t> BRNO 30 </t>
  </si>
  <si>
    <t>2446851.506 </t>
  </si>
  <si>
    <t> 25.02.1987 00:08 </t>
  </si>
  <si>
    <t> 0.008 </t>
  </si>
  <si>
    <t> O.Rehacek </t>
  </si>
  <si>
    <t>2446908.415 </t>
  </si>
  <si>
    <t> 22.04.1987 21:57 </t>
  </si>
  <si>
    <t> 0.003 </t>
  </si>
  <si>
    <t> BBS 84 </t>
  </si>
  <si>
    <t>2447177.372 </t>
  </si>
  <si>
    <t> 16.01.1988 20:55 </t>
  </si>
  <si>
    <t> 0.016 </t>
  </si>
  <si>
    <t> BBS 87 </t>
  </si>
  <si>
    <t>2447234.281 </t>
  </si>
  <si>
    <t> 13.03.1988 18:44 </t>
  </si>
  <si>
    <t> 0.011 </t>
  </si>
  <si>
    <t> BBS 88 </t>
  </si>
  <si>
    <t>2447591.383 </t>
  </si>
  <si>
    <t> 05.03.1989 21:11 </t>
  </si>
  <si>
    <t> 0.009 </t>
  </si>
  <si>
    <t> BBS 91 </t>
  </si>
  <si>
    <t>2447593.372 </t>
  </si>
  <si>
    <t> 07.03.1989 20:55 </t>
  </si>
  <si>
    <t> I.Middlemist </t>
  </si>
  <si>
    <t> VSSC 73 </t>
  </si>
  <si>
    <t>2447928.395 </t>
  </si>
  <si>
    <t> 05.02.1990 21:28 </t>
  </si>
  <si>
    <t> BBS 94 </t>
  </si>
  <si>
    <t>2447928.404 </t>
  </si>
  <si>
    <t> 05.02.1990 21:41 </t>
  </si>
  <si>
    <t> 0.012 </t>
  </si>
  <si>
    <t>2447947.360 </t>
  </si>
  <si>
    <t> 24.02.1990 20:38 </t>
  </si>
  <si>
    <t>2447956.298 </t>
  </si>
  <si>
    <t> 05.03.1990 19:09 </t>
  </si>
  <si>
    <t>2448190.654 </t>
  </si>
  <si>
    <t> 26.10.1990 03:41 </t>
  </si>
  <si>
    <t> 0.014 </t>
  </si>
  <si>
    <t> BBS 96 </t>
  </si>
  <si>
    <t>2448312.287 </t>
  </si>
  <si>
    <t> 24.02.1991 18:53 </t>
  </si>
  <si>
    <t> BBS 97 </t>
  </si>
  <si>
    <t>2448332.376 </t>
  </si>
  <si>
    <t> 16.03.1991 21:01 </t>
  </si>
  <si>
    <t> 0.010 </t>
  </si>
  <si>
    <t>2448361.391 </t>
  </si>
  <si>
    <t> 14.04.1991 21:23 </t>
  </si>
  <si>
    <t>2448390.390 </t>
  </si>
  <si>
    <t> 13.05.1991 21:21 </t>
  </si>
  <si>
    <t> BBS 98 </t>
  </si>
  <si>
    <t>2448688.371 </t>
  </si>
  <si>
    <t> 06.03.1992 20:54 </t>
  </si>
  <si>
    <t> BBS 101 </t>
  </si>
  <si>
    <t>2449005.321 </t>
  </si>
  <si>
    <t> 17.01.1993 19:42 </t>
  </si>
  <si>
    <t> 0.036 </t>
  </si>
  <si>
    <t> BBS 103 </t>
  </si>
  <si>
    <t>2449092.329 </t>
  </si>
  <si>
    <t> 14.04.1993 19:53 </t>
  </si>
  <si>
    <t> BBS 104 </t>
  </si>
  <si>
    <t>2449371.3130 </t>
  </si>
  <si>
    <t> 18.01.1994 19:30 </t>
  </si>
  <si>
    <t> -0.0042 </t>
  </si>
  <si>
    <t> BBS 106 </t>
  </si>
  <si>
    <t>2450142.438 </t>
  </si>
  <si>
    <t> 28.02.1996 22:30 </t>
  </si>
  <si>
    <t> BBS 111 </t>
  </si>
  <si>
    <t>2450151.364 </t>
  </si>
  <si>
    <t> 08.03.1996 20:44 </t>
  </si>
  <si>
    <t>2450170.356 </t>
  </si>
  <si>
    <t> 27.03.1996 20:32 </t>
  </si>
  <si>
    <t> G.Maintz </t>
  </si>
  <si>
    <t>BAVM 131 </t>
  </si>
  <si>
    <t>2450180.375 </t>
  </si>
  <si>
    <t> 06.04.1996 21:00 </t>
  </si>
  <si>
    <t> BBS 112 </t>
  </si>
  <si>
    <t>2450189.349 </t>
  </si>
  <si>
    <t> 15.04.1996 20:22 </t>
  </si>
  <si>
    <t> 0.039 </t>
  </si>
  <si>
    <t> D.Girrbach </t>
  </si>
  <si>
    <t>2450190.414 </t>
  </si>
  <si>
    <t> 16.04.1996 21:56 </t>
  </si>
  <si>
    <t>2450199.369 </t>
  </si>
  <si>
    <t> 25.04.1996 20:51 </t>
  </si>
  <si>
    <t>2450209.392 </t>
  </si>
  <si>
    <t> 05.05.1996 21:24 </t>
  </si>
  <si>
    <t>2450488.390 </t>
  </si>
  <si>
    <t> 08.02.1997 21:21 </t>
  </si>
  <si>
    <t> BBS 114 </t>
  </si>
  <si>
    <t>2450517.3995 </t>
  </si>
  <si>
    <t> 09.03.1997 21:35 </t>
  </si>
  <si>
    <t> -0.0002 </t>
  </si>
  <si>
    <t> A.Dedoch </t>
  </si>
  <si>
    <t> BRNO 32 </t>
  </si>
  <si>
    <t>2450517.406 </t>
  </si>
  <si>
    <t> 09.03.1997 21:44 </t>
  </si>
  <si>
    <t>2450546.450 </t>
  </si>
  <si>
    <t> 07.04.1997 22:48 </t>
  </si>
  <si>
    <t> BBS 115 </t>
  </si>
  <si>
    <t>2450902.402 </t>
  </si>
  <si>
    <t> 29.03.1998 21:38 </t>
  </si>
  <si>
    <t> BBS 117 </t>
  </si>
  <si>
    <t>2451209.2896 </t>
  </si>
  <si>
    <t> 30.01.1999 18:57 </t>
  </si>
  <si>
    <t>o</t>
  </si>
  <si>
    <t> D.Husar </t>
  </si>
  <si>
    <t>BAVM 128 </t>
  </si>
  <si>
    <t>2452345.3327 </t>
  </si>
  <si>
    <t> 11.03.2002 19:59 </t>
  </si>
  <si>
    <t> 0.0040 </t>
  </si>
  <si>
    <t>-I</t>
  </si>
  <si>
    <t> F.Agerer </t>
  </si>
  <si>
    <t>BAVM 152 </t>
  </si>
  <si>
    <t>2452691.2765 </t>
  </si>
  <si>
    <t> 20.02.2003 18:38 </t>
  </si>
  <si>
    <t>-2915</t>
  </si>
  <si>
    <t> 0.0027 </t>
  </si>
  <si>
    <t> E.Blättler </t>
  </si>
  <si>
    <t> BBS 129 </t>
  </si>
  <si>
    <t>2452693.5093 </t>
  </si>
  <si>
    <t> 23.02.2003 00:13 </t>
  </si>
  <si>
    <t>-2913</t>
  </si>
  <si>
    <t> 0.0036 </t>
  </si>
  <si>
    <t> H.Achterberg </t>
  </si>
  <si>
    <t>BAVM 158 </t>
  </si>
  <si>
    <t>2452712.4806 </t>
  </si>
  <si>
    <t> 13.03.2003 23:32 </t>
  </si>
  <si>
    <t>-2896</t>
  </si>
  <si>
    <t> 0.0037 </t>
  </si>
  <si>
    <t> K. &amp; M. Rätz </t>
  </si>
  <si>
    <t>BAVM 172 </t>
  </si>
  <si>
    <t>2453028.2974 </t>
  </si>
  <si>
    <t> 23.01.2004 19:08 </t>
  </si>
  <si>
    <t>-2613</t>
  </si>
  <si>
    <t> 0.0062 </t>
  </si>
  <si>
    <t> Nakajima </t>
  </si>
  <si>
    <t>VSB 43 </t>
  </si>
  <si>
    <t>2453096.3686 </t>
  </si>
  <si>
    <t> 31.03.2004 20:50 </t>
  </si>
  <si>
    <t>-2552</t>
  </si>
  <si>
    <t> 0.0043 </t>
  </si>
  <si>
    <t> v. Poschinger </t>
  </si>
  <si>
    <t>BAVM 173 </t>
  </si>
  <si>
    <t>2453097.4829 </t>
  </si>
  <si>
    <t> 01.04.2004 23:35 </t>
  </si>
  <si>
    <t>-2551</t>
  </si>
  <si>
    <t>2453106.4148 </t>
  </si>
  <si>
    <t> 10.04.2004 21:57 </t>
  </si>
  <si>
    <t>-2543</t>
  </si>
  <si>
    <t> 0.0069 </t>
  </si>
  <si>
    <t>2453416.6463 </t>
  </si>
  <si>
    <t> 15.02.2005 03:30 </t>
  </si>
  <si>
    <t>-2265</t>
  </si>
  <si>
    <t> 0.0038 </t>
  </si>
  <si>
    <t> R. Nelson </t>
  </si>
  <si>
    <t>IBVS 5672 </t>
  </si>
  <si>
    <t>2453453.475 </t>
  </si>
  <si>
    <t> 23.03.2005 23:24 </t>
  </si>
  <si>
    <t>-2232</t>
  </si>
  <si>
    <t>OEJV 0003 </t>
  </si>
  <si>
    <t>2453752.5475 </t>
  </si>
  <si>
    <t> 17.01.2006 01:08 </t>
  </si>
  <si>
    <t>-1964</t>
  </si>
  <si>
    <t> 0.0035 </t>
  </si>
  <si>
    <t>C </t>
  </si>
  <si>
    <t> Poschinger </t>
  </si>
  <si>
    <t>BAVM 178 </t>
  </si>
  <si>
    <t>2454099.60743 </t>
  </si>
  <si>
    <t> 30.12.2006 02:34 </t>
  </si>
  <si>
    <t>-1653</t>
  </si>
  <si>
    <t> 0.00246 </t>
  </si>
  <si>
    <t>R</t>
  </si>
  <si>
    <t> L.Brát </t>
  </si>
  <si>
    <t>OEJV 0074 </t>
  </si>
  <si>
    <t>2454126.3907 </t>
  </si>
  <si>
    <t> 25.01.2007 21:22 </t>
  </si>
  <si>
    <t>-1629</t>
  </si>
  <si>
    <t> 0.0029 </t>
  </si>
  <si>
    <t> M.&amp; C.Rätz </t>
  </si>
  <si>
    <t>BAVM 201 </t>
  </si>
  <si>
    <t>2454175.4917 </t>
  </si>
  <si>
    <t> 15.03.2007 23:48 </t>
  </si>
  <si>
    <t>-1585</t>
  </si>
  <si>
    <t> 0.0020 </t>
  </si>
  <si>
    <t>2454175.4928 </t>
  </si>
  <si>
    <t> 15.03.2007 23:49 </t>
  </si>
  <si>
    <t> 0.0031 </t>
  </si>
  <si>
    <t>BAVM 186 </t>
  </si>
  <si>
    <t>2454203.3910 </t>
  </si>
  <si>
    <t> 12.04.2007 21:23 </t>
  </si>
  <si>
    <t>-1560</t>
  </si>
  <si>
    <t> 0.0025 </t>
  </si>
  <si>
    <t> M.Lehky </t>
  </si>
  <si>
    <t>OEJV 0107 </t>
  </si>
  <si>
    <t>2454460.6104 </t>
  </si>
  <si>
    <t> 26.12.2007 02:38 </t>
  </si>
  <si>
    <t>-1329.5</t>
  </si>
  <si>
    <t> -0.0050 </t>
  </si>
  <si>
    <t>OEJV 0094 </t>
  </si>
  <si>
    <t>2454535.3947 </t>
  </si>
  <si>
    <t> 09.03.2008 21:28 </t>
  </si>
  <si>
    <t>-1262.5</t>
  </si>
  <si>
    <t> 0.0105 </t>
  </si>
  <si>
    <t>2454569.4236 </t>
  </si>
  <si>
    <t> 12.04.2008 22:09 </t>
  </si>
  <si>
    <t>-1232</t>
  </si>
  <si>
    <t>BAVM 203 </t>
  </si>
  <si>
    <t>2454823.8582 </t>
  </si>
  <si>
    <t> 23.12.2008 08:35 </t>
  </si>
  <si>
    <t>-1004</t>
  </si>
  <si>
    <t> 0.0005 </t>
  </si>
  <si>
    <t> R.Nelson </t>
  </si>
  <si>
    <t>IBVS 5875 </t>
  </si>
  <si>
    <t>2454830.5542 </t>
  </si>
  <si>
    <t> 30.12.2008 01:18 </t>
  </si>
  <si>
    <t>-998</t>
  </si>
  <si>
    <t> 0.0008 </t>
  </si>
  <si>
    <t>-U;-I</t>
  </si>
  <si>
    <t> M.&amp; K.Rätz </t>
  </si>
  <si>
    <t>BAVM 209 </t>
  </si>
  <si>
    <t>2454842.8313 </t>
  </si>
  <si>
    <t> 11.01.2009 07:57 </t>
  </si>
  <si>
    <t>-987</t>
  </si>
  <si>
    <t> 0.0024 </t>
  </si>
  <si>
    <t>IBVS 5894 </t>
  </si>
  <si>
    <t>2455182.0783 </t>
  </si>
  <si>
    <t> 16.12.2009 13:52 </t>
  </si>
  <si>
    <t>-683</t>
  </si>
  <si>
    <t> 0.0001 </t>
  </si>
  <si>
    <t>Rc</t>
  </si>
  <si>
    <t> K.Shiokawa </t>
  </si>
  <si>
    <t>VSB 50 </t>
  </si>
  <si>
    <t>2455580.4715 </t>
  </si>
  <si>
    <t> 18.01.2011 23:18 </t>
  </si>
  <si>
    <t>-326</t>
  </si>
  <si>
    <t> -0.0015 </t>
  </si>
  <si>
    <t>m</t>
  </si>
  <si>
    <t> S.Dogru et al. </t>
  </si>
  <si>
    <t>IBVS 5988 </t>
  </si>
  <si>
    <t>2455584.37711 </t>
  </si>
  <si>
    <t> 22.01.2011 21:03 </t>
  </si>
  <si>
    <t>-322.5</t>
  </si>
  <si>
    <t> -0.00173 </t>
  </si>
  <si>
    <t>OEJV 0160 </t>
  </si>
  <si>
    <t>2455601.674 </t>
  </si>
  <si>
    <t> 09.02.2011 04:10 </t>
  </si>
  <si>
    <t>-307</t>
  </si>
  <si>
    <t> A.Paschke </t>
  </si>
  <si>
    <t>OEJV 0142 </t>
  </si>
  <si>
    <t>2455628.4586 </t>
  </si>
  <si>
    <t> 07.03.2011 23:00 </t>
  </si>
  <si>
    <t>-283</t>
  </si>
  <si>
    <t> -0.0003 </t>
  </si>
  <si>
    <t>BAVM 220 </t>
  </si>
  <si>
    <t>2455628.4588 </t>
  </si>
  <si>
    <t> -0.0001 </t>
  </si>
  <si>
    <t>2455640.7333 </t>
  </si>
  <si>
    <t> 20.03.2011 05:35 </t>
  </si>
  <si>
    <t>-272</t>
  </si>
  <si>
    <t> -0.0011 </t>
  </si>
  <si>
    <t>IBVS 5992 </t>
  </si>
  <si>
    <t>2455944.2733 </t>
  </si>
  <si>
    <t> 17.01.2012 18:33 </t>
  </si>
  <si>
    <t>0</t>
  </si>
  <si>
    <t> 0.0000 </t>
  </si>
  <si>
    <t> H.Itoh </t>
  </si>
  <si>
    <t>VSB 55 </t>
  </si>
  <si>
    <t>2456015.6963 </t>
  </si>
  <si>
    <t> 29.03.2012 04:42 </t>
  </si>
  <si>
    <t>64</t>
  </si>
  <si>
    <t> 0.0021 </t>
  </si>
  <si>
    <t>IBVS 6029 </t>
  </si>
  <si>
    <t>2456309.1920 </t>
  </si>
  <si>
    <t> 16.01.2013 16:36 </t>
  </si>
  <si>
    <t>327</t>
  </si>
  <si>
    <t>VSB 56 </t>
  </si>
  <si>
    <t>2456726.5642 </t>
  </si>
  <si>
    <t> 10.03.2014 01:32 </t>
  </si>
  <si>
    <t>701</t>
  </si>
  <si>
    <t> 0.0087 </t>
  </si>
  <si>
    <t>BAVM 241 (=IBVS 6157) </t>
  </si>
  <si>
    <t>2457001.0921 </t>
  </si>
  <si>
    <t> 09.12.2014 14:12 </t>
  </si>
  <si>
    <t>947</t>
  </si>
  <si>
    <t> 0.0124 </t>
  </si>
  <si>
    <t>VSB 59 </t>
  </si>
  <si>
    <t>2457035.6867 </t>
  </si>
  <si>
    <t> 13.01.2015 04:28 </t>
  </si>
  <si>
    <t>978</t>
  </si>
  <si>
    <t> 0.0125 </t>
  </si>
  <si>
    <t>BAVM 239 </t>
  </si>
  <si>
    <t>BAD?</t>
  </si>
  <si>
    <t>OEJV 0179</t>
  </si>
  <si>
    <t>JAVSO..45..215</t>
  </si>
  <si>
    <t>JAVSO..47..263</t>
  </si>
  <si>
    <t>VSB 067</t>
  </si>
  <si>
    <t>VSB 069</t>
  </si>
  <si>
    <t>JAVSO 49, 256</t>
  </si>
  <si>
    <t>JBAV, 60</t>
  </si>
  <si>
    <t>JAAVSO, 50,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</si>
</sst>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43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color indexed="8"/>
      <name val="CourierNewPSMT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6" fillId="0" borderId="0"/>
    <xf numFmtId="0" fontId="10" fillId="0" borderId="0"/>
    <xf numFmtId="0" fontId="10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5" fillId="0" borderId="5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14" fillId="0" borderId="0" xfId="0" applyFont="1" applyAlignment="1"/>
    <xf numFmtId="0" fontId="9" fillId="24" borderId="0" xfId="0" applyFont="1" applyFill="1" applyAlignment="1"/>
    <xf numFmtId="0" fontId="15" fillId="0" borderId="0" xfId="0" applyFont="1">
      <alignment vertical="top"/>
    </xf>
    <xf numFmtId="0" fontId="0" fillId="0" borderId="0" xfId="0">
      <alignment vertical="top"/>
    </xf>
    <xf numFmtId="0" fontId="16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3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1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21" fillId="25" borderId="17" xfId="38" applyFill="1" applyBorder="1" applyAlignment="1" applyProtection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8" fillId="26" borderId="0" xfId="0" applyFont="1" applyFill="1" applyAlignment="1"/>
    <xf numFmtId="0" fontId="23" fillId="0" borderId="10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43" applyFont="1"/>
    <xf numFmtId="0" fontId="39" fillId="0" borderId="0" xfId="43" applyFont="1" applyAlignment="1">
      <alignment horizontal="center"/>
    </xf>
    <xf numFmtId="0" fontId="39" fillId="0" borderId="0" xfId="43" applyFont="1" applyAlignment="1">
      <alignment horizontal="left"/>
    </xf>
    <xf numFmtId="0" fontId="39" fillId="0" borderId="0" xfId="0" applyFont="1" applyAlignment="1">
      <alignment horizontal="left" wrapText="1"/>
    </xf>
    <xf numFmtId="0" fontId="40" fillId="0" borderId="0" xfId="42" applyFont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 applyAlignment="1">
      <alignment horizontal="left"/>
    </xf>
    <xf numFmtId="0" fontId="41" fillId="0" borderId="0" xfId="42" applyFont="1" applyAlignment="1">
      <alignment horizontal="left"/>
    </xf>
    <xf numFmtId="0" fontId="5" fillId="0" borderId="0" xfId="42" applyFont="1" applyAlignment="1">
      <alignment horizontal="left"/>
    </xf>
    <xf numFmtId="0" fontId="5" fillId="0" borderId="0" xfId="42" applyFont="1" applyAlignment="1">
      <alignment horizontal="left" wrapText="1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41" fillId="0" borderId="0" xfId="42" applyFont="1" applyAlignment="1">
      <alignment horizontal="center"/>
    </xf>
    <xf numFmtId="0" fontId="41" fillId="0" borderId="0" xfId="0" applyFont="1">
      <alignment vertical="top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42" applyFont="1"/>
    <xf numFmtId="0" fontId="41" fillId="0" borderId="0" xfId="0" applyFont="1" applyAlignment="1"/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176" fontId="42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WW Cnc - O-C Diagr.</a:t>
            </a:r>
          </a:p>
        </c:rich>
      </c:tx>
      <c:layout>
        <c:manualLayout>
          <c:xMode val="edge"/>
          <c:yMode val="edge"/>
          <c:x val="0.36515965655046884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72888159691949"/>
          <c:y val="0.14769252958613219"/>
          <c:w val="0.80234637109108542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  <c:pt idx="0">
                  <c:v>0</c:v>
                </c:pt>
                <c:pt idx="1">
                  <c:v>-0.54699214999709511</c:v>
                </c:pt>
                <c:pt idx="2">
                  <c:v>-0.56412514999829</c:v>
                </c:pt>
                <c:pt idx="3">
                  <c:v>-0.57470035000005737</c:v>
                </c:pt>
                <c:pt idx="4">
                  <c:v>-0.57229214999824762</c:v>
                </c:pt>
                <c:pt idx="5">
                  <c:v>-0.54989135000141687</c:v>
                </c:pt>
                <c:pt idx="6">
                  <c:v>-0.55062575000192737</c:v>
                </c:pt>
                <c:pt idx="7">
                  <c:v>-0.54526724999595899</c:v>
                </c:pt>
                <c:pt idx="8">
                  <c:v>-0.55759214999852702</c:v>
                </c:pt>
                <c:pt idx="9">
                  <c:v>-0.57804395000130171</c:v>
                </c:pt>
                <c:pt idx="10">
                  <c:v>-0.53958385000078124</c:v>
                </c:pt>
                <c:pt idx="11">
                  <c:v>-0.55357554999864078</c:v>
                </c:pt>
                <c:pt idx="12">
                  <c:v>-0.55855064999923343</c:v>
                </c:pt>
                <c:pt idx="13">
                  <c:v>-0.55414245000065421</c:v>
                </c:pt>
                <c:pt idx="14">
                  <c:v>-0.63999274999514455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C-408E-975A-B3C8FFBD523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8.9999999999999998E-4</c:v>
                  </c:pt>
                  <c:pt idx="100">
                    <c:v>3.8E-3</c:v>
                  </c:pt>
                  <c:pt idx="101">
                    <c:v>5.0000000000000001E-4</c:v>
                  </c:pt>
                  <c:pt idx="102">
                    <c:v>1E-3</c:v>
                  </c:pt>
                  <c:pt idx="103">
                    <c:v>5.9999999999999995E-4</c:v>
                  </c:pt>
                  <c:pt idx="104">
                    <c:v>2.0999999999999999E-3</c:v>
                  </c:pt>
                  <c:pt idx="105">
                    <c:v>1E-4</c:v>
                  </c:pt>
                  <c:pt idx="106">
                    <c:v>0</c:v>
                  </c:pt>
                  <c:pt idx="107">
                    <c:v>3.0000000000000001E-3</c:v>
                  </c:pt>
                  <c:pt idx="108">
                    <c:v>2.0000000000000001E-4</c:v>
                  </c:pt>
                  <c:pt idx="109">
                    <c:v>2.3999999999999998E-3</c:v>
                  </c:pt>
                  <c:pt idx="110">
                    <c:v>8.0000000000000007E-5</c:v>
                  </c:pt>
                  <c:pt idx="111">
                    <c:v>4.0000000000000001E-3</c:v>
                  </c:pt>
                  <c:pt idx="112">
                    <c:v>2.3999999999999998E-3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1E-3</c:v>
                  </c:pt>
                  <c:pt idx="119">
                    <c:v>2.2000000000000001E-3</c:v>
                  </c:pt>
                  <c:pt idx="120">
                    <c:v>0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5.9999999999999995E-4</c:v>
                  </c:pt>
                  <c:pt idx="127">
                    <c:v>1E-3</c:v>
                  </c:pt>
                  <c:pt idx="128">
                    <c:v>8.9999999999999998E-4</c:v>
                  </c:pt>
                  <c:pt idx="129">
                    <c:v>1E-3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1E-4</c:v>
                  </c:pt>
                  <c:pt idx="141">
                    <c:v>4.0000000000000002E-4</c:v>
                  </c:pt>
                  <c:pt idx="142">
                    <c:v>4.0000000000000002E-4</c:v>
                  </c:pt>
                  <c:pt idx="143">
                    <c:v>1E-4</c:v>
                  </c:pt>
                  <c:pt idx="144">
                    <c:v>1E-4</c:v>
                  </c:pt>
                  <c:pt idx="145">
                    <c:v>0</c:v>
                  </c:pt>
                  <c:pt idx="146">
                    <c:v>5.9999999999999995E-4</c:v>
                  </c:pt>
                  <c:pt idx="147">
                    <c:v>3.0000000000000001E-3</c:v>
                  </c:pt>
                  <c:pt idx="148">
                    <c:v>2.9999999999999997E-4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0</c:v>
                  </c:pt>
                  <c:pt idx="153">
                    <c:v>1E-4</c:v>
                  </c:pt>
                  <c:pt idx="154">
                    <c:v>0</c:v>
                  </c:pt>
                  <c:pt idx="155">
                    <c:v>2.9999999999999997E-4</c:v>
                  </c:pt>
                  <c:pt idx="156">
                    <c:v>1E-4</c:v>
                  </c:pt>
                  <c:pt idx="157">
                    <c:v>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8.9999999999999998E-4</c:v>
                  </c:pt>
                  <c:pt idx="100">
                    <c:v>3.8E-3</c:v>
                  </c:pt>
                  <c:pt idx="101">
                    <c:v>5.0000000000000001E-4</c:v>
                  </c:pt>
                  <c:pt idx="102">
                    <c:v>1E-3</c:v>
                  </c:pt>
                  <c:pt idx="103">
                    <c:v>5.9999999999999995E-4</c:v>
                  </c:pt>
                  <c:pt idx="104">
                    <c:v>2.0999999999999999E-3</c:v>
                  </c:pt>
                  <c:pt idx="105">
                    <c:v>1E-4</c:v>
                  </c:pt>
                  <c:pt idx="106">
                    <c:v>0</c:v>
                  </c:pt>
                  <c:pt idx="107">
                    <c:v>3.0000000000000001E-3</c:v>
                  </c:pt>
                  <c:pt idx="108">
                    <c:v>2.0000000000000001E-4</c:v>
                  </c:pt>
                  <c:pt idx="109">
                    <c:v>2.3999999999999998E-3</c:v>
                  </c:pt>
                  <c:pt idx="110">
                    <c:v>8.0000000000000007E-5</c:v>
                  </c:pt>
                  <c:pt idx="111">
                    <c:v>4.0000000000000001E-3</c:v>
                  </c:pt>
                  <c:pt idx="112">
                    <c:v>2.3999999999999998E-3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1E-3</c:v>
                  </c:pt>
                  <c:pt idx="119">
                    <c:v>2.2000000000000001E-3</c:v>
                  </c:pt>
                  <c:pt idx="120">
                    <c:v>0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5.9999999999999995E-4</c:v>
                  </c:pt>
                  <c:pt idx="127">
                    <c:v>1E-3</c:v>
                  </c:pt>
                  <c:pt idx="128">
                    <c:v>8.9999999999999998E-4</c:v>
                  </c:pt>
                  <c:pt idx="129">
                    <c:v>1E-3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1E-4</c:v>
                  </c:pt>
                  <c:pt idx="141">
                    <c:v>4.0000000000000002E-4</c:v>
                  </c:pt>
                  <c:pt idx="142">
                    <c:v>4.0000000000000002E-4</c:v>
                  </c:pt>
                  <c:pt idx="143">
                    <c:v>1E-4</c:v>
                  </c:pt>
                  <c:pt idx="144">
                    <c:v>1E-4</c:v>
                  </c:pt>
                  <c:pt idx="145">
                    <c:v>0</c:v>
                  </c:pt>
                  <c:pt idx="146">
                    <c:v>5.9999999999999995E-4</c:v>
                  </c:pt>
                  <c:pt idx="147">
                    <c:v>3.0000000000000001E-3</c:v>
                  </c:pt>
                  <c:pt idx="148">
                    <c:v>2.9999999999999997E-4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0</c:v>
                  </c:pt>
                  <c:pt idx="153">
                    <c:v>1E-4</c:v>
                  </c:pt>
                  <c:pt idx="154">
                    <c:v>0</c:v>
                  </c:pt>
                  <c:pt idx="155">
                    <c:v>2.9999999999999997E-4</c:v>
                  </c:pt>
                  <c:pt idx="156">
                    <c:v>1E-4</c:v>
                  </c:pt>
                  <c:pt idx="15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  <c:pt idx="15">
                  <c:v>-0.54665204999764683</c:v>
                </c:pt>
                <c:pt idx="16">
                  <c:v>-0.56080544999713311</c:v>
                </c:pt>
                <c:pt idx="17">
                  <c:v>-0.56562795000354527</c:v>
                </c:pt>
                <c:pt idx="18">
                  <c:v>-0.60194274999957997</c:v>
                </c:pt>
                <c:pt idx="19">
                  <c:v>-0.63539324999874225</c:v>
                </c:pt>
                <c:pt idx="20">
                  <c:v>-0.66679314999782946</c:v>
                </c:pt>
                <c:pt idx="22">
                  <c:v>-0.74435264999920037</c:v>
                </c:pt>
                <c:pt idx="23">
                  <c:v>-0.74721134999708738</c:v>
                </c:pt>
                <c:pt idx="24">
                  <c:v>-0.74465354999847477</c:v>
                </c:pt>
                <c:pt idx="25">
                  <c:v>-0.73038665000058245</c:v>
                </c:pt>
                <c:pt idx="26">
                  <c:v>-0.75111974999890663</c:v>
                </c:pt>
                <c:pt idx="27">
                  <c:v>-0.75597845000447705</c:v>
                </c:pt>
                <c:pt idx="29">
                  <c:v>-0.74278654999943683</c:v>
                </c:pt>
                <c:pt idx="30">
                  <c:v>-0.77762865000113379</c:v>
                </c:pt>
                <c:pt idx="31">
                  <c:v>-0.77736174999881769</c:v>
                </c:pt>
                <c:pt idx="32">
                  <c:v>-0.77762035000341712</c:v>
                </c:pt>
                <c:pt idx="33">
                  <c:v>-0.77960465000069235</c:v>
                </c:pt>
                <c:pt idx="34">
                  <c:v>-0.81506255000567762</c:v>
                </c:pt>
                <c:pt idx="35">
                  <c:v>-0.81377994999638759</c:v>
                </c:pt>
                <c:pt idx="36">
                  <c:v>-0.79582114999357145</c:v>
                </c:pt>
                <c:pt idx="37">
                  <c:v>-0.79532114999892656</c:v>
                </c:pt>
                <c:pt idx="38">
                  <c:v>-0.7923211499946774</c:v>
                </c:pt>
                <c:pt idx="39">
                  <c:v>-0.79132114999811165</c:v>
                </c:pt>
                <c:pt idx="40">
                  <c:v>-0.78832114999386249</c:v>
                </c:pt>
                <c:pt idx="41">
                  <c:v>-0.79841294999641832</c:v>
                </c:pt>
                <c:pt idx="42">
                  <c:v>-0.80264605000411393</c:v>
                </c:pt>
                <c:pt idx="43">
                  <c:v>-0.8129879499974777</c:v>
                </c:pt>
                <c:pt idx="44">
                  <c:v>-0.8308466500020586</c:v>
                </c:pt>
                <c:pt idx="45">
                  <c:v>-0.82284665000042878</c:v>
                </c:pt>
                <c:pt idx="46">
                  <c:v>-0.79672104999917792</c:v>
                </c:pt>
                <c:pt idx="47">
                  <c:v>-0.80159544999332866</c:v>
                </c:pt>
                <c:pt idx="48">
                  <c:v>-0.80831285000022035</c:v>
                </c:pt>
                <c:pt idx="49">
                  <c:v>-0.81518724999477854</c:v>
                </c:pt>
                <c:pt idx="50">
                  <c:v>-0.80618724999658298</c:v>
                </c:pt>
                <c:pt idx="51">
                  <c:v>-0.8040459500043653</c:v>
                </c:pt>
                <c:pt idx="52">
                  <c:v>-0.8129203500066069</c:v>
                </c:pt>
                <c:pt idx="53">
                  <c:v>-0.81092035000619944</c:v>
                </c:pt>
                <c:pt idx="54">
                  <c:v>-0.80892035000579199</c:v>
                </c:pt>
                <c:pt idx="55">
                  <c:v>-0.80792035000195028</c:v>
                </c:pt>
                <c:pt idx="56">
                  <c:v>-0.79792035000718897</c:v>
                </c:pt>
                <c:pt idx="58">
                  <c:v>-0.8136451499958639</c:v>
                </c:pt>
                <c:pt idx="59">
                  <c:v>-0.81650385000102688</c:v>
                </c:pt>
                <c:pt idx="60">
                  <c:v>-0.82407994999812217</c:v>
                </c:pt>
                <c:pt idx="61">
                  <c:v>-0.81828944999870146</c:v>
                </c:pt>
                <c:pt idx="62">
                  <c:v>-0.83009694999782369</c:v>
                </c:pt>
                <c:pt idx="63">
                  <c:v>-0.81929624999611406</c:v>
                </c:pt>
                <c:pt idx="64">
                  <c:v>-0.806888049999543</c:v>
                </c:pt>
                <c:pt idx="65">
                  <c:v>-0.80908734999684384</c:v>
                </c:pt>
                <c:pt idx="66">
                  <c:v>-0.84358884999528527</c:v>
                </c:pt>
                <c:pt idx="67">
                  <c:v>-0.83758884999406291</c:v>
                </c:pt>
                <c:pt idx="68">
                  <c:v>-0.84378814999945462</c:v>
                </c:pt>
                <c:pt idx="69">
                  <c:v>-0.8390044499974465</c:v>
                </c:pt>
                <c:pt idx="70">
                  <c:v>-0.84520374999556225</c:v>
                </c:pt>
                <c:pt idx="71">
                  <c:v>-0.85817974999372382</c:v>
                </c:pt>
                <c:pt idx="73">
                  <c:v>-0.87343835000501713</c:v>
                </c:pt>
                <c:pt idx="74">
                  <c:v>-0.86443834999954561</c:v>
                </c:pt>
                <c:pt idx="75">
                  <c:v>-0.88017145000048913</c:v>
                </c:pt>
                <c:pt idx="76">
                  <c:v>-0.8700458500024979</c:v>
                </c:pt>
                <c:pt idx="77">
                  <c:v>-0.87074885000038194</c:v>
                </c:pt>
                <c:pt idx="78">
                  <c:v>-0.88003754999954253</c:v>
                </c:pt>
                <c:pt idx="79">
                  <c:v>-0.87875495000480441</c:v>
                </c:pt>
                <c:pt idx="80">
                  <c:v>-0.87934674999269191</c:v>
                </c:pt>
                <c:pt idx="81">
                  <c:v>-0.89593855000566691</c:v>
                </c:pt>
                <c:pt idx="82">
                  <c:v>-0.88274665000062669</c:v>
                </c:pt>
                <c:pt idx="83">
                  <c:v>-0.87228784999751952</c:v>
                </c:pt>
                <c:pt idx="84">
                  <c:v>-0.91106325000146171</c:v>
                </c:pt>
                <c:pt idx="85">
                  <c:v>-0.92313824999291683</c:v>
                </c:pt>
                <c:pt idx="86">
                  <c:v>-0.94328954999946291</c:v>
                </c:pt>
                <c:pt idx="87">
                  <c:v>-0.94516394999664044</c:v>
                </c:pt>
                <c:pt idx="88">
                  <c:v>-0.92489705000480171</c:v>
                </c:pt>
                <c:pt idx="89">
                  <c:v>-0.94975574999989476</c:v>
                </c:pt>
                <c:pt idx="90">
                  <c:v>-0.90363015000184532</c:v>
                </c:pt>
                <c:pt idx="91">
                  <c:v>-0.95461444999818923</c:v>
                </c:pt>
                <c:pt idx="92">
                  <c:v>-0.92748885000037262</c:v>
                </c:pt>
                <c:pt idx="93">
                  <c:v>-0.94834754999465076</c:v>
                </c:pt>
                <c:pt idx="94">
                  <c:v>-0.94642254999780562</c:v>
                </c:pt>
                <c:pt idx="95">
                  <c:v>-0.95251434999954654</c:v>
                </c:pt>
                <c:pt idx="96">
                  <c:v>-0.94601434999640333</c:v>
                </c:pt>
                <c:pt idx="97">
                  <c:v>-0.9176061500038486</c:v>
                </c:pt>
                <c:pt idx="98">
                  <c:v>-0.96459784999751719</c:v>
                </c:pt>
                <c:pt idx="111">
                  <c:v>-1.0317076499995892</c:v>
                </c:pt>
                <c:pt idx="120">
                  <c:v>-1.0674076499926741</c:v>
                </c:pt>
                <c:pt idx="127">
                  <c:v>-1.1024851499969373</c:v>
                </c:pt>
                <c:pt idx="136">
                  <c:v>-1.1244595499956631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2C-408E-975A-B3C8FFBD523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Active!$D$21:$D$37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99">
                  <c:v>-0.97268035000161035</c:v>
                </c:pt>
                <c:pt idx="101">
                  <c:v>-1.0015977500006557</c:v>
                </c:pt>
                <c:pt idx="104">
                  <c:v>-1.012099350002245</c:v>
                </c:pt>
                <c:pt idx="105">
                  <c:v>-1.0125324499967974</c:v>
                </c:pt>
                <c:pt idx="107">
                  <c:v>-1.0231316499994136</c:v>
                </c:pt>
                <c:pt idx="108">
                  <c:v>-1.0248159499969915</c:v>
                </c:pt>
                <c:pt idx="109">
                  <c:v>-1.0207903499976965</c:v>
                </c:pt>
                <c:pt idx="112">
                  <c:v>-1.043000049998227</c:v>
                </c:pt>
                <c:pt idx="114">
                  <c:v>-1.0545405500015477</c:v>
                </c:pt>
                <c:pt idx="115">
                  <c:v>-1.0568497500062222</c:v>
                </c:pt>
                <c:pt idx="116">
                  <c:v>-1.0557497500049067</c:v>
                </c:pt>
                <c:pt idx="119">
                  <c:v>-1.0587865000052261</c:v>
                </c:pt>
                <c:pt idx="122">
                  <c:v>-1.0771338500053389</c:v>
                </c:pt>
                <c:pt idx="128">
                  <c:v>-1.1015083500024048</c:v>
                </c:pt>
                <c:pt idx="129">
                  <c:v>-1.1013083500001812</c:v>
                </c:pt>
                <c:pt idx="137">
                  <c:v>-1.1244595499956631</c:v>
                </c:pt>
                <c:pt idx="141">
                  <c:v>-1.1296106500012684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2C-408E-975A-B3C8FFBD523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103">
                  <c:v>-1.0129307499955758</c:v>
                </c:pt>
                <c:pt idx="106">
                  <c:v>-1.0192893499988713</c:v>
                </c:pt>
                <c:pt idx="110">
                  <c:v>-1.0329557500008377</c:v>
                </c:pt>
                <c:pt idx="113">
                  <c:v>-1.0541873500042129</c:v>
                </c:pt>
                <c:pt idx="117">
                  <c:v>-1.0571472500014352</c:v>
                </c:pt>
                <c:pt idx="118">
                  <c:v>-1.0720783999931882</c:v>
                </c:pt>
                <c:pt idx="121">
                  <c:v>-1.0772225279506529</c:v>
                </c:pt>
                <c:pt idx="123">
                  <c:v>-1.0758611499986728</c:v>
                </c:pt>
                <c:pt idx="124">
                  <c:v>-1.0880883499994525</c:v>
                </c:pt>
                <c:pt idx="125">
                  <c:v>-1.1012834499997552</c:v>
                </c:pt>
                <c:pt idx="126">
                  <c:v>-1.1016184999971301</c:v>
                </c:pt>
                <c:pt idx="130">
                  <c:v>-1.1026356500005932</c:v>
                </c:pt>
                <c:pt idx="131">
                  <c:v>-1.11036525000236</c:v>
                </c:pt>
                <c:pt idx="132">
                  <c:v>-1.1103604499949142</c:v>
                </c:pt>
                <c:pt idx="133">
                  <c:v>-1.1185313499954646</c:v>
                </c:pt>
                <c:pt idx="134">
                  <c:v>-1.1243822500036913</c:v>
                </c:pt>
                <c:pt idx="135">
                  <c:v>-1.1243116000041482</c:v>
                </c:pt>
                <c:pt idx="138">
                  <c:v>-1.1286973500027671</c:v>
                </c:pt>
                <c:pt idx="139">
                  <c:v>-1.1286973499954911</c:v>
                </c:pt>
                <c:pt idx="140">
                  <c:v>-1.1238676499997382</c:v>
                </c:pt>
                <c:pt idx="142">
                  <c:v>-1.1266933000006247</c:v>
                </c:pt>
                <c:pt idx="143">
                  <c:v>-1.1301775499960058</c:v>
                </c:pt>
                <c:pt idx="144">
                  <c:v>-1.1369330500019714</c:v>
                </c:pt>
                <c:pt idx="145">
                  <c:v>-1.1370760499994503</c:v>
                </c:pt>
                <c:pt idx="147">
                  <c:v>-1.1384797000064282</c:v>
                </c:pt>
                <c:pt idx="148">
                  <c:v>-1.143726449998212</c:v>
                </c:pt>
                <c:pt idx="149">
                  <c:v>-1.1441752500031726</c:v>
                </c:pt>
                <c:pt idx="150">
                  <c:v>-1.1439496500024688</c:v>
                </c:pt>
                <c:pt idx="151">
                  <c:v>-1.1443339499965077</c:v>
                </c:pt>
                <c:pt idx="152">
                  <c:v>-1.153106449994084</c:v>
                </c:pt>
                <c:pt idx="153">
                  <c:v>-1.1490354499983368</c:v>
                </c:pt>
                <c:pt idx="154">
                  <c:v>-1.1568305499968119</c:v>
                </c:pt>
                <c:pt idx="155">
                  <c:v>-1.1637164499989012</c:v>
                </c:pt>
                <c:pt idx="156">
                  <c:v>-1.1624338500041631</c:v>
                </c:pt>
                <c:pt idx="157">
                  <c:v>-1.1681173500037403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2C-408E-975A-B3C8FFBD523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22C-408E-975A-B3C8FFBD523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22C-408E-975A-B3C8FFBD523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Active!$N$21:$N$979</c:f>
              <c:numCache>
                <c:formatCode>General</c:formatCode>
                <c:ptCount val="959"/>
                <c:pt idx="126">
                  <c:v>-1.1016184999971301</c:v>
                </c:pt>
                <c:pt idx="134">
                  <c:v>-1.1243822500036913</c:v>
                </c:pt>
                <c:pt idx="135">
                  <c:v>-1.1243116000041482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22C-408E-975A-B3C8FFBD523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Active!$O$21:$O$979</c:f>
              <c:numCache>
                <c:formatCode>General</c:formatCode>
                <c:ptCount val="959"/>
                <c:pt idx="30">
                  <c:v>-0.76728427673897903</c:v>
                </c:pt>
                <c:pt idx="31">
                  <c:v>-0.76780503446369353</c:v>
                </c:pt>
                <c:pt idx="32">
                  <c:v>-0.77705614227921072</c:v>
                </c:pt>
                <c:pt idx="33">
                  <c:v>-0.77708677508654689</c:v>
                </c:pt>
                <c:pt idx="34">
                  <c:v>-0.78790015607620767</c:v>
                </c:pt>
                <c:pt idx="35">
                  <c:v>-0.78845154660825834</c:v>
                </c:pt>
                <c:pt idx="36">
                  <c:v>-0.79715126389172486</c:v>
                </c:pt>
                <c:pt idx="37">
                  <c:v>-0.79715126389172486</c:v>
                </c:pt>
                <c:pt idx="38">
                  <c:v>-0.79715126389172486</c:v>
                </c:pt>
                <c:pt idx="39">
                  <c:v>-0.79715126389172486</c:v>
                </c:pt>
                <c:pt idx="40">
                  <c:v>-0.79715126389172486</c:v>
                </c:pt>
                <c:pt idx="41">
                  <c:v>-0.79794771688246469</c:v>
                </c:pt>
                <c:pt idx="42">
                  <c:v>-0.79846847460717929</c:v>
                </c:pt>
                <c:pt idx="43">
                  <c:v>-0.80560591871650211</c:v>
                </c:pt>
                <c:pt idx="44">
                  <c:v>-0.80588161398252744</c:v>
                </c:pt>
                <c:pt idx="45">
                  <c:v>-0.80588161398252744</c:v>
                </c:pt>
                <c:pt idx="46">
                  <c:v>-0.80612667644121661</c:v>
                </c:pt>
                <c:pt idx="47">
                  <c:v>-0.80637173889990588</c:v>
                </c:pt>
                <c:pt idx="48">
                  <c:v>-0.80692312943195654</c:v>
                </c:pt>
                <c:pt idx="49">
                  <c:v>-0.8071681918906457</c:v>
                </c:pt>
                <c:pt idx="50">
                  <c:v>-0.8071681918906457</c:v>
                </c:pt>
                <c:pt idx="51">
                  <c:v>-0.80744388715667104</c:v>
                </c:pt>
                <c:pt idx="52">
                  <c:v>-0.8076889496153602</c:v>
                </c:pt>
                <c:pt idx="53">
                  <c:v>-0.8076889496153602</c:v>
                </c:pt>
                <c:pt idx="54">
                  <c:v>-0.8076889496153602</c:v>
                </c:pt>
                <c:pt idx="55">
                  <c:v>-0.8076889496153602</c:v>
                </c:pt>
                <c:pt idx="56">
                  <c:v>-0.8076889496153602</c:v>
                </c:pt>
                <c:pt idx="57">
                  <c:v>-0.81580664355943988</c:v>
                </c:pt>
                <c:pt idx="58">
                  <c:v>-0.81798157288030648</c:v>
                </c:pt>
                <c:pt idx="59">
                  <c:v>-0.81825726814633182</c:v>
                </c:pt>
                <c:pt idx="60">
                  <c:v>-0.81908435394440793</c:v>
                </c:pt>
                <c:pt idx="61">
                  <c:v>-0.82413876715487255</c:v>
                </c:pt>
                <c:pt idx="62">
                  <c:v>-0.82490458733827632</c:v>
                </c:pt>
                <c:pt idx="63">
                  <c:v>-0.82646686051241991</c:v>
                </c:pt>
                <c:pt idx="64">
                  <c:v>-0.82726331350315985</c:v>
                </c:pt>
                <c:pt idx="65">
                  <c:v>-0.82882558667730344</c:v>
                </c:pt>
                <c:pt idx="66">
                  <c:v>-0.84735843511567388</c:v>
                </c:pt>
                <c:pt idx="67">
                  <c:v>-0.84735843511567388</c:v>
                </c:pt>
                <c:pt idx="68">
                  <c:v>-0.84892070828981747</c:v>
                </c:pt>
                <c:pt idx="69">
                  <c:v>-0.85630321485782956</c:v>
                </c:pt>
                <c:pt idx="70">
                  <c:v>-0.85786548803197316</c:v>
                </c:pt>
                <c:pt idx="71">
                  <c:v>-0.86766798637954101</c:v>
                </c:pt>
                <c:pt idx="72">
                  <c:v>-0.86772925199421336</c:v>
                </c:pt>
                <c:pt idx="73">
                  <c:v>-0.8769190941950582</c:v>
                </c:pt>
                <c:pt idx="74">
                  <c:v>-0.8769190941950582</c:v>
                </c:pt>
                <c:pt idx="75">
                  <c:v>-0.8774398519197727</c:v>
                </c:pt>
                <c:pt idx="76">
                  <c:v>-0.87768491437846197</c:v>
                </c:pt>
                <c:pt idx="77">
                  <c:v>-0.88411780391905337</c:v>
                </c:pt>
                <c:pt idx="78">
                  <c:v>-0.88745677991869365</c:v>
                </c:pt>
                <c:pt idx="79">
                  <c:v>-0.88800817045074432</c:v>
                </c:pt>
                <c:pt idx="80">
                  <c:v>-0.88880462344148414</c:v>
                </c:pt>
                <c:pt idx="81">
                  <c:v>-0.88960107643222408</c:v>
                </c:pt>
                <c:pt idx="82">
                  <c:v>-0.897780035990976</c:v>
                </c:pt>
                <c:pt idx="83">
                  <c:v>-0.90647975327444252</c:v>
                </c:pt>
                <c:pt idx="84">
                  <c:v>-0.90886911224666211</c:v>
                </c:pt>
                <c:pt idx="85">
                  <c:v>-0.91652731408069954</c:v>
                </c:pt>
                <c:pt idx="86">
                  <c:v>-0.93769458394997884</c:v>
                </c:pt>
                <c:pt idx="87">
                  <c:v>-0.937939646408668</c:v>
                </c:pt>
                <c:pt idx="88">
                  <c:v>-0.93846040413338261</c:v>
                </c:pt>
                <c:pt idx="89">
                  <c:v>-0.93873609939940794</c:v>
                </c:pt>
                <c:pt idx="90">
                  <c:v>-0.9389811618580971</c:v>
                </c:pt>
                <c:pt idx="91">
                  <c:v>-0.93901179466543327</c:v>
                </c:pt>
                <c:pt idx="92">
                  <c:v>-0.93925685712412244</c:v>
                </c:pt>
                <c:pt idx="93">
                  <c:v>-0.93953255239014777</c:v>
                </c:pt>
                <c:pt idx="94">
                  <c:v>-0.94719075422418519</c:v>
                </c:pt>
                <c:pt idx="95">
                  <c:v>-0.94798720721492513</c:v>
                </c:pt>
                <c:pt idx="96">
                  <c:v>-0.94798720721492513</c:v>
                </c:pt>
                <c:pt idx="97">
                  <c:v>-0.94878366020566496</c:v>
                </c:pt>
                <c:pt idx="98">
                  <c:v>-0.95855552574589664</c:v>
                </c:pt>
                <c:pt idx="99">
                  <c:v>-0.96697954776333783</c:v>
                </c:pt>
                <c:pt idx="100">
                  <c:v>-0.97716495620260746</c:v>
                </c:pt>
                <c:pt idx="101">
                  <c:v>-0.99816374563153798</c:v>
                </c:pt>
                <c:pt idx="102">
                  <c:v>-1.0059751115022562</c:v>
                </c:pt>
                <c:pt idx="103">
                  <c:v>-1.0076599159057444</c:v>
                </c:pt>
                <c:pt idx="104">
                  <c:v>-1.0077211815204166</c:v>
                </c:pt>
                <c:pt idx="105">
                  <c:v>-1.0082419392451312</c:v>
                </c:pt>
                <c:pt idx="106">
                  <c:v>-1.0169110237212615</c:v>
                </c:pt>
                <c:pt idx="107">
                  <c:v>-1.0187796249687666</c:v>
                </c:pt>
                <c:pt idx="108">
                  <c:v>-1.0188102577761029</c:v>
                </c:pt>
                <c:pt idx="109">
                  <c:v>-1.0190553202347918</c:v>
                </c:pt>
                <c:pt idx="110">
                  <c:v>-1.0275712406742414</c:v>
                </c:pt>
                <c:pt idx="111">
                  <c:v>-1.0285821233163346</c:v>
                </c:pt>
                <c:pt idx="112">
                  <c:v>-1.0367917156824227</c:v>
                </c:pt>
                <c:pt idx="113">
                  <c:v>-1.046318518763965</c:v>
                </c:pt>
                <c:pt idx="114">
                  <c:v>-1.0470537061400327</c:v>
                </c:pt>
                <c:pt idx="115">
                  <c:v>-1.0484015496628232</c:v>
                </c:pt>
                <c:pt idx="116">
                  <c:v>-1.0484015496628232</c:v>
                </c:pt>
                <c:pt idx="117">
                  <c:v>-1.0491673698462269</c:v>
                </c:pt>
                <c:pt idx="118">
                  <c:v>-1.0562282319372094</c:v>
                </c:pt>
                <c:pt idx="119">
                  <c:v>-1.0582806300287313</c:v>
                </c:pt>
                <c:pt idx="120">
                  <c:v>-1.0592149306524841</c:v>
                </c:pt>
                <c:pt idx="121">
                  <c:v>-1.0661992107251261</c:v>
                </c:pt>
                <c:pt idx="122">
                  <c:v>-1.0663830075691429</c:v>
                </c:pt>
                <c:pt idx="123">
                  <c:v>-1.0667199684498407</c:v>
                </c:pt>
                <c:pt idx="124">
                  <c:v>-1.0760323418800302</c:v>
                </c:pt>
                <c:pt idx="125">
                  <c:v>-1.0869682540990355</c:v>
                </c:pt>
                <c:pt idx="126">
                  <c:v>-1.087075468924712</c:v>
                </c:pt>
                <c:pt idx="127">
                  <c:v>-1.0875502774384223</c:v>
                </c:pt>
                <c:pt idx="128">
                  <c:v>-1.08828546481449</c:v>
                </c:pt>
                <c:pt idx="129">
                  <c:v>-1.08828546481449</c:v>
                </c:pt>
                <c:pt idx="130">
                  <c:v>-1.0886224256951875</c:v>
                </c:pt>
                <c:pt idx="131">
                  <c:v>-1.0969545492906203</c:v>
                </c:pt>
                <c:pt idx="132">
                  <c:v>-1.0989150489601338</c:v>
                </c:pt>
                <c:pt idx="133">
                  <c:v>-1.1069714772895412</c:v>
                </c:pt>
                <c:pt idx="134">
                  <c:v>-1.1180911863525633</c:v>
                </c:pt>
                <c:pt idx="135">
                  <c:v>-1.118229033985576</c:v>
                </c:pt>
                <c:pt idx="136">
                  <c:v>-1.1184281472332609</c:v>
                </c:pt>
                <c:pt idx="137">
                  <c:v>-1.1184281472332609</c:v>
                </c:pt>
                <c:pt idx="138">
                  <c:v>-1.1259638178379539</c:v>
                </c:pt>
                <c:pt idx="139">
                  <c:v>-1.1259638178379539</c:v>
                </c:pt>
                <c:pt idx="140">
                  <c:v>-1.1266071067920129</c:v>
                </c:pt>
                <c:pt idx="141">
                  <c:v>-1.1269134348653744</c:v>
                </c:pt>
                <c:pt idx="142">
                  <c:v>-1.1280008995258077</c:v>
                </c:pt>
                <c:pt idx="143">
                  <c:v>-1.1294559578742749</c:v>
                </c:pt>
                <c:pt idx="144">
                  <c:v>-1.1381863079650776</c:v>
                </c:pt>
                <c:pt idx="145">
                  <c:v>-1.1384926360384391</c:v>
                </c:pt>
                <c:pt idx="146">
                  <c:v>-1.1472229861292416</c:v>
                </c:pt>
                <c:pt idx="147">
                  <c:v>-1.1478509586796326</c:v>
                </c:pt>
                <c:pt idx="148">
                  <c:v>-1.148540196844696</c:v>
                </c:pt>
                <c:pt idx="149">
                  <c:v>-1.1490303217620745</c:v>
                </c:pt>
                <c:pt idx="150">
                  <c:v>-1.1492753842207635</c:v>
                </c:pt>
                <c:pt idx="151">
                  <c:v>-1.1493060170280998</c:v>
                </c:pt>
                <c:pt idx="152">
                  <c:v>-1.1669198812463857</c:v>
                </c:pt>
                <c:pt idx="153">
                  <c:v>-1.1678388654664702</c:v>
                </c:pt>
                <c:pt idx="154">
                  <c:v>-1.1787747776854756</c:v>
                </c:pt>
                <c:pt idx="155">
                  <c:v>-1.1883628463816904</c:v>
                </c:pt>
                <c:pt idx="156">
                  <c:v>-1.1889142369137411</c:v>
                </c:pt>
                <c:pt idx="157">
                  <c:v>-1.1994825554447126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22C-408E-975A-B3C8FFBD523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Active!$U$21:$U$988</c:f>
              <c:numCache>
                <c:formatCode>General</c:formatCode>
                <c:ptCount val="968"/>
                <c:pt idx="21">
                  <c:v>-0.55470154999784427</c:v>
                </c:pt>
                <c:pt idx="28">
                  <c:v>-0.54388555000332417</c:v>
                </c:pt>
                <c:pt idx="57">
                  <c:v>-0.47375984999234788</c:v>
                </c:pt>
                <c:pt idx="72">
                  <c:v>-1.1011483499969472</c:v>
                </c:pt>
                <c:pt idx="100">
                  <c:v>-0.32316795000224374</c:v>
                </c:pt>
                <c:pt idx="102">
                  <c:v>-0.43530209999880753</c:v>
                </c:pt>
                <c:pt idx="146">
                  <c:v>-1.2833015500000329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22C-408E-975A-B3C8FFBD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773144"/>
        <c:axId val="1"/>
      </c:scatterChart>
      <c:valAx>
        <c:axId val="748773144"/>
        <c:scaling>
          <c:orientation val="minMax"/>
          <c:min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28898648975408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7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926298157453935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7731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001850899290852E-2"/>
          <c:y val="0.85538590753078936"/>
          <c:w val="0.87772334990789458"/>
          <c:h val="0.12307724611346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WW Cnc - O-C Diagr.</a:t>
            </a:r>
          </a:p>
        </c:rich>
      </c:tx>
      <c:layout>
        <c:manualLayout>
          <c:xMode val="edge"/>
          <c:yMode val="edge"/>
          <c:x val="0.3645488461099553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5161561619429"/>
          <c:y val="0.14723926380368099"/>
          <c:w val="0.81270969369716572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  <c:pt idx="0">
                  <c:v>0</c:v>
                </c:pt>
                <c:pt idx="1">
                  <c:v>-0.54699214999709511</c:v>
                </c:pt>
                <c:pt idx="2">
                  <c:v>-0.56412514999829</c:v>
                </c:pt>
                <c:pt idx="3">
                  <c:v>-0.57470035000005737</c:v>
                </c:pt>
                <c:pt idx="4">
                  <c:v>-0.57229214999824762</c:v>
                </c:pt>
                <c:pt idx="5">
                  <c:v>-0.54989135000141687</c:v>
                </c:pt>
                <c:pt idx="6">
                  <c:v>-0.55062575000192737</c:v>
                </c:pt>
                <c:pt idx="7">
                  <c:v>-0.54526724999595899</c:v>
                </c:pt>
                <c:pt idx="8">
                  <c:v>-0.55759214999852702</c:v>
                </c:pt>
                <c:pt idx="9">
                  <c:v>-0.57804395000130171</c:v>
                </c:pt>
                <c:pt idx="10">
                  <c:v>-0.53958385000078124</c:v>
                </c:pt>
                <c:pt idx="11">
                  <c:v>-0.55357554999864078</c:v>
                </c:pt>
                <c:pt idx="12">
                  <c:v>-0.55855064999923343</c:v>
                </c:pt>
                <c:pt idx="13">
                  <c:v>-0.55414245000065421</c:v>
                </c:pt>
                <c:pt idx="14">
                  <c:v>-0.63999274999514455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E0-41C5-8257-67B6FA090D2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8.9999999999999998E-4</c:v>
                  </c:pt>
                  <c:pt idx="100">
                    <c:v>3.8E-3</c:v>
                  </c:pt>
                  <c:pt idx="101">
                    <c:v>5.0000000000000001E-4</c:v>
                  </c:pt>
                  <c:pt idx="102">
                    <c:v>1E-3</c:v>
                  </c:pt>
                  <c:pt idx="103">
                    <c:v>5.9999999999999995E-4</c:v>
                  </c:pt>
                  <c:pt idx="104">
                    <c:v>2.0999999999999999E-3</c:v>
                  </c:pt>
                  <c:pt idx="105">
                    <c:v>1E-4</c:v>
                  </c:pt>
                  <c:pt idx="106">
                    <c:v>0</c:v>
                  </c:pt>
                  <c:pt idx="107">
                    <c:v>3.0000000000000001E-3</c:v>
                  </c:pt>
                  <c:pt idx="108">
                    <c:v>2.0000000000000001E-4</c:v>
                  </c:pt>
                  <c:pt idx="109">
                    <c:v>2.3999999999999998E-3</c:v>
                  </c:pt>
                  <c:pt idx="110">
                    <c:v>8.0000000000000007E-5</c:v>
                  </c:pt>
                  <c:pt idx="111">
                    <c:v>4.0000000000000001E-3</c:v>
                  </c:pt>
                  <c:pt idx="112">
                    <c:v>2.3999999999999998E-3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1E-3</c:v>
                  </c:pt>
                  <c:pt idx="119">
                    <c:v>2.2000000000000001E-3</c:v>
                  </c:pt>
                  <c:pt idx="120">
                    <c:v>0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5.9999999999999995E-4</c:v>
                  </c:pt>
                  <c:pt idx="127">
                    <c:v>1E-3</c:v>
                  </c:pt>
                  <c:pt idx="128">
                    <c:v>8.9999999999999998E-4</c:v>
                  </c:pt>
                  <c:pt idx="129">
                    <c:v>1E-3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1E-4</c:v>
                  </c:pt>
                  <c:pt idx="141">
                    <c:v>4.0000000000000002E-4</c:v>
                  </c:pt>
                  <c:pt idx="142">
                    <c:v>4.0000000000000002E-4</c:v>
                  </c:pt>
                  <c:pt idx="143">
                    <c:v>1E-4</c:v>
                  </c:pt>
                  <c:pt idx="144">
                    <c:v>1E-4</c:v>
                  </c:pt>
                  <c:pt idx="145">
                    <c:v>0</c:v>
                  </c:pt>
                  <c:pt idx="146">
                    <c:v>5.9999999999999995E-4</c:v>
                  </c:pt>
                  <c:pt idx="147">
                    <c:v>3.0000000000000001E-3</c:v>
                  </c:pt>
                  <c:pt idx="148">
                    <c:v>2.9999999999999997E-4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0</c:v>
                  </c:pt>
                  <c:pt idx="153">
                    <c:v>1E-4</c:v>
                  </c:pt>
                  <c:pt idx="154">
                    <c:v>0</c:v>
                  </c:pt>
                  <c:pt idx="155">
                    <c:v>2.9999999999999997E-4</c:v>
                  </c:pt>
                  <c:pt idx="156">
                    <c:v>1E-4</c:v>
                  </c:pt>
                  <c:pt idx="157">
                    <c:v>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8.9999999999999998E-4</c:v>
                  </c:pt>
                  <c:pt idx="100">
                    <c:v>3.8E-3</c:v>
                  </c:pt>
                  <c:pt idx="101">
                    <c:v>5.0000000000000001E-4</c:v>
                  </c:pt>
                  <c:pt idx="102">
                    <c:v>1E-3</c:v>
                  </c:pt>
                  <c:pt idx="103">
                    <c:v>5.9999999999999995E-4</c:v>
                  </c:pt>
                  <c:pt idx="104">
                    <c:v>2.0999999999999999E-3</c:v>
                  </c:pt>
                  <c:pt idx="105">
                    <c:v>1E-4</c:v>
                  </c:pt>
                  <c:pt idx="106">
                    <c:v>0</c:v>
                  </c:pt>
                  <c:pt idx="107">
                    <c:v>3.0000000000000001E-3</c:v>
                  </c:pt>
                  <c:pt idx="108">
                    <c:v>2.0000000000000001E-4</c:v>
                  </c:pt>
                  <c:pt idx="109">
                    <c:v>2.3999999999999998E-3</c:v>
                  </c:pt>
                  <c:pt idx="110">
                    <c:v>8.0000000000000007E-5</c:v>
                  </c:pt>
                  <c:pt idx="111">
                    <c:v>4.0000000000000001E-3</c:v>
                  </c:pt>
                  <c:pt idx="112">
                    <c:v>2.3999999999999998E-3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1E-3</c:v>
                  </c:pt>
                  <c:pt idx="119">
                    <c:v>2.2000000000000001E-3</c:v>
                  </c:pt>
                  <c:pt idx="120">
                    <c:v>0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5.9999999999999995E-4</c:v>
                  </c:pt>
                  <c:pt idx="127">
                    <c:v>1E-3</c:v>
                  </c:pt>
                  <c:pt idx="128">
                    <c:v>8.9999999999999998E-4</c:v>
                  </c:pt>
                  <c:pt idx="129">
                    <c:v>1E-3</c:v>
                  </c:pt>
                  <c:pt idx="130">
                    <c:v>2.0000000000000001E-4</c:v>
                  </c:pt>
                  <c:pt idx="131">
                    <c:v>0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1E-4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1E-4</c:v>
                  </c:pt>
                  <c:pt idx="141">
                    <c:v>4.0000000000000002E-4</c:v>
                  </c:pt>
                  <c:pt idx="142">
                    <c:v>4.0000000000000002E-4</c:v>
                  </c:pt>
                  <c:pt idx="143">
                    <c:v>1E-4</c:v>
                  </c:pt>
                  <c:pt idx="144">
                    <c:v>1E-4</c:v>
                  </c:pt>
                  <c:pt idx="145">
                    <c:v>0</c:v>
                  </c:pt>
                  <c:pt idx="146">
                    <c:v>5.9999999999999995E-4</c:v>
                  </c:pt>
                  <c:pt idx="147">
                    <c:v>3.0000000000000001E-3</c:v>
                  </c:pt>
                  <c:pt idx="148">
                    <c:v>2.9999999999999997E-4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0</c:v>
                  </c:pt>
                  <c:pt idx="153">
                    <c:v>1E-4</c:v>
                  </c:pt>
                  <c:pt idx="154">
                    <c:v>0</c:v>
                  </c:pt>
                  <c:pt idx="155">
                    <c:v>2.9999999999999997E-4</c:v>
                  </c:pt>
                  <c:pt idx="156">
                    <c:v>1E-4</c:v>
                  </c:pt>
                  <c:pt idx="157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  <c:pt idx="15">
                  <c:v>-0.54665204999764683</c:v>
                </c:pt>
                <c:pt idx="16">
                  <c:v>-0.56080544999713311</c:v>
                </c:pt>
                <c:pt idx="17">
                  <c:v>-0.56562795000354527</c:v>
                </c:pt>
                <c:pt idx="18">
                  <c:v>-0.60194274999957997</c:v>
                </c:pt>
                <c:pt idx="19">
                  <c:v>-0.63539324999874225</c:v>
                </c:pt>
                <c:pt idx="20">
                  <c:v>-0.66679314999782946</c:v>
                </c:pt>
                <c:pt idx="22">
                  <c:v>-0.74435264999920037</c:v>
                </c:pt>
                <c:pt idx="23">
                  <c:v>-0.74721134999708738</c:v>
                </c:pt>
                <c:pt idx="24">
                  <c:v>-0.74465354999847477</c:v>
                </c:pt>
                <c:pt idx="25">
                  <c:v>-0.73038665000058245</c:v>
                </c:pt>
                <c:pt idx="26">
                  <c:v>-0.75111974999890663</c:v>
                </c:pt>
                <c:pt idx="27">
                  <c:v>-0.75597845000447705</c:v>
                </c:pt>
                <c:pt idx="29">
                  <c:v>-0.74278654999943683</c:v>
                </c:pt>
                <c:pt idx="30">
                  <c:v>-0.77762865000113379</c:v>
                </c:pt>
                <c:pt idx="31">
                  <c:v>-0.77736174999881769</c:v>
                </c:pt>
                <c:pt idx="32">
                  <c:v>-0.77762035000341712</c:v>
                </c:pt>
                <c:pt idx="33">
                  <c:v>-0.77960465000069235</c:v>
                </c:pt>
                <c:pt idx="34">
                  <c:v>-0.81506255000567762</c:v>
                </c:pt>
                <c:pt idx="35">
                  <c:v>-0.81377994999638759</c:v>
                </c:pt>
                <c:pt idx="36">
                  <c:v>-0.79582114999357145</c:v>
                </c:pt>
                <c:pt idx="37">
                  <c:v>-0.79532114999892656</c:v>
                </c:pt>
                <c:pt idx="38">
                  <c:v>-0.7923211499946774</c:v>
                </c:pt>
                <c:pt idx="39">
                  <c:v>-0.79132114999811165</c:v>
                </c:pt>
                <c:pt idx="40">
                  <c:v>-0.78832114999386249</c:v>
                </c:pt>
                <c:pt idx="41">
                  <c:v>-0.79841294999641832</c:v>
                </c:pt>
                <c:pt idx="42">
                  <c:v>-0.80264605000411393</c:v>
                </c:pt>
                <c:pt idx="43">
                  <c:v>-0.8129879499974777</c:v>
                </c:pt>
                <c:pt idx="44">
                  <c:v>-0.8308466500020586</c:v>
                </c:pt>
                <c:pt idx="45">
                  <c:v>-0.82284665000042878</c:v>
                </c:pt>
                <c:pt idx="46">
                  <c:v>-0.79672104999917792</c:v>
                </c:pt>
                <c:pt idx="47">
                  <c:v>-0.80159544999332866</c:v>
                </c:pt>
                <c:pt idx="48">
                  <c:v>-0.80831285000022035</c:v>
                </c:pt>
                <c:pt idx="49">
                  <c:v>-0.81518724999477854</c:v>
                </c:pt>
                <c:pt idx="50">
                  <c:v>-0.80618724999658298</c:v>
                </c:pt>
                <c:pt idx="51">
                  <c:v>-0.8040459500043653</c:v>
                </c:pt>
                <c:pt idx="52">
                  <c:v>-0.8129203500066069</c:v>
                </c:pt>
                <c:pt idx="53">
                  <c:v>-0.81092035000619944</c:v>
                </c:pt>
                <c:pt idx="54">
                  <c:v>-0.80892035000579199</c:v>
                </c:pt>
                <c:pt idx="55">
                  <c:v>-0.80792035000195028</c:v>
                </c:pt>
                <c:pt idx="56">
                  <c:v>-0.79792035000718897</c:v>
                </c:pt>
                <c:pt idx="58">
                  <c:v>-0.8136451499958639</c:v>
                </c:pt>
                <c:pt idx="59">
                  <c:v>-0.81650385000102688</c:v>
                </c:pt>
                <c:pt idx="60">
                  <c:v>-0.82407994999812217</c:v>
                </c:pt>
                <c:pt idx="61">
                  <c:v>-0.81828944999870146</c:v>
                </c:pt>
                <c:pt idx="62">
                  <c:v>-0.83009694999782369</c:v>
                </c:pt>
                <c:pt idx="63">
                  <c:v>-0.81929624999611406</c:v>
                </c:pt>
                <c:pt idx="64">
                  <c:v>-0.806888049999543</c:v>
                </c:pt>
                <c:pt idx="65">
                  <c:v>-0.80908734999684384</c:v>
                </c:pt>
                <c:pt idx="66">
                  <c:v>-0.84358884999528527</c:v>
                </c:pt>
                <c:pt idx="67">
                  <c:v>-0.83758884999406291</c:v>
                </c:pt>
                <c:pt idx="68">
                  <c:v>-0.84378814999945462</c:v>
                </c:pt>
                <c:pt idx="69">
                  <c:v>-0.8390044499974465</c:v>
                </c:pt>
                <c:pt idx="70">
                  <c:v>-0.84520374999556225</c:v>
                </c:pt>
                <c:pt idx="71">
                  <c:v>-0.85817974999372382</c:v>
                </c:pt>
                <c:pt idx="73">
                  <c:v>-0.87343835000501713</c:v>
                </c:pt>
                <c:pt idx="74">
                  <c:v>-0.86443834999954561</c:v>
                </c:pt>
                <c:pt idx="75">
                  <c:v>-0.88017145000048913</c:v>
                </c:pt>
                <c:pt idx="76">
                  <c:v>-0.8700458500024979</c:v>
                </c:pt>
                <c:pt idx="77">
                  <c:v>-0.87074885000038194</c:v>
                </c:pt>
                <c:pt idx="78">
                  <c:v>-0.88003754999954253</c:v>
                </c:pt>
                <c:pt idx="79">
                  <c:v>-0.87875495000480441</c:v>
                </c:pt>
                <c:pt idx="80">
                  <c:v>-0.87934674999269191</c:v>
                </c:pt>
                <c:pt idx="81">
                  <c:v>-0.89593855000566691</c:v>
                </c:pt>
                <c:pt idx="82">
                  <c:v>-0.88274665000062669</c:v>
                </c:pt>
                <c:pt idx="83">
                  <c:v>-0.87228784999751952</c:v>
                </c:pt>
                <c:pt idx="84">
                  <c:v>-0.91106325000146171</c:v>
                </c:pt>
                <c:pt idx="85">
                  <c:v>-0.92313824999291683</c:v>
                </c:pt>
                <c:pt idx="86">
                  <c:v>-0.94328954999946291</c:v>
                </c:pt>
                <c:pt idx="87">
                  <c:v>-0.94516394999664044</c:v>
                </c:pt>
                <c:pt idx="88">
                  <c:v>-0.92489705000480171</c:v>
                </c:pt>
                <c:pt idx="89">
                  <c:v>-0.94975574999989476</c:v>
                </c:pt>
                <c:pt idx="90">
                  <c:v>-0.90363015000184532</c:v>
                </c:pt>
                <c:pt idx="91">
                  <c:v>-0.95461444999818923</c:v>
                </c:pt>
                <c:pt idx="92">
                  <c:v>-0.92748885000037262</c:v>
                </c:pt>
                <c:pt idx="93">
                  <c:v>-0.94834754999465076</c:v>
                </c:pt>
                <c:pt idx="94">
                  <c:v>-0.94642254999780562</c:v>
                </c:pt>
                <c:pt idx="95">
                  <c:v>-0.95251434999954654</c:v>
                </c:pt>
                <c:pt idx="96">
                  <c:v>-0.94601434999640333</c:v>
                </c:pt>
                <c:pt idx="97">
                  <c:v>-0.9176061500038486</c:v>
                </c:pt>
                <c:pt idx="98">
                  <c:v>-0.96459784999751719</c:v>
                </c:pt>
                <c:pt idx="111">
                  <c:v>-1.0317076499995892</c:v>
                </c:pt>
                <c:pt idx="120">
                  <c:v>-1.0674076499926741</c:v>
                </c:pt>
                <c:pt idx="127">
                  <c:v>-1.1024851499969373</c:v>
                </c:pt>
                <c:pt idx="136">
                  <c:v>-1.1244595499956631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E0-41C5-8257-67B6FA090D2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Active!$D$21:$D$37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99">
                  <c:v>-0.97268035000161035</c:v>
                </c:pt>
                <c:pt idx="101">
                  <c:v>-1.0015977500006557</c:v>
                </c:pt>
                <c:pt idx="104">
                  <c:v>-1.012099350002245</c:v>
                </c:pt>
                <c:pt idx="105">
                  <c:v>-1.0125324499967974</c:v>
                </c:pt>
                <c:pt idx="107">
                  <c:v>-1.0231316499994136</c:v>
                </c:pt>
                <c:pt idx="108">
                  <c:v>-1.0248159499969915</c:v>
                </c:pt>
                <c:pt idx="109">
                  <c:v>-1.0207903499976965</c:v>
                </c:pt>
                <c:pt idx="112">
                  <c:v>-1.043000049998227</c:v>
                </c:pt>
                <c:pt idx="114">
                  <c:v>-1.0545405500015477</c:v>
                </c:pt>
                <c:pt idx="115">
                  <c:v>-1.0568497500062222</c:v>
                </c:pt>
                <c:pt idx="116">
                  <c:v>-1.0557497500049067</c:v>
                </c:pt>
                <c:pt idx="119">
                  <c:v>-1.0587865000052261</c:v>
                </c:pt>
                <c:pt idx="122">
                  <c:v>-1.0771338500053389</c:v>
                </c:pt>
                <c:pt idx="128">
                  <c:v>-1.1015083500024048</c:v>
                </c:pt>
                <c:pt idx="129">
                  <c:v>-1.1013083500001812</c:v>
                </c:pt>
                <c:pt idx="137">
                  <c:v>-1.1244595499956631</c:v>
                </c:pt>
                <c:pt idx="141">
                  <c:v>-1.1296106500012684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E0-41C5-8257-67B6FA090D2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103">
                  <c:v>-1.0129307499955758</c:v>
                </c:pt>
                <c:pt idx="106">
                  <c:v>-1.0192893499988713</c:v>
                </c:pt>
                <c:pt idx="110">
                  <c:v>-1.0329557500008377</c:v>
                </c:pt>
                <c:pt idx="113">
                  <c:v>-1.0541873500042129</c:v>
                </c:pt>
                <c:pt idx="117">
                  <c:v>-1.0571472500014352</c:v>
                </c:pt>
                <c:pt idx="118">
                  <c:v>-1.0720783999931882</c:v>
                </c:pt>
                <c:pt idx="121">
                  <c:v>-1.0772225279506529</c:v>
                </c:pt>
                <c:pt idx="123">
                  <c:v>-1.0758611499986728</c:v>
                </c:pt>
                <c:pt idx="124">
                  <c:v>-1.0880883499994525</c:v>
                </c:pt>
                <c:pt idx="125">
                  <c:v>-1.1012834499997552</c:v>
                </c:pt>
                <c:pt idx="126">
                  <c:v>-1.1016184999971301</c:v>
                </c:pt>
                <c:pt idx="130">
                  <c:v>-1.1026356500005932</c:v>
                </c:pt>
                <c:pt idx="131">
                  <c:v>-1.11036525000236</c:v>
                </c:pt>
                <c:pt idx="132">
                  <c:v>-1.1103604499949142</c:v>
                </c:pt>
                <c:pt idx="133">
                  <c:v>-1.1185313499954646</c:v>
                </c:pt>
                <c:pt idx="134">
                  <c:v>-1.1243822500036913</c:v>
                </c:pt>
                <c:pt idx="135">
                  <c:v>-1.1243116000041482</c:v>
                </c:pt>
                <c:pt idx="138">
                  <c:v>-1.1286973500027671</c:v>
                </c:pt>
                <c:pt idx="139">
                  <c:v>-1.1286973499954911</c:v>
                </c:pt>
                <c:pt idx="140">
                  <c:v>-1.1238676499997382</c:v>
                </c:pt>
                <c:pt idx="142">
                  <c:v>-1.1266933000006247</c:v>
                </c:pt>
                <c:pt idx="143">
                  <c:v>-1.1301775499960058</c:v>
                </c:pt>
                <c:pt idx="144">
                  <c:v>-1.1369330500019714</c:v>
                </c:pt>
                <c:pt idx="145">
                  <c:v>-1.1370760499994503</c:v>
                </c:pt>
                <c:pt idx="147">
                  <c:v>-1.1384797000064282</c:v>
                </c:pt>
                <c:pt idx="148">
                  <c:v>-1.143726449998212</c:v>
                </c:pt>
                <c:pt idx="149">
                  <c:v>-1.1441752500031726</c:v>
                </c:pt>
                <c:pt idx="150">
                  <c:v>-1.1439496500024688</c:v>
                </c:pt>
                <c:pt idx="151">
                  <c:v>-1.1443339499965077</c:v>
                </c:pt>
                <c:pt idx="152">
                  <c:v>-1.153106449994084</c:v>
                </c:pt>
                <c:pt idx="153">
                  <c:v>-1.1490354499983368</c:v>
                </c:pt>
                <c:pt idx="154">
                  <c:v>-1.1568305499968119</c:v>
                </c:pt>
                <c:pt idx="155">
                  <c:v>-1.1637164499989012</c:v>
                </c:pt>
                <c:pt idx="156">
                  <c:v>-1.1624338500041631</c:v>
                </c:pt>
                <c:pt idx="157">
                  <c:v>-1.1681173500037403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E0-41C5-8257-67B6FA090D2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E0-41C5-8257-67B6FA090D2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6E0-41C5-8257-67B6FA090D2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plus>
            <c:minus>
              <c:numRef>
                <c:f>Active!$D$21:$D$84</c:f>
                <c:numCache>
                  <c:formatCode>General</c:formatCode>
                  <c:ptCount val="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Active!$N$21:$N$979</c:f>
              <c:numCache>
                <c:formatCode>General</c:formatCode>
                <c:ptCount val="959"/>
                <c:pt idx="126">
                  <c:v>-1.1016184999971301</c:v>
                </c:pt>
                <c:pt idx="134">
                  <c:v>-1.1243822500036913</c:v>
                </c:pt>
                <c:pt idx="135">
                  <c:v>-1.1243116000041482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6E0-41C5-8257-67B6FA090D2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Active!$O$21:$O$979</c:f>
              <c:numCache>
                <c:formatCode>General</c:formatCode>
                <c:ptCount val="959"/>
                <c:pt idx="30">
                  <c:v>-0.76728427673897903</c:v>
                </c:pt>
                <c:pt idx="31">
                  <c:v>-0.76780503446369353</c:v>
                </c:pt>
                <c:pt idx="32">
                  <c:v>-0.77705614227921072</c:v>
                </c:pt>
                <c:pt idx="33">
                  <c:v>-0.77708677508654689</c:v>
                </c:pt>
                <c:pt idx="34">
                  <c:v>-0.78790015607620767</c:v>
                </c:pt>
                <c:pt idx="35">
                  <c:v>-0.78845154660825834</c:v>
                </c:pt>
                <c:pt idx="36">
                  <c:v>-0.79715126389172486</c:v>
                </c:pt>
                <c:pt idx="37">
                  <c:v>-0.79715126389172486</c:v>
                </c:pt>
                <c:pt idx="38">
                  <c:v>-0.79715126389172486</c:v>
                </c:pt>
                <c:pt idx="39">
                  <c:v>-0.79715126389172486</c:v>
                </c:pt>
                <c:pt idx="40">
                  <c:v>-0.79715126389172486</c:v>
                </c:pt>
                <c:pt idx="41">
                  <c:v>-0.79794771688246469</c:v>
                </c:pt>
                <c:pt idx="42">
                  <c:v>-0.79846847460717929</c:v>
                </c:pt>
                <c:pt idx="43">
                  <c:v>-0.80560591871650211</c:v>
                </c:pt>
                <c:pt idx="44">
                  <c:v>-0.80588161398252744</c:v>
                </c:pt>
                <c:pt idx="45">
                  <c:v>-0.80588161398252744</c:v>
                </c:pt>
                <c:pt idx="46">
                  <c:v>-0.80612667644121661</c:v>
                </c:pt>
                <c:pt idx="47">
                  <c:v>-0.80637173889990588</c:v>
                </c:pt>
                <c:pt idx="48">
                  <c:v>-0.80692312943195654</c:v>
                </c:pt>
                <c:pt idx="49">
                  <c:v>-0.8071681918906457</c:v>
                </c:pt>
                <c:pt idx="50">
                  <c:v>-0.8071681918906457</c:v>
                </c:pt>
                <c:pt idx="51">
                  <c:v>-0.80744388715667104</c:v>
                </c:pt>
                <c:pt idx="52">
                  <c:v>-0.8076889496153602</c:v>
                </c:pt>
                <c:pt idx="53">
                  <c:v>-0.8076889496153602</c:v>
                </c:pt>
                <c:pt idx="54">
                  <c:v>-0.8076889496153602</c:v>
                </c:pt>
                <c:pt idx="55">
                  <c:v>-0.8076889496153602</c:v>
                </c:pt>
                <c:pt idx="56">
                  <c:v>-0.8076889496153602</c:v>
                </c:pt>
                <c:pt idx="57">
                  <c:v>-0.81580664355943988</c:v>
                </c:pt>
                <c:pt idx="58">
                  <c:v>-0.81798157288030648</c:v>
                </c:pt>
                <c:pt idx="59">
                  <c:v>-0.81825726814633182</c:v>
                </c:pt>
                <c:pt idx="60">
                  <c:v>-0.81908435394440793</c:v>
                </c:pt>
                <c:pt idx="61">
                  <c:v>-0.82413876715487255</c:v>
                </c:pt>
                <c:pt idx="62">
                  <c:v>-0.82490458733827632</c:v>
                </c:pt>
                <c:pt idx="63">
                  <c:v>-0.82646686051241991</c:v>
                </c:pt>
                <c:pt idx="64">
                  <c:v>-0.82726331350315985</c:v>
                </c:pt>
                <c:pt idx="65">
                  <c:v>-0.82882558667730344</c:v>
                </c:pt>
                <c:pt idx="66">
                  <c:v>-0.84735843511567388</c:v>
                </c:pt>
                <c:pt idx="67">
                  <c:v>-0.84735843511567388</c:v>
                </c:pt>
                <c:pt idx="68">
                  <c:v>-0.84892070828981747</c:v>
                </c:pt>
                <c:pt idx="69">
                  <c:v>-0.85630321485782956</c:v>
                </c:pt>
                <c:pt idx="70">
                  <c:v>-0.85786548803197316</c:v>
                </c:pt>
                <c:pt idx="71">
                  <c:v>-0.86766798637954101</c:v>
                </c:pt>
                <c:pt idx="72">
                  <c:v>-0.86772925199421336</c:v>
                </c:pt>
                <c:pt idx="73">
                  <c:v>-0.8769190941950582</c:v>
                </c:pt>
                <c:pt idx="74">
                  <c:v>-0.8769190941950582</c:v>
                </c:pt>
                <c:pt idx="75">
                  <c:v>-0.8774398519197727</c:v>
                </c:pt>
                <c:pt idx="76">
                  <c:v>-0.87768491437846197</c:v>
                </c:pt>
                <c:pt idx="77">
                  <c:v>-0.88411780391905337</c:v>
                </c:pt>
                <c:pt idx="78">
                  <c:v>-0.88745677991869365</c:v>
                </c:pt>
                <c:pt idx="79">
                  <c:v>-0.88800817045074432</c:v>
                </c:pt>
                <c:pt idx="80">
                  <c:v>-0.88880462344148414</c:v>
                </c:pt>
                <c:pt idx="81">
                  <c:v>-0.88960107643222408</c:v>
                </c:pt>
                <c:pt idx="82">
                  <c:v>-0.897780035990976</c:v>
                </c:pt>
                <c:pt idx="83">
                  <c:v>-0.90647975327444252</c:v>
                </c:pt>
                <c:pt idx="84">
                  <c:v>-0.90886911224666211</c:v>
                </c:pt>
                <c:pt idx="85">
                  <c:v>-0.91652731408069954</c:v>
                </c:pt>
                <c:pt idx="86">
                  <c:v>-0.93769458394997884</c:v>
                </c:pt>
                <c:pt idx="87">
                  <c:v>-0.937939646408668</c:v>
                </c:pt>
                <c:pt idx="88">
                  <c:v>-0.93846040413338261</c:v>
                </c:pt>
                <c:pt idx="89">
                  <c:v>-0.93873609939940794</c:v>
                </c:pt>
                <c:pt idx="90">
                  <c:v>-0.9389811618580971</c:v>
                </c:pt>
                <c:pt idx="91">
                  <c:v>-0.93901179466543327</c:v>
                </c:pt>
                <c:pt idx="92">
                  <c:v>-0.93925685712412244</c:v>
                </c:pt>
                <c:pt idx="93">
                  <c:v>-0.93953255239014777</c:v>
                </c:pt>
                <c:pt idx="94">
                  <c:v>-0.94719075422418519</c:v>
                </c:pt>
                <c:pt idx="95">
                  <c:v>-0.94798720721492513</c:v>
                </c:pt>
                <c:pt idx="96">
                  <c:v>-0.94798720721492513</c:v>
                </c:pt>
                <c:pt idx="97">
                  <c:v>-0.94878366020566496</c:v>
                </c:pt>
                <c:pt idx="98">
                  <c:v>-0.95855552574589664</c:v>
                </c:pt>
                <c:pt idx="99">
                  <c:v>-0.96697954776333783</c:v>
                </c:pt>
                <c:pt idx="100">
                  <c:v>-0.97716495620260746</c:v>
                </c:pt>
                <c:pt idx="101">
                  <c:v>-0.99816374563153798</c:v>
                </c:pt>
                <c:pt idx="102">
                  <c:v>-1.0059751115022562</c:v>
                </c:pt>
                <c:pt idx="103">
                  <c:v>-1.0076599159057444</c:v>
                </c:pt>
                <c:pt idx="104">
                  <c:v>-1.0077211815204166</c:v>
                </c:pt>
                <c:pt idx="105">
                  <c:v>-1.0082419392451312</c:v>
                </c:pt>
                <c:pt idx="106">
                  <c:v>-1.0169110237212615</c:v>
                </c:pt>
                <c:pt idx="107">
                  <c:v>-1.0187796249687666</c:v>
                </c:pt>
                <c:pt idx="108">
                  <c:v>-1.0188102577761029</c:v>
                </c:pt>
                <c:pt idx="109">
                  <c:v>-1.0190553202347918</c:v>
                </c:pt>
                <c:pt idx="110">
                  <c:v>-1.0275712406742414</c:v>
                </c:pt>
                <c:pt idx="111">
                  <c:v>-1.0285821233163346</c:v>
                </c:pt>
                <c:pt idx="112">
                  <c:v>-1.0367917156824227</c:v>
                </c:pt>
                <c:pt idx="113">
                  <c:v>-1.046318518763965</c:v>
                </c:pt>
                <c:pt idx="114">
                  <c:v>-1.0470537061400327</c:v>
                </c:pt>
                <c:pt idx="115">
                  <c:v>-1.0484015496628232</c:v>
                </c:pt>
                <c:pt idx="116">
                  <c:v>-1.0484015496628232</c:v>
                </c:pt>
                <c:pt idx="117">
                  <c:v>-1.0491673698462269</c:v>
                </c:pt>
                <c:pt idx="118">
                  <c:v>-1.0562282319372094</c:v>
                </c:pt>
                <c:pt idx="119">
                  <c:v>-1.0582806300287313</c:v>
                </c:pt>
                <c:pt idx="120">
                  <c:v>-1.0592149306524841</c:v>
                </c:pt>
                <c:pt idx="121">
                  <c:v>-1.0661992107251261</c:v>
                </c:pt>
                <c:pt idx="122">
                  <c:v>-1.0663830075691429</c:v>
                </c:pt>
                <c:pt idx="123">
                  <c:v>-1.0667199684498407</c:v>
                </c:pt>
                <c:pt idx="124">
                  <c:v>-1.0760323418800302</c:v>
                </c:pt>
                <c:pt idx="125">
                  <c:v>-1.0869682540990355</c:v>
                </c:pt>
                <c:pt idx="126">
                  <c:v>-1.087075468924712</c:v>
                </c:pt>
                <c:pt idx="127">
                  <c:v>-1.0875502774384223</c:v>
                </c:pt>
                <c:pt idx="128">
                  <c:v>-1.08828546481449</c:v>
                </c:pt>
                <c:pt idx="129">
                  <c:v>-1.08828546481449</c:v>
                </c:pt>
                <c:pt idx="130">
                  <c:v>-1.0886224256951875</c:v>
                </c:pt>
                <c:pt idx="131">
                  <c:v>-1.0969545492906203</c:v>
                </c:pt>
                <c:pt idx="132">
                  <c:v>-1.0989150489601338</c:v>
                </c:pt>
                <c:pt idx="133">
                  <c:v>-1.1069714772895412</c:v>
                </c:pt>
                <c:pt idx="134">
                  <c:v>-1.1180911863525633</c:v>
                </c:pt>
                <c:pt idx="135">
                  <c:v>-1.118229033985576</c:v>
                </c:pt>
                <c:pt idx="136">
                  <c:v>-1.1184281472332609</c:v>
                </c:pt>
                <c:pt idx="137">
                  <c:v>-1.1184281472332609</c:v>
                </c:pt>
                <c:pt idx="138">
                  <c:v>-1.1259638178379539</c:v>
                </c:pt>
                <c:pt idx="139">
                  <c:v>-1.1259638178379539</c:v>
                </c:pt>
                <c:pt idx="140">
                  <c:v>-1.1266071067920129</c:v>
                </c:pt>
                <c:pt idx="141">
                  <c:v>-1.1269134348653744</c:v>
                </c:pt>
                <c:pt idx="142">
                  <c:v>-1.1280008995258077</c:v>
                </c:pt>
                <c:pt idx="143">
                  <c:v>-1.1294559578742749</c:v>
                </c:pt>
                <c:pt idx="144">
                  <c:v>-1.1381863079650776</c:v>
                </c:pt>
                <c:pt idx="145">
                  <c:v>-1.1384926360384391</c:v>
                </c:pt>
                <c:pt idx="146">
                  <c:v>-1.1472229861292416</c:v>
                </c:pt>
                <c:pt idx="147">
                  <c:v>-1.1478509586796326</c:v>
                </c:pt>
                <c:pt idx="148">
                  <c:v>-1.148540196844696</c:v>
                </c:pt>
                <c:pt idx="149">
                  <c:v>-1.1490303217620745</c:v>
                </c:pt>
                <c:pt idx="150">
                  <c:v>-1.1492753842207635</c:v>
                </c:pt>
                <c:pt idx="151">
                  <c:v>-1.1493060170280998</c:v>
                </c:pt>
                <c:pt idx="152">
                  <c:v>-1.1669198812463857</c:v>
                </c:pt>
                <c:pt idx="153">
                  <c:v>-1.1678388654664702</c:v>
                </c:pt>
                <c:pt idx="154">
                  <c:v>-1.1787747776854756</c:v>
                </c:pt>
                <c:pt idx="155">
                  <c:v>-1.1883628463816904</c:v>
                </c:pt>
                <c:pt idx="156">
                  <c:v>-1.1889142369137411</c:v>
                </c:pt>
                <c:pt idx="157">
                  <c:v>-1.1994825554447126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6E0-41C5-8257-67B6FA090D2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Active!$F$21:$F$988</c:f>
              <c:numCache>
                <c:formatCode>General</c:formatCode>
                <c:ptCount val="968"/>
                <c:pt idx="0">
                  <c:v>0</c:v>
                </c:pt>
                <c:pt idx="1">
                  <c:v>0.5</c:v>
                </c:pt>
                <c:pt idx="2">
                  <c:v>310.5</c:v>
                </c:pt>
                <c:pt idx="3">
                  <c:v>974.5</c:v>
                </c:pt>
                <c:pt idx="4">
                  <c:v>1000.5</c:v>
                </c:pt>
                <c:pt idx="5">
                  <c:v>1344.5</c:v>
                </c:pt>
                <c:pt idx="6">
                  <c:v>1552.5</c:v>
                </c:pt>
                <c:pt idx="7">
                  <c:v>1957.5</c:v>
                </c:pt>
                <c:pt idx="8">
                  <c:v>2000.5</c:v>
                </c:pt>
                <c:pt idx="9">
                  <c:v>2226.5</c:v>
                </c:pt>
                <c:pt idx="10">
                  <c:v>2319.5</c:v>
                </c:pt>
                <c:pt idx="11">
                  <c:v>2638.5</c:v>
                </c:pt>
                <c:pt idx="12">
                  <c:v>3595.5</c:v>
                </c:pt>
                <c:pt idx="13">
                  <c:v>3621.5</c:v>
                </c:pt>
                <c:pt idx="14">
                  <c:v>6242.5</c:v>
                </c:pt>
                <c:pt idx="15">
                  <c:v>8493.5</c:v>
                </c:pt>
                <c:pt idx="16">
                  <c:v>11031.5</c:v>
                </c:pt>
                <c:pt idx="17">
                  <c:v>11106.5</c:v>
                </c:pt>
                <c:pt idx="18">
                  <c:v>12742.5</c:v>
                </c:pt>
                <c:pt idx="19">
                  <c:v>12777.5</c:v>
                </c:pt>
                <c:pt idx="20">
                  <c:v>13070.5</c:v>
                </c:pt>
                <c:pt idx="21">
                  <c:v>13458.5</c:v>
                </c:pt>
                <c:pt idx="22">
                  <c:v>13735.5</c:v>
                </c:pt>
                <c:pt idx="23">
                  <c:v>13744.5</c:v>
                </c:pt>
                <c:pt idx="24">
                  <c:v>14098.5</c:v>
                </c:pt>
                <c:pt idx="25">
                  <c:v>14115.5</c:v>
                </c:pt>
                <c:pt idx="26">
                  <c:v>14132.5</c:v>
                </c:pt>
                <c:pt idx="27">
                  <c:v>14141.5</c:v>
                </c:pt>
                <c:pt idx="28">
                  <c:v>14338.5</c:v>
                </c:pt>
                <c:pt idx="29">
                  <c:v>14408.5</c:v>
                </c:pt>
                <c:pt idx="30">
                  <c:v>15055.5</c:v>
                </c:pt>
                <c:pt idx="31">
                  <c:v>15072.5</c:v>
                </c:pt>
                <c:pt idx="32">
                  <c:v>15374.5</c:v>
                </c:pt>
                <c:pt idx="33">
                  <c:v>15375.5</c:v>
                </c:pt>
                <c:pt idx="34">
                  <c:v>15728.5</c:v>
                </c:pt>
                <c:pt idx="35">
                  <c:v>15746.5</c:v>
                </c:pt>
                <c:pt idx="36">
                  <c:v>16030.5</c:v>
                </c:pt>
                <c:pt idx="37">
                  <c:v>16030.5</c:v>
                </c:pt>
                <c:pt idx="38">
                  <c:v>16030.5</c:v>
                </c:pt>
                <c:pt idx="39">
                  <c:v>16030.5</c:v>
                </c:pt>
                <c:pt idx="40">
                  <c:v>16030.5</c:v>
                </c:pt>
                <c:pt idx="41">
                  <c:v>16056.5</c:v>
                </c:pt>
                <c:pt idx="42">
                  <c:v>16073.5</c:v>
                </c:pt>
                <c:pt idx="43">
                  <c:v>16306.5</c:v>
                </c:pt>
                <c:pt idx="44">
                  <c:v>16315.5</c:v>
                </c:pt>
                <c:pt idx="45">
                  <c:v>16315.5</c:v>
                </c:pt>
                <c:pt idx="46">
                  <c:v>16323.5</c:v>
                </c:pt>
                <c:pt idx="47">
                  <c:v>16331.5</c:v>
                </c:pt>
                <c:pt idx="48">
                  <c:v>16349.5</c:v>
                </c:pt>
                <c:pt idx="49">
                  <c:v>16357.5</c:v>
                </c:pt>
                <c:pt idx="50">
                  <c:v>16357.5</c:v>
                </c:pt>
                <c:pt idx="51">
                  <c:v>16366.5</c:v>
                </c:pt>
                <c:pt idx="52">
                  <c:v>16374.5</c:v>
                </c:pt>
                <c:pt idx="53">
                  <c:v>16374.5</c:v>
                </c:pt>
                <c:pt idx="54">
                  <c:v>16374.5</c:v>
                </c:pt>
                <c:pt idx="55">
                  <c:v>16374.5</c:v>
                </c:pt>
                <c:pt idx="56">
                  <c:v>16374.5</c:v>
                </c:pt>
                <c:pt idx="57">
                  <c:v>16639.5</c:v>
                </c:pt>
                <c:pt idx="58">
                  <c:v>16710.5</c:v>
                </c:pt>
                <c:pt idx="59">
                  <c:v>16719.5</c:v>
                </c:pt>
                <c:pt idx="60">
                  <c:v>16746.5</c:v>
                </c:pt>
                <c:pt idx="61">
                  <c:v>16911.5</c:v>
                </c:pt>
                <c:pt idx="62">
                  <c:v>16936.5</c:v>
                </c:pt>
                <c:pt idx="63">
                  <c:v>16987.5</c:v>
                </c:pt>
                <c:pt idx="64">
                  <c:v>17013.5</c:v>
                </c:pt>
                <c:pt idx="65">
                  <c:v>17064.5</c:v>
                </c:pt>
                <c:pt idx="66">
                  <c:v>17669.5</c:v>
                </c:pt>
                <c:pt idx="67">
                  <c:v>17669.5</c:v>
                </c:pt>
                <c:pt idx="68">
                  <c:v>17720.5</c:v>
                </c:pt>
                <c:pt idx="69">
                  <c:v>17961.5</c:v>
                </c:pt>
                <c:pt idx="70">
                  <c:v>18012.5</c:v>
                </c:pt>
                <c:pt idx="71">
                  <c:v>18332.5</c:v>
                </c:pt>
                <c:pt idx="72">
                  <c:v>18334.5</c:v>
                </c:pt>
                <c:pt idx="73">
                  <c:v>18634.5</c:v>
                </c:pt>
                <c:pt idx="74">
                  <c:v>18634.5</c:v>
                </c:pt>
                <c:pt idx="75">
                  <c:v>18651.5</c:v>
                </c:pt>
                <c:pt idx="76">
                  <c:v>18659.5</c:v>
                </c:pt>
                <c:pt idx="77">
                  <c:v>18869.5</c:v>
                </c:pt>
                <c:pt idx="78">
                  <c:v>18978.5</c:v>
                </c:pt>
                <c:pt idx="79">
                  <c:v>18996.5</c:v>
                </c:pt>
                <c:pt idx="80">
                  <c:v>19022.5</c:v>
                </c:pt>
                <c:pt idx="81">
                  <c:v>19048.5</c:v>
                </c:pt>
                <c:pt idx="82">
                  <c:v>19315.5</c:v>
                </c:pt>
                <c:pt idx="83">
                  <c:v>19599.5</c:v>
                </c:pt>
                <c:pt idx="84">
                  <c:v>19677.5</c:v>
                </c:pt>
                <c:pt idx="85">
                  <c:v>19927.5</c:v>
                </c:pt>
                <c:pt idx="86">
                  <c:v>20618.5</c:v>
                </c:pt>
                <c:pt idx="87">
                  <c:v>20626.5</c:v>
                </c:pt>
                <c:pt idx="88">
                  <c:v>20643.5</c:v>
                </c:pt>
                <c:pt idx="89">
                  <c:v>20652.5</c:v>
                </c:pt>
                <c:pt idx="90">
                  <c:v>20660.5</c:v>
                </c:pt>
                <c:pt idx="91">
                  <c:v>20661.5</c:v>
                </c:pt>
                <c:pt idx="92">
                  <c:v>20669.5</c:v>
                </c:pt>
                <c:pt idx="93">
                  <c:v>20678.5</c:v>
                </c:pt>
                <c:pt idx="94">
                  <c:v>20928.5</c:v>
                </c:pt>
                <c:pt idx="95">
                  <c:v>20954.5</c:v>
                </c:pt>
                <c:pt idx="96">
                  <c:v>20954.5</c:v>
                </c:pt>
                <c:pt idx="97">
                  <c:v>20980.5</c:v>
                </c:pt>
                <c:pt idx="98">
                  <c:v>21299.5</c:v>
                </c:pt>
                <c:pt idx="99">
                  <c:v>21574.5</c:v>
                </c:pt>
                <c:pt idx="100">
                  <c:v>21907</c:v>
                </c:pt>
                <c:pt idx="101">
                  <c:v>22592.5</c:v>
                </c:pt>
                <c:pt idx="102">
                  <c:v>22847.5</c:v>
                </c:pt>
                <c:pt idx="103">
                  <c:v>22902.5</c:v>
                </c:pt>
                <c:pt idx="104">
                  <c:v>22904.5</c:v>
                </c:pt>
                <c:pt idx="105">
                  <c:v>22921.5</c:v>
                </c:pt>
                <c:pt idx="106">
                  <c:v>23204.5</c:v>
                </c:pt>
                <c:pt idx="107">
                  <c:v>23265.5</c:v>
                </c:pt>
                <c:pt idx="108">
                  <c:v>23266.5</c:v>
                </c:pt>
                <c:pt idx="109">
                  <c:v>23274.5</c:v>
                </c:pt>
                <c:pt idx="110">
                  <c:v>23552.5</c:v>
                </c:pt>
                <c:pt idx="111">
                  <c:v>23585.5</c:v>
                </c:pt>
                <c:pt idx="112">
                  <c:v>23853.5</c:v>
                </c:pt>
                <c:pt idx="113">
                  <c:v>24164.5</c:v>
                </c:pt>
                <c:pt idx="114">
                  <c:v>24188.5</c:v>
                </c:pt>
                <c:pt idx="115">
                  <c:v>24232.5</c:v>
                </c:pt>
                <c:pt idx="116">
                  <c:v>24232.5</c:v>
                </c:pt>
                <c:pt idx="117">
                  <c:v>24257.5</c:v>
                </c:pt>
                <c:pt idx="118">
                  <c:v>24488</c:v>
                </c:pt>
                <c:pt idx="119">
                  <c:v>24555</c:v>
                </c:pt>
                <c:pt idx="120">
                  <c:v>24585.5</c:v>
                </c:pt>
                <c:pt idx="121">
                  <c:v>24813.5</c:v>
                </c:pt>
                <c:pt idx="122">
                  <c:v>24819.5</c:v>
                </c:pt>
                <c:pt idx="123">
                  <c:v>24830.5</c:v>
                </c:pt>
                <c:pt idx="124">
                  <c:v>25134.5</c:v>
                </c:pt>
                <c:pt idx="125">
                  <c:v>25491.5</c:v>
                </c:pt>
                <c:pt idx="126">
                  <c:v>25495</c:v>
                </c:pt>
                <c:pt idx="127">
                  <c:v>25510.5</c:v>
                </c:pt>
                <c:pt idx="128">
                  <c:v>25534.5</c:v>
                </c:pt>
                <c:pt idx="129">
                  <c:v>25534.5</c:v>
                </c:pt>
                <c:pt idx="130">
                  <c:v>25545.5</c:v>
                </c:pt>
                <c:pt idx="131">
                  <c:v>25817.5</c:v>
                </c:pt>
                <c:pt idx="132">
                  <c:v>25881.5</c:v>
                </c:pt>
                <c:pt idx="133">
                  <c:v>26144.5</c:v>
                </c:pt>
                <c:pt idx="134">
                  <c:v>26507.5</c:v>
                </c:pt>
                <c:pt idx="135">
                  <c:v>26512</c:v>
                </c:pt>
                <c:pt idx="136">
                  <c:v>26518.5</c:v>
                </c:pt>
                <c:pt idx="137">
                  <c:v>26518.5</c:v>
                </c:pt>
                <c:pt idx="138">
                  <c:v>26764.5</c:v>
                </c:pt>
                <c:pt idx="139">
                  <c:v>26764.5</c:v>
                </c:pt>
                <c:pt idx="140">
                  <c:v>26785.5</c:v>
                </c:pt>
                <c:pt idx="141">
                  <c:v>26795.5</c:v>
                </c:pt>
                <c:pt idx="142">
                  <c:v>26831</c:v>
                </c:pt>
                <c:pt idx="143">
                  <c:v>26878.5</c:v>
                </c:pt>
                <c:pt idx="144">
                  <c:v>27163.5</c:v>
                </c:pt>
                <c:pt idx="145">
                  <c:v>27173.5</c:v>
                </c:pt>
                <c:pt idx="146">
                  <c:v>27458.5</c:v>
                </c:pt>
                <c:pt idx="147">
                  <c:v>27479</c:v>
                </c:pt>
                <c:pt idx="148">
                  <c:v>27501.5</c:v>
                </c:pt>
                <c:pt idx="149">
                  <c:v>27517.5</c:v>
                </c:pt>
                <c:pt idx="150">
                  <c:v>27525.5</c:v>
                </c:pt>
                <c:pt idx="151">
                  <c:v>27526.5</c:v>
                </c:pt>
                <c:pt idx="152">
                  <c:v>28101.5</c:v>
                </c:pt>
                <c:pt idx="153">
                  <c:v>28131.5</c:v>
                </c:pt>
                <c:pt idx="154">
                  <c:v>28488.5</c:v>
                </c:pt>
                <c:pt idx="155">
                  <c:v>28801.5</c:v>
                </c:pt>
                <c:pt idx="156">
                  <c:v>28819.5</c:v>
                </c:pt>
                <c:pt idx="157">
                  <c:v>29164.5</c:v>
                </c:pt>
              </c:numCache>
            </c:numRef>
          </c:xVal>
          <c:yVal>
            <c:numRef>
              <c:f>Active!$U$21:$U$988</c:f>
              <c:numCache>
                <c:formatCode>General</c:formatCode>
                <c:ptCount val="968"/>
                <c:pt idx="21">
                  <c:v>-0.55470154999784427</c:v>
                </c:pt>
                <c:pt idx="28">
                  <c:v>-0.54388555000332417</c:v>
                </c:pt>
                <c:pt idx="57">
                  <c:v>-0.47375984999234788</c:v>
                </c:pt>
                <c:pt idx="72">
                  <c:v>-1.1011483499969472</c:v>
                </c:pt>
                <c:pt idx="100">
                  <c:v>-0.32316795000224374</c:v>
                </c:pt>
                <c:pt idx="102">
                  <c:v>-0.43530209999880753</c:v>
                </c:pt>
                <c:pt idx="146">
                  <c:v>-1.2833015500000329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6E0-41C5-8257-67B6FA090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765272"/>
        <c:axId val="1"/>
      </c:scatterChart>
      <c:valAx>
        <c:axId val="7487652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06724075878474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839464882943144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7652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872909698996656E-2"/>
          <c:y val="0.85582822085889576"/>
          <c:w val="0.87625488285536213"/>
          <c:h val="0.122699386503067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WW Cnc - O-C Diagr.</a:t>
            </a:r>
          </a:p>
        </c:rich>
      </c:tx>
      <c:layout>
        <c:manualLayout>
          <c:xMode val="edge"/>
          <c:yMode val="edge"/>
          <c:x val="0.33264506192924231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28942294984722"/>
          <c:y val="0.15"/>
          <c:w val="0.7706619345036626"/>
          <c:h val="0.62187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22903.5</c:v>
                </c:pt>
                <c:pt idx="2">
                  <c:v>21573.5</c:v>
                </c:pt>
              </c:numCache>
            </c:numRef>
          </c:xVal>
          <c:yVal>
            <c:numRef>
              <c:f>'A (old)'!$H$21:$H$993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BB-4081-B009-50EAE2C771A8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plus>
            <c:minus>
              <c:numRef>
                <c:f>'A (old)'!$D$21:$D$993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22903.5</c:v>
                </c:pt>
                <c:pt idx="2">
                  <c:v>21573.5</c:v>
                </c:pt>
              </c:numCache>
            </c:numRef>
          </c:xVal>
          <c:yVal>
            <c:numRef>
              <c:f>'A (old)'!$I$21:$I$993</c:f>
              <c:numCache>
                <c:formatCode>General</c:formatCode>
                <c:ptCount val="973"/>
                <c:pt idx="1">
                  <c:v>0.10388494999642717</c:v>
                </c:pt>
                <c:pt idx="2">
                  <c:v>0.14330394999706186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BB-4081-B009-50EAE2C771A8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plus>
            <c:minus>
              <c:numRef>
                <c:f>'A (old)'!$D$21:$D$44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22903.5</c:v>
                </c:pt>
                <c:pt idx="2">
                  <c:v>21573.5</c:v>
                </c:pt>
              </c:numCache>
            </c:numRef>
          </c:xVal>
          <c:yVal>
            <c:numRef>
              <c:f>'A (old)'!$J$21:$J$993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BB-4081-B009-50EAE2C771A8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22903.5</c:v>
                </c:pt>
                <c:pt idx="2">
                  <c:v>21573.5</c:v>
                </c:pt>
              </c:numCache>
            </c:numRef>
          </c:xVal>
          <c:yVal>
            <c:numRef>
              <c:f>'A (old)'!$K$21:$K$993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BB-4081-B009-50EAE2C771A8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22903.5</c:v>
                </c:pt>
                <c:pt idx="2">
                  <c:v>21573.5</c:v>
                </c:pt>
              </c:numCache>
            </c:numRef>
          </c:xVal>
          <c:yVal>
            <c:numRef>
              <c:f>'A (old)'!$L$21:$L$993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BB-4081-B009-50EAE2C771A8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22903.5</c:v>
                </c:pt>
                <c:pt idx="2">
                  <c:v>21573.5</c:v>
                </c:pt>
              </c:numCache>
            </c:numRef>
          </c:xVal>
          <c:yVal>
            <c:numRef>
              <c:f>'A (old)'!$M$21:$M$993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BB-4081-B009-50EAE2C771A8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2.0999999999999999E-3</c:v>
                  </c:pt>
                  <c:pt idx="2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22903.5</c:v>
                </c:pt>
                <c:pt idx="2">
                  <c:v>21573.5</c:v>
                </c:pt>
              </c:numCache>
            </c:numRef>
          </c:xVal>
          <c:yVal>
            <c:numRef>
              <c:f>'A (old)'!$N$21:$N$993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BB-4081-B009-50EAE2C771A8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22903.5</c:v>
                </c:pt>
                <c:pt idx="2">
                  <c:v>21573.5</c:v>
                </c:pt>
              </c:numCache>
            </c:numRef>
          </c:xVal>
          <c:yVal>
            <c:numRef>
              <c:f>'A (old)'!$O$21:$O$993</c:f>
              <c:numCache>
                <c:formatCode>General</c:formatCode>
                <c:ptCount val="973"/>
                <c:pt idx="0">
                  <c:v>1.3960402585985465E-3</c:v>
                </c:pt>
                <c:pt idx="1">
                  <c:v>0.12652966767979243</c:v>
                </c:pt>
                <c:pt idx="2">
                  <c:v>0.11926319205509804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BB-4081-B009-50EAE2C77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771176"/>
        <c:axId val="1"/>
      </c:scatterChart>
      <c:valAx>
        <c:axId val="748771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66159085486208"/>
              <c:y val="0.83437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7711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6115702479338845E-2"/>
          <c:y val="0.91874999999999996"/>
          <c:w val="0.99173553719008267"/>
          <c:h val="0.981249999999999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WW Cnc - O-C Diagr.</a:t>
            </a:r>
          </a:p>
        </c:rich>
      </c:tx>
      <c:layout>
        <c:manualLayout>
          <c:xMode val="edge"/>
          <c:yMode val="edge"/>
          <c:x val="0.33264506192924231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95060081857812"/>
          <c:y val="0.15"/>
          <c:w val="0.75000075663493171"/>
          <c:h val="0.62187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21574.5</c:v>
                </c:pt>
                <c:pt idx="2">
                  <c:v>21907.5</c:v>
                </c:pt>
                <c:pt idx="3">
                  <c:v>22592.5</c:v>
                </c:pt>
                <c:pt idx="4">
                  <c:v>22847.5</c:v>
                </c:pt>
                <c:pt idx="5">
                  <c:v>22904.5</c:v>
                </c:pt>
                <c:pt idx="6">
                  <c:v>23552.5</c:v>
                </c:pt>
              </c:numCache>
            </c:numRef>
          </c:xVal>
          <c:yVal>
            <c:numRef>
              <c:f>'C'!$H$21:$H$993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5E-4CD8-AF38-8500C74065CF}"/>
            </c:ext>
          </c:extLst>
        </c:ser>
        <c:ser>
          <c:idx val="1"/>
          <c:order val="1"/>
          <c:tx>
            <c:strRef>
              <c:f>'C'!$I$20:$I$20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plus>
            <c:minus>
              <c:numRef>
                <c:f>'C'!$D$21:$D$993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21574.5</c:v>
                </c:pt>
                <c:pt idx="2">
                  <c:v>21907.5</c:v>
                </c:pt>
                <c:pt idx="3">
                  <c:v>22592.5</c:v>
                </c:pt>
                <c:pt idx="4">
                  <c:v>22847.5</c:v>
                </c:pt>
                <c:pt idx="5">
                  <c:v>22904.5</c:v>
                </c:pt>
                <c:pt idx="6">
                  <c:v>23552.5</c:v>
                </c:pt>
              </c:numCache>
            </c:numRef>
          </c:xVal>
          <c:yVal>
            <c:numRef>
              <c:f>'C'!$I$21:$I$993</c:f>
              <c:numCache>
                <c:formatCode>General</c:formatCode>
                <c:ptCount val="973"/>
                <c:pt idx="1">
                  <c:v>-0.34448894505476346</c:v>
                </c:pt>
                <c:pt idx="2">
                  <c:v>-0.32316795000224374</c:v>
                </c:pt>
                <c:pt idx="3">
                  <c:v>-0.34376492345472798</c:v>
                </c:pt>
                <c:pt idx="4">
                  <c:v>-0.32803650939604267</c:v>
                </c:pt>
                <c:pt idx="5">
                  <c:v>-0.34518192272662418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5E-4CD8-AF38-8500C74065CF}"/>
            </c:ext>
          </c:extLst>
        </c:ser>
        <c:ser>
          <c:idx val="3"/>
          <c:order val="2"/>
          <c:tx>
            <c:strRef>
              <c:f>'C'!$J$20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plus>
            <c:minus>
              <c:numRef>
                <c:f>'C'!$D$21:$D$44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21574.5</c:v>
                </c:pt>
                <c:pt idx="2">
                  <c:v>21907.5</c:v>
                </c:pt>
                <c:pt idx="3">
                  <c:v>22592.5</c:v>
                </c:pt>
                <c:pt idx="4">
                  <c:v>22847.5</c:v>
                </c:pt>
                <c:pt idx="5">
                  <c:v>22904.5</c:v>
                </c:pt>
                <c:pt idx="6">
                  <c:v>23552.5</c:v>
                </c:pt>
              </c:numCache>
            </c:numRef>
          </c:xVal>
          <c:yVal>
            <c:numRef>
              <c:f>'C'!$J$21:$J$993</c:f>
              <c:numCache>
                <c:formatCode>General</c:formatCode>
                <c:ptCount val="973"/>
                <c:pt idx="6">
                  <c:v>-0.34717030584579334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5E-4CD8-AF38-8500C74065CF}"/>
            </c:ext>
          </c:extLst>
        </c:ser>
        <c:ser>
          <c:idx val="4"/>
          <c:order val="3"/>
          <c:tx>
            <c:strRef>
              <c:f>'C'!$K$20</c:f>
              <c:strCache>
                <c:ptCount val="1"/>
                <c:pt idx="0">
                  <c:v>S3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21574.5</c:v>
                </c:pt>
                <c:pt idx="2">
                  <c:v>21907.5</c:v>
                </c:pt>
                <c:pt idx="3">
                  <c:v>22592.5</c:v>
                </c:pt>
                <c:pt idx="4">
                  <c:v>22847.5</c:v>
                </c:pt>
                <c:pt idx="5">
                  <c:v>22904.5</c:v>
                </c:pt>
                <c:pt idx="6">
                  <c:v>23552.5</c:v>
                </c:pt>
              </c:numCache>
            </c:numRef>
          </c:xVal>
          <c:yVal>
            <c:numRef>
              <c:f>'C'!$K$21:$K$993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5E-4CD8-AF38-8500C74065CF}"/>
            </c:ext>
          </c:extLst>
        </c:ser>
        <c:ser>
          <c:idx val="2"/>
          <c:order val="4"/>
          <c:tx>
            <c:strRef>
              <c:f>'C'!$L$20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21574.5</c:v>
                </c:pt>
                <c:pt idx="2">
                  <c:v>21907.5</c:v>
                </c:pt>
                <c:pt idx="3">
                  <c:v>22592.5</c:v>
                </c:pt>
                <c:pt idx="4">
                  <c:v>22847.5</c:v>
                </c:pt>
                <c:pt idx="5">
                  <c:v>22904.5</c:v>
                </c:pt>
                <c:pt idx="6">
                  <c:v>23552.5</c:v>
                </c:pt>
              </c:numCache>
            </c:numRef>
          </c:xVal>
          <c:yVal>
            <c:numRef>
              <c:f>'C'!$L$21:$L$993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5E-4CD8-AF38-8500C74065CF}"/>
            </c:ext>
          </c:extLst>
        </c:ser>
        <c:ser>
          <c:idx val="5"/>
          <c:order val="5"/>
          <c:tx>
            <c:strRef>
              <c:f>'C'!$M$20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21574.5</c:v>
                </c:pt>
                <c:pt idx="2">
                  <c:v>21907.5</c:v>
                </c:pt>
                <c:pt idx="3">
                  <c:v>22592.5</c:v>
                </c:pt>
                <c:pt idx="4">
                  <c:v>22847.5</c:v>
                </c:pt>
                <c:pt idx="5">
                  <c:v>22904.5</c:v>
                </c:pt>
                <c:pt idx="6">
                  <c:v>23552.5</c:v>
                </c:pt>
              </c:numCache>
            </c:numRef>
          </c:xVal>
          <c:yVal>
            <c:numRef>
              <c:f>'C'!$M$21:$M$993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5E-4CD8-AF38-8500C74065CF}"/>
            </c:ext>
          </c:extLst>
        </c:ser>
        <c:ser>
          <c:idx val="6"/>
          <c:order val="6"/>
          <c:tx>
            <c:strRef>
              <c:f>'C'!$N$20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plus>
            <c:minus>
              <c:numRef>
                <c:f>'C'!$D$21:$D$93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8.9999999999999998E-4</c:v>
                  </c:pt>
                  <c:pt idx="2">
                    <c:v>3.8E-3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2.0999999999999999E-3</c:v>
                  </c:pt>
                  <c:pt idx="6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21574.5</c:v>
                </c:pt>
                <c:pt idx="2">
                  <c:v>21907.5</c:v>
                </c:pt>
                <c:pt idx="3">
                  <c:v>22592.5</c:v>
                </c:pt>
                <c:pt idx="4">
                  <c:v>22847.5</c:v>
                </c:pt>
                <c:pt idx="5">
                  <c:v>22904.5</c:v>
                </c:pt>
                <c:pt idx="6">
                  <c:v>23552.5</c:v>
                </c:pt>
              </c:numCache>
            </c:numRef>
          </c:xVal>
          <c:yVal>
            <c:numRef>
              <c:f>'C'!$N$21:$N$993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55E-4CD8-AF38-8500C74065CF}"/>
            </c:ext>
          </c:extLst>
        </c:ser>
        <c:ser>
          <c:idx val="7"/>
          <c:order val="7"/>
          <c:tx>
            <c:strRef>
              <c:f>'C'!$O$20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21574.5</c:v>
                </c:pt>
                <c:pt idx="2">
                  <c:v>21907.5</c:v>
                </c:pt>
                <c:pt idx="3">
                  <c:v>22592.5</c:v>
                </c:pt>
                <c:pt idx="4">
                  <c:v>22847.5</c:v>
                </c:pt>
                <c:pt idx="5">
                  <c:v>22904.5</c:v>
                </c:pt>
                <c:pt idx="6">
                  <c:v>23552.5</c:v>
                </c:pt>
              </c:numCache>
            </c:numRef>
          </c:xVal>
          <c:yVal>
            <c:numRef>
              <c:f>'C'!$O$21:$O$993</c:f>
              <c:numCache>
                <c:formatCode>General</c:formatCode>
                <c:ptCount val="973"/>
                <c:pt idx="0">
                  <c:v>-0.34172852136740378</c:v>
                </c:pt>
                <c:pt idx="1">
                  <c:v>-0.34172852129913378</c:v>
                </c:pt>
                <c:pt idx="2">
                  <c:v>-0.34172852129808007</c:v>
                </c:pt>
                <c:pt idx="3">
                  <c:v>-0.34172852129591247</c:v>
                </c:pt>
                <c:pt idx="4">
                  <c:v>-0.34172852129510556</c:v>
                </c:pt>
                <c:pt idx="5">
                  <c:v>-0.3417285212949252</c:v>
                </c:pt>
                <c:pt idx="6">
                  <c:v>-0.34172852129287468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55E-4CD8-AF38-8500C740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772816"/>
        <c:axId val="1"/>
      </c:scatterChart>
      <c:valAx>
        <c:axId val="748772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99216936725879"/>
              <c:y val="0.83437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87728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2.4793388429752067E-2"/>
          <c:y val="0.91874999999999996"/>
          <c:w val="0.99173553719008267"/>
          <c:h val="0.981249999999999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400050</xdr:colOff>
      <xdr:row>0</xdr:row>
      <xdr:rowOff>0</xdr:rowOff>
    </xdr:from>
    <xdr:to>
      <xdr:col>24</xdr:col>
      <xdr:colOff>628650</xdr:colOff>
      <xdr:row>18</xdr:row>
      <xdr:rowOff>19050</xdr:rowOff>
    </xdr:to>
    <xdr:graphicFrame macro="">
      <xdr:nvGraphicFramePr>
        <xdr:cNvPr id="50185" name="Chart 1">
          <a:extLst>
            <a:ext uri="{FF2B5EF4-FFF2-40B4-BE49-F238E27FC236}">
              <a16:creationId xmlns:a16="http://schemas.microsoft.com/office/drawing/2014/main" id="{CAB570E8-D4C8-E03A-1616-AB5246FA4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16</xdr:col>
      <xdr:colOff>171450</xdr:colOff>
      <xdr:row>18</xdr:row>
      <xdr:rowOff>28575</xdr:rowOff>
    </xdr:to>
    <xdr:graphicFrame macro="">
      <xdr:nvGraphicFramePr>
        <xdr:cNvPr id="50186" name="Chart 4">
          <a:extLst>
            <a:ext uri="{FF2B5EF4-FFF2-40B4-BE49-F238E27FC236}">
              <a16:creationId xmlns:a16="http://schemas.microsoft.com/office/drawing/2014/main" id="{2FB62399-0E02-06C4-FCE2-98713CB37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A4DFF1A8-569A-AA76-7FC3-9B8E2E046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52228" name="Chart 1">
          <a:extLst>
            <a:ext uri="{FF2B5EF4-FFF2-40B4-BE49-F238E27FC236}">
              <a16:creationId xmlns:a16="http://schemas.microsoft.com/office/drawing/2014/main" id="{D9A264EA-2064-9E47-311C-029AAFF0D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36" TargetMode="External"/><Relationship Id="rId13" Type="http://schemas.openxmlformats.org/officeDocument/2006/relationships/hyperlink" Target="http://www.bav-astro.de/sfs/BAVM_link.php?BAVMnr=131" TargetMode="External"/><Relationship Id="rId18" Type="http://schemas.openxmlformats.org/officeDocument/2006/relationships/hyperlink" Target="http://vsolj.cetus-net.org/no43.pdf" TargetMode="External"/><Relationship Id="rId26" Type="http://schemas.openxmlformats.org/officeDocument/2006/relationships/hyperlink" Target="http://www.bav-astro.de/sfs/BAVM_link.php?BAVMnr=201" TargetMode="External"/><Relationship Id="rId39" Type="http://schemas.openxmlformats.org/officeDocument/2006/relationships/hyperlink" Target="http://var.astro.cz/oejv/issues/oejv0142.pdf" TargetMode="External"/><Relationship Id="rId3" Type="http://schemas.openxmlformats.org/officeDocument/2006/relationships/hyperlink" Target="http://www.bav-astro.de/sfs/BAVM_link.php?BAVMnr=34" TargetMode="External"/><Relationship Id="rId21" Type="http://schemas.openxmlformats.org/officeDocument/2006/relationships/hyperlink" Target="http://www.bav-astro.de/sfs/BAVM_link.php?BAVMnr=172" TargetMode="External"/><Relationship Id="rId34" Type="http://schemas.openxmlformats.org/officeDocument/2006/relationships/hyperlink" Target="http://www.bav-astro.de/sfs/BAVM_link.php?BAVMnr=209" TargetMode="External"/><Relationship Id="rId42" Type="http://schemas.openxmlformats.org/officeDocument/2006/relationships/hyperlink" Target="http://www.konkoly.hu/cgi-bin/IBVS?5992" TargetMode="External"/><Relationship Id="rId47" Type="http://schemas.openxmlformats.org/officeDocument/2006/relationships/hyperlink" Target="http://vsolj.cetus-net.org/vsoljno59.pdf" TargetMode="External"/><Relationship Id="rId7" Type="http://schemas.openxmlformats.org/officeDocument/2006/relationships/hyperlink" Target="http://www.bav-astro.de/sfs/BAVM_link.php?BAVMnr=38" TargetMode="External"/><Relationship Id="rId12" Type="http://schemas.openxmlformats.org/officeDocument/2006/relationships/hyperlink" Target="http://www.bav-astro.de/sfs/BAVM_link.php?BAVMnr=131" TargetMode="External"/><Relationship Id="rId17" Type="http://schemas.openxmlformats.org/officeDocument/2006/relationships/hyperlink" Target="http://www.bav-astro.de/sfs/BAVM_link.php?BAVMnr=172" TargetMode="External"/><Relationship Id="rId25" Type="http://schemas.openxmlformats.org/officeDocument/2006/relationships/hyperlink" Target="http://var.astro.cz/oejv/issues/oejv0074.pdf" TargetMode="External"/><Relationship Id="rId33" Type="http://schemas.openxmlformats.org/officeDocument/2006/relationships/hyperlink" Target="http://www.konkoly.hu/cgi-bin/IBVS?5875" TargetMode="External"/><Relationship Id="rId38" Type="http://schemas.openxmlformats.org/officeDocument/2006/relationships/hyperlink" Target="http://var.astro.cz/oejv/issues/oejv0160.pdf" TargetMode="External"/><Relationship Id="rId46" Type="http://schemas.openxmlformats.org/officeDocument/2006/relationships/hyperlink" Target="http://www.bav-astro.de/sfs/BAVM_link.php?BAVMnr=241" TargetMode="External"/><Relationship Id="rId2" Type="http://schemas.openxmlformats.org/officeDocument/2006/relationships/hyperlink" Target="http://www.bav-astro.de/sfs/BAVM_link.php?BAVMnr=34" TargetMode="External"/><Relationship Id="rId16" Type="http://schemas.openxmlformats.org/officeDocument/2006/relationships/hyperlink" Target="http://www.bav-astro.de/sfs/BAVM_link.php?BAVMnr=158" TargetMode="External"/><Relationship Id="rId20" Type="http://schemas.openxmlformats.org/officeDocument/2006/relationships/hyperlink" Target="http://www.bav-astro.de/sfs/BAVM_link.php?BAVMnr=173" TargetMode="External"/><Relationship Id="rId29" Type="http://schemas.openxmlformats.org/officeDocument/2006/relationships/hyperlink" Target="http://var.astro.cz/oejv/issues/oejv0107.pdf" TargetMode="External"/><Relationship Id="rId41" Type="http://schemas.openxmlformats.org/officeDocument/2006/relationships/hyperlink" Target="http://www.bav-astro.de/sfs/BAVM_link.php?BAVMnr=220" TargetMode="External"/><Relationship Id="rId1" Type="http://schemas.openxmlformats.org/officeDocument/2006/relationships/hyperlink" Target="http://www.konkoly.hu/cgi-bin/IBVS?221" TargetMode="External"/><Relationship Id="rId6" Type="http://schemas.openxmlformats.org/officeDocument/2006/relationships/hyperlink" Target="http://www.bav-astro.de/sfs/BAVM_link.php?BAVMnr=36" TargetMode="External"/><Relationship Id="rId11" Type="http://schemas.openxmlformats.org/officeDocument/2006/relationships/hyperlink" Target="http://www.bav-astro.de/sfs/BAVM_link.php?BAVMnr=131" TargetMode="External"/><Relationship Id="rId24" Type="http://schemas.openxmlformats.org/officeDocument/2006/relationships/hyperlink" Target="http://www.bav-astro.de/sfs/BAVM_link.php?BAVMnr=178" TargetMode="External"/><Relationship Id="rId32" Type="http://schemas.openxmlformats.org/officeDocument/2006/relationships/hyperlink" Target="http://www.bav-astro.de/sfs/BAVM_link.php?BAVMnr=203" TargetMode="External"/><Relationship Id="rId37" Type="http://schemas.openxmlformats.org/officeDocument/2006/relationships/hyperlink" Target="http://www.konkoly.hu/cgi-bin/IBVS?5988" TargetMode="External"/><Relationship Id="rId40" Type="http://schemas.openxmlformats.org/officeDocument/2006/relationships/hyperlink" Target="http://www.bav-astro.de/sfs/BAVM_link.php?BAVMnr=220" TargetMode="External"/><Relationship Id="rId45" Type="http://schemas.openxmlformats.org/officeDocument/2006/relationships/hyperlink" Target="http://vsolj.cetus-net.org/vsoljno56.pdf" TargetMode="External"/><Relationship Id="rId5" Type="http://schemas.openxmlformats.org/officeDocument/2006/relationships/hyperlink" Target="http://www.bav-astro.de/sfs/BAVM_link.php?BAVMnr=34" TargetMode="External"/><Relationship Id="rId15" Type="http://schemas.openxmlformats.org/officeDocument/2006/relationships/hyperlink" Target="http://www.bav-astro.de/sfs/BAVM_link.php?BAVMnr=152" TargetMode="External"/><Relationship Id="rId23" Type="http://schemas.openxmlformats.org/officeDocument/2006/relationships/hyperlink" Target="http://var.astro.cz/oejv/issues/oejv0003.pdf" TargetMode="External"/><Relationship Id="rId28" Type="http://schemas.openxmlformats.org/officeDocument/2006/relationships/hyperlink" Target="http://www.bav-astro.de/sfs/BAVM_link.php?BAVMnr=186" TargetMode="External"/><Relationship Id="rId36" Type="http://schemas.openxmlformats.org/officeDocument/2006/relationships/hyperlink" Target="http://vsolj.cetus-net.org/vsoljno50.pdf" TargetMode="External"/><Relationship Id="rId10" Type="http://schemas.openxmlformats.org/officeDocument/2006/relationships/hyperlink" Target="http://www.bav-astro.de/sfs/BAVM_link.php?BAVMnr=36" TargetMode="External"/><Relationship Id="rId19" Type="http://schemas.openxmlformats.org/officeDocument/2006/relationships/hyperlink" Target="http://www.bav-astro.de/sfs/BAVM_link.php?BAVMnr=173" TargetMode="External"/><Relationship Id="rId31" Type="http://schemas.openxmlformats.org/officeDocument/2006/relationships/hyperlink" Target="http://www.bav-astro.de/sfs/BAVM_link.php?BAVMnr=201" TargetMode="External"/><Relationship Id="rId44" Type="http://schemas.openxmlformats.org/officeDocument/2006/relationships/hyperlink" Target="http://www.konkoly.hu/cgi-bin/IBVS?6029" TargetMode="External"/><Relationship Id="rId4" Type="http://schemas.openxmlformats.org/officeDocument/2006/relationships/hyperlink" Target="http://www.bav-astro.de/sfs/BAVM_link.php?BAVMnr=34" TargetMode="External"/><Relationship Id="rId9" Type="http://schemas.openxmlformats.org/officeDocument/2006/relationships/hyperlink" Target="http://www.bav-astro.de/sfs/BAVM_link.php?BAVMnr=36" TargetMode="External"/><Relationship Id="rId14" Type="http://schemas.openxmlformats.org/officeDocument/2006/relationships/hyperlink" Target="http://www.bav-astro.de/sfs/BAVM_link.php?BAVMnr=128" TargetMode="External"/><Relationship Id="rId22" Type="http://schemas.openxmlformats.org/officeDocument/2006/relationships/hyperlink" Target="http://www.konkoly.hu/cgi-bin/IBVS?5672" TargetMode="External"/><Relationship Id="rId27" Type="http://schemas.openxmlformats.org/officeDocument/2006/relationships/hyperlink" Target="http://www.bav-astro.de/sfs/BAVM_link.php?BAVMnr=201" TargetMode="External"/><Relationship Id="rId30" Type="http://schemas.openxmlformats.org/officeDocument/2006/relationships/hyperlink" Target="http://var.astro.cz/oejv/issues/oejv0094.pdf" TargetMode="External"/><Relationship Id="rId35" Type="http://schemas.openxmlformats.org/officeDocument/2006/relationships/hyperlink" Target="http://www.konkoly.hu/cgi-bin/IBVS?5894" TargetMode="External"/><Relationship Id="rId43" Type="http://schemas.openxmlformats.org/officeDocument/2006/relationships/hyperlink" Target="http://vsolj.cetus-net.org/vsoljno55.pdf" TargetMode="External"/><Relationship Id="rId48" Type="http://schemas.openxmlformats.org/officeDocument/2006/relationships/hyperlink" Target="http://www.bav-astro.de/sfs/BAVM_link.php?BAVMnr=23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81"/>
  <sheetViews>
    <sheetView tabSelected="1" workbookViewId="0">
      <pane xSplit="14" ySplit="22" topLeftCell="O165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/>
  <cols>
    <col min="1" max="1" width="17.28515625" customWidth="1"/>
    <col min="2" max="2" width="5.140625" style="6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style="20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50</v>
      </c>
    </row>
    <row r="2" spans="1:6">
      <c r="A2" t="s">
        <v>31</v>
      </c>
      <c r="B2" s="16" t="s">
        <v>45</v>
      </c>
    </row>
    <row r="4" spans="1:6" ht="14.25" thickTop="1" thickBot="1">
      <c r="A4" s="8" t="s">
        <v>4</v>
      </c>
      <c r="C4" s="3">
        <v>27133.458999999999</v>
      </c>
      <c r="D4" s="4">
        <v>1.1159843</v>
      </c>
    </row>
    <row r="5" spans="1:6" ht="13.5" thickTop="1">
      <c r="A5" s="30" t="s">
        <v>56</v>
      </c>
      <c r="B5" s="31"/>
      <c r="C5" s="32">
        <v>-9.5</v>
      </c>
      <c r="D5" s="31" t="s">
        <v>57</v>
      </c>
    </row>
    <row r="6" spans="1:6">
      <c r="A6" s="8" t="s">
        <v>5</v>
      </c>
    </row>
    <row r="7" spans="1:6">
      <c r="A7" t="s">
        <v>6</v>
      </c>
      <c r="C7">
        <f>+C4</f>
        <v>27133.458999999999</v>
      </c>
    </row>
    <row r="8" spans="1:6">
      <c r="A8" t="s">
        <v>7</v>
      </c>
      <c r="C8">
        <f>+D4</f>
        <v>1.1159843</v>
      </c>
    </row>
    <row r="9" spans="1:6">
      <c r="A9" s="44" t="s">
        <v>62</v>
      </c>
      <c r="B9" s="45">
        <v>51</v>
      </c>
      <c r="C9" s="43" t="str">
        <f>"F"&amp;B9</f>
        <v>F51</v>
      </c>
      <c r="D9" s="74" t="str">
        <f>"G"&amp;B9</f>
        <v>G51</v>
      </c>
    </row>
    <row r="10" spans="1:6" ht="13.5" thickBot="1">
      <c r="A10" s="31"/>
      <c r="B10" s="31"/>
      <c r="C10" s="7" t="s">
        <v>26</v>
      </c>
      <c r="D10" s="7" t="s">
        <v>27</v>
      </c>
      <c r="E10" s="31"/>
    </row>
    <row r="11" spans="1:6">
      <c r="A11" s="31" t="s">
        <v>20</v>
      </c>
      <c r="B11" s="31"/>
      <c r="C11" s="42">
        <f ca="1">INTERCEPT(INDIRECT($D$9):G986,INDIRECT($C$9):F986)</f>
        <v>-0.30609204588957983</v>
      </c>
      <c r="D11" s="6"/>
      <c r="E11" s="31"/>
    </row>
    <row r="12" spans="1:6">
      <c r="A12" s="31" t="s">
        <v>21</v>
      </c>
      <c r="B12" s="31"/>
      <c r="C12" s="42">
        <f ca="1">SLOPE(INDIRECT($D$9):G986,INDIRECT($C$9):F986)</f>
        <v>-3.0632807336149526E-5</v>
      </c>
      <c r="D12" s="6"/>
      <c r="E12" s="31"/>
    </row>
    <row r="13" spans="1:6">
      <c r="A13" s="31" t="s">
        <v>25</v>
      </c>
      <c r="B13" s="31"/>
      <c r="C13" s="6" t="s">
        <v>18</v>
      </c>
    </row>
    <row r="14" spans="1:6">
      <c r="A14" s="31"/>
      <c r="B14" s="31"/>
      <c r="C14" s="31"/>
    </row>
    <row r="15" spans="1:6">
      <c r="A15" s="33" t="s">
        <v>22</v>
      </c>
      <c r="B15" s="31"/>
      <c r="C15" s="34">
        <f ca="1">(C7+C11)+(C8+C12)*INT(MAX(F21:F3527))</f>
        <v>59678.825657960959</v>
      </c>
      <c r="E15" s="35" t="s">
        <v>69</v>
      </c>
      <c r="F15" s="32">
        <v>1</v>
      </c>
    </row>
    <row r="16" spans="1:6">
      <c r="A16" s="37" t="s">
        <v>8</v>
      </c>
      <c r="B16" s="31"/>
      <c r="C16" s="38">
        <f ca="1">+C8+C12</f>
        <v>1.115953667192664</v>
      </c>
      <c r="E16" s="35" t="s">
        <v>58</v>
      </c>
      <c r="F16" s="36">
        <f ca="1">NOW()+15018.5+$C$5/24</f>
        <v>59955.806891319444</v>
      </c>
    </row>
    <row r="17" spans="1:21" ht="13.5" thickBot="1">
      <c r="A17" s="35" t="s">
        <v>53</v>
      </c>
      <c r="B17" s="31"/>
      <c r="C17" s="31">
        <f>COUNT(C21:C2185)</f>
        <v>158</v>
      </c>
      <c r="E17" s="35" t="s">
        <v>70</v>
      </c>
      <c r="F17" s="36">
        <f ca="1">ROUND(2*(F16-$C$7)/$C$8,0)/2+F15</f>
        <v>29412</v>
      </c>
    </row>
    <row r="18" spans="1:21" ht="14.25" thickTop="1" thickBot="1">
      <c r="A18" s="37" t="s">
        <v>9</v>
      </c>
      <c r="B18" s="31"/>
      <c r="C18" s="40">
        <f ca="1">+C15</f>
        <v>59678.825657960959</v>
      </c>
      <c r="D18" s="41">
        <f ca="1">+C16</f>
        <v>1.115953667192664</v>
      </c>
      <c r="E18" s="35" t="s">
        <v>59</v>
      </c>
      <c r="F18" s="12">
        <f ca="1">ROUND(2*(F16-$C$15)/$C$16,0)/2+F15</f>
        <v>249</v>
      </c>
    </row>
    <row r="19" spans="1:21" ht="13.5" thickTop="1">
      <c r="E19" s="35" t="s">
        <v>60</v>
      </c>
      <c r="F19" s="39">
        <f ca="1">+$C$15+$C$16*F18-15018.5-$C$5/24</f>
        <v>44938.593954425269</v>
      </c>
    </row>
    <row r="20" spans="1:21" ht="13.5" thickBot="1">
      <c r="A20" s="7" t="s">
        <v>10</v>
      </c>
      <c r="B20" s="7" t="s">
        <v>11</v>
      </c>
      <c r="C20" s="7" t="s">
        <v>12</v>
      </c>
      <c r="D20" s="7" t="s">
        <v>17</v>
      </c>
      <c r="E20" s="7" t="s">
        <v>13</v>
      </c>
      <c r="F20" s="7" t="s">
        <v>14</v>
      </c>
      <c r="G20" s="75" t="s">
        <v>15</v>
      </c>
      <c r="H20" s="10" t="s">
        <v>48</v>
      </c>
      <c r="I20" s="10" t="s">
        <v>93</v>
      </c>
      <c r="J20" s="10" t="s">
        <v>88</v>
      </c>
      <c r="K20" s="10" t="s">
        <v>86</v>
      </c>
      <c r="L20" s="10" t="s">
        <v>32</v>
      </c>
      <c r="M20" s="10" t="s">
        <v>33</v>
      </c>
      <c r="N20" s="10" t="s">
        <v>34</v>
      </c>
      <c r="O20" s="10" t="s">
        <v>29</v>
      </c>
      <c r="P20" s="9" t="s">
        <v>28</v>
      </c>
      <c r="Q20" s="7" t="s">
        <v>19</v>
      </c>
      <c r="U20" s="77" t="s">
        <v>629</v>
      </c>
    </row>
    <row r="21" spans="1:21">
      <c r="A21" t="s">
        <v>16</v>
      </c>
      <c r="C21" s="20">
        <v>27133.458999999999</v>
      </c>
      <c r="D21" s="20" t="s">
        <v>18</v>
      </c>
      <c r="E21">
        <f>+(C21-C$7)/C$8</f>
        <v>0</v>
      </c>
      <c r="F21">
        <v>0</v>
      </c>
      <c r="H21" s="12">
        <v>0</v>
      </c>
      <c r="Q21" s="2">
        <f>+C21-15018.5</f>
        <v>12114.958999999999</v>
      </c>
    </row>
    <row r="22" spans="1:21">
      <c r="A22" s="72" t="s">
        <v>101</v>
      </c>
      <c r="B22" s="73" t="s">
        <v>40</v>
      </c>
      <c r="C22" s="72">
        <v>27133.47</v>
      </c>
      <c r="D22" s="72" t="s">
        <v>93</v>
      </c>
      <c r="E22">
        <f>+(C22-C$7)/C$8</f>
        <v>9.856769492403248E-3</v>
      </c>
      <c r="F22" s="29">
        <f>ROUND(2*E22,0)/2+0.5</f>
        <v>0.5</v>
      </c>
      <c r="G22" s="20">
        <f>+C22-(C$7+F22*C$8)</f>
        <v>-0.54699214999709511</v>
      </c>
      <c r="H22">
        <f>G22</f>
        <v>-0.54699214999709511</v>
      </c>
      <c r="Q22" s="2">
        <f>+C22-15018.5</f>
        <v>12114.970000000001</v>
      </c>
    </row>
    <row r="23" spans="1:21">
      <c r="A23" s="72" t="s">
        <v>106</v>
      </c>
      <c r="B23" s="73" t="s">
        <v>40</v>
      </c>
      <c r="C23" s="72">
        <v>27479.407999999999</v>
      </c>
      <c r="D23" s="72" t="s">
        <v>93</v>
      </c>
      <c r="E23">
        <f>+(C23-C$7)/C$8</f>
        <v>309.9945044029746</v>
      </c>
      <c r="F23" s="29">
        <f>ROUND(2*E23,0)/2+0.5</f>
        <v>310.5</v>
      </c>
      <c r="G23" s="20">
        <f>+C23-(C$7+F23*C$8)</f>
        <v>-0.56412514999829</v>
      </c>
      <c r="H23">
        <f>G23</f>
        <v>-0.56412514999829</v>
      </c>
      <c r="Q23" s="2">
        <f>+C23-15018.5</f>
        <v>12460.907999999999</v>
      </c>
    </row>
    <row r="24" spans="1:21">
      <c r="A24" s="72" t="s">
        <v>101</v>
      </c>
      <c r="B24" s="73" t="s">
        <v>40</v>
      </c>
      <c r="C24" s="72">
        <v>28220.411</v>
      </c>
      <c r="D24" s="72" t="s">
        <v>93</v>
      </c>
      <c r="E24">
        <f>+(C24-C$7)/C$8</f>
        <v>973.98502828400103</v>
      </c>
      <c r="F24" s="29">
        <f>ROUND(2*E24,0)/2+0.5</f>
        <v>974.5</v>
      </c>
      <c r="G24" s="20">
        <f>+C24-(C$7+F24*C$8)</f>
        <v>-0.57470035000005737</v>
      </c>
      <c r="H24">
        <f>G24</f>
        <v>-0.57470035000005737</v>
      </c>
      <c r="Q24" s="2">
        <f>+C24-15018.5</f>
        <v>13201.911</v>
      </c>
    </row>
    <row r="25" spans="1:21">
      <c r="A25" s="72" t="s">
        <v>101</v>
      </c>
      <c r="B25" s="73" t="s">
        <v>40</v>
      </c>
      <c r="C25" s="72">
        <v>28249.429</v>
      </c>
      <c r="D25" s="72" t="s">
        <v>93</v>
      </c>
      <c r="E25">
        <f>+(C25-C$7)/C$8</f>
        <v>999.98718619966348</v>
      </c>
      <c r="F25" s="29">
        <f>ROUND(2*E25,0)/2+0.5</f>
        <v>1000.5</v>
      </c>
      <c r="G25" s="20">
        <f>+C25-(C$7+F25*C$8)</f>
        <v>-0.57229214999824762</v>
      </c>
      <c r="H25">
        <f>G25</f>
        <v>-0.57229214999824762</v>
      </c>
      <c r="Q25" s="2">
        <f>+C25-15018.5</f>
        <v>13230.929</v>
      </c>
    </row>
    <row r="26" spans="1:21">
      <c r="A26" s="72" t="s">
        <v>101</v>
      </c>
      <c r="B26" s="73" t="s">
        <v>40</v>
      </c>
      <c r="C26" s="72">
        <v>28633.35</v>
      </c>
      <c r="D26" s="72" t="s">
        <v>93</v>
      </c>
      <c r="E26">
        <f>+(C26-C$7)/C$8</f>
        <v>1344.0072588834803</v>
      </c>
      <c r="F26" s="29">
        <f>ROUND(2*E26,0)/2+0.5</f>
        <v>1344.5</v>
      </c>
      <c r="G26" s="20">
        <f>+C26-(C$7+F26*C$8)</f>
        <v>-0.54989135000141687</v>
      </c>
      <c r="H26">
        <f>G26</f>
        <v>-0.54989135000141687</v>
      </c>
      <c r="Q26" s="2">
        <f>+C26-15018.5</f>
        <v>13614.849999999999</v>
      </c>
    </row>
    <row r="27" spans="1:21">
      <c r="A27" s="72" t="s">
        <v>101</v>
      </c>
      <c r="B27" s="73" t="s">
        <v>40</v>
      </c>
      <c r="C27" s="72">
        <v>28865.473999999998</v>
      </c>
      <c r="D27" s="72" t="s">
        <v>93</v>
      </c>
      <c r="E27">
        <f>+(C27-C$7)/C$8</f>
        <v>1552.0066008097062</v>
      </c>
      <c r="F27" s="29">
        <f>ROUND(2*E27,0)/2+0.5</f>
        <v>1552.5</v>
      </c>
      <c r="G27" s="20">
        <f>+C27-(C$7+F27*C$8)</f>
        <v>-0.55062575000192737</v>
      </c>
      <c r="H27">
        <f>G27</f>
        <v>-0.55062575000192737</v>
      </c>
      <c r="Q27" s="2">
        <f>+C27-15018.5</f>
        <v>13846.973999999998</v>
      </c>
    </row>
    <row r="28" spans="1:21">
      <c r="A28" s="72" t="s">
        <v>101</v>
      </c>
      <c r="B28" s="73" t="s">
        <v>40</v>
      </c>
      <c r="C28" s="72">
        <v>29317.453000000001</v>
      </c>
      <c r="D28" s="72" t="s">
        <v>93</v>
      </c>
      <c r="E28">
        <f>+(C28-C$7)/C$8</f>
        <v>1957.0114024005557</v>
      </c>
      <c r="F28" s="29">
        <f>ROUND(2*E28,0)/2+0.5</f>
        <v>1957.5</v>
      </c>
      <c r="G28" s="20">
        <f>+C28-(C$7+F28*C$8)</f>
        <v>-0.54526724999595899</v>
      </c>
      <c r="H28">
        <f>G28</f>
        <v>-0.54526724999595899</v>
      </c>
      <c r="Q28" s="2">
        <f>+C28-15018.5</f>
        <v>14298.953000000001</v>
      </c>
    </row>
    <row r="29" spans="1:21">
      <c r="A29" s="72" t="s">
        <v>101</v>
      </c>
      <c r="B29" s="73" t="s">
        <v>40</v>
      </c>
      <c r="C29" s="72">
        <v>29365.428</v>
      </c>
      <c r="D29" s="72" t="s">
        <v>93</v>
      </c>
      <c r="E29">
        <f>+(C29-C$7)/C$8</f>
        <v>2000.0003584279823</v>
      </c>
      <c r="F29" s="29">
        <f>ROUND(2*E29,0)/2+0.5</f>
        <v>2000.5</v>
      </c>
      <c r="G29" s="20">
        <f>+C29-(C$7+F29*C$8)</f>
        <v>-0.55759214999852702</v>
      </c>
      <c r="H29">
        <f>G29</f>
        <v>-0.55759214999852702</v>
      </c>
      <c r="Q29" s="2">
        <f>+C29-15018.5</f>
        <v>14346.928</v>
      </c>
    </row>
    <row r="30" spans="1:21">
      <c r="A30" s="72" t="s">
        <v>101</v>
      </c>
      <c r="B30" s="73" t="s">
        <v>40</v>
      </c>
      <c r="C30" s="72">
        <v>29617.62</v>
      </c>
      <c r="D30" s="72" t="s">
        <v>93</v>
      </c>
      <c r="E30">
        <f>+(C30-C$7)/C$8</f>
        <v>2225.9820321845027</v>
      </c>
      <c r="F30" s="29">
        <f>ROUND(2*E30,0)/2+0.5</f>
        <v>2226.5</v>
      </c>
      <c r="G30" s="20">
        <f>+C30-(C$7+F30*C$8)</f>
        <v>-0.57804395000130171</v>
      </c>
      <c r="H30">
        <f>G30</f>
        <v>-0.57804395000130171</v>
      </c>
      <c r="Q30" s="2">
        <f>+C30-15018.5</f>
        <v>14599.119999999999</v>
      </c>
    </row>
    <row r="31" spans="1:21">
      <c r="A31" s="72" t="s">
        <v>101</v>
      </c>
      <c r="B31" s="73" t="s">
        <v>40</v>
      </c>
      <c r="C31" s="72">
        <v>29721.445</v>
      </c>
      <c r="D31" s="72" t="s">
        <v>93</v>
      </c>
      <c r="E31">
        <f>+(C31-C$7)/C$8</f>
        <v>2319.0164951245288</v>
      </c>
      <c r="F31" s="29">
        <f>ROUND(2*E31,0)/2+0.5</f>
        <v>2319.5</v>
      </c>
      <c r="G31" s="20">
        <f>+C31-(C$7+F31*C$8)</f>
        <v>-0.53958385000078124</v>
      </c>
      <c r="H31">
        <f>G31</f>
        <v>-0.53958385000078124</v>
      </c>
      <c r="Q31" s="2">
        <f>+C31-15018.5</f>
        <v>14702.945</v>
      </c>
    </row>
    <row r="32" spans="1:21">
      <c r="A32" s="72" t="s">
        <v>101</v>
      </c>
      <c r="B32" s="73" t="s">
        <v>40</v>
      </c>
      <c r="C32" s="72">
        <v>30077.43</v>
      </c>
      <c r="D32" s="72" t="s">
        <v>93</v>
      </c>
      <c r="E32">
        <f>+(C32-C$7)/C$8</f>
        <v>2638.0039575825585</v>
      </c>
      <c r="F32" s="29">
        <f>ROUND(2*E32,0)/2+0.5</f>
        <v>2638.5</v>
      </c>
      <c r="G32" s="20">
        <f>+C32-(C$7+F32*C$8)</f>
        <v>-0.55357554999864078</v>
      </c>
      <c r="H32">
        <f>G32</f>
        <v>-0.55357554999864078</v>
      </c>
      <c r="Q32" s="2">
        <f>+C32-15018.5</f>
        <v>15058.93</v>
      </c>
    </row>
    <row r="33" spans="1:21">
      <c r="A33" s="72" t="s">
        <v>101</v>
      </c>
      <c r="B33" s="73" t="s">
        <v>40</v>
      </c>
      <c r="C33" s="72">
        <v>31145.421999999999</v>
      </c>
      <c r="D33" s="72" t="s">
        <v>93</v>
      </c>
      <c r="E33">
        <f>+(C33-C$7)/C$8</f>
        <v>3594.9994995449306</v>
      </c>
      <c r="F33" s="29">
        <f>ROUND(2*E33,0)/2+0.5</f>
        <v>3595.5</v>
      </c>
      <c r="G33" s="20">
        <f>+C33-(C$7+F33*C$8)</f>
        <v>-0.55855064999923343</v>
      </c>
      <c r="H33">
        <f>G33</f>
        <v>-0.55855064999923343</v>
      </c>
      <c r="Q33" s="2">
        <f>+C33-15018.5</f>
        <v>16126.921999999999</v>
      </c>
    </row>
    <row r="34" spans="1:21">
      <c r="A34" s="72" t="s">
        <v>101</v>
      </c>
      <c r="B34" s="73" t="s">
        <v>40</v>
      </c>
      <c r="C34" s="72">
        <v>31174.441999999999</v>
      </c>
      <c r="D34" s="72" t="s">
        <v>93</v>
      </c>
      <c r="E34">
        <f>+(C34-C$7)/C$8</f>
        <v>3621.0034496005005</v>
      </c>
      <c r="F34" s="29">
        <f>ROUND(2*E34,0)/2+0.5</f>
        <v>3621.5</v>
      </c>
      <c r="G34" s="20">
        <f>+C34-(C$7+F34*C$8)</f>
        <v>-0.55414245000065421</v>
      </c>
      <c r="H34">
        <f>G34</f>
        <v>-0.55414245000065421</v>
      </c>
      <c r="Q34" s="2">
        <f>+C34-15018.5</f>
        <v>16155.941999999999</v>
      </c>
    </row>
    <row r="35" spans="1:21">
      <c r="A35" s="72" t="s">
        <v>143</v>
      </c>
      <c r="B35" s="73" t="s">
        <v>40</v>
      </c>
      <c r="C35" s="72">
        <v>34099.351000000002</v>
      </c>
      <c r="D35" s="72" t="s">
        <v>93</v>
      </c>
      <c r="E35">
        <f>+(C35-C$7)/C$8</f>
        <v>6241.92652172616</v>
      </c>
      <c r="F35" s="29">
        <f>ROUND(2*E35,0)/2+0.5</f>
        <v>6242.5</v>
      </c>
      <c r="G35" s="20">
        <f>+C35-(C$7+F35*C$8)</f>
        <v>-0.63999274999514455</v>
      </c>
      <c r="H35">
        <f>G35</f>
        <v>-0.63999274999514455</v>
      </c>
      <c r="Q35" s="2">
        <f>+C35-15018.5</f>
        <v>19080.851000000002</v>
      </c>
    </row>
    <row r="36" spans="1:21">
      <c r="A36" s="72" t="s">
        <v>148</v>
      </c>
      <c r="B36" s="73" t="s">
        <v>40</v>
      </c>
      <c r="C36" s="72">
        <v>36611.525000000001</v>
      </c>
      <c r="D36" s="72" t="s">
        <v>93</v>
      </c>
      <c r="E36">
        <f>+(C36-C$7)/C$8</f>
        <v>8493.0101615228832</v>
      </c>
      <c r="F36" s="29">
        <f>ROUND(2*E36,0)/2+0.5</f>
        <v>8493.5</v>
      </c>
      <c r="G36" s="20">
        <f>+C36-(C$7+F36*C$8)</f>
        <v>-0.54665204999764683</v>
      </c>
      <c r="I36">
        <f>G36</f>
        <v>-0.54665204999764683</v>
      </c>
      <c r="Q36" s="2">
        <f>+C36-15018.5</f>
        <v>21593.025000000001</v>
      </c>
    </row>
    <row r="37" spans="1:21">
      <c r="A37" s="25" t="s">
        <v>46</v>
      </c>
      <c r="B37" s="17"/>
      <c r="C37" s="21">
        <v>39443.879000000001</v>
      </c>
      <c r="D37" s="22"/>
      <c r="E37">
        <f>+(C37-C$7)/C$8</f>
        <v>11030.9974790864</v>
      </c>
      <c r="F37" s="29">
        <f>ROUND(2*E37,0)/2+0.5</f>
        <v>11031.5</v>
      </c>
      <c r="G37" s="20">
        <f>+C37-(C$7+F37*C$8)</f>
        <v>-0.56080544999713311</v>
      </c>
      <c r="I37">
        <f>G37</f>
        <v>-0.56080544999713311</v>
      </c>
      <c r="Q37" s="2">
        <f>+C37-15018.5</f>
        <v>24425.379000000001</v>
      </c>
    </row>
    <row r="38" spans="1:21">
      <c r="A38" s="72" t="s">
        <v>148</v>
      </c>
      <c r="B38" s="73" t="s">
        <v>40</v>
      </c>
      <c r="C38" s="72">
        <v>39527.572999999997</v>
      </c>
      <c r="D38" s="72" t="s">
        <v>93</v>
      </c>
      <c r="E38">
        <f>+(C38-C$7)/C$8</f>
        <v>11105.993157789046</v>
      </c>
      <c r="F38" s="29">
        <f>ROUND(2*E38,0)/2+0.5</f>
        <v>11106.5</v>
      </c>
      <c r="G38" s="20">
        <f>+C38-(C$7+F38*C$8)</f>
        <v>-0.56562795000354527</v>
      </c>
      <c r="I38">
        <f>G38</f>
        <v>-0.56562795000354527</v>
      </c>
      <c r="Q38" s="2">
        <f>+C38-15018.5</f>
        <v>24509.072999999997</v>
      </c>
    </row>
    <row r="39" spans="1:21">
      <c r="A39" s="72" t="s">
        <v>162</v>
      </c>
      <c r="B39" s="73" t="s">
        <v>40</v>
      </c>
      <c r="C39" s="72">
        <v>41353.286999999997</v>
      </c>
      <c r="D39" s="72" t="s">
        <v>93</v>
      </c>
      <c r="E39">
        <f>+(C39-C$7)/C$8</f>
        <v>12741.960617187891</v>
      </c>
      <c r="F39" s="29">
        <f>ROUND(2*E39,0)/2+0.5</f>
        <v>12742.5</v>
      </c>
      <c r="G39" s="20">
        <f>+C39-(C$7+F39*C$8)</f>
        <v>-0.60194274999957997</v>
      </c>
      <c r="I39">
        <f>G39</f>
        <v>-0.60194274999957997</v>
      </c>
      <c r="Q39" s="2">
        <f>+C39-15018.5</f>
        <v>26334.786999999997</v>
      </c>
    </row>
    <row r="40" spans="1:21">
      <c r="A40" s="72" t="s">
        <v>162</v>
      </c>
      <c r="B40" s="73" t="s">
        <v>40</v>
      </c>
      <c r="C40" s="72">
        <v>41392.313000000002</v>
      </c>
      <c r="D40" s="72" t="s">
        <v>93</v>
      </c>
      <c r="E40">
        <f>+(C40-C$7)/C$8</f>
        <v>12776.93064319991</v>
      </c>
      <c r="F40" s="29">
        <f>ROUND(2*E40,0)/2+0.5</f>
        <v>12777.5</v>
      </c>
      <c r="G40" s="20">
        <f>+C40-(C$7+F40*C$8)</f>
        <v>-0.63539324999874225</v>
      </c>
      <c r="I40">
        <f>G40</f>
        <v>-0.63539324999874225</v>
      </c>
      <c r="Q40" s="2">
        <f>+C40-15018.5</f>
        <v>26373.813000000002</v>
      </c>
    </row>
    <row r="41" spans="1:21">
      <c r="A41" s="72" t="s">
        <v>169</v>
      </c>
      <c r="B41" s="73" t="s">
        <v>40</v>
      </c>
      <c r="C41" s="72">
        <v>41719.264999999999</v>
      </c>
      <c r="D41" s="72" t="s">
        <v>93</v>
      </c>
      <c r="E41">
        <f>+(C41-C$7)/C$8</f>
        <v>13069.90250669297</v>
      </c>
      <c r="F41" s="29">
        <f>ROUND(2*E41,0)/2+0.5</f>
        <v>13070.5</v>
      </c>
      <c r="G41" s="20">
        <f>+C41-(C$7+F41*C$8)</f>
        <v>-0.66679314999782946</v>
      </c>
      <c r="I41">
        <f>G41</f>
        <v>-0.66679314999782946</v>
      </c>
      <c r="Q41" s="2">
        <f>+C41-15018.5</f>
        <v>26700.764999999999</v>
      </c>
    </row>
    <row r="42" spans="1:21">
      <c r="A42" s="26" t="s">
        <v>47</v>
      </c>
      <c r="B42" s="17"/>
      <c r="C42" s="21">
        <v>42152.379000000001</v>
      </c>
      <c r="D42" s="22" t="s">
        <v>48</v>
      </c>
      <c r="E42">
        <f>+(C42-C$7)/C$8</f>
        <v>13458.002948607791</v>
      </c>
      <c r="F42" s="29">
        <f>ROUND(2*E42,0)/2+0.5</f>
        <v>13458.5</v>
      </c>
      <c r="Q42" s="2">
        <f>+C42-15018.5</f>
        <v>27133.879000000001</v>
      </c>
      <c r="U42" s="20">
        <f>+C42-(C$7+F42*C$8)</f>
        <v>-0.55470154999784427</v>
      </c>
    </row>
    <row r="43" spans="1:21">
      <c r="A43" s="72" t="s">
        <v>177</v>
      </c>
      <c r="B43" s="73" t="s">
        <v>40</v>
      </c>
      <c r="C43" s="72">
        <v>42461.317000000003</v>
      </c>
      <c r="D43" s="72" t="s">
        <v>93</v>
      </c>
      <c r="E43">
        <f>+(C43-C$7)/C$8</f>
        <v>13734.833007955402</v>
      </c>
      <c r="F43" s="29">
        <f>ROUND(2*E43,0)/2+0.5</f>
        <v>13735.5</v>
      </c>
      <c r="G43" s="20">
        <f>+C43-(C$7+F43*C$8)</f>
        <v>-0.74435264999920037</v>
      </c>
      <c r="I43">
        <f>G43</f>
        <v>-0.74435264999920037</v>
      </c>
      <c r="Q43" s="2">
        <f>+C43-15018.5</f>
        <v>27442.817000000003</v>
      </c>
    </row>
    <row r="44" spans="1:21">
      <c r="A44" s="72" t="s">
        <v>177</v>
      </c>
      <c r="B44" s="73" t="s">
        <v>40</v>
      </c>
      <c r="C44" s="72">
        <v>42471.358</v>
      </c>
      <c r="D44" s="72" t="s">
        <v>93</v>
      </c>
      <c r="E44">
        <f>+(C44-C$7)/C$8</f>
        <v>13743.830446360224</v>
      </c>
      <c r="F44" s="29">
        <f>ROUND(2*E44,0)/2+0.5</f>
        <v>13744.5</v>
      </c>
      <c r="G44" s="20">
        <f>+C44-(C$7+F44*C$8)</f>
        <v>-0.74721134999708738</v>
      </c>
      <c r="I44">
        <f>G44</f>
        <v>-0.74721134999708738</v>
      </c>
      <c r="Q44" s="2">
        <f>+C44-15018.5</f>
        <v>27452.858</v>
      </c>
    </row>
    <row r="45" spans="1:21">
      <c r="A45" s="72" t="s">
        <v>185</v>
      </c>
      <c r="B45" s="73" t="s">
        <v>40</v>
      </c>
      <c r="C45" s="72">
        <v>42866.419000000002</v>
      </c>
      <c r="D45" s="72" t="s">
        <v>93</v>
      </c>
      <c r="E45">
        <f>+(C45-C$7)/C$8</f>
        <v>14097.832738327952</v>
      </c>
      <c r="F45" s="29">
        <f>ROUND(2*E45,0)/2+0.5</f>
        <v>14098.5</v>
      </c>
      <c r="G45" s="20">
        <f>+C45-(C$7+F45*C$8)</f>
        <v>-0.74465354999847477</v>
      </c>
      <c r="I45">
        <f>G45</f>
        <v>-0.74465354999847477</v>
      </c>
      <c r="Q45" s="2">
        <f>+C45-15018.5</f>
        <v>27847.919000000002</v>
      </c>
    </row>
    <row r="46" spans="1:21">
      <c r="A46" s="72" t="s">
        <v>185</v>
      </c>
      <c r="B46" s="73" t="s">
        <v>40</v>
      </c>
      <c r="C46" s="72">
        <v>42885.404999999999</v>
      </c>
      <c r="D46" s="72" t="s">
        <v>93</v>
      </c>
      <c r="E46">
        <f>+(C46-C$7)/C$8</f>
        <v>14114.845522468371</v>
      </c>
      <c r="F46" s="29">
        <f>ROUND(2*E46,0)/2+0.5</f>
        <v>14115.5</v>
      </c>
      <c r="G46" s="20">
        <f>+C46-(C$7+F46*C$8)</f>
        <v>-0.73038665000058245</v>
      </c>
      <c r="I46">
        <f>G46</f>
        <v>-0.73038665000058245</v>
      </c>
      <c r="Q46" s="2">
        <f>+C46-15018.5</f>
        <v>27866.904999999999</v>
      </c>
    </row>
    <row r="47" spans="1:21">
      <c r="A47" s="72" t="s">
        <v>192</v>
      </c>
      <c r="B47" s="73" t="s">
        <v>40</v>
      </c>
      <c r="C47" s="72">
        <v>42904.356</v>
      </c>
      <c r="D47" s="72" t="s">
        <v>93</v>
      </c>
      <c r="E47">
        <f>+(C47-C$7)/C$8</f>
        <v>14131.826944160415</v>
      </c>
      <c r="F47" s="29">
        <f>ROUND(2*E47,0)/2+0.5</f>
        <v>14132.5</v>
      </c>
      <c r="G47" s="20">
        <f>+C47-(C$7+F47*C$8)</f>
        <v>-0.75111974999890663</v>
      </c>
      <c r="I47">
        <f>G47</f>
        <v>-0.75111974999890663</v>
      </c>
      <c r="Q47" s="2">
        <f>+C47-15018.5</f>
        <v>27885.856</v>
      </c>
    </row>
    <row r="48" spans="1:21">
      <c r="A48" s="72" t="s">
        <v>192</v>
      </c>
      <c r="B48" s="73" t="s">
        <v>40</v>
      </c>
      <c r="C48" s="72">
        <v>42914.394999999997</v>
      </c>
      <c r="D48" s="72" t="s">
        <v>93</v>
      </c>
      <c r="E48">
        <f>+(C48-C$7)/C$8</f>
        <v>14140.822590425329</v>
      </c>
      <c r="F48" s="29">
        <f>ROUND(2*E48,0)/2+0.5</f>
        <v>14141.5</v>
      </c>
      <c r="G48" s="20">
        <f>+C48-(C$7+F48*C$8)</f>
        <v>-0.75597845000447705</v>
      </c>
      <c r="I48">
        <f>G48</f>
        <v>-0.75597845000447705</v>
      </c>
      <c r="Q48" s="2">
        <f>+C48-15018.5</f>
        <v>27895.894999999997</v>
      </c>
    </row>
    <row r="49" spans="1:21">
      <c r="A49" s="72" t="s">
        <v>200</v>
      </c>
      <c r="B49" s="73" t="s">
        <v>40</v>
      </c>
      <c r="C49" s="72">
        <v>43134.455999999998</v>
      </c>
      <c r="D49" s="72" t="s">
        <v>93</v>
      </c>
      <c r="E49">
        <f>+(C49-C$7)/C$8</f>
        <v>14338.012640500407</v>
      </c>
      <c r="F49" s="29">
        <f>ROUND(2*E49,0)/2+0.5</f>
        <v>14338.5</v>
      </c>
      <c r="Q49" s="2">
        <f>+C49-15018.5</f>
        <v>28115.955999999998</v>
      </c>
      <c r="U49" s="20">
        <f>+C49-(C$7+F49*C$8)</f>
        <v>-0.54388555000332417</v>
      </c>
    </row>
    <row r="50" spans="1:21">
      <c r="A50" s="72" t="s">
        <v>203</v>
      </c>
      <c r="B50" s="73" t="s">
        <v>40</v>
      </c>
      <c r="C50" s="72">
        <v>43212.375999999997</v>
      </c>
      <c r="D50" s="72" t="s">
        <v>93</v>
      </c>
      <c r="E50">
        <f>+(C50-C$7)/C$8</f>
        <v>14407.834411290551</v>
      </c>
      <c r="F50" s="29">
        <f>ROUND(2*E50,0)/2+0.5</f>
        <v>14408.5</v>
      </c>
      <c r="G50" s="20">
        <f>+C50-(C$7+F50*C$8)</f>
        <v>-0.74278654999943683</v>
      </c>
      <c r="I50">
        <f>G50</f>
        <v>-0.74278654999943683</v>
      </c>
      <c r="Q50" s="2">
        <f>+C50-15018.5</f>
        <v>28193.875999999997</v>
      </c>
    </row>
    <row r="51" spans="1:21">
      <c r="A51" s="72" t="s">
        <v>208</v>
      </c>
      <c r="B51" s="73" t="s">
        <v>40</v>
      </c>
      <c r="C51" s="72">
        <v>43934.383000000002</v>
      </c>
      <c r="D51" s="72" t="s">
        <v>93</v>
      </c>
      <c r="E51">
        <f>+(C51-C$7)/C$8</f>
        <v>15054.803190331622</v>
      </c>
      <c r="F51" s="29">
        <f>ROUND(2*E51,0)/2+0.5</f>
        <v>15055.5</v>
      </c>
      <c r="G51" s="20">
        <f>+C51-(C$7+F51*C$8)</f>
        <v>-0.77762865000113379</v>
      </c>
      <c r="I51">
        <f>G51</f>
        <v>-0.77762865000113379</v>
      </c>
      <c r="O51">
        <f ca="1">+C$11+C$12*F51</f>
        <v>-0.76728427673897903</v>
      </c>
      <c r="Q51" s="2">
        <f>+C51-15018.5</f>
        <v>28915.883000000002</v>
      </c>
    </row>
    <row r="52" spans="1:21">
      <c r="A52" s="72" t="s">
        <v>208</v>
      </c>
      <c r="B52" s="73" t="s">
        <v>40</v>
      </c>
      <c r="C52" s="72">
        <v>43953.355000000003</v>
      </c>
      <c r="D52" s="72" t="s">
        <v>93</v>
      </c>
      <c r="E52">
        <f>+(C52-C$7)/C$8</f>
        <v>15071.803429492695</v>
      </c>
      <c r="F52" s="29">
        <f>ROUND(2*E52,0)/2+0.5</f>
        <v>15072.5</v>
      </c>
      <c r="G52" s="20">
        <f>+C52-(C$7+F52*C$8)</f>
        <v>-0.77736174999881769</v>
      </c>
      <c r="I52">
        <f>G52</f>
        <v>-0.77736174999881769</v>
      </c>
      <c r="O52">
        <f ca="1">+C$11+C$12*F52</f>
        <v>-0.76780503446369353</v>
      </c>
      <c r="Q52" s="2">
        <f>+C52-15018.5</f>
        <v>28934.855000000003</v>
      </c>
    </row>
    <row r="53" spans="1:21">
      <c r="A53" s="72" t="s">
        <v>208</v>
      </c>
      <c r="B53" s="73" t="s">
        <v>40</v>
      </c>
      <c r="C53" s="72">
        <v>44290.381999999998</v>
      </c>
      <c r="D53" s="72" t="s">
        <v>93</v>
      </c>
      <c r="E53">
        <f>+(C53-C$7)/C$8</f>
        <v>15373.803197768999</v>
      </c>
      <c r="F53" s="29">
        <f>ROUND(2*E53,0)/2+0.5</f>
        <v>15374.5</v>
      </c>
      <c r="G53" s="20">
        <f>+C53-(C$7+F53*C$8)</f>
        <v>-0.77762035000341712</v>
      </c>
      <c r="I53">
        <f>G53</f>
        <v>-0.77762035000341712</v>
      </c>
      <c r="O53">
        <f ca="1">+C$11+C$12*F53</f>
        <v>-0.77705614227921072</v>
      </c>
      <c r="Q53" s="2">
        <f>+C53-15018.5</f>
        <v>29271.881999999998</v>
      </c>
    </row>
    <row r="54" spans="1:21">
      <c r="A54" s="72" t="s">
        <v>208</v>
      </c>
      <c r="B54" s="73" t="s">
        <v>40</v>
      </c>
      <c r="C54" s="72">
        <v>44291.495999999999</v>
      </c>
      <c r="D54" s="72" t="s">
        <v>93</v>
      </c>
      <c r="E54">
        <f>+(C54-C$7)/C$8</f>
        <v>15374.801419697391</v>
      </c>
      <c r="F54" s="29">
        <f>ROUND(2*E54,0)/2+0.5</f>
        <v>15375.5</v>
      </c>
      <c r="G54" s="20">
        <f>+C54-(C$7+F54*C$8)</f>
        <v>-0.77960465000069235</v>
      </c>
      <c r="I54">
        <f>G54</f>
        <v>-0.77960465000069235</v>
      </c>
      <c r="O54">
        <f ca="1">+C$11+C$12*F54</f>
        <v>-0.77708677508654689</v>
      </c>
      <c r="Q54" s="2">
        <f>+C54-15018.5</f>
        <v>29272.995999999999</v>
      </c>
    </row>
    <row r="55" spans="1:21">
      <c r="A55" s="72" t="s">
        <v>223</v>
      </c>
      <c r="B55" s="73" t="s">
        <v>40</v>
      </c>
      <c r="C55" s="72">
        <v>44685.402999999998</v>
      </c>
      <c r="D55" s="72" t="s">
        <v>93</v>
      </c>
      <c r="E55">
        <f>+(C55-C$7)/C$8</f>
        <v>15727.769646938581</v>
      </c>
      <c r="F55" s="29">
        <f>ROUND(2*E55,0)/2+0.5</f>
        <v>15728.5</v>
      </c>
      <c r="G55" s="20">
        <f>+C55-(C$7+F55*C$8)</f>
        <v>-0.81506255000567762</v>
      </c>
      <c r="I55">
        <f>G55</f>
        <v>-0.81506255000567762</v>
      </c>
      <c r="O55">
        <f ca="1">+C$11+C$12*F55</f>
        <v>-0.78790015607620767</v>
      </c>
      <c r="Q55" s="2">
        <f>+C55-15018.5</f>
        <v>29666.902999999998</v>
      </c>
    </row>
    <row r="56" spans="1:21">
      <c r="A56" s="72" t="s">
        <v>228</v>
      </c>
      <c r="B56" s="73" t="s">
        <v>40</v>
      </c>
      <c r="C56" s="72">
        <v>44705.491999999998</v>
      </c>
      <c r="D56" s="72" t="s">
        <v>93</v>
      </c>
      <c r="E56">
        <f>+(C56-C$7)/C$8</f>
        <v>15745.770796237903</v>
      </c>
      <c r="F56" s="29">
        <f>ROUND(2*E56,0)/2+0.5</f>
        <v>15746.5</v>
      </c>
      <c r="G56" s="20">
        <f>+C56-(C$7+F56*C$8)</f>
        <v>-0.81377994999638759</v>
      </c>
      <c r="I56">
        <f>G56</f>
        <v>-0.81377994999638759</v>
      </c>
      <c r="O56">
        <f ca="1">+C$11+C$12*F56</f>
        <v>-0.78845154660825834</v>
      </c>
      <c r="Q56" s="2">
        <f>+C56-15018.5</f>
        <v>29686.991999999998</v>
      </c>
    </row>
    <row r="57" spans="1:21">
      <c r="A57" s="72" t="s">
        <v>235</v>
      </c>
      <c r="B57" s="73" t="s">
        <v>40</v>
      </c>
      <c r="C57" s="72">
        <v>45022.449500000002</v>
      </c>
      <c r="D57" s="72" t="s">
        <v>93</v>
      </c>
      <c r="E57">
        <f>+(C57-C$7)/C$8</f>
        <v>16029.78688857899</v>
      </c>
      <c r="F57" s="29">
        <f>ROUND(2*E57,0)/2+0.5</f>
        <v>16030.5</v>
      </c>
      <c r="G57" s="20">
        <f>+C57-(C$7+F57*C$8)</f>
        <v>-0.79582114999357145</v>
      </c>
      <c r="I57">
        <f>G57</f>
        <v>-0.79582114999357145</v>
      </c>
      <c r="O57">
        <f ca="1">+C$11+C$12*F57</f>
        <v>-0.79715126389172486</v>
      </c>
      <c r="Q57" s="2">
        <f>+C57-15018.5</f>
        <v>30003.949500000002</v>
      </c>
    </row>
    <row r="58" spans="1:21">
      <c r="A58" s="72" t="s">
        <v>238</v>
      </c>
      <c r="B58" s="73" t="s">
        <v>40</v>
      </c>
      <c r="C58" s="72">
        <v>45022.45</v>
      </c>
      <c r="D58" s="72" t="s">
        <v>93</v>
      </c>
      <c r="E58">
        <f>+(C58-C$7)/C$8</f>
        <v>16029.787336613963</v>
      </c>
      <c r="F58" s="29">
        <f>ROUND(2*E58,0)/2+0.5</f>
        <v>16030.5</v>
      </c>
      <c r="G58" s="20">
        <f>+C58-(C$7+F58*C$8)</f>
        <v>-0.79532114999892656</v>
      </c>
      <c r="I58">
        <f>G58</f>
        <v>-0.79532114999892656</v>
      </c>
      <c r="O58">
        <f ca="1">+C$11+C$12*F58</f>
        <v>-0.79715126389172486</v>
      </c>
      <c r="Q58" s="2">
        <f>+C58-15018.5</f>
        <v>30003.949999999997</v>
      </c>
    </row>
    <row r="59" spans="1:21">
      <c r="A59" s="72" t="s">
        <v>235</v>
      </c>
      <c r="B59" s="73" t="s">
        <v>40</v>
      </c>
      <c r="C59" s="72">
        <v>45022.453000000001</v>
      </c>
      <c r="D59" s="72" t="s">
        <v>93</v>
      </c>
      <c r="E59">
        <f>+(C59-C$7)/C$8</f>
        <v>16029.790024823827</v>
      </c>
      <c r="F59" s="29">
        <f>ROUND(2*E59,0)/2+0.5</f>
        <v>16030.5</v>
      </c>
      <c r="G59" s="20">
        <f>+C59-(C$7+F59*C$8)</f>
        <v>-0.7923211499946774</v>
      </c>
      <c r="I59">
        <f>G59</f>
        <v>-0.7923211499946774</v>
      </c>
      <c r="O59">
        <f ca="1">+C$11+C$12*F59</f>
        <v>-0.79715126389172486</v>
      </c>
      <c r="Q59" s="2">
        <f>+C59-15018.5</f>
        <v>30003.953000000001</v>
      </c>
    </row>
    <row r="60" spans="1:21">
      <c r="A60" s="72" t="s">
        <v>238</v>
      </c>
      <c r="B60" s="73" t="s">
        <v>40</v>
      </c>
      <c r="C60" s="72">
        <v>45022.453999999998</v>
      </c>
      <c r="D60" s="72" t="s">
        <v>93</v>
      </c>
      <c r="E60">
        <f>+(C60-C$7)/C$8</f>
        <v>16029.790920893778</v>
      </c>
      <c r="F60" s="29">
        <f>ROUND(2*E60,0)/2+0.5</f>
        <v>16030.5</v>
      </c>
      <c r="G60" s="20">
        <f>+C60-(C$7+F60*C$8)</f>
        <v>-0.79132114999811165</v>
      </c>
      <c r="I60">
        <f>G60</f>
        <v>-0.79132114999811165</v>
      </c>
      <c r="O60">
        <f ca="1">+C$11+C$12*F60</f>
        <v>-0.79715126389172486</v>
      </c>
      <c r="Q60" s="2">
        <f>+C60-15018.5</f>
        <v>30003.953999999998</v>
      </c>
    </row>
    <row r="61" spans="1:21">
      <c r="A61" s="72" t="s">
        <v>235</v>
      </c>
      <c r="B61" s="73" t="s">
        <v>40</v>
      </c>
      <c r="C61" s="72">
        <v>45022.457000000002</v>
      </c>
      <c r="D61" s="72" t="s">
        <v>93</v>
      </c>
      <c r="E61">
        <f>+(C61-C$7)/C$8</f>
        <v>16029.793609103643</v>
      </c>
      <c r="F61" s="29">
        <f>ROUND(2*E61,0)/2+0.5</f>
        <v>16030.5</v>
      </c>
      <c r="G61" s="20">
        <f>+C61-(C$7+F61*C$8)</f>
        <v>-0.78832114999386249</v>
      </c>
      <c r="I61">
        <f>G61</f>
        <v>-0.78832114999386249</v>
      </c>
      <c r="O61">
        <f ca="1">+C$11+C$12*F61</f>
        <v>-0.79715126389172486</v>
      </c>
      <c r="Q61" s="2">
        <f>+C61-15018.5</f>
        <v>30003.957000000002</v>
      </c>
    </row>
    <row r="62" spans="1:21">
      <c r="A62" s="72" t="s">
        <v>235</v>
      </c>
      <c r="B62" s="73" t="s">
        <v>40</v>
      </c>
      <c r="C62" s="72">
        <v>45051.462500000001</v>
      </c>
      <c r="D62" s="72" t="s">
        <v>93</v>
      </c>
      <c r="E62">
        <f>+(C62-C$7)/C$8</f>
        <v>16055.784566144885</v>
      </c>
      <c r="F62" s="29">
        <f>ROUND(2*E62,0)/2+0.5</f>
        <v>16056.5</v>
      </c>
      <c r="G62" s="20">
        <f>+C62-(C$7+F62*C$8)</f>
        <v>-0.79841294999641832</v>
      </c>
      <c r="I62">
        <f>G62</f>
        <v>-0.79841294999641832</v>
      </c>
      <c r="O62">
        <f ca="1">+C$11+C$12*F62</f>
        <v>-0.79794771688246469</v>
      </c>
      <c r="Q62" s="2">
        <f>+C62-15018.5</f>
        <v>30032.962500000001</v>
      </c>
    </row>
    <row r="63" spans="1:21">
      <c r="A63" s="72" t="s">
        <v>254</v>
      </c>
      <c r="B63" s="73" t="s">
        <v>40</v>
      </c>
      <c r="C63" s="72">
        <v>45070.43</v>
      </c>
      <c r="D63" s="72" t="s">
        <v>93</v>
      </c>
      <c r="E63">
        <f>+(C63-C$7)/C$8</f>
        <v>16072.780772991162</v>
      </c>
      <c r="F63" s="29">
        <f>ROUND(2*E63,0)/2+0.5</f>
        <v>16073.5</v>
      </c>
      <c r="G63" s="20">
        <f>+C63-(C$7+F63*C$8)</f>
        <v>-0.80264605000411393</v>
      </c>
      <c r="I63">
        <f>G63</f>
        <v>-0.80264605000411393</v>
      </c>
      <c r="O63">
        <f ca="1">+C$11+C$12*F63</f>
        <v>-0.79846847460717929</v>
      </c>
      <c r="Q63" s="2">
        <f>+C63-15018.5</f>
        <v>30051.93</v>
      </c>
    </row>
    <row r="64" spans="1:21">
      <c r="A64" s="72" t="s">
        <v>258</v>
      </c>
      <c r="B64" s="73" t="s">
        <v>40</v>
      </c>
      <c r="C64" s="72">
        <v>45330.444000000003</v>
      </c>
      <c r="D64" s="72" t="s">
        <v>93</v>
      </c>
      <c r="E64">
        <f>+(C64-C$7)/C$8</f>
        <v>16305.771505925311</v>
      </c>
      <c r="F64" s="29">
        <f>ROUND(2*E64,0)/2+0.5</f>
        <v>16306.5</v>
      </c>
      <c r="G64" s="20">
        <f>+C64-(C$7+F64*C$8)</f>
        <v>-0.8129879499974777</v>
      </c>
      <c r="I64">
        <f>G64</f>
        <v>-0.8129879499974777</v>
      </c>
      <c r="O64">
        <f ca="1">+C$11+C$12*F64</f>
        <v>-0.80560591871650211</v>
      </c>
      <c r="Q64" s="2">
        <f>+C64-15018.5</f>
        <v>30311.944000000003</v>
      </c>
    </row>
    <row r="65" spans="1:21">
      <c r="A65" s="72" t="s">
        <v>258</v>
      </c>
      <c r="B65" s="73" t="s">
        <v>40</v>
      </c>
      <c r="C65" s="72">
        <v>45340.47</v>
      </c>
      <c r="D65" s="72" t="s">
        <v>93</v>
      </c>
      <c r="E65">
        <f>+(C65-C$7)/C$8</f>
        <v>16314.755503280827</v>
      </c>
      <c r="F65" s="29">
        <f>ROUND(2*E65,0)/2+0.5</f>
        <v>16315.5</v>
      </c>
      <c r="G65" s="20">
        <f>+C65-(C$7+F65*C$8)</f>
        <v>-0.8308466500020586</v>
      </c>
      <c r="I65">
        <f>G65</f>
        <v>-0.8308466500020586</v>
      </c>
      <c r="O65">
        <f ca="1">+C$11+C$12*F65</f>
        <v>-0.80588161398252744</v>
      </c>
      <c r="Q65" s="2">
        <f>+C65-15018.5</f>
        <v>30321.97</v>
      </c>
    </row>
    <row r="66" spans="1:21">
      <c r="A66" s="72" t="s">
        <v>258</v>
      </c>
      <c r="B66" s="73" t="s">
        <v>40</v>
      </c>
      <c r="C66" s="72">
        <v>45340.478000000003</v>
      </c>
      <c r="D66" s="72" t="s">
        <v>93</v>
      </c>
      <c r="E66">
        <f>+(C66-C$7)/C$8</f>
        <v>16314.762671840457</v>
      </c>
      <c r="F66" s="29">
        <f>ROUND(2*E66,0)/2+0.5</f>
        <v>16315.5</v>
      </c>
      <c r="G66" s="20">
        <f>+C66-(C$7+F66*C$8)</f>
        <v>-0.82284665000042878</v>
      </c>
      <c r="I66">
        <f>G66</f>
        <v>-0.82284665000042878</v>
      </c>
      <c r="O66">
        <f ca="1">+C$11+C$12*F66</f>
        <v>-0.80588161398252744</v>
      </c>
      <c r="Q66" s="2">
        <f>+C66-15018.5</f>
        <v>30321.978000000003</v>
      </c>
    </row>
    <row r="67" spans="1:21">
      <c r="A67" s="72" t="s">
        <v>258</v>
      </c>
      <c r="B67" s="73" t="s">
        <v>40</v>
      </c>
      <c r="C67" s="72">
        <v>45349.432000000001</v>
      </c>
      <c r="D67" s="72" t="s">
        <v>93</v>
      </c>
      <c r="E67">
        <f>+(C67-C$7)/C$8</f>
        <v>16322.786082205637</v>
      </c>
      <c r="F67" s="29">
        <f>ROUND(2*E67,0)/2+0.5</f>
        <v>16323.5</v>
      </c>
      <c r="G67" s="20">
        <f>+C67-(C$7+F67*C$8)</f>
        <v>-0.79672104999917792</v>
      </c>
      <c r="I67">
        <f>G67</f>
        <v>-0.79672104999917792</v>
      </c>
      <c r="O67">
        <f ca="1">+C$11+C$12*F67</f>
        <v>-0.80612667644121661</v>
      </c>
      <c r="Q67" s="2">
        <f>+C67-15018.5</f>
        <v>30330.932000000001</v>
      </c>
    </row>
    <row r="68" spans="1:21">
      <c r="A68" s="72" t="s">
        <v>272</v>
      </c>
      <c r="B68" s="73" t="s">
        <v>40</v>
      </c>
      <c r="C68" s="72">
        <v>45358.355000000003</v>
      </c>
      <c r="D68" s="72" t="s">
        <v>93</v>
      </c>
      <c r="E68">
        <f>+(C68-C$7)/C$8</f>
        <v>16330.781714402257</v>
      </c>
      <c r="F68" s="29">
        <f>ROUND(2*E68,0)/2+0.5</f>
        <v>16331.5</v>
      </c>
      <c r="G68" s="20">
        <f>+C68-(C$7+F68*C$8)</f>
        <v>-0.80159544999332866</v>
      </c>
      <c r="I68">
        <f>G68</f>
        <v>-0.80159544999332866</v>
      </c>
      <c r="O68">
        <f ca="1">+C$11+C$12*F68</f>
        <v>-0.80637173889990588</v>
      </c>
      <c r="Q68" s="2">
        <f>+C68-15018.5</f>
        <v>30339.855000000003</v>
      </c>
    </row>
    <row r="69" spans="1:21">
      <c r="A69" s="72" t="s">
        <v>276</v>
      </c>
      <c r="B69" s="73" t="s">
        <v>40</v>
      </c>
      <c r="C69" s="72">
        <v>45378.436000000002</v>
      </c>
      <c r="D69" s="72" t="s">
        <v>93</v>
      </c>
      <c r="E69">
        <f>+(C69-C$7)/C$8</f>
        <v>16348.775695141949</v>
      </c>
      <c r="F69" s="29">
        <f>ROUND(2*E69,0)/2+0.5</f>
        <v>16349.5</v>
      </c>
      <c r="G69" s="20">
        <f>+C69-(C$7+F69*C$8)</f>
        <v>-0.80831285000022035</v>
      </c>
      <c r="I69">
        <f>G69</f>
        <v>-0.80831285000022035</v>
      </c>
      <c r="O69">
        <f ca="1">+C$11+C$12*F69</f>
        <v>-0.80692312943195654</v>
      </c>
      <c r="Q69" s="2">
        <f>+C69-15018.5</f>
        <v>30359.936000000002</v>
      </c>
    </row>
    <row r="70" spans="1:21">
      <c r="A70" s="72" t="s">
        <v>276</v>
      </c>
      <c r="B70" s="73" t="s">
        <v>40</v>
      </c>
      <c r="C70" s="72">
        <v>45387.357000000004</v>
      </c>
      <c r="D70" s="72" t="s">
        <v>93</v>
      </c>
      <c r="E70">
        <f>+(C70-C$7)/C$8</f>
        <v>16356.769535198662</v>
      </c>
      <c r="F70" s="29">
        <f>ROUND(2*E70,0)/2+0.5</f>
        <v>16357.5</v>
      </c>
      <c r="G70" s="20">
        <f>+C70-(C$7+F70*C$8)</f>
        <v>-0.81518724999477854</v>
      </c>
      <c r="I70">
        <f>G70</f>
        <v>-0.81518724999477854</v>
      </c>
      <c r="O70">
        <f ca="1">+C$11+C$12*F70</f>
        <v>-0.8071681918906457</v>
      </c>
      <c r="Q70" s="2">
        <f>+C70-15018.5</f>
        <v>30368.857000000004</v>
      </c>
    </row>
    <row r="71" spans="1:21">
      <c r="A71" s="72" t="s">
        <v>282</v>
      </c>
      <c r="B71" s="73" t="s">
        <v>40</v>
      </c>
      <c r="C71" s="72">
        <v>45387.366000000002</v>
      </c>
      <c r="D71" s="72" t="s">
        <v>93</v>
      </c>
      <c r="E71">
        <f>+(C71-C$7)/C$8</f>
        <v>16356.777599828243</v>
      </c>
      <c r="F71" s="29">
        <f>ROUND(2*E71,0)/2+0.5</f>
        <v>16357.5</v>
      </c>
      <c r="G71" s="20">
        <f>+C71-(C$7+F71*C$8)</f>
        <v>-0.80618724999658298</v>
      </c>
      <c r="I71">
        <f>G71</f>
        <v>-0.80618724999658298</v>
      </c>
      <c r="O71">
        <f ca="1">+C$11+C$12*F71</f>
        <v>-0.8071681918906457</v>
      </c>
      <c r="Q71" s="2">
        <f>+C71-15018.5</f>
        <v>30368.866000000002</v>
      </c>
    </row>
    <row r="72" spans="1:21">
      <c r="A72" s="72" t="s">
        <v>276</v>
      </c>
      <c r="B72" s="73" t="s">
        <v>40</v>
      </c>
      <c r="C72" s="72">
        <v>45397.411999999997</v>
      </c>
      <c r="D72" s="72" t="s">
        <v>93</v>
      </c>
      <c r="E72">
        <f>+(C72-C$7)/C$8</f>
        <v>16365.779518582831</v>
      </c>
      <c r="F72" s="29">
        <f>ROUND(2*E72,0)/2+0.5</f>
        <v>16366.5</v>
      </c>
      <c r="G72" s="20">
        <f>+C72-(C$7+F72*C$8)</f>
        <v>-0.8040459500043653</v>
      </c>
      <c r="I72">
        <f>G72</f>
        <v>-0.8040459500043653</v>
      </c>
      <c r="O72">
        <f ca="1">+C$11+C$12*F72</f>
        <v>-0.80744388715667104</v>
      </c>
      <c r="Q72" s="2">
        <f>+C72-15018.5</f>
        <v>30378.911999999997</v>
      </c>
    </row>
    <row r="73" spans="1:21">
      <c r="A73" s="72" t="s">
        <v>289</v>
      </c>
      <c r="B73" s="73" t="s">
        <v>40</v>
      </c>
      <c r="C73" s="72">
        <v>45406.330999999998</v>
      </c>
      <c r="D73" s="72" t="s">
        <v>93</v>
      </c>
      <c r="E73">
        <f>+(C73-C$7)/C$8</f>
        <v>16373.771566499636</v>
      </c>
      <c r="F73" s="29">
        <f>ROUND(2*E73,0)/2+0.5</f>
        <v>16374.5</v>
      </c>
      <c r="G73" s="20">
        <f>+C73-(C$7+F73*C$8)</f>
        <v>-0.8129203500066069</v>
      </c>
      <c r="I73">
        <f>G73</f>
        <v>-0.8129203500066069</v>
      </c>
      <c r="O73">
        <f ca="1">+C$11+C$12*F73</f>
        <v>-0.8076889496153602</v>
      </c>
      <c r="Q73" s="2">
        <f>+C73-15018.5</f>
        <v>30387.830999999998</v>
      </c>
    </row>
    <row r="74" spans="1:21">
      <c r="A74" s="72" t="s">
        <v>272</v>
      </c>
      <c r="B74" s="73" t="s">
        <v>40</v>
      </c>
      <c r="C74" s="72">
        <v>45406.332999999999</v>
      </c>
      <c r="D74" s="72" t="s">
        <v>93</v>
      </c>
      <c r="E74">
        <f>+(C74-C$7)/C$8</f>
        <v>16373.773358639542</v>
      </c>
      <c r="F74" s="29">
        <f>ROUND(2*E74,0)/2+0.5</f>
        <v>16374.5</v>
      </c>
      <c r="G74" s="20">
        <f>+C74-(C$7+F74*C$8)</f>
        <v>-0.81092035000619944</v>
      </c>
      <c r="I74">
        <f>G74</f>
        <v>-0.81092035000619944</v>
      </c>
      <c r="O74">
        <f ca="1">+C$11+C$12*F74</f>
        <v>-0.8076889496153602</v>
      </c>
      <c r="Q74" s="2">
        <f>+C74-15018.5</f>
        <v>30387.832999999999</v>
      </c>
    </row>
    <row r="75" spans="1:21">
      <c r="A75" s="72" t="s">
        <v>272</v>
      </c>
      <c r="B75" s="73" t="s">
        <v>40</v>
      </c>
      <c r="C75" s="72">
        <v>45406.334999999999</v>
      </c>
      <c r="D75" s="72" t="s">
        <v>93</v>
      </c>
      <c r="E75">
        <f>+(C75-C$7)/C$8</f>
        <v>16373.775150779451</v>
      </c>
      <c r="F75" s="29">
        <f>ROUND(2*E75,0)/2+0.5</f>
        <v>16374.5</v>
      </c>
      <c r="G75" s="20">
        <f>+C75-(C$7+F75*C$8)</f>
        <v>-0.80892035000579199</v>
      </c>
      <c r="I75">
        <f>G75</f>
        <v>-0.80892035000579199</v>
      </c>
      <c r="O75">
        <f ca="1">+C$11+C$12*F75</f>
        <v>-0.8076889496153602</v>
      </c>
      <c r="Q75" s="2">
        <f>+C75-15018.5</f>
        <v>30387.834999999999</v>
      </c>
    </row>
    <row r="76" spans="1:21">
      <c r="A76" s="72" t="s">
        <v>276</v>
      </c>
      <c r="B76" s="73" t="s">
        <v>40</v>
      </c>
      <c r="C76" s="72">
        <v>45406.336000000003</v>
      </c>
      <c r="D76" s="72" t="s">
        <v>93</v>
      </c>
      <c r="E76">
        <f>+(C76-C$7)/C$8</f>
        <v>16373.776046849407</v>
      </c>
      <c r="F76" s="29">
        <f>ROUND(2*E76,0)/2+0.5</f>
        <v>16374.5</v>
      </c>
      <c r="G76" s="20">
        <f>+C76-(C$7+F76*C$8)</f>
        <v>-0.80792035000195028</v>
      </c>
      <c r="I76">
        <f>G76</f>
        <v>-0.80792035000195028</v>
      </c>
      <c r="O76">
        <f ca="1">+C$11+C$12*F76</f>
        <v>-0.8076889496153602</v>
      </c>
      <c r="Q76" s="2">
        <f>+C76-15018.5</f>
        <v>30387.836000000003</v>
      </c>
    </row>
    <row r="77" spans="1:21">
      <c r="A77" s="72" t="s">
        <v>272</v>
      </c>
      <c r="B77" s="73" t="s">
        <v>40</v>
      </c>
      <c r="C77" s="72">
        <v>45406.345999999998</v>
      </c>
      <c r="D77" s="72" t="s">
        <v>93</v>
      </c>
      <c r="E77">
        <f>+(C77-C$7)/C$8</f>
        <v>16373.78500754894</v>
      </c>
      <c r="F77" s="29">
        <f>ROUND(2*E77,0)/2+0.5</f>
        <v>16374.5</v>
      </c>
      <c r="G77" s="20">
        <f>+C77-(C$7+F77*C$8)</f>
        <v>-0.79792035000718897</v>
      </c>
      <c r="I77">
        <f>G77</f>
        <v>-0.79792035000718897</v>
      </c>
      <c r="O77">
        <f ca="1">+C$11+C$12*F77</f>
        <v>-0.8076889496153602</v>
      </c>
      <c r="Q77" s="2">
        <f>+C77-15018.5</f>
        <v>30387.845999999998</v>
      </c>
    </row>
    <row r="78" spans="1:21">
      <c r="A78" s="72" t="s">
        <v>306</v>
      </c>
      <c r="B78" s="73" t="s">
        <v>64</v>
      </c>
      <c r="C78" s="72">
        <v>45702.406000000003</v>
      </c>
      <c r="D78" s="72" t="s">
        <v>93</v>
      </c>
      <c r="E78">
        <f>+(C78-C$7)/C$8</f>
        <v>16639.075478033163</v>
      </c>
      <c r="F78" s="29">
        <f>ROUND(2*E78,0)/2+0.5</f>
        <v>16639.5</v>
      </c>
      <c r="O78">
        <f ca="1">+C$11+C$12*F78</f>
        <v>-0.81580664355943988</v>
      </c>
      <c r="Q78" s="2">
        <f>+C78-15018.5</f>
        <v>30683.906000000003</v>
      </c>
      <c r="U78" s="20">
        <f>+C78-(C$7+F78*C$8)</f>
        <v>-0.47375984999234788</v>
      </c>
    </row>
    <row r="79" spans="1:21">
      <c r="A79" s="72" t="s">
        <v>309</v>
      </c>
      <c r="B79" s="73" t="s">
        <v>40</v>
      </c>
      <c r="C79" s="72">
        <v>45781.300999999999</v>
      </c>
      <c r="D79" s="72" t="s">
        <v>93</v>
      </c>
      <c r="E79">
        <f>+(C79-C$7)/C$8</f>
        <v>16709.770917028134</v>
      </c>
      <c r="F79" s="29">
        <f>ROUND(2*E79,0)/2+0.5</f>
        <v>16710.5</v>
      </c>
      <c r="G79" s="20">
        <f>+C79-(C$7+F79*C$8)</f>
        <v>-0.8136451499958639</v>
      </c>
      <c r="I79">
        <f>G79</f>
        <v>-0.8136451499958639</v>
      </c>
      <c r="O79">
        <f ca="1">+C$11+C$12*F79</f>
        <v>-0.81798157288030648</v>
      </c>
      <c r="Q79" s="2">
        <f>+C79-15018.5</f>
        <v>30762.800999999999</v>
      </c>
    </row>
    <row r="80" spans="1:21">
      <c r="A80" s="72" t="s">
        <v>313</v>
      </c>
      <c r="B80" s="73" t="s">
        <v>40</v>
      </c>
      <c r="C80" s="72">
        <v>45791.341999999997</v>
      </c>
      <c r="D80" s="72" t="s">
        <v>93</v>
      </c>
      <c r="E80">
        <f>+(C80-C$7)/C$8</f>
        <v>16718.768355432956</v>
      </c>
      <c r="F80" s="29">
        <f>ROUND(2*E80,0)/2+0.5</f>
        <v>16719.5</v>
      </c>
      <c r="G80" s="20">
        <f>+C80-(C$7+F80*C$8)</f>
        <v>-0.81650385000102688</v>
      </c>
      <c r="I80">
        <f>G80</f>
        <v>-0.81650385000102688</v>
      </c>
      <c r="O80">
        <f ca="1">+C$11+C$12*F80</f>
        <v>-0.81825726814633182</v>
      </c>
      <c r="Q80" s="2">
        <f>+C80-15018.5</f>
        <v>30772.841999999997</v>
      </c>
    </row>
    <row r="81" spans="1:21">
      <c r="A81" s="72" t="s">
        <v>313</v>
      </c>
      <c r="B81" s="73" t="s">
        <v>40</v>
      </c>
      <c r="C81" s="72">
        <v>45821.466</v>
      </c>
      <c r="D81" s="72" t="s">
        <v>93</v>
      </c>
      <c r="E81">
        <f>+(C81-C$7)/C$8</f>
        <v>16745.761566717381</v>
      </c>
      <c r="F81" s="29">
        <f>ROUND(2*E81,0)/2+0.5</f>
        <v>16746.5</v>
      </c>
      <c r="G81" s="20">
        <f>+C81-(C$7+F81*C$8)</f>
        <v>-0.82407994999812217</v>
      </c>
      <c r="I81">
        <f>G81</f>
        <v>-0.82407994999812217</v>
      </c>
      <c r="O81">
        <f ca="1">+C$11+C$12*F81</f>
        <v>-0.81908435394440793</v>
      </c>
      <c r="Q81" s="2">
        <f>+C81-15018.5</f>
        <v>30802.966</v>
      </c>
    </row>
    <row r="82" spans="1:21">
      <c r="A82" s="72" t="s">
        <v>320</v>
      </c>
      <c r="B82" s="73" t="s">
        <v>40</v>
      </c>
      <c r="C82" s="72">
        <v>46005.609199999999</v>
      </c>
      <c r="D82" s="72" t="s">
        <v>93</v>
      </c>
      <c r="E82">
        <f>+(C82-C$7)/C$8</f>
        <v>16910.766755410448</v>
      </c>
      <c r="F82" s="29">
        <f>ROUND(2*E82,0)/2+0.5</f>
        <v>16911.5</v>
      </c>
      <c r="G82" s="20">
        <f>+C82-(C$7+F82*C$8)</f>
        <v>-0.81828944999870146</v>
      </c>
      <c r="I82">
        <f>G82</f>
        <v>-0.81828944999870146</v>
      </c>
      <c r="O82">
        <f ca="1">+C$11+C$12*F82</f>
        <v>-0.82413876715487255</v>
      </c>
      <c r="Q82" s="2">
        <f>+C82-15018.5</f>
        <v>30987.109199999999</v>
      </c>
    </row>
    <row r="83" spans="1:21">
      <c r="A83" s="72" t="s">
        <v>320</v>
      </c>
      <c r="B83" s="73" t="s">
        <v>40</v>
      </c>
      <c r="C83" s="72">
        <v>46033.497000000003</v>
      </c>
      <c r="D83" s="72" t="s">
        <v>93</v>
      </c>
      <c r="E83">
        <f>+(C83-C$7)/C$8</f>
        <v>16935.756175064475</v>
      </c>
      <c r="F83" s="29">
        <f>ROUND(2*E83,0)/2+0.5</f>
        <v>16936.5</v>
      </c>
      <c r="G83" s="20">
        <f>+C83-(C$7+F83*C$8)</f>
        <v>-0.83009694999782369</v>
      </c>
      <c r="I83">
        <f>G83</f>
        <v>-0.83009694999782369</v>
      </c>
      <c r="O83">
        <f ca="1">+C$11+C$12*F83</f>
        <v>-0.82490458733827632</v>
      </c>
      <c r="Q83" s="2">
        <f>+C83-15018.5</f>
        <v>31014.997000000003</v>
      </c>
    </row>
    <row r="84" spans="1:21">
      <c r="A84" s="72" t="s">
        <v>326</v>
      </c>
      <c r="B84" s="73" t="s">
        <v>40</v>
      </c>
      <c r="C84" s="72">
        <v>46090.423000000003</v>
      </c>
      <c r="D84" s="72" t="s">
        <v>93</v>
      </c>
      <c r="E84">
        <f>+(C84-C$7)/C$8</f>
        <v>16986.76585324722</v>
      </c>
      <c r="F84" s="29">
        <f>ROUND(2*E84,0)/2+0.5</f>
        <v>16987.5</v>
      </c>
      <c r="G84" s="20">
        <f>+C84-(C$7+F84*C$8)</f>
        <v>-0.81929624999611406</v>
      </c>
      <c r="I84">
        <f>G84</f>
        <v>-0.81929624999611406</v>
      </c>
      <c r="O84">
        <f ca="1">+C$11+C$12*F84</f>
        <v>-0.82646686051241991</v>
      </c>
      <c r="Q84" s="2">
        <f>+C84-15018.5</f>
        <v>31071.923000000003</v>
      </c>
    </row>
    <row r="85" spans="1:21">
      <c r="A85" s="72" t="s">
        <v>330</v>
      </c>
      <c r="B85" s="73" t="s">
        <v>40</v>
      </c>
      <c r="C85" s="72">
        <v>46119.451000000001</v>
      </c>
      <c r="D85" s="72" t="s">
        <v>93</v>
      </c>
      <c r="E85">
        <f>+(C85-C$7)/C$8</f>
        <v>17012.776971862419</v>
      </c>
      <c r="F85" s="29">
        <f>ROUND(2*E85,0)/2+0.5</f>
        <v>17013.5</v>
      </c>
      <c r="G85" s="20">
        <f>+C85-(C$7+F85*C$8)</f>
        <v>-0.806888049999543</v>
      </c>
      <c r="I85">
        <f>G85</f>
        <v>-0.806888049999543</v>
      </c>
      <c r="O85">
        <f ca="1">+C$11+C$12*F85</f>
        <v>-0.82726331350315985</v>
      </c>
      <c r="Q85" s="2">
        <f>+C85-15018.5</f>
        <v>31100.951000000001</v>
      </c>
    </row>
    <row r="86" spans="1:21">
      <c r="A86" s="72" t="s">
        <v>333</v>
      </c>
      <c r="B86" s="73" t="s">
        <v>40</v>
      </c>
      <c r="C86" s="72">
        <v>46176.364000000001</v>
      </c>
      <c r="D86" s="72" t="s">
        <v>93</v>
      </c>
      <c r="E86">
        <f>+(C86-C$7)/C$8</f>
        <v>17063.775001135771</v>
      </c>
      <c r="F86" s="29">
        <f>ROUND(2*E86,0)/2+0.5</f>
        <v>17064.5</v>
      </c>
      <c r="G86" s="20">
        <f>+C86-(C$7+F86*C$8)</f>
        <v>-0.80908734999684384</v>
      </c>
      <c r="I86">
        <f>G86</f>
        <v>-0.80908734999684384</v>
      </c>
      <c r="O86">
        <f ca="1">+C$11+C$12*F86</f>
        <v>-0.82882558667730344</v>
      </c>
      <c r="Q86" s="2">
        <f>+C86-15018.5</f>
        <v>31157.864000000001</v>
      </c>
    </row>
    <row r="87" spans="1:21">
      <c r="A87" s="72" t="s">
        <v>338</v>
      </c>
      <c r="B87" s="73" t="s">
        <v>40</v>
      </c>
      <c r="C87" s="72">
        <v>46851.5</v>
      </c>
      <c r="D87" s="72" t="s">
        <v>93</v>
      </c>
      <c r="E87">
        <f>+(C87-C$7)/C$8</f>
        <v>17668.744085378261</v>
      </c>
      <c r="F87" s="76">
        <f>ROUND(2*E87,0)/2+1</f>
        <v>17669.5</v>
      </c>
      <c r="G87" s="20">
        <f>+C87-(C$7+F87*C$8)</f>
        <v>-0.84358884999528527</v>
      </c>
      <c r="I87">
        <f>G87</f>
        <v>-0.84358884999528527</v>
      </c>
      <c r="O87">
        <f ca="1">+C$11+C$12*F87</f>
        <v>-0.84735843511567388</v>
      </c>
      <c r="Q87" s="2">
        <f>+C87-15018.5</f>
        <v>31833</v>
      </c>
    </row>
    <row r="88" spans="1:21">
      <c r="A88" s="72" t="s">
        <v>338</v>
      </c>
      <c r="B88" s="73" t="s">
        <v>40</v>
      </c>
      <c r="C88" s="72">
        <v>46851.506000000001</v>
      </c>
      <c r="D88" s="72" t="s">
        <v>93</v>
      </c>
      <c r="E88">
        <f>+(C88-C$7)/C$8</f>
        <v>17668.749461797986</v>
      </c>
      <c r="F88" s="76">
        <f>ROUND(2*E88,0)/2+1</f>
        <v>17669.5</v>
      </c>
      <c r="G88" s="20">
        <f>+C88-(C$7+F88*C$8)</f>
        <v>-0.83758884999406291</v>
      </c>
      <c r="I88">
        <f>G88</f>
        <v>-0.83758884999406291</v>
      </c>
      <c r="O88">
        <f ca="1">+C$11+C$12*F88</f>
        <v>-0.84735843511567388</v>
      </c>
      <c r="Q88" s="2">
        <f>+C88-15018.5</f>
        <v>31833.006000000001</v>
      </c>
    </row>
    <row r="89" spans="1:21">
      <c r="A89" s="72" t="s">
        <v>346</v>
      </c>
      <c r="B89" s="73" t="s">
        <v>40</v>
      </c>
      <c r="C89" s="72">
        <v>46908.415000000001</v>
      </c>
      <c r="D89" s="72" t="s">
        <v>93</v>
      </c>
      <c r="E89">
        <f>+(C89-C$7)/C$8</f>
        <v>17719.743906791522</v>
      </c>
      <c r="F89" s="76">
        <f>ROUND(2*E89,0)/2+1</f>
        <v>17720.5</v>
      </c>
      <c r="G89" s="20">
        <f>+C89-(C$7+F89*C$8)</f>
        <v>-0.84378814999945462</v>
      </c>
      <c r="I89">
        <f>G89</f>
        <v>-0.84378814999945462</v>
      </c>
      <c r="O89">
        <f ca="1">+C$11+C$12*F89</f>
        <v>-0.84892070828981747</v>
      </c>
      <c r="Q89" s="2">
        <f>+C89-15018.5</f>
        <v>31889.915000000001</v>
      </c>
    </row>
    <row r="90" spans="1:21">
      <c r="A90" s="72" t="s">
        <v>350</v>
      </c>
      <c r="B90" s="73" t="s">
        <v>40</v>
      </c>
      <c r="C90" s="72">
        <v>47177.372000000003</v>
      </c>
      <c r="D90" s="72" t="s">
        <v>93</v>
      </c>
      <c r="E90">
        <f>+(C90-C$7)/C$8</f>
        <v>17960.74819332136</v>
      </c>
      <c r="F90" s="76">
        <f>ROUND(2*E90,0)/2+1</f>
        <v>17961.5</v>
      </c>
      <c r="G90" s="20">
        <f>+C90-(C$7+F90*C$8)</f>
        <v>-0.8390044499974465</v>
      </c>
      <c r="I90">
        <f>G90</f>
        <v>-0.8390044499974465</v>
      </c>
      <c r="O90">
        <f ca="1">+C$11+C$12*F90</f>
        <v>-0.85630321485782956</v>
      </c>
      <c r="Q90" s="2">
        <f>+C90-15018.5</f>
        <v>32158.872000000003</v>
      </c>
    </row>
    <row r="91" spans="1:21">
      <c r="A91" s="72" t="s">
        <v>354</v>
      </c>
      <c r="B91" s="73" t="s">
        <v>40</v>
      </c>
      <c r="C91" s="72">
        <v>47234.281000000003</v>
      </c>
      <c r="D91" s="72" t="s">
        <v>93</v>
      </c>
      <c r="E91">
        <f>+(C91-C$7)/C$8</f>
        <v>18011.742638314896</v>
      </c>
      <c r="F91" s="76">
        <f>ROUND(2*E91,0)/2+1</f>
        <v>18012.5</v>
      </c>
      <c r="G91" s="20">
        <f>+C91-(C$7+F91*C$8)</f>
        <v>-0.84520374999556225</v>
      </c>
      <c r="I91">
        <f>G91</f>
        <v>-0.84520374999556225</v>
      </c>
      <c r="O91">
        <f ca="1">+C$11+C$12*F91</f>
        <v>-0.85786548803197316</v>
      </c>
      <c r="Q91" s="2">
        <f>+C91-15018.5</f>
        <v>32215.781000000003</v>
      </c>
    </row>
    <row r="92" spans="1:21">
      <c r="A92" s="72" t="s">
        <v>358</v>
      </c>
      <c r="B92" s="73" t="s">
        <v>40</v>
      </c>
      <c r="C92" s="72">
        <v>47591.383000000002</v>
      </c>
      <c r="D92" s="72" t="s">
        <v>93</v>
      </c>
      <c r="E92">
        <f>+(C92-C$7)/C$8</f>
        <v>18331.731010911175</v>
      </c>
      <c r="F92" s="76">
        <f>ROUND(2*E92,0)/2+1</f>
        <v>18332.5</v>
      </c>
      <c r="G92" s="20">
        <f>+C92-(C$7+F92*C$8)</f>
        <v>-0.85817974999372382</v>
      </c>
      <c r="I92">
        <f>G92</f>
        <v>-0.85817974999372382</v>
      </c>
      <c r="O92">
        <f ca="1">+C$11+C$12*F92</f>
        <v>-0.86766798637954101</v>
      </c>
      <c r="Q92" s="2">
        <f>+C92-15018.5</f>
        <v>32572.883000000002</v>
      </c>
    </row>
    <row r="93" spans="1:21">
      <c r="A93" s="72" t="s">
        <v>362</v>
      </c>
      <c r="B93" s="73" t="s">
        <v>40</v>
      </c>
      <c r="C93" s="72">
        <v>47593.372000000003</v>
      </c>
      <c r="D93" s="72" t="s">
        <v>93</v>
      </c>
      <c r="E93">
        <f>+(C93-C$7)/C$8</f>
        <v>18333.513294049033</v>
      </c>
      <c r="F93" s="76">
        <f>ROUND(2*E93,0)/2+1</f>
        <v>18334.5</v>
      </c>
      <c r="O93">
        <f ca="1">+C$11+C$12*F93</f>
        <v>-0.86772925199421336</v>
      </c>
      <c r="Q93" s="2">
        <f>+C93-15018.5</f>
        <v>32574.872000000003</v>
      </c>
      <c r="U93" s="20">
        <f>+C93-(C$7+F93*C$8)</f>
        <v>-1.1011483499969472</v>
      </c>
    </row>
    <row r="94" spans="1:21">
      <c r="A94" s="72" t="s">
        <v>365</v>
      </c>
      <c r="B94" s="73" t="s">
        <v>40</v>
      </c>
      <c r="C94" s="72">
        <v>47928.394999999997</v>
      </c>
      <c r="D94" s="72" t="s">
        <v>93</v>
      </c>
      <c r="E94">
        <f>+(C94-C$7)/C$8</f>
        <v>18633.717338138176</v>
      </c>
      <c r="F94" s="76">
        <f>ROUND(2*E94,0)/2+1</f>
        <v>18634.5</v>
      </c>
      <c r="G94" s="20">
        <f>+C94-(C$7+F94*C$8)</f>
        <v>-0.87343835000501713</v>
      </c>
      <c r="I94">
        <f>G94</f>
        <v>-0.87343835000501713</v>
      </c>
      <c r="O94">
        <f ca="1">+C$11+C$12*F94</f>
        <v>-0.8769190941950582</v>
      </c>
      <c r="Q94" s="2">
        <f>+C94-15018.5</f>
        <v>32909.894999999997</v>
      </c>
    </row>
    <row r="95" spans="1:21">
      <c r="A95" s="72" t="s">
        <v>365</v>
      </c>
      <c r="B95" s="73" t="s">
        <v>40</v>
      </c>
      <c r="C95" s="72">
        <v>47928.404000000002</v>
      </c>
      <c r="D95" s="72" t="s">
        <v>93</v>
      </c>
      <c r="E95">
        <f>+(C95-C$7)/C$8</f>
        <v>18633.725402767766</v>
      </c>
      <c r="F95" s="76">
        <f>ROUND(2*E95,0)/2+1</f>
        <v>18634.5</v>
      </c>
      <c r="G95" s="20">
        <f>+C95-(C$7+F95*C$8)</f>
        <v>-0.86443834999954561</v>
      </c>
      <c r="I95">
        <f>G95</f>
        <v>-0.86443834999954561</v>
      </c>
      <c r="O95">
        <f ca="1">+C$11+C$12*F95</f>
        <v>-0.8769190941950582</v>
      </c>
      <c r="Q95" s="2">
        <f>+C95-15018.5</f>
        <v>32909.904000000002</v>
      </c>
    </row>
    <row r="96" spans="1:21">
      <c r="A96" s="72" t="s">
        <v>365</v>
      </c>
      <c r="B96" s="73" t="s">
        <v>40</v>
      </c>
      <c r="C96" s="72">
        <v>47947.360000000001</v>
      </c>
      <c r="D96" s="72" t="s">
        <v>93</v>
      </c>
      <c r="E96">
        <f>+(C96-C$7)/C$8</f>
        <v>18650.711304809574</v>
      </c>
      <c r="F96" s="76">
        <f>ROUND(2*E96,0)/2+1</f>
        <v>18651.5</v>
      </c>
      <c r="G96" s="20">
        <f>+C96-(C$7+F96*C$8)</f>
        <v>-0.88017145000048913</v>
      </c>
      <c r="I96">
        <f>G96</f>
        <v>-0.88017145000048913</v>
      </c>
      <c r="O96">
        <f ca="1">+C$11+C$12*F96</f>
        <v>-0.8774398519197727</v>
      </c>
      <c r="Q96" s="2">
        <f>+C96-15018.5</f>
        <v>32928.86</v>
      </c>
    </row>
    <row r="97" spans="1:17">
      <c r="A97" s="72" t="s">
        <v>365</v>
      </c>
      <c r="B97" s="73" t="s">
        <v>40</v>
      </c>
      <c r="C97" s="72">
        <v>47956.298000000003</v>
      </c>
      <c r="D97" s="72" t="s">
        <v>93</v>
      </c>
      <c r="E97">
        <f>+(C97-C$7)/C$8</f>
        <v>18658.720378055499</v>
      </c>
      <c r="F97" s="76">
        <f>ROUND(2*E97,0)/2+1</f>
        <v>18659.5</v>
      </c>
      <c r="G97" s="20">
        <f>+C97-(C$7+F97*C$8)</f>
        <v>-0.8700458500024979</v>
      </c>
      <c r="I97">
        <f>G97</f>
        <v>-0.8700458500024979</v>
      </c>
      <c r="O97">
        <f ca="1">+C$11+C$12*F97</f>
        <v>-0.87768491437846197</v>
      </c>
      <c r="Q97" s="2">
        <f>+C97-15018.5</f>
        <v>32937.798000000003</v>
      </c>
    </row>
    <row r="98" spans="1:17">
      <c r="A98" s="72" t="s">
        <v>376</v>
      </c>
      <c r="B98" s="73" t="s">
        <v>40</v>
      </c>
      <c r="C98" s="72">
        <v>48190.654000000002</v>
      </c>
      <c r="D98" s="72" t="s">
        <v>93</v>
      </c>
      <c r="E98">
        <f>+(C98-C$7)/C$8</f>
        <v>18868.719748118321</v>
      </c>
      <c r="F98" s="76">
        <f>ROUND(2*E98,0)/2+1</f>
        <v>18869.5</v>
      </c>
      <c r="G98" s="20">
        <f>+C98-(C$7+F98*C$8)</f>
        <v>-0.87074885000038194</v>
      </c>
      <c r="I98">
        <f>G98</f>
        <v>-0.87074885000038194</v>
      </c>
      <c r="O98">
        <f ca="1">+C$11+C$12*F98</f>
        <v>-0.88411780391905337</v>
      </c>
      <c r="Q98" s="2">
        <f>+C98-15018.5</f>
        <v>33172.154000000002</v>
      </c>
    </row>
    <row r="99" spans="1:17">
      <c r="A99" s="72" t="s">
        <v>379</v>
      </c>
      <c r="B99" s="73" t="s">
        <v>40</v>
      </c>
      <c r="C99" s="72">
        <v>48312.286999999997</v>
      </c>
      <c r="D99" s="72" t="s">
        <v>93</v>
      </c>
      <c r="E99">
        <f>+(C99-C$7)/C$8</f>
        <v>18977.711424793339</v>
      </c>
      <c r="F99" s="76">
        <f>ROUND(2*E99,0)/2+1</f>
        <v>18978.5</v>
      </c>
      <c r="G99" s="20">
        <f>+C99-(C$7+F99*C$8)</f>
        <v>-0.88003754999954253</v>
      </c>
      <c r="I99">
        <f>G99</f>
        <v>-0.88003754999954253</v>
      </c>
      <c r="O99">
        <f ca="1">+C$11+C$12*F99</f>
        <v>-0.88745677991869365</v>
      </c>
      <c r="Q99" s="2">
        <f>+C99-15018.5</f>
        <v>33293.786999999997</v>
      </c>
    </row>
    <row r="100" spans="1:17">
      <c r="A100" s="72" t="s">
        <v>379</v>
      </c>
      <c r="B100" s="73" t="s">
        <v>40</v>
      </c>
      <c r="C100" s="72">
        <v>48332.375999999997</v>
      </c>
      <c r="D100" s="72" t="s">
        <v>93</v>
      </c>
      <c r="E100">
        <f>+(C100-C$7)/C$8</f>
        <v>18995.71257409266</v>
      </c>
      <c r="F100" s="76">
        <f>ROUND(2*E100,0)/2+1</f>
        <v>18996.5</v>
      </c>
      <c r="G100" s="20">
        <f>+C100-(C$7+F100*C$8)</f>
        <v>-0.87875495000480441</v>
      </c>
      <c r="I100">
        <f>G100</f>
        <v>-0.87875495000480441</v>
      </c>
      <c r="O100">
        <f ca="1">+C$11+C$12*F100</f>
        <v>-0.88800817045074432</v>
      </c>
      <c r="Q100" s="2">
        <f>+C100-15018.5</f>
        <v>33313.875999999997</v>
      </c>
    </row>
    <row r="101" spans="1:17">
      <c r="A101" s="72" t="s">
        <v>379</v>
      </c>
      <c r="B101" s="73" t="s">
        <v>40</v>
      </c>
      <c r="C101" s="72">
        <v>48361.391000000003</v>
      </c>
      <c r="D101" s="72" t="s">
        <v>93</v>
      </c>
      <c r="E101">
        <f>+(C101-C$7)/C$8</f>
        <v>19021.71204379847</v>
      </c>
      <c r="F101" s="76">
        <f>ROUND(2*E101,0)/2+1</f>
        <v>19022.5</v>
      </c>
      <c r="G101" s="20">
        <f>+C101-(C$7+F101*C$8)</f>
        <v>-0.87934674999269191</v>
      </c>
      <c r="I101">
        <f>G101</f>
        <v>-0.87934674999269191</v>
      </c>
      <c r="O101">
        <f ca="1">+C$11+C$12*F101</f>
        <v>-0.88880462344148414</v>
      </c>
      <c r="Q101" s="2">
        <f>+C101-15018.5</f>
        <v>33342.891000000003</v>
      </c>
    </row>
    <row r="102" spans="1:17">
      <c r="A102" s="72" t="s">
        <v>387</v>
      </c>
      <c r="B102" s="73" t="s">
        <v>40</v>
      </c>
      <c r="C102" s="72">
        <v>48390.39</v>
      </c>
      <c r="D102" s="72" t="s">
        <v>93</v>
      </c>
      <c r="E102">
        <f>+(C102-C$7)/C$8</f>
        <v>19047.697176385009</v>
      </c>
      <c r="F102" s="76">
        <f>ROUND(2*E102,0)/2+1</f>
        <v>19048.5</v>
      </c>
      <c r="G102" s="20">
        <f>+C102-(C$7+F102*C$8)</f>
        <v>-0.89593855000566691</v>
      </c>
      <c r="I102">
        <f>G102</f>
        <v>-0.89593855000566691</v>
      </c>
      <c r="O102">
        <f ca="1">+C$11+C$12*F102</f>
        <v>-0.88960107643222408</v>
      </c>
      <c r="Q102" s="2">
        <f>+C102-15018.5</f>
        <v>33371.89</v>
      </c>
    </row>
    <row r="103" spans="1:17">
      <c r="A103" s="72" t="s">
        <v>390</v>
      </c>
      <c r="B103" s="73" t="s">
        <v>40</v>
      </c>
      <c r="C103" s="72">
        <v>48688.370999999999</v>
      </c>
      <c r="D103" s="72" t="s">
        <v>93</v>
      </c>
      <c r="E103">
        <f>+(C103-C$7)/C$8</f>
        <v>19314.708997250229</v>
      </c>
      <c r="F103" s="76">
        <f>ROUND(2*E103,0)/2+1</f>
        <v>19315.5</v>
      </c>
      <c r="G103" s="20">
        <f>+C103-(C$7+F103*C$8)</f>
        <v>-0.88274665000062669</v>
      </c>
      <c r="I103">
        <f>G103</f>
        <v>-0.88274665000062669</v>
      </c>
      <c r="O103">
        <f ca="1">+C$11+C$12*F103</f>
        <v>-0.897780035990976</v>
      </c>
      <c r="Q103" s="2">
        <f>+C103-15018.5</f>
        <v>33669.870999999999</v>
      </c>
    </row>
    <row r="104" spans="1:17">
      <c r="A104" s="72" t="s">
        <v>394</v>
      </c>
      <c r="B104" s="73" t="s">
        <v>40</v>
      </c>
      <c r="C104" s="72">
        <v>49005.321000000004</v>
      </c>
      <c r="D104" s="72" t="s">
        <v>93</v>
      </c>
      <c r="E104">
        <f>+(C104-C$7)/C$8</f>
        <v>19598.718369066664</v>
      </c>
      <c r="F104" s="76">
        <f>ROUND(2*E104,0)/2+1</f>
        <v>19599.5</v>
      </c>
      <c r="G104" s="20">
        <f>+C104-(C$7+F104*C$8)</f>
        <v>-0.87228784999751952</v>
      </c>
      <c r="I104">
        <f>G104</f>
        <v>-0.87228784999751952</v>
      </c>
      <c r="O104">
        <f ca="1">+C$11+C$12*F104</f>
        <v>-0.90647975327444252</v>
      </c>
      <c r="Q104" s="2">
        <f>+C104-15018.5</f>
        <v>33986.821000000004</v>
      </c>
    </row>
    <row r="105" spans="1:17">
      <c r="A105" s="72" t="s">
        <v>397</v>
      </c>
      <c r="B105" s="73" t="s">
        <v>40</v>
      </c>
      <c r="C105" s="72">
        <v>49092.328999999998</v>
      </c>
      <c r="D105" s="72" t="s">
        <v>93</v>
      </c>
      <c r="E105">
        <f>+(C105-C$7)/C$8</f>
        <v>19676.683623595778</v>
      </c>
      <c r="F105" s="76">
        <f>ROUND(2*E105,0)/2+1</f>
        <v>19677.5</v>
      </c>
      <c r="G105" s="20">
        <f>+C105-(C$7+F105*C$8)</f>
        <v>-0.91106325000146171</v>
      </c>
      <c r="I105">
        <f>G105</f>
        <v>-0.91106325000146171</v>
      </c>
      <c r="O105">
        <f ca="1">+C$11+C$12*F105</f>
        <v>-0.90886911224666211</v>
      </c>
      <c r="Q105" s="2">
        <f>+C105-15018.5</f>
        <v>34073.828999999998</v>
      </c>
    </row>
    <row r="106" spans="1:17">
      <c r="A106" s="72" t="s">
        <v>401</v>
      </c>
      <c r="B106" s="73" t="s">
        <v>40</v>
      </c>
      <c r="C106" s="72">
        <v>49371.313000000002</v>
      </c>
      <c r="D106" s="72" t="s">
        <v>93</v>
      </c>
      <c r="E106">
        <f>+(C106-C$7)/C$8</f>
        <v>19926.67280355109</v>
      </c>
      <c r="F106" s="76">
        <f>ROUND(2*E106,0)/2+1</f>
        <v>19927.5</v>
      </c>
      <c r="G106" s="20">
        <f>+C106-(C$7+F106*C$8)</f>
        <v>-0.92313824999291683</v>
      </c>
      <c r="I106">
        <f>G106</f>
        <v>-0.92313824999291683</v>
      </c>
      <c r="O106">
        <f ca="1">+C$11+C$12*F106</f>
        <v>-0.91652731408069954</v>
      </c>
      <c r="Q106" s="2">
        <f>+C106-15018.5</f>
        <v>34352.813000000002</v>
      </c>
    </row>
    <row r="107" spans="1:17">
      <c r="A107" s="72" t="s">
        <v>404</v>
      </c>
      <c r="B107" s="73" t="s">
        <v>40</v>
      </c>
      <c r="C107" s="72">
        <v>50142.438000000002</v>
      </c>
      <c r="D107" s="72" t="s">
        <v>93</v>
      </c>
      <c r="E107">
        <f>+(C107-C$7)/C$8</f>
        <v>20617.654746576634</v>
      </c>
      <c r="F107" s="76">
        <f>ROUND(2*E107,0)/2+1</f>
        <v>20618.5</v>
      </c>
      <c r="G107" s="20">
        <f>+C107-(C$7+F107*C$8)</f>
        <v>-0.94328954999946291</v>
      </c>
      <c r="I107">
        <f>G107</f>
        <v>-0.94328954999946291</v>
      </c>
      <c r="O107">
        <f ca="1">+C$11+C$12*F107</f>
        <v>-0.93769458394997884</v>
      </c>
      <c r="Q107" s="2">
        <f>+C107-15018.5</f>
        <v>35123.938000000002</v>
      </c>
    </row>
    <row r="108" spans="1:17">
      <c r="A108" s="72" t="s">
        <v>404</v>
      </c>
      <c r="B108" s="73" t="s">
        <v>40</v>
      </c>
      <c r="C108" s="72">
        <v>50151.364000000001</v>
      </c>
      <c r="D108" s="72" t="s">
        <v>93</v>
      </c>
      <c r="E108">
        <f>+(C108-C$7)/C$8</f>
        <v>20625.653066983112</v>
      </c>
      <c r="F108" s="76">
        <f>ROUND(2*E108,0)/2+1</f>
        <v>20626.5</v>
      </c>
      <c r="G108" s="20">
        <f>+C108-(C$7+F108*C$8)</f>
        <v>-0.94516394999664044</v>
      </c>
      <c r="I108">
        <f>G108</f>
        <v>-0.94516394999664044</v>
      </c>
      <c r="O108">
        <f ca="1">+C$11+C$12*F108</f>
        <v>-0.937939646408668</v>
      </c>
      <c r="Q108" s="2">
        <f>+C108-15018.5</f>
        <v>35132.864000000001</v>
      </c>
    </row>
    <row r="109" spans="1:17">
      <c r="A109" s="72" t="s">
        <v>410</v>
      </c>
      <c r="B109" s="73" t="s">
        <v>40</v>
      </c>
      <c r="C109" s="72">
        <v>50170.356</v>
      </c>
      <c r="D109" s="72" t="s">
        <v>93</v>
      </c>
      <c r="E109">
        <f>+(C109-C$7)/C$8</f>
        <v>20642.671227543255</v>
      </c>
      <c r="F109" s="76">
        <f>ROUND(2*E109,0)/2+1</f>
        <v>20643.5</v>
      </c>
      <c r="G109" s="20">
        <f>+C109-(C$7+F109*C$8)</f>
        <v>-0.92489705000480171</v>
      </c>
      <c r="I109">
        <f>G109</f>
        <v>-0.92489705000480171</v>
      </c>
      <c r="O109">
        <f ca="1">+C$11+C$12*F109</f>
        <v>-0.93846040413338261</v>
      </c>
      <c r="Q109" s="2">
        <f>+C109-15018.5</f>
        <v>35151.856</v>
      </c>
    </row>
    <row r="110" spans="1:17">
      <c r="A110" s="72" t="s">
        <v>413</v>
      </c>
      <c r="B110" s="73" t="s">
        <v>40</v>
      </c>
      <c r="C110" s="72">
        <v>50180.375</v>
      </c>
      <c r="D110" s="72" t="s">
        <v>93</v>
      </c>
      <c r="E110">
        <f>+(C110-C$7)/C$8</f>
        <v>20651.648952409098</v>
      </c>
      <c r="F110" s="76">
        <f>ROUND(2*E110,0)/2+1</f>
        <v>20652.5</v>
      </c>
      <c r="G110" s="20">
        <f>+C110-(C$7+F110*C$8)</f>
        <v>-0.94975574999989476</v>
      </c>
      <c r="I110">
        <f>G110</f>
        <v>-0.94975574999989476</v>
      </c>
      <c r="O110">
        <f ca="1">+C$11+C$12*F110</f>
        <v>-0.93873609939940794</v>
      </c>
      <c r="Q110" s="2">
        <f>+C110-15018.5</f>
        <v>35161.875</v>
      </c>
    </row>
    <row r="111" spans="1:17">
      <c r="A111" s="72" t="s">
        <v>410</v>
      </c>
      <c r="B111" s="73" t="s">
        <v>40</v>
      </c>
      <c r="C111" s="72">
        <v>50189.349000000002</v>
      </c>
      <c r="D111" s="72" t="s">
        <v>93</v>
      </c>
      <c r="E111">
        <f>+(C111-C$7)/C$8</f>
        <v>20659.690284173354</v>
      </c>
      <c r="F111" s="76">
        <f>ROUND(2*E111,0)/2+1</f>
        <v>20660.5</v>
      </c>
      <c r="G111" s="20">
        <f>+C111-(C$7+F111*C$8)</f>
        <v>-0.90363015000184532</v>
      </c>
      <c r="I111">
        <f>G111</f>
        <v>-0.90363015000184532</v>
      </c>
      <c r="O111">
        <f ca="1">+C$11+C$12*F111</f>
        <v>-0.9389811618580971</v>
      </c>
      <c r="Q111" s="2">
        <f>+C111-15018.5</f>
        <v>35170.849000000002</v>
      </c>
    </row>
    <row r="112" spans="1:17">
      <c r="A112" s="72" t="s">
        <v>413</v>
      </c>
      <c r="B112" s="73" t="s">
        <v>40</v>
      </c>
      <c r="C112" s="72">
        <v>50190.413999999997</v>
      </c>
      <c r="D112" s="72" t="s">
        <v>93</v>
      </c>
      <c r="E112">
        <f>+(C112-C$7)/C$8</f>
        <v>20660.644598674011</v>
      </c>
      <c r="F112" s="76">
        <f>ROUND(2*E112,0)/2+1</f>
        <v>20661.5</v>
      </c>
      <c r="G112" s="20">
        <f>+C112-(C$7+F112*C$8)</f>
        <v>-0.95461444999818923</v>
      </c>
      <c r="I112">
        <f>G112</f>
        <v>-0.95461444999818923</v>
      </c>
      <c r="O112">
        <f ca="1">+C$11+C$12*F112</f>
        <v>-0.93901179466543327</v>
      </c>
      <c r="Q112" s="2">
        <f>+C112-15018.5</f>
        <v>35171.913999999997</v>
      </c>
    </row>
    <row r="113" spans="1:21">
      <c r="A113" s="72" t="s">
        <v>410</v>
      </c>
      <c r="B113" s="73" t="s">
        <v>40</v>
      </c>
      <c r="C113" s="72">
        <v>50199.368999999999</v>
      </c>
      <c r="D113" s="72" t="s">
        <v>93</v>
      </c>
      <c r="E113">
        <f>+(C113-C$7)/C$8</f>
        <v>20668.668905109149</v>
      </c>
      <c r="F113" s="76">
        <f>ROUND(2*E113,0)/2+1</f>
        <v>20669.5</v>
      </c>
      <c r="G113" s="20">
        <f>+C113-(C$7+F113*C$8)</f>
        <v>-0.92748885000037262</v>
      </c>
      <c r="I113">
        <f>G113</f>
        <v>-0.92748885000037262</v>
      </c>
      <c r="O113">
        <f ca="1">+C$11+C$12*F113</f>
        <v>-0.93925685712412244</v>
      </c>
      <c r="Q113" s="2">
        <f>+C113-15018.5</f>
        <v>35180.868999999999</v>
      </c>
    </row>
    <row r="114" spans="1:21">
      <c r="A114" s="72" t="s">
        <v>413</v>
      </c>
      <c r="B114" s="73" t="s">
        <v>40</v>
      </c>
      <c r="C114" s="72">
        <v>50209.392</v>
      </c>
      <c r="D114" s="72" t="s">
        <v>93</v>
      </c>
      <c r="E114">
        <f>+(C114-C$7)/C$8</f>
        <v>20677.650214254805</v>
      </c>
      <c r="F114" s="76">
        <f>ROUND(2*E114,0)/2+1</f>
        <v>20678.5</v>
      </c>
      <c r="G114" s="20">
        <f>+C114-(C$7+F114*C$8)</f>
        <v>-0.94834754999465076</v>
      </c>
      <c r="I114">
        <f>G114</f>
        <v>-0.94834754999465076</v>
      </c>
      <c r="O114">
        <f ca="1">+C$11+C$12*F114</f>
        <v>-0.93953255239014777</v>
      </c>
      <c r="Q114" s="2">
        <f>+C114-15018.5</f>
        <v>35190.892</v>
      </c>
    </row>
    <row r="115" spans="1:21">
      <c r="A115" s="72" t="s">
        <v>426</v>
      </c>
      <c r="B115" s="73" t="s">
        <v>40</v>
      </c>
      <c r="C115" s="72">
        <v>50488.39</v>
      </c>
      <c r="D115" s="72" t="s">
        <v>93</v>
      </c>
      <c r="E115">
        <f>+(C115-C$7)/C$8</f>
        <v>20927.651939189465</v>
      </c>
      <c r="F115" s="76">
        <f>ROUND(2*E115,0)/2+1</f>
        <v>20928.5</v>
      </c>
      <c r="G115" s="20">
        <f>+C115-(C$7+F115*C$8)</f>
        <v>-0.94642254999780562</v>
      </c>
      <c r="I115">
        <f>G115</f>
        <v>-0.94642254999780562</v>
      </c>
      <c r="O115">
        <f ca="1">+C$11+C$12*F115</f>
        <v>-0.94719075422418519</v>
      </c>
      <c r="Q115" s="2">
        <f>+C115-15018.5</f>
        <v>35469.89</v>
      </c>
    </row>
    <row r="116" spans="1:21">
      <c r="A116" s="72" t="s">
        <v>431</v>
      </c>
      <c r="B116" s="73" t="s">
        <v>40</v>
      </c>
      <c r="C116" s="72">
        <v>50517.3995</v>
      </c>
      <c r="D116" s="72" t="s">
        <v>93</v>
      </c>
      <c r="E116">
        <f>+(C116-C$7)/C$8</f>
        <v>20953.646480510524</v>
      </c>
      <c r="F116" s="76">
        <f>ROUND(2*E116,0)/2+1</f>
        <v>20954.5</v>
      </c>
      <c r="G116" s="20">
        <f>+C116-(C$7+F116*C$8)</f>
        <v>-0.95251434999954654</v>
      </c>
      <c r="I116">
        <f>G116</f>
        <v>-0.95251434999954654</v>
      </c>
      <c r="O116">
        <f ca="1">+C$11+C$12*F116</f>
        <v>-0.94798720721492513</v>
      </c>
      <c r="Q116" s="2">
        <f>+C116-15018.5</f>
        <v>35498.8995</v>
      </c>
    </row>
    <row r="117" spans="1:21">
      <c r="A117" s="72" t="s">
        <v>426</v>
      </c>
      <c r="B117" s="73" t="s">
        <v>40</v>
      </c>
      <c r="C117" s="72">
        <v>50517.406000000003</v>
      </c>
      <c r="D117" s="72" t="s">
        <v>93</v>
      </c>
      <c r="E117">
        <f>+(C117-C$7)/C$8</f>
        <v>20953.652304965224</v>
      </c>
      <c r="F117" s="76">
        <f>ROUND(2*E117,0)/2+1</f>
        <v>20954.5</v>
      </c>
      <c r="G117" s="20">
        <f>+C117-(C$7+F117*C$8)</f>
        <v>-0.94601434999640333</v>
      </c>
      <c r="I117">
        <f>G117</f>
        <v>-0.94601434999640333</v>
      </c>
      <c r="O117">
        <f ca="1">+C$11+C$12*F117</f>
        <v>-0.94798720721492513</v>
      </c>
      <c r="Q117" s="2">
        <f>+C117-15018.5</f>
        <v>35498.906000000003</v>
      </c>
    </row>
    <row r="118" spans="1:21">
      <c r="A118" s="72" t="s">
        <v>436</v>
      </c>
      <c r="B118" s="73" t="s">
        <v>40</v>
      </c>
      <c r="C118" s="72">
        <v>50546.45</v>
      </c>
      <c r="D118" s="72" t="s">
        <v>93</v>
      </c>
      <c r="E118">
        <f>+(C118-C$7)/C$8</f>
        <v>20979.677760699677</v>
      </c>
      <c r="F118" s="76">
        <f>ROUND(2*E118,0)/2+1</f>
        <v>20980.5</v>
      </c>
      <c r="G118" s="20">
        <f>+C118-(C$7+F118*C$8)</f>
        <v>-0.9176061500038486</v>
      </c>
      <c r="I118">
        <f>G118</f>
        <v>-0.9176061500038486</v>
      </c>
      <c r="O118">
        <f ca="1">+C$11+C$12*F118</f>
        <v>-0.94878366020566496</v>
      </c>
      <c r="Q118" s="2">
        <f>+C118-15018.5</f>
        <v>35527.949999999997</v>
      </c>
    </row>
    <row r="119" spans="1:21">
      <c r="A119" s="72" t="s">
        <v>439</v>
      </c>
      <c r="B119" s="73" t="s">
        <v>40</v>
      </c>
      <c r="C119" s="72">
        <v>50902.402000000002</v>
      </c>
      <c r="D119" s="72" t="s">
        <v>93</v>
      </c>
      <c r="E119">
        <f>+(C119-C$7)/C$8</f>
        <v>21298.63565284924</v>
      </c>
      <c r="F119" s="76">
        <f>ROUND(2*E119,0)/2+1</f>
        <v>21299.5</v>
      </c>
      <c r="G119" s="20">
        <f>+C119-(C$7+F119*C$8)</f>
        <v>-0.96459784999751719</v>
      </c>
      <c r="I119">
        <f>G119</f>
        <v>-0.96459784999751719</v>
      </c>
      <c r="O119">
        <f ca="1">+C$11+C$12*F119</f>
        <v>-0.95855552574589664</v>
      </c>
      <c r="Q119" s="2">
        <f>+C119-15018.5</f>
        <v>35883.902000000002</v>
      </c>
    </row>
    <row r="120" spans="1:21">
      <c r="A120" s="27" t="s">
        <v>37</v>
      </c>
      <c r="C120" s="20">
        <v>51209.289599999996</v>
      </c>
      <c r="D120" s="20">
        <v>8.9999999999999998E-4</v>
      </c>
      <c r="E120">
        <f>+(C120-C$7)/C$8</f>
        <v>21573.628410363835</v>
      </c>
      <c r="F120" s="76">
        <f>ROUND(2*E120,0)/2+1</f>
        <v>21574.5</v>
      </c>
      <c r="G120" s="20">
        <f>+C120-(C$7+F120*C$8)</f>
        <v>-0.97268035000161035</v>
      </c>
      <c r="J120">
        <f>G120</f>
        <v>-0.97268035000161035</v>
      </c>
      <c r="O120">
        <f ca="1">+C$11+C$12*F120</f>
        <v>-0.96697954776333783</v>
      </c>
      <c r="Q120" s="2">
        <f>+C120-15018.5</f>
        <v>36190.789599999996</v>
      </c>
    </row>
    <row r="121" spans="1:21">
      <c r="A121" s="27" t="s">
        <v>41</v>
      </c>
      <c r="B121" s="6" t="s">
        <v>40</v>
      </c>
      <c r="C121" s="23">
        <v>51580.445899999999</v>
      </c>
      <c r="D121" s="23">
        <v>3.8E-3</v>
      </c>
      <c r="E121">
        <f>+(C121-C$7)/C$8</f>
        <v>21906.210418910014</v>
      </c>
      <c r="F121" s="76">
        <f>ROUND(2*E121,0)/2+1</f>
        <v>21907</v>
      </c>
      <c r="O121">
        <f ca="1">+C$11+C$12*F121</f>
        <v>-0.97716495620260746</v>
      </c>
      <c r="Q121" s="2">
        <f>+C121-15018.5</f>
        <v>36561.945899999999</v>
      </c>
      <c r="U121" s="12">
        <v>-0.32316795000224374</v>
      </c>
    </row>
    <row r="122" spans="1:21">
      <c r="A122" s="14" t="s">
        <v>42</v>
      </c>
      <c r="B122" s="13"/>
      <c r="C122" s="24">
        <v>52345.332699999999</v>
      </c>
      <c r="D122" s="24">
        <v>5.0000000000000001E-4</v>
      </c>
      <c r="E122">
        <f>+(C122-C$7)/C$8</f>
        <v>22591.602498350559</v>
      </c>
      <c r="F122" s="76">
        <f>ROUND(2*E122,0)/2+1</f>
        <v>22592.5</v>
      </c>
      <c r="G122" s="20">
        <f>+C122-(C$7+F122*C$8)</f>
        <v>-1.0015977500006557</v>
      </c>
      <c r="J122">
        <f>G122</f>
        <v>-1.0015977500006557</v>
      </c>
      <c r="O122">
        <f ca="1">+C$11+C$12*F122</f>
        <v>-0.99816374563153798</v>
      </c>
      <c r="Q122" s="2">
        <f>+C122-15018.5</f>
        <v>37326.832699999999</v>
      </c>
    </row>
    <row r="123" spans="1:21">
      <c r="A123" s="27" t="s">
        <v>39</v>
      </c>
      <c r="B123" s="6" t="s">
        <v>40</v>
      </c>
      <c r="C123" s="20">
        <v>52629.917000000001</v>
      </c>
      <c r="D123" s="20">
        <v>1E-3</v>
      </c>
      <c r="E123">
        <f>+(C123-C$7)/C$8</f>
        <v>22846.609938867419</v>
      </c>
      <c r="F123" s="76">
        <f>ROUND(2*E123,0)/2+1</f>
        <v>22847.5</v>
      </c>
      <c r="O123">
        <f ca="1">+C$11+C$12*F123</f>
        <v>-1.0059751115022562</v>
      </c>
      <c r="Q123" s="2">
        <f>+C123-15018.5</f>
        <v>37611.417000000001</v>
      </c>
      <c r="U123" s="12">
        <v>-0.43530209999880753</v>
      </c>
    </row>
    <row r="124" spans="1:21">
      <c r="A124" s="18" t="s">
        <v>55</v>
      </c>
      <c r="B124" s="19" t="s">
        <v>40</v>
      </c>
      <c r="C124" s="14">
        <v>52691.2765</v>
      </c>
      <c r="D124" s="14">
        <v>5.9999999999999995E-4</v>
      </c>
      <c r="E124">
        <f>+(C124-C$7)/C$8</f>
        <v>22901.592343189775</v>
      </c>
      <c r="F124" s="76">
        <f>ROUND(2*E124,0)/2+1</f>
        <v>22902.5</v>
      </c>
      <c r="G124" s="20">
        <f>+C124-(C$7+F124*C$8)</f>
        <v>-1.0129307499955758</v>
      </c>
      <c r="K124">
        <f>G124</f>
        <v>-1.0129307499955758</v>
      </c>
      <c r="O124">
        <f ca="1">+C$11+C$12*F124</f>
        <v>-1.0076599159057444</v>
      </c>
      <c r="Q124" s="2">
        <f>+C124-15018.5</f>
        <v>37672.7765</v>
      </c>
    </row>
    <row r="125" spans="1:21">
      <c r="A125" s="27" t="s">
        <v>36</v>
      </c>
      <c r="B125" s="19"/>
      <c r="C125" s="14">
        <v>52693.509299999998</v>
      </c>
      <c r="D125" s="14">
        <v>2.0999999999999999E-3</v>
      </c>
      <c r="E125">
        <f>+(C125-C$7)/C$8</f>
        <v>22903.593088182333</v>
      </c>
      <c r="F125" s="76">
        <f>ROUND(2*E125,0)/2+1</f>
        <v>22904.5</v>
      </c>
      <c r="G125" s="20">
        <f>+C125-(C$7+F125*C$8)</f>
        <v>-1.012099350002245</v>
      </c>
      <c r="J125">
        <f>G125</f>
        <v>-1.012099350002245</v>
      </c>
      <c r="O125">
        <f ca="1">+C$11+C$12*F125</f>
        <v>-1.0077211815204166</v>
      </c>
      <c r="Q125" s="2">
        <f>+C125-15018.5</f>
        <v>37675.009299999998</v>
      </c>
    </row>
    <row r="126" spans="1:21">
      <c r="A126" s="25" t="s">
        <v>49</v>
      </c>
      <c r="B126" s="47"/>
      <c r="C126" s="48">
        <v>52712.480600000003</v>
      </c>
      <c r="D126" s="48">
        <v>1E-4</v>
      </c>
      <c r="E126">
        <f>+(C126-C$7)/C$8</f>
        <v>22920.592700094439</v>
      </c>
      <c r="F126" s="76">
        <f>ROUND(2*E126,0)/2+1</f>
        <v>22921.5</v>
      </c>
      <c r="G126" s="20">
        <f>+C126-(C$7+F126*C$8)</f>
        <v>-1.0125324499967974</v>
      </c>
      <c r="J126">
        <f>G126</f>
        <v>-1.0125324499967974</v>
      </c>
      <c r="O126">
        <f ca="1">+C$11+C$12*F126</f>
        <v>-1.0082419392451312</v>
      </c>
      <c r="Q126" s="2">
        <f>+C126-15018.5</f>
        <v>37693.980600000003</v>
      </c>
    </row>
    <row r="127" spans="1:21">
      <c r="A127" s="72" t="s">
        <v>474</v>
      </c>
      <c r="B127" s="73" t="s">
        <v>40</v>
      </c>
      <c r="C127" s="72">
        <v>53028.297400000003</v>
      </c>
      <c r="D127" s="72" t="s">
        <v>93</v>
      </c>
      <c r="E127">
        <f>+(C127-C$7)/C$8</f>
        <v>23203.586645439369</v>
      </c>
      <c r="F127" s="76">
        <f>ROUND(2*E127,0)/2+1</f>
        <v>23204.5</v>
      </c>
      <c r="G127" s="20">
        <f>+C127-(C$7+F127*C$8)</f>
        <v>-1.0192893499988713</v>
      </c>
      <c r="K127">
        <f>G127</f>
        <v>-1.0192893499988713</v>
      </c>
      <c r="O127">
        <f ca="1">+C$11+C$12*F127</f>
        <v>-1.0169110237212615</v>
      </c>
      <c r="Q127" s="2">
        <f>+C127-15018.5</f>
        <v>38009.797400000003</v>
      </c>
    </row>
    <row r="128" spans="1:21">
      <c r="A128" s="25" t="s">
        <v>52</v>
      </c>
      <c r="B128" s="46"/>
      <c r="C128" s="14">
        <v>53096.368600000002</v>
      </c>
      <c r="D128" s="14">
        <v>3.0000000000000001E-3</v>
      </c>
      <c r="E128">
        <f>+(C128-C$7)/C$8</f>
        <v>23264.583202469785</v>
      </c>
      <c r="F128" s="76">
        <f>ROUND(2*E128,0)/2+1</f>
        <v>23265.5</v>
      </c>
      <c r="G128" s="20">
        <f>+C128-(C$7+F128*C$8)</f>
        <v>-1.0231316499994136</v>
      </c>
      <c r="J128">
        <f>G128</f>
        <v>-1.0231316499994136</v>
      </c>
      <c r="O128">
        <f ca="1">+C$11+C$12*F128</f>
        <v>-1.0187796249687666</v>
      </c>
      <c r="Q128" s="2">
        <f>+C128-15018.5</f>
        <v>38077.868600000002</v>
      </c>
    </row>
    <row r="129" spans="1:17">
      <c r="A129" s="25" t="s">
        <v>52</v>
      </c>
      <c r="B129" s="46"/>
      <c r="C129" s="14">
        <v>53097.482900000003</v>
      </c>
      <c r="D129" s="14">
        <v>2.0000000000000001E-4</v>
      </c>
      <c r="E129">
        <f>+(C129-C$7)/C$8</f>
        <v>23265.581693219163</v>
      </c>
      <c r="F129" s="76">
        <f>ROUND(2*E129,0)/2+1</f>
        <v>23266.5</v>
      </c>
      <c r="G129" s="20">
        <f>+C129-(C$7+F129*C$8)</f>
        <v>-1.0248159499969915</v>
      </c>
      <c r="J129">
        <f>G129</f>
        <v>-1.0248159499969915</v>
      </c>
      <c r="O129">
        <f ca="1">+C$11+C$12*F129</f>
        <v>-1.0188102577761029</v>
      </c>
      <c r="Q129" s="2">
        <f>+C129-15018.5</f>
        <v>38078.982900000003</v>
      </c>
    </row>
    <row r="130" spans="1:17">
      <c r="A130" s="25" t="s">
        <v>49</v>
      </c>
      <c r="B130" s="47"/>
      <c r="C130" s="48">
        <v>53106.414799999999</v>
      </c>
      <c r="D130" s="48">
        <v>2.3999999999999998E-3</v>
      </c>
      <c r="E130">
        <f>+(C130-C$7)/C$8</f>
        <v>23273.585300438364</v>
      </c>
      <c r="F130" s="76">
        <f>ROUND(2*E130,0)/2+1</f>
        <v>23274.5</v>
      </c>
      <c r="G130" s="20">
        <f>+C130-(C$7+F130*C$8)</f>
        <v>-1.0207903499976965</v>
      </c>
      <c r="J130">
        <f>G130</f>
        <v>-1.0207903499976965</v>
      </c>
      <c r="O130">
        <f ca="1">+C$11+C$12*F130</f>
        <v>-1.0190553202347918</v>
      </c>
      <c r="Q130" s="2">
        <f>+C130-15018.5</f>
        <v>38087.914799999999</v>
      </c>
    </row>
    <row r="131" spans="1:17">
      <c r="A131" s="28" t="s">
        <v>51</v>
      </c>
      <c r="B131" s="19"/>
      <c r="C131" s="14">
        <v>53416.646269999997</v>
      </c>
      <c r="D131" s="14">
        <v>8.0000000000000007E-5</v>
      </c>
      <c r="E131">
        <f>+(C131-C$7)/C$8</f>
        <v>23551.574399388948</v>
      </c>
      <c r="F131" s="76">
        <f>ROUND(2*E131,0)/2+1</f>
        <v>23552.5</v>
      </c>
      <c r="G131" s="20">
        <f>+C131-(C$7+F131*C$8)</f>
        <v>-1.0329557500008377</v>
      </c>
      <c r="K131">
        <f>G131</f>
        <v>-1.0329557500008377</v>
      </c>
      <c r="O131">
        <f ca="1">+C$11+C$12*F131</f>
        <v>-1.0275712406742414</v>
      </c>
      <c r="Q131" s="2">
        <f>+C131-15018.5</f>
        <v>38398.146269999997</v>
      </c>
    </row>
    <row r="132" spans="1:17">
      <c r="A132" s="26" t="s">
        <v>75</v>
      </c>
      <c r="B132" s="51" t="s">
        <v>40</v>
      </c>
      <c r="C132" s="26">
        <v>53453.474999999999</v>
      </c>
      <c r="D132" s="26">
        <v>4.0000000000000001E-3</v>
      </c>
      <c r="E132">
        <f>+(C132-C$7)/C$8</f>
        <v>23584.575517773861</v>
      </c>
      <c r="F132" s="76">
        <f>ROUND(2*E132,0)/2+1</f>
        <v>23585.5</v>
      </c>
      <c r="G132" s="20">
        <f>+C132-(C$7+F132*C$8)</f>
        <v>-1.0317076499995892</v>
      </c>
      <c r="I132">
        <f>G132</f>
        <v>-1.0317076499995892</v>
      </c>
      <c r="O132">
        <f ca="1">+C$11+C$12*F132</f>
        <v>-1.0285821233163346</v>
      </c>
      <c r="Q132" s="2">
        <f>+C132-15018.5</f>
        <v>38434.974999999999</v>
      </c>
    </row>
    <row r="133" spans="1:17">
      <c r="A133" s="18" t="s">
        <v>54</v>
      </c>
      <c r="B133" s="47"/>
      <c r="C133" s="14">
        <v>53752.547500000001</v>
      </c>
      <c r="D133" s="14">
        <v>2.3999999999999998E-3</v>
      </c>
      <c r="E133">
        <f>+(C133-C$7)/C$8</f>
        <v>23852.565398993516</v>
      </c>
      <c r="F133" s="76">
        <f>ROUND(2*E133,0)/2+1</f>
        <v>23853.5</v>
      </c>
      <c r="G133" s="20">
        <f>+C133-(C$7+F133*C$8)</f>
        <v>-1.043000049998227</v>
      </c>
      <c r="J133">
        <f>G133</f>
        <v>-1.043000049998227</v>
      </c>
      <c r="O133">
        <f ca="1">+C$11+C$12*F133</f>
        <v>-1.0367917156824227</v>
      </c>
      <c r="Q133" s="2">
        <f>+C133-15018.5</f>
        <v>38734.047500000001</v>
      </c>
    </row>
    <row r="134" spans="1:17">
      <c r="A134" s="49" t="s">
        <v>66</v>
      </c>
      <c r="B134" s="50" t="s">
        <v>40</v>
      </c>
      <c r="C134" s="49">
        <v>54099.607429999996</v>
      </c>
      <c r="D134" s="49">
        <v>1E-4</v>
      </c>
      <c r="E134">
        <f>+(C134-C$7)/C$8</f>
        <v>24163.555374390122</v>
      </c>
      <c r="F134" s="76">
        <f>ROUND(2*E134,0)/2+1</f>
        <v>24164.5</v>
      </c>
      <c r="G134" s="20">
        <f>+C134-(C$7+F134*C$8)</f>
        <v>-1.0541873500042129</v>
      </c>
      <c r="K134">
        <f>G134</f>
        <v>-1.0541873500042129</v>
      </c>
      <c r="O134">
        <f ca="1">+C$11+C$12*F134</f>
        <v>-1.046318518763965</v>
      </c>
      <c r="Q134" s="2">
        <f>+C134-15018.5</f>
        <v>39081.107429999996</v>
      </c>
    </row>
    <row r="135" spans="1:17">
      <c r="A135" s="14" t="s">
        <v>63</v>
      </c>
      <c r="B135" s="19" t="s">
        <v>40</v>
      </c>
      <c r="C135" s="14">
        <v>54126.390700000004</v>
      </c>
      <c r="D135" s="14">
        <v>1E-4</v>
      </c>
      <c r="E135">
        <f>+(C135-C$7)/C$8</f>
        <v>24187.555057898218</v>
      </c>
      <c r="F135" s="76">
        <f>ROUND(2*E135,0)/2+1</f>
        <v>24188.5</v>
      </c>
      <c r="G135" s="20">
        <f>+C135-(C$7+F135*C$8)</f>
        <v>-1.0545405500015477</v>
      </c>
      <c r="J135">
        <f>G135</f>
        <v>-1.0545405500015477</v>
      </c>
      <c r="O135">
        <f ca="1">+C$11+C$12*F135</f>
        <v>-1.0470537061400327</v>
      </c>
      <c r="Q135" s="2">
        <f>+C135-15018.5</f>
        <v>39107.890700000004</v>
      </c>
    </row>
    <row r="136" spans="1:17">
      <c r="A136" s="14" t="s">
        <v>63</v>
      </c>
      <c r="B136" s="19" t="s">
        <v>40</v>
      </c>
      <c r="C136" s="14">
        <v>54175.491699999999</v>
      </c>
      <c r="D136" s="14">
        <v>1E-4</v>
      </c>
      <c r="E136">
        <f>+(C136-C$7)/C$8</f>
        <v>24231.552988693478</v>
      </c>
      <c r="F136" s="76">
        <f>ROUND(2*E136,0)/2+1</f>
        <v>24232.5</v>
      </c>
      <c r="G136" s="20">
        <f>+C136-(C$7+F136*C$8)</f>
        <v>-1.0568497500062222</v>
      </c>
      <c r="J136">
        <f>G136</f>
        <v>-1.0568497500062222</v>
      </c>
      <c r="O136">
        <f ca="1">+C$11+C$12*F136</f>
        <v>-1.0484015496628232</v>
      </c>
      <c r="Q136" s="2">
        <f>+C136-15018.5</f>
        <v>39156.991699999999</v>
      </c>
    </row>
    <row r="137" spans="1:17">
      <c r="A137" s="14" t="s">
        <v>61</v>
      </c>
      <c r="B137" s="46"/>
      <c r="C137" s="14">
        <v>54175.4928</v>
      </c>
      <c r="D137" s="14">
        <v>6.9999999999999999E-4</v>
      </c>
      <c r="E137">
        <f>+(C137-C$7)/C$8</f>
        <v>24231.553974370428</v>
      </c>
      <c r="F137" s="76">
        <f>ROUND(2*E137,0)/2+1</f>
        <v>24232.5</v>
      </c>
      <c r="G137" s="20">
        <f>+C137-(C$7+F137*C$8)</f>
        <v>-1.0557497500049067</v>
      </c>
      <c r="J137">
        <f>G137</f>
        <v>-1.0557497500049067</v>
      </c>
      <c r="O137">
        <f ca="1">+C$11+C$12*F137</f>
        <v>-1.0484015496628232</v>
      </c>
      <c r="Q137" s="2">
        <f>+C137-15018.5</f>
        <v>39156.9928</v>
      </c>
    </row>
    <row r="138" spans="1:17">
      <c r="A138" s="26" t="s">
        <v>76</v>
      </c>
      <c r="B138" s="51" t="s">
        <v>40</v>
      </c>
      <c r="C138" s="26">
        <v>54203.391009999999</v>
      </c>
      <c r="D138" s="26">
        <v>1E-4</v>
      </c>
      <c r="E138">
        <f>+(C138-C$7)/C$8</f>
        <v>24256.552722112669</v>
      </c>
      <c r="F138" s="76">
        <f>ROUND(2*E138,0)/2+1</f>
        <v>24257.5</v>
      </c>
      <c r="G138" s="20">
        <f>+C138-(C$7+F138*C$8)</f>
        <v>-1.0571472500014352</v>
      </c>
      <c r="K138">
        <f>G138</f>
        <v>-1.0571472500014352</v>
      </c>
      <c r="O138">
        <f ca="1">+C$11+C$12*F138</f>
        <v>-1.0491673698462269</v>
      </c>
      <c r="Q138" s="2">
        <f>+C138-15018.5</f>
        <v>39184.891009999999</v>
      </c>
    </row>
    <row r="139" spans="1:17">
      <c r="A139" s="14" t="s">
        <v>67</v>
      </c>
      <c r="B139" s="19" t="s">
        <v>64</v>
      </c>
      <c r="C139" s="14">
        <v>54460.610460000004</v>
      </c>
      <c r="D139" s="14">
        <v>1E-3</v>
      </c>
      <c r="E139">
        <f>+(C139-C$7)/C$8</f>
        <v>24487.039342757784</v>
      </c>
      <c r="F139" s="76">
        <f>ROUND(2*E139,0)/2+1</f>
        <v>24488</v>
      </c>
      <c r="G139" s="20">
        <f>+C139-(C$7+F139*C$8)</f>
        <v>-1.0720783999931882</v>
      </c>
      <c r="K139">
        <f>G139</f>
        <v>-1.0720783999931882</v>
      </c>
      <c r="O139">
        <f ca="1">+C$11+C$12*F139</f>
        <v>-1.0562282319372094</v>
      </c>
      <c r="Q139" s="2">
        <f>+C139-15018.5</f>
        <v>39442.110460000004</v>
      </c>
    </row>
    <row r="140" spans="1:17">
      <c r="A140" s="14" t="s">
        <v>63</v>
      </c>
      <c r="B140" s="19" t="s">
        <v>64</v>
      </c>
      <c r="C140" s="14">
        <v>54535.394699999997</v>
      </c>
      <c r="D140" s="14">
        <v>2.2000000000000001E-3</v>
      </c>
      <c r="E140">
        <f>+(C140-C$7)/C$8</f>
        <v>24554.051253229994</v>
      </c>
      <c r="F140" s="76">
        <f>ROUND(2*E140,0)/2+1</f>
        <v>24555</v>
      </c>
      <c r="G140" s="20">
        <f>+C140-(C$7+F140*C$8)</f>
        <v>-1.0587865000052261</v>
      </c>
      <c r="J140">
        <f>G140</f>
        <v>-1.0587865000052261</v>
      </c>
      <c r="O140">
        <f ca="1">+C$11+C$12*F140</f>
        <v>-1.0582806300287313</v>
      </c>
      <c r="Q140" s="2">
        <f>+C140-15018.5</f>
        <v>39516.894699999997</v>
      </c>
    </row>
    <row r="141" spans="1:17">
      <c r="A141" s="72" t="s">
        <v>544</v>
      </c>
      <c r="B141" s="73" t="s">
        <v>40</v>
      </c>
      <c r="C141" s="72">
        <v>54569.423600000002</v>
      </c>
      <c r="D141" s="72" t="s">
        <v>93</v>
      </c>
      <c r="E141">
        <f>+(C141-C$7)/C$8</f>
        <v>24584.543528076516</v>
      </c>
      <c r="F141" s="76">
        <f>ROUND(2*E141,0)/2+1</f>
        <v>24585.5</v>
      </c>
      <c r="G141" s="20">
        <f>+C141-(C$7+F141*C$8)</f>
        <v>-1.0674076499926741</v>
      </c>
      <c r="I141">
        <f>G141</f>
        <v>-1.0674076499926741</v>
      </c>
      <c r="O141">
        <f ca="1">+C$11+C$12*F141</f>
        <v>-1.0592149306524841</v>
      </c>
      <c r="Q141" s="2">
        <f>+C141-15018.5</f>
        <v>39550.923600000002</v>
      </c>
    </row>
    <row r="142" spans="1:17">
      <c r="A142" s="28" t="s">
        <v>68</v>
      </c>
      <c r="B142" s="19"/>
      <c r="C142" s="14">
        <v>54823.858205522047</v>
      </c>
      <c r="D142" s="14">
        <v>1E-4</v>
      </c>
      <c r="E142">
        <f>+(C142-C$7)/C$8</f>
        <v>24812.534733259283</v>
      </c>
      <c r="F142" s="76">
        <f>ROUND(2*E142,0)/2+1</f>
        <v>24813.5</v>
      </c>
      <c r="G142" s="20">
        <f>+C142-(C$7+F142*C$8)</f>
        <v>-1.0772225279506529</v>
      </c>
      <c r="K142">
        <f>G142</f>
        <v>-1.0772225279506529</v>
      </c>
      <c r="O142">
        <f ca="1">+C$11+C$12*F142</f>
        <v>-1.0661992107251261</v>
      </c>
      <c r="Q142" s="2">
        <f>+C142-15018.5</f>
        <v>39805.358205522047</v>
      </c>
    </row>
    <row r="143" spans="1:17">
      <c r="A143" s="26" t="s">
        <v>72</v>
      </c>
      <c r="B143" s="51" t="s">
        <v>40</v>
      </c>
      <c r="C143" s="26">
        <v>54830.554199999999</v>
      </c>
      <c r="D143" s="26">
        <v>1E-4</v>
      </c>
      <c r="E143">
        <f>+(C143-C$7)/C$8</f>
        <v>24818.534812720929</v>
      </c>
      <c r="F143" s="76">
        <f>ROUND(2*E143,0)/2+1</f>
        <v>24819.5</v>
      </c>
      <c r="G143" s="20">
        <f>+C143-(C$7+F143*C$8)</f>
        <v>-1.0771338500053389</v>
      </c>
      <c r="J143">
        <f>G143</f>
        <v>-1.0771338500053389</v>
      </c>
      <c r="O143">
        <f ca="1">+C$11+C$12*F143</f>
        <v>-1.0663830075691429</v>
      </c>
      <c r="Q143" s="2">
        <f>+C143-15018.5</f>
        <v>39812.054199999999</v>
      </c>
    </row>
    <row r="144" spans="1:17">
      <c r="A144" s="14" t="s">
        <v>65</v>
      </c>
      <c r="B144" s="19" t="s">
        <v>40</v>
      </c>
      <c r="C144" s="14">
        <v>54842.831299999998</v>
      </c>
      <c r="D144" s="14">
        <v>5.0000000000000001E-4</v>
      </c>
      <c r="E144">
        <f>+(C144-C$7)/C$8</f>
        <v>24829.535953149159</v>
      </c>
      <c r="F144" s="76">
        <f>ROUND(2*E144,0)/2+1</f>
        <v>24830.5</v>
      </c>
      <c r="G144" s="20">
        <f>+C144-(C$7+F144*C$8)</f>
        <v>-1.0758611499986728</v>
      </c>
      <c r="K144">
        <f>G144</f>
        <v>-1.0758611499986728</v>
      </c>
      <c r="O144">
        <f ca="1">+C$11+C$12*F144</f>
        <v>-1.0667199684498407</v>
      </c>
      <c r="Q144" s="2">
        <f>+C144-15018.5</f>
        <v>39824.331299999998</v>
      </c>
    </row>
    <row r="145" spans="1:17">
      <c r="A145" s="72" t="s">
        <v>569</v>
      </c>
      <c r="B145" s="73" t="s">
        <v>40</v>
      </c>
      <c r="C145" s="72">
        <v>55182.078300000001</v>
      </c>
      <c r="D145" s="72" t="s">
        <v>93</v>
      </c>
      <c r="E145">
        <f>+(C145-C$7)/C$8</f>
        <v>25133.524996722626</v>
      </c>
      <c r="F145" s="76">
        <f>ROUND(2*E145,0)/2+1</f>
        <v>25134.5</v>
      </c>
      <c r="G145" s="20">
        <f>+C145-(C$7+F145*C$8)</f>
        <v>-1.0880883499994525</v>
      </c>
      <c r="K145">
        <f>G145</f>
        <v>-1.0880883499994525</v>
      </c>
      <c r="O145">
        <f ca="1">+C$11+C$12*F145</f>
        <v>-1.0760323418800302</v>
      </c>
      <c r="Q145" s="2">
        <f>+C145-15018.5</f>
        <v>40163.578300000001</v>
      </c>
    </row>
    <row r="146" spans="1:17">
      <c r="A146" s="52" t="s">
        <v>71</v>
      </c>
      <c r="B146" s="53" t="s">
        <v>40</v>
      </c>
      <c r="C146" s="54">
        <v>55580.4715</v>
      </c>
      <c r="D146" s="54">
        <v>1E-4</v>
      </c>
      <c r="E146">
        <f>+(C146-C$7)/C$8</f>
        <v>25490.513172989977</v>
      </c>
      <c r="F146" s="76">
        <f>ROUND(2*E146,0)/2+1</f>
        <v>25491.5</v>
      </c>
      <c r="G146" s="20">
        <f>+C146-(C$7+F146*C$8)</f>
        <v>-1.1012834499997552</v>
      </c>
      <c r="K146">
        <f>G146</f>
        <v>-1.1012834499997552</v>
      </c>
      <c r="O146">
        <f ca="1">+C$11+C$12*F146</f>
        <v>-1.0869682540990355</v>
      </c>
      <c r="Q146" s="2">
        <f>+C146-15018.5</f>
        <v>40561.9715</v>
      </c>
    </row>
    <row r="147" spans="1:17">
      <c r="A147" s="55" t="s">
        <v>79</v>
      </c>
      <c r="B147" s="56" t="s">
        <v>64</v>
      </c>
      <c r="C147" s="57">
        <v>55584.377110000001</v>
      </c>
      <c r="D147" s="57">
        <v>5.9999999999999995E-4</v>
      </c>
      <c r="E147">
        <f>+(C147-C$7)/C$8</f>
        <v>25494.012872761741</v>
      </c>
      <c r="F147" s="76">
        <f>ROUND(2*E147,0)/2+1</f>
        <v>25495</v>
      </c>
      <c r="G147" s="20">
        <f>+C147-(C$7+F147*C$8)</f>
        <v>-1.1016184999971301</v>
      </c>
      <c r="K147">
        <f>G147</f>
        <v>-1.1016184999971301</v>
      </c>
      <c r="N147">
        <f>G147</f>
        <v>-1.1016184999971301</v>
      </c>
      <c r="O147">
        <f ca="1">+C$11+C$12*F147</f>
        <v>-1.087075468924712</v>
      </c>
      <c r="Q147" s="2">
        <f>+C147-15018.5</f>
        <v>40565.877110000001</v>
      </c>
    </row>
    <row r="148" spans="1:17">
      <c r="A148" s="26" t="s">
        <v>77</v>
      </c>
      <c r="B148" s="51" t="s">
        <v>40</v>
      </c>
      <c r="C148" s="26">
        <v>55601.673999999999</v>
      </c>
      <c r="D148" s="26">
        <v>1E-3</v>
      </c>
      <c r="E148">
        <f>+(C148-C$7)/C$8</f>
        <v>25509.512096182716</v>
      </c>
      <c r="F148" s="76">
        <f>ROUND(2*E148,0)/2+1</f>
        <v>25510.5</v>
      </c>
      <c r="G148" s="20">
        <f>+C148-(C$7+F148*C$8)</f>
        <v>-1.1024851499969373</v>
      </c>
      <c r="I148">
        <f>G148</f>
        <v>-1.1024851499969373</v>
      </c>
      <c r="O148">
        <f ca="1">+C$11+C$12*F148</f>
        <v>-1.0875502774384223</v>
      </c>
      <c r="Q148" s="2">
        <f>+C148-15018.5</f>
        <v>40583.173999999999</v>
      </c>
    </row>
    <row r="149" spans="1:17">
      <c r="A149" s="26" t="s">
        <v>74</v>
      </c>
      <c r="B149" s="51" t="s">
        <v>40</v>
      </c>
      <c r="C149" s="26">
        <v>55628.458599999998</v>
      </c>
      <c r="D149" s="26">
        <v>8.9999999999999998E-4</v>
      </c>
      <c r="E149">
        <f>+(C149-C$7)/C$8</f>
        <v>25533.512971463842</v>
      </c>
      <c r="F149" s="76">
        <f>ROUND(2*E149,0)/2+1</f>
        <v>25534.5</v>
      </c>
      <c r="G149" s="20">
        <f>+C149-(C$7+F149*C$8)</f>
        <v>-1.1015083500024048</v>
      </c>
      <c r="J149">
        <f>G149</f>
        <v>-1.1015083500024048</v>
      </c>
      <c r="O149">
        <f ca="1">+C$11+C$12*F149</f>
        <v>-1.08828546481449</v>
      </c>
      <c r="Q149" s="2">
        <f>+C149-15018.5</f>
        <v>40609.958599999998</v>
      </c>
    </row>
    <row r="150" spans="1:17">
      <c r="A150" s="26" t="s">
        <v>74</v>
      </c>
      <c r="B150" s="51" t="s">
        <v>40</v>
      </c>
      <c r="C150" s="26">
        <v>55628.4588</v>
      </c>
      <c r="D150" s="26">
        <v>1E-3</v>
      </c>
      <c r="E150">
        <f>+(C150-C$7)/C$8</f>
        <v>25533.513150677838</v>
      </c>
      <c r="F150" s="76">
        <f>ROUND(2*E150,0)/2+1</f>
        <v>25534.5</v>
      </c>
      <c r="G150" s="20">
        <f>+C150-(C$7+F150*C$8)</f>
        <v>-1.1013083500001812</v>
      </c>
      <c r="J150">
        <f>G150</f>
        <v>-1.1013083500001812</v>
      </c>
      <c r="O150">
        <f ca="1">+C$11+C$12*F150</f>
        <v>-1.08828546481449</v>
      </c>
      <c r="Q150" s="2">
        <f>+C150-15018.5</f>
        <v>40609.9588</v>
      </c>
    </row>
    <row r="151" spans="1:17">
      <c r="A151" s="26" t="s">
        <v>73</v>
      </c>
      <c r="B151" s="51" t="s">
        <v>40</v>
      </c>
      <c r="C151" s="26">
        <v>55640.7333</v>
      </c>
      <c r="D151" s="26">
        <v>2.0000000000000001E-4</v>
      </c>
      <c r="E151">
        <f>+(C151-C$7)/C$8</f>
        <v>25544.511961324188</v>
      </c>
      <c r="F151" s="76">
        <f>ROUND(2*E151,0)/2+1</f>
        <v>25545.5</v>
      </c>
      <c r="G151" s="20">
        <f>+C151-(C$7+F151*C$8)</f>
        <v>-1.1026356500005932</v>
      </c>
      <c r="K151">
        <f>G151</f>
        <v>-1.1026356500005932</v>
      </c>
      <c r="O151">
        <f ca="1">+C$11+C$12*F151</f>
        <v>-1.0886224256951875</v>
      </c>
      <c r="Q151" s="2">
        <f>+C151-15018.5</f>
        <v>40622.2333</v>
      </c>
    </row>
    <row r="152" spans="1:17">
      <c r="A152" s="72" t="s">
        <v>604</v>
      </c>
      <c r="B152" s="73" t="s">
        <v>40</v>
      </c>
      <c r="C152" s="72">
        <v>55944.273300000001</v>
      </c>
      <c r="D152" s="72" t="s">
        <v>93</v>
      </c>
      <c r="E152">
        <f>+(C152-C$7)/C$8</f>
        <v>25816.505035061873</v>
      </c>
      <c r="F152" s="76">
        <f>ROUND(2*E152,0)/2+1</f>
        <v>25817.5</v>
      </c>
      <c r="G152" s="20">
        <f>+C152-(C$7+F152*C$8)</f>
        <v>-1.11036525000236</v>
      </c>
      <c r="K152">
        <f>G152</f>
        <v>-1.11036525000236</v>
      </c>
      <c r="O152">
        <f ca="1">+C$11+C$12*F152</f>
        <v>-1.0969545492906203</v>
      </c>
      <c r="Q152" s="2">
        <f>+C152-15018.5</f>
        <v>40925.773300000001</v>
      </c>
    </row>
    <row r="153" spans="1:17">
      <c r="A153" s="14" t="s">
        <v>78</v>
      </c>
      <c r="B153" s="19" t="s">
        <v>40</v>
      </c>
      <c r="C153" s="14">
        <v>56015.696300000003</v>
      </c>
      <c r="D153" s="14">
        <v>2.9999999999999997E-4</v>
      </c>
      <c r="E153">
        <f>+(C153-C$7)/C$8</f>
        <v>25880.505039363012</v>
      </c>
      <c r="F153" s="76">
        <f>ROUND(2*E153,0)/2+1</f>
        <v>25881.5</v>
      </c>
      <c r="G153" s="20">
        <f>+C153-(C$7+F153*C$8)</f>
        <v>-1.1103604499949142</v>
      </c>
      <c r="K153">
        <f>G153</f>
        <v>-1.1103604499949142</v>
      </c>
      <c r="O153">
        <f ca="1">+C$11+C$12*F153</f>
        <v>-1.0989150489601338</v>
      </c>
      <c r="Q153" s="2">
        <f>+C153-15018.5</f>
        <v>40997.196300000003</v>
      </c>
    </row>
    <row r="154" spans="1:17">
      <c r="A154" s="72" t="s">
        <v>613</v>
      </c>
      <c r="B154" s="73" t="s">
        <v>40</v>
      </c>
      <c r="C154" s="72">
        <v>56309.192000000003</v>
      </c>
      <c r="D154" s="72" t="s">
        <v>93</v>
      </c>
      <c r="E154">
        <f>+(C154-C$7)/C$8</f>
        <v>26143.497717665028</v>
      </c>
      <c r="F154" s="76">
        <f>ROUND(2*E154,0)/2+1</f>
        <v>26144.5</v>
      </c>
      <c r="G154" s="20">
        <f>+C154-(C$7+F154*C$8)</f>
        <v>-1.1185313499954646</v>
      </c>
      <c r="K154">
        <f>G154</f>
        <v>-1.1185313499954646</v>
      </c>
      <c r="O154">
        <f ca="1">+C$11+C$12*F154</f>
        <v>-1.1069714772895412</v>
      </c>
      <c r="Q154" s="2">
        <f>+C154-15018.5</f>
        <v>41290.692000000003</v>
      </c>
    </row>
    <row r="155" spans="1:17">
      <c r="A155" s="57" t="s">
        <v>81</v>
      </c>
      <c r="B155" s="56" t="s">
        <v>40</v>
      </c>
      <c r="C155" s="58">
        <v>56714.28845</v>
      </c>
      <c r="D155" s="57">
        <v>1E-4</v>
      </c>
      <c r="E155">
        <f>+(C155-C$7)/C$8</f>
        <v>26506.492474849332</v>
      </c>
      <c r="F155" s="76">
        <f>ROUND(2*E155,0)/2+1</f>
        <v>26507.5</v>
      </c>
      <c r="G155" s="20">
        <f>+C155-(C$7+F155*C$8)</f>
        <v>-1.1243822500036913</v>
      </c>
      <c r="K155">
        <f>G155</f>
        <v>-1.1243822500036913</v>
      </c>
      <c r="N155">
        <f>G155</f>
        <v>-1.1243822500036913</v>
      </c>
      <c r="O155">
        <f ca="1">+C$11+C$12*F155</f>
        <v>-1.1180911863525633</v>
      </c>
      <c r="Q155" s="2">
        <f>+C155-15018.5</f>
        <v>41695.78845</v>
      </c>
    </row>
    <row r="156" spans="1:17">
      <c r="A156" s="57" t="s">
        <v>81</v>
      </c>
      <c r="B156" s="56" t="s">
        <v>64</v>
      </c>
      <c r="C156" s="58">
        <v>56719.310449999997</v>
      </c>
      <c r="D156" s="57">
        <v>2.9999999999999997E-4</v>
      </c>
      <c r="E156">
        <f>+(C156-C$7)/C$8</f>
        <v>26510.992538156672</v>
      </c>
      <c r="F156" s="76">
        <f>ROUND(2*E156,0)/2+1</f>
        <v>26512</v>
      </c>
      <c r="G156" s="20">
        <f>+C156-(C$7+F156*C$8)</f>
        <v>-1.1243116000041482</v>
      </c>
      <c r="K156">
        <f>G156</f>
        <v>-1.1243116000041482</v>
      </c>
      <c r="N156">
        <f>G156</f>
        <v>-1.1243116000041482</v>
      </c>
      <c r="O156">
        <f ca="1">+C$11+C$12*F156</f>
        <v>-1.118229033985576</v>
      </c>
      <c r="Q156" s="2">
        <f>+C156-15018.5</f>
        <v>41700.810449999997</v>
      </c>
    </row>
    <row r="157" spans="1:17">
      <c r="A157" s="72" t="s">
        <v>618</v>
      </c>
      <c r="B157" s="73" t="s">
        <v>40</v>
      </c>
      <c r="C157" s="72">
        <v>56726.564200000001</v>
      </c>
      <c r="D157" s="72" t="s">
        <v>93</v>
      </c>
      <c r="E157">
        <f>+(C157-C$7)/C$8</f>
        <v>26517.492405583125</v>
      </c>
      <c r="F157" s="76">
        <f>ROUND(2*E157,0)/2+1</f>
        <v>26518.5</v>
      </c>
      <c r="G157" s="20">
        <f>+C157-(C$7+F157*C$8)</f>
        <v>-1.1244595499956631</v>
      </c>
      <c r="I157">
        <f>G157</f>
        <v>-1.1244595499956631</v>
      </c>
      <c r="O157">
        <f ca="1">+C$11+C$12*F157</f>
        <v>-1.1184281472332609</v>
      </c>
      <c r="Q157" s="2">
        <f>+C157-15018.5</f>
        <v>41708.064200000001</v>
      </c>
    </row>
    <row r="158" spans="1:17">
      <c r="A158" s="78" t="s">
        <v>82</v>
      </c>
      <c r="B158" s="79"/>
      <c r="C158" s="78">
        <v>56726.564200000001</v>
      </c>
      <c r="D158" s="78" t="s">
        <v>83</v>
      </c>
      <c r="E158">
        <f>+(C158-C$7)/C$8</f>
        <v>26517.492405583125</v>
      </c>
      <c r="F158" s="76">
        <f>ROUND(2*E158,0)/2+1</f>
        <v>26518.5</v>
      </c>
      <c r="G158" s="20">
        <f>+C158-(C$7+F158*C$8)</f>
        <v>-1.1244595499956631</v>
      </c>
      <c r="J158">
        <f>G158</f>
        <v>-1.1244595499956631</v>
      </c>
      <c r="O158">
        <f ca="1">+C$11+C$12*F158</f>
        <v>-1.1184281472332609</v>
      </c>
      <c r="Q158" s="2">
        <f>+C158-15018.5</f>
        <v>41708.064200000001</v>
      </c>
    </row>
    <row r="159" spans="1:17">
      <c r="A159" s="78" t="s">
        <v>623</v>
      </c>
      <c r="B159" s="79" t="s">
        <v>40</v>
      </c>
      <c r="C159" s="78">
        <v>57001.092100000002</v>
      </c>
      <c r="D159" s="78" t="s">
        <v>93</v>
      </c>
      <c r="E159">
        <f>+(C159-C$7)/C$8</f>
        <v>26763.488608217878</v>
      </c>
      <c r="F159" s="76">
        <f>ROUND(2*E159,0)/2+1</f>
        <v>26764.5</v>
      </c>
      <c r="G159" s="20">
        <f>+C159-(C$7+F159*C$8)</f>
        <v>-1.1286973500027671</v>
      </c>
      <c r="K159">
        <f>G159</f>
        <v>-1.1286973500027671</v>
      </c>
      <c r="O159">
        <f ca="1">+C$11+C$12*F159</f>
        <v>-1.1259638178379539</v>
      </c>
      <c r="Q159" s="2">
        <f>+C159-15018.5</f>
        <v>41982.592100000002</v>
      </c>
    </row>
    <row r="160" spans="1:17">
      <c r="A160" s="87" t="s">
        <v>0</v>
      </c>
      <c r="B160" s="92" t="s">
        <v>40</v>
      </c>
      <c r="C160" s="87">
        <v>57001.092100000009</v>
      </c>
      <c r="D160" s="87" t="s">
        <v>92</v>
      </c>
      <c r="E160">
        <f>+(C160-C$7)/C$8</f>
        <v>26763.488608217882</v>
      </c>
      <c r="F160" s="76">
        <f>ROUND(2*E160,0)/2+1</f>
        <v>26764.5</v>
      </c>
      <c r="G160" s="20">
        <f>+C160-(C$7+F160*C$8)</f>
        <v>-1.1286973499954911</v>
      </c>
      <c r="K160">
        <f>G160</f>
        <v>-1.1286973499954911</v>
      </c>
      <c r="O160">
        <f ca="1">+C$11+C$12*F160</f>
        <v>-1.1259638178379539</v>
      </c>
      <c r="Q160" s="2">
        <f>+C160-15018.5</f>
        <v>41982.592100000009</v>
      </c>
    </row>
    <row r="161" spans="1:21">
      <c r="A161" s="80" t="s">
        <v>630</v>
      </c>
      <c r="B161" s="81" t="s">
        <v>40</v>
      </c>
      <c r="C161" s="82">
        <v>57024.532599999999</v>
      </c>
      <c r="D161" s="82">
        <v>1E-4</v>
      </c>
      <c r="E161">
        <f>+(C161-C$7)/C$8</f>
        <v>26784.49293596693</v>
      </c>
      <c r="F161" s="76">
        <f>ROUND(2*E161,0)/2+1</f>
        <v>26785.5</v>
      </c>
      <c r="G161" s="20">
        <f>+C161-(C$7+F161*C$8)</f>
        <v>-1.1238676499997382</v>
      </c>
      <c r="K161">
        <f>G161</f>
        <v>-1.1238676499997382</v>
      </c>
      <c r="O161">
        <f ca="1">+C$11+C$12*F161</f>
        <v>-1.1266071067920129</v>
      </c>
      <c r="Q161" s="2">
        <f>+C161-15018.5</f>
        <v>42006.032599999999</v>
      </c>
    </row>
    <row r="162" spans="1:21">
      <c r="A162" s="83" t="s">
        <v>80</v>
      </c>
      <c r="B162" s="79"/>
      <c r="C162" s="83">
        <v>57035.686699999998</v>
      </c>
      <c r="D162" s="83">
        <v>4.0000000000000002E-4</v>
      </c>
      <c r="E162">
        <f>+(C162-C$7)/C$8</f>
        <v>26794.487789837185</v>
      </c>
      <c r="F162" s="76">
        <f>ROUND(2*E162,0)/2+1</f>
        <v>26795.5</v>
      </c>
      <c r="G162" s="20">
        <f>+C162-(C$7+F162*C$8)</f>
        <v>-1.1296106500012684</v>
      </c>
      <c r="J162">
        <f>G162</f>
        <v>-1.1296106500012684</v>
      </c>
      <c r="O162">
        <f ca="1">+C$11+C$12*F162</f>
        <v>-1.1269134348653744</v>
      </c>
      <c r="Q162" s="2">
        <f>+C162-15018.5</f>
        <v>42017.186699999998</v>
      </c>
    </row>
    <row r="163" spans="1:21">
      <c r="A163" s="80" t="s">
        <v>630</v>
      </c>
      <c r="B163" s="81" t="s">
        <v>64</v>
      </c>
      <c r="C163" s="82">
        <v>57075.307059999999</v>
      </c>
      <c r="D163" s="82">
        <v>4.0000000000000002E-4</v>
      </c>
      <c r="E163">
        <f>+(C163-C$7)/C$8</f>
        <v>26829.990403986867</v>
      </c>
      <c r="F163" s="76">
        <f>ROUND(2*E163,0)/2+1</f>
        <v>26831</v>
      </c>
      <c r="G163" s="20">
        <f>+C163-(C$7+F163*C$8)</f>
        <v>-1.1266933000006247</v>
      </c>
      <c r="K163">
        <f>G163</f>
        <v>-1.1266933000006247</v>
      </c>
      <c r="O163">
        <f ca="1">+C$11+C$12*F163</f>
        <v>-1.1280008995258077</v>
      </c>
      <c r="Q163" s="2">
        <f>+C163-15018.5</f>
        <v>42056.807059999999</v>
      </c>
    </row>
    <row r="164" spans="1:21">
      <c r="A164" s="80" t="s">
        <v>630</v>
      </c>
      <c r="B164" s="81" t="s">
        <v>40</v>
      </c>
      <c r="C164" s="82">
        <v>57128.312830000003</v>
      </c>
      <c r="D164" s="82">
        <v>1E-4</v>
      </c>
      <c r="E164">
        <f>+(C164-C$7)/C$8</f>
        <v>26877.487281855134</v>
      </c>
      <c r="F164" s="76">
        <f>ROUND(2*E164,0)/2+1</f>
        <v>26878.5</v>
      </c>
      <c r="G164" s="20">
        <f>+C164-(C$7+F164*C$8)</f>
        <v>-1.1301775499960058</v>
      </c>
      <c r="K164">
        <f>G164</f>
        <v>-1.1301775499960058</v>
      </c>
      <c r="O164">
        <f ca="1">+C$11+C$12*F164</f>
        <v>-1.1294559578742749</v>
      </c>
      <c r="Q164" s="2">
        <f>+C164-15018.5</f>
        <v>42109.812830000003</v>
      </c>
    </row>
    <row r="165" spans="1:21">
      <c r="A165" s="88" t="s">
        <v>1</v>
      </c>
      <c r="B165" s="89" t="s">
        <v>40</v>
      </c>
      <c r="C165" s="89">
        <v>57446.361599999997</v>
      </c>
      <c r="D165" s="89">
        <v>1E-4</v>
      </c>
      <c r="E165">
        <f>+(C165-C$7)/C$8</f>
        <v>27162.481228454555</v>
      </c>
      <c r="F165" s="76">
        <f>ROUND(2*E165,0)/2+1</f>
        <v>27163.5</v>
      </c>
      <c r="G165" s="20">
        <f>+C165-(C$7+F165*C$8)</f>
        <v>-1.1369330500019714</v>
      </c>
      <c r="K165">
        <f>G165</f>
        <v>-1.1369330500019714</v>
      </c>
      <c r="O165">
        <f ca="1">+C$11+C$12*F165</f>
        <v>-1.1381863079650776</v>
      </c>
      <c r="Q165" s="2">
        <f>+C165-15018.5</f>
        <v>42427.861599999997</v>
      </c>
    </row>
    <row r="166" spans="1:21">
      <c r="A166" s="90" t="s">
        <v>2</v>
      </c>
      <c r="B166" s="91" t="s">
        <v>40</v>
      </c>
      <c r="C166" s="89">
        <v>57457.5213</v>
      </c>
      <c r="D166" s="89" t="s">
        <v>3</v>
      </c>
      <c r="E166">
        <f>+(C166-C$7)/C$8</f>
        <v>27172.481100316556</v>
      </c>
      <c r="F166" s="76">
        <f>ROUND(2*E166,0)/2+1</f>
        <v>27173.5</v>
      </c>
      <c r="G166" s="20">
        <f>+C166-(C$7+F166*C$8)</f>
        <v>-1.1370760499994503</v>
      </c>
      <c r="K166">
        <f>G166</f>
        <v>-1.1370760499994503</v>
      </c>
      <c r="O166">
        <f ca="1">+C$11+C$12*F166</f>
        <v>-1.1384926360384391</v>
      </c>
      <c r="Q166" s="2">
        <f>+C166-15018.5</f>
        <v>42439.0213</v>
      </c>
    </row>
    <row r="167" spans="1:21">
      <c r="A167" s="88" t="s">
        <v>1</v>
      </c>
      <c r="B167" s="89" t="s">
        <v>64</v>
      </c>
      <c r="C167" s="89">
        <v>57775.4306</v>
      </c>
      <c r="D167" s="89">
        <v>5.9999999999999995E-4</v>
      </c>
      <c r="E167">
        <f>+(C167-C$7)/C$8</f>
        <v>27457.350072039542</v>
      </c>
      <c r="F167" s="76">
        <f>ROUND(2*E167,0)/2+1</f>
        <v>27458.5</v>
      </c>
      <c r="O167">
        <f ca="1">+C$11+C$12*F167</f>
        <v>-1.1472229861292416</v>
      </c>
      <c r="Q167" s="2">
        <f>+C167-15018.5</f>
        <v>42756.9306</v>
      </c>
      <c r="U167" s="20">
        <f>+C167-(C$7+F167*C$8)</f>
        <v>-1.2833015500000329</v>
      </c>
    </row>
    <row r="168" spans="1:21">
      <c r="A168" s="88" t="s">
        <v>1</v>
      </c>
      <c r="B168" s="89" t="s">
        <v>40</v>
      </c>
      <c r="C168" s="89">
        <v>57798.453099999999</v>
      </c>
      <c r="D168" s="89">
        <v>3.0000000000000001E-3</v>
      </c>
      <c r="E168">
        <f>+(C168-C$7)/C$8</f>
        <v>27477.979842547964</v>
      </c>
      <c r="F168" s="76">
        <f>ROUND(2*E168,0)/2+1</f>
        <v>27479</v>
      </c>
      <c r="G168" s="20">
        <f>+C168-(C$7+F168*C$8)</f>
        <v>-1.1384797000064282</v>
      </c>
      <c r="K168">
        <f>G168</f>
        <v>-1.1384797000064282</v>
      </c>
      <c r="O168">
        <f ca="1">+C$11+C$12*F168</f>
        <v>-1.1478509586796326</v>
      </c>
      <c r="Q168" s="2">
        <f>+C168-15018.5</f>
        <v>42779.953099999999</v>
      </c>
    </row>
    <row r="169" spans="1:21">
      <c r="A169" s="88" t="s">
        <v>1</v>
      </c>
      <c r="B169" s="89" t="s">
        <v>64</v>
      </c>
      <c r="C169" s="89">
        <v>57823.557500000003</v>
      </c>
      <c r="D169" s="89">
        <v>2.9999999999999997E-4</v>
      </c>
      <c r="E169">
        <f>+(C169-C$7)/C$8</f>
        <v>27500.475141092938</v>
      </c>
      <c r="F169" s="76">
        <f>ROUND(2*E169,0)/2+1</f>
        <v>27501.5</v>
      </c>
      <c r="G169" s="20">
        <f>+C169-(C$7+F169*C$8)</f>
        <v>-1.143726449998212</v>
      </c>
      <c r="K169">
        <f>G169</f>
        <v>-1.143726449998212</v>
      </c>
      <c r="O169">
        <f ca="1">+C$11+C$12*F169</f>
        <v>-1.148540196844696</v>
      </c>
      <c r="Q169" s="2">
        <f>+C169-15018.5</f>
        <v>42805.057500000003</v>
      </c>
    </row>
    <row r="170" spans="1:21">
      <c r="A170" s="84" t="s">
        <v>631</v>
      </c>
      <c r="B170" s="85" t="s">
        <v>40</v>
      </c>
      <c r="C170" s="86">
        <v>57841.412799999998</v>
      </c>
      <c r="D170" s="86">
        <v>1E-4</v>
      </c>
      <c r="E170">
        <f>+(C170-C$7)/C$8</f>
        <v>27516.474738936737</v>
      </c>
      <c r="F170" s="76">
        <f>ROUND(2*E170,0)/2+1</f>
        <v>27517.5</v>
      </c>
      <c r="G170" s="20">
        <f>+C170-(C$7+F170*C$8)</f>
        <v>-1.1441752500031726</v>
      </c>
      <c r="K170">
        <f>G170</f>
        <v>-1.1441752500031726</v>
      </c>
      <c r="O170">
        <f ca="1">+C$11+C$12*F170</f>
        <v>-1.1490303217620745</v>
      </c>
      <c r="Q170" s="2">
        <f>+C170-15018.5</f>
        <v>42822.912799999998</v>
      </c>
    </row>
    <row r="171" spans="1:21">
      <c r="A171" s="84" t="s">
        <v>631</v>
      </c>
      <c r="B171" s="85" t="s">
        <v>40</v>
      </c>
      <c r="C171" s="86">
        <v>57850.340900000003</v>
      </c>
      <c r="D171" s="86">
        <v>1E-4</v>
      </c>
      <c r="E171">
        <f>+(C171-C$7)/C$8</f>
        <v>27524.474941090124</v>
      </c>
      <c r="F171" s="76">
        <f>ROUND(2*E171,0)/2+1</f>
        <v>27525.5</v>
      </c>
      <c r="G171" s="20">
        <f>+C171-(C$7+F171*C$8)</f>
        <v>-1.1439496500024688</v>
      </c>
      <c r="K171">
        <f>G171</f>
        <v>-1.1439496500024688</v>
      </c>
      <c r="O171">
        <f ca="1">+C$11+C$12*F171</f>
        <v>-1.1492753842207635</v>
      </c>
      <c r="Q171" s="2">
        <f>+C171-15018.5</f>
        <v>42831.840900000003</v>
      </c>
    </row>
    <row r="172" spans="1:21">
      <c r="A172" s="84" t="s">
        <v>631</v>
      </c>
      <c r="B172" s="85" t="s">
        <v>40</v>
      </c>
      <c r="C172" s="86">
        <v>57851.4565</v>
      </c>
      <c r="D172" s="86">
        <v>1E-4</v>
      </c>
      <c r="E172">
        <f>+(C172-C$7)/C$8</f>
        <v>27525.474596730437</v>
      </c>
      <c r="F172" s="76">
        <f>ROUND(2*E172,0)/2+1</f>
        <v>27526.5</v>
      </c>
      <c r="G172" s="20">
        <f>+C172-(C$7+F172*C$8)</f>
        <v>-1.1443339499965077</v>
      </c>
      <c r="K172">
        <f>G172</f>
        <v>-1.1443339499965077</v>
      </c>
      <c r="O172">
        <f ca="1">+C$11+C$12*F172</f>
        <v>-1.1493060170280998</v>
      </c>
      <c r="Q172" s="2">
        <f>+C172-15018.5</f>
        <v>42832.9565</v>
      </c>
    </row>
    <row r="173" spans="1:21">
      <c r="A173" s="93" t="s">
        <v>633</v>
      </c>
      <c r="B173" s="94" t="s">
        <v>40</v>
      </c>
      <c r="C173" s="95">
        <v>58493.138700000003</v>
      </c>
      <c r="D173" s="95" t="s">
        <v>567</v>
      </c>
      <c r="E173">
        <f>+(C173-C$7)/C$8</f>
        <v>28100.466735956772</v>
      </c>
      <c r="F173" s="76">
        <f>ROUND(2*E173,0)/2+1</f>
        <v>28101.5</v>
      </c>
      <c r="G173" s="20">
        <f>+C173-(C$7+F173*C$8)</f>
        <v>-1.153106449994084</v>
      </c>
      <c r="K173">
        <f>G173</f>
        <v>-1.153106449994084</v>
      </c>
      <c r="O173">
        <f ca="1">+C$11+C$12*F173</f>
        <v>-1.1669198812463857</v>
      </c>
      <c r="Q173" s="2">
        <f>+C173-15018.5</f>
        <v>43474.638700000003</v>
      </c>
    </row>
    <row r="174" spans="1:21">
      <c r="A174" s="93" t="s">
        <v>632</v>
      </c>
      <c r="B174" s="94" t="s">
        <v>40</v>
      </c>
      <c r="C174" s="95">
        <v>58526.622300000003</v>
      </c>
      <c r="D174" s="95">
        <v>1E-4</v>
      </c>
      <c r="E174">
        <f>+(C174-C$7)/C$8</f>
        <v>28130.470383857551</v>
      </c>
      <c r="F174" s="76">
        <f>ROUND(2*E174,0)/2+1</f>
        <v>28131.5</v>
      </c>
      <c r="G174" s="20">
        <f>+C174-(C$7+F174*C$8)</f>
        <v>-1.1490354499983368</v>
      </c>
      <c r="K174">
        <f>G174</f>
        <v>-1.1490354499983368</v>
      </c>
      <c r="O174">
        <f ca="1">+C$11+C$12*F174</f>
        <v>-1.1678388654664702</v>
      </c>
      <c r="Q174" s="2">
        <f>+C174-15018.5</f>
        <v>43508.122300000003</v>
      </c>
    </row>
    <row r="175" spans="1:21" ht="12" customHeight="1">
      <c r="A175" s="96" t="s">
        <v>634</v>
      </c>
      <c r="B175" s="92" t="s">
        <v>40</v>
      </c>
      <c r="C175" s="87">
        <v>58925.020900000003</v>
      </c>
      <c r="D175" s="87" t="s">
        <v>92</v>
      </c>
      <c r="E175">
        <f>+(C175-C$7)/C$8</f>
        <v>28487.463398902659</v>
      </c>
      <c r="F175" s="76">
        <f>ROUND(2*E175,0)/2+1</f>
        <v>28488.5</v>
      </c>
      <c r="G175" s="20">
        <f>+C175-(C$7+F175*C$8)</f>
        <v>-1.1568305499968119</v>
      </c>
      <c r="K175">
        <f>G175</f>
        <v>-1.1568305499968119</v>
      </c>
      <c r="O175">
        <f ca="1">+C$11+C$12*F175</f>
        <v>-1.1787747776854756</v>
      </c>
      <c r="Q175" s="2">
        <f>+C175-15018.5</f>
        <v>43906.520900000003</v>
      </c>
    </row>
    <row r="176" spans="1:21" ht="12" customHeight="1">
      <c r="A176" s="98" t="s">
        <v>636</v>
      </c>
      <c r="B176" s="99" t="s">
        <v>40</v>
      </c>
      <c r="C176" s="100">
        <v>59274.3171</v>
      </c>
      <c r="D176" s="98">
        <v>2.9999999999999997E-4</v>
      </c>
      <c r="E176">
        <f>+(C176-C$7)/C$8</f>
        <v>28800.457228654563</v>
      </c>
      <c r="F176" s="76">
        <f>ROUND(2*E176,0)/2+1</f>
        <v>28801.5</v>
      </c>
      <c r="G176" s="20">
        <f>+C176-(C$7+F176*C$8)</f>
        <v>-1.1637164499989012</v>
      </c>
      <c r="K176">
        <f>G176</f>
        <v>-1.1637164499989012</v>
      </c>
      <c r="O176">
        <f ca="1">+C$11+C$12*F176</f>
        <v>-1.1883628463816904</v>
      </c>
      <c r="Q176" s="2">
        <f>+C176-15018.5</f>
        <v>44255.8171</v>
      </c>
    </row>
    <row r="177" spans="1:17" ht="12" customHeight="1">
      <c r="A177" s="97" t="s">
        <v>635</v>
      </c>
      <c r="B177" s="94" t="s">
        <v>40</v>
      </c>
      <c r="C177" s="95">
        <v>59294.4061</v>
      </c>
      <c r="D177" s="95">
        <v>1E-4</v>
      </c>
      <c r="E177">
        <f>+(C177-C$7)/C$8</f>
        <v>28818.458377953884</v>
      </c>
      <c r="F177" s="76">
        <f>ROUND(2*E177,0)/2+1</f>
        <v>28819.5</v>
      </c>
      <c r="G177" s="20">
        <f>+C177-(C$7+F177*C$8)</f>
        <v>-1.1624338500041631</v>
      </c>
      <c r="K177">
        <f>G177</f>
        <v>-1.1624338500041631</v>
      </c>
      <c r="O177">
        <f ca="1">+C$11+C$12*F177</f>
        <v>-1.1889142369137411</v>
      </c>
      <c r="Q177" s="2">
        <f>+C177-15018.5</f>
        <v>44275.9061</v>
      </c>
    </row>
    <row r="178" spans="1:17" ht="12" customHeight="1">
      <c r="A178" s="98" t="s">
        <v>637</v>
      </c>
      <c r="B178" s="99" t="s">
        <v>40</v>
      </c>
      <c r="C178" s="100">
        <v>59679.415000000001</v>
      </c>
      <c r="D178" s="98">
        <v>1E-4</v>
      </c>
      <c r="E178">
        <f>+(C178-C$7)/C$8</f>
        <v>29163.453285140302</v>
      </c>
      <c r="F178" s="76">
        <f>ROUND(2*E178,0)/2+1</f>
        <v>29164.5</v>
      </c>
      <c r="G178" s="20">
        <f>+C178-(C$7+F178*C$8)</f>
        <v>-1.1681173500037403</v>
      </c>
      <c r="K178">
        <f>G178</f>
        <v>-1.1681173500037403</v>
      </c>
      <c r="O178">
        <f ca="1">+C$11+C$12*F178</f>
        <v>-1.1994825554447126</v>
      </c>
      <c r="Q178" s="2">
        <f>+C178-15018.5</f>
        <v>44660.915000000001</v>
      </c>
    </row>
    <row r="179" spans="1:17" ht="12" customHeight="1"/>
    <row r="180" spans="1:17" ht="12" customHeight="1"/>
    <row r="181" spans="1:17" ht="12" customHeight="1"/>
  </sheetData>
  <protectedRanges>
    <protectedRange sqref="A173:D175" name="Range1"/>
  </protectedRanges>
  <sortState xmlns:xlrd2="http://schemas.microsoft.com/office/spreadsheetml/2017/richdata2" ref="A21:T178">
    <sortCondition ref="C21:C178"/>
  </sortState>
  <phoneticPr fontId="8" type="noConversion"/>
  <hyperlinks>
    <hyperlink ref="H1529" r:id="rId1" display="http://vsolj.cetus-net.org/bulletin.html"/>
    <hyperlink ref="H64969" r:id="rId2" display="http://vsolj.cetus-net.org/bulletin.html"/>
    <hyperlink ref="H64962" r:id="rId3" display="https://www.aavso.org/ejaavso"/>
    <hyperlink ref="AP1113" r:id="rId4" display="http://cdsbib.u-strasbg.fr/cgi-bin/cdsbib?1990RMxAA..21..381G"/>
    <hyperlink ref="AP1117" r:id="rId5" display="http://cdsbib.u-strasbg.fr/cgi-bin/cdsbib?1990RMxAA..21..381G"/>
    <hyperlink ref="AP1116" r:id="rId6" display="http://cdsbib.u-strasbg.fr/cgi-bin/cdsbib?1990RMxAA..21..381G"/>
    <hyperlink ref="AP1097" r:id="rId7" display="http://cdsbib.u-strasbg.fr/cgi-bin/cdsbib?1990RMxAA..21..381G"/>
    <hyperlink ref="I64969" r:id="rId8" display="http://vsolj.cetus-net.org/bulletin.html"/>
    <hyperlink ref="AQ1253" r:id="rId9" display="http://cdsbib.u-strasbg.fr/cgi-bin/cdsbib?1990RMxAA..21..381G"/>
    <hyperlink ref="AQ56019" r:id="rId10" display="http://cdsbib.u-strasbg.fr/cgi-bin/cdsbib?1990RMxAA..21..381G"/>
    <hyperlink ref="AQ1254" r:id="rId11" display="http://cdsbib.u-strasbg.fr/cgi-bin/cdsbib?1990RMxAA..21..381G"/>
    <hyperlink ref="H64966" r:id="rId12" display="https://www.aavso.org/ejaavso"/>
    <hyperlink ref="H2139" r:id="rId13" display="http://vsolj.cetus-net.org/bulletin.html"/>
    <hyperlink ref="AP3383" r:id="rId14" display="http://cdsbib.u-strasbg.fr/cgi-bin/cdsbib?1990RMxAA..21..381G"/>
    <hyperlink ref="AP3386" r:id="rId15" display="http://cdsbib.u-strasbg.fr/cgi-bin/cdsbib?1990RMxAA..21..381G"/>
    <hyperlink ref="AP3384" r:id="rId16" display="http://cdsbib.u-strasbg.fr/cgi-bin/cdsbib?1990RMxAA..21..381G"/>
    <hyperlink ref="AP3368" r:id="rId17" display="http://cdsbib.u-strasbg.fr/cgi-bin/cdsbib?1990RMxAA..21..381G"/>
    <hyperlink ref="I2139" r:id="rId18" display="http://vsolj.cetus-net.org/bulletin.html"/>
    <hyperlink ref="AQ3597" r:id="rId19" display="http://cdsbib.u-strasbg.fr/cgi-bin/cdsbib?1990RMxAA..21..381G"/>
    <hyperlink ref="AQ298" r:id="rId20" display="http://cdsbib.u-strasbg.fr/cgi-bin/cdsbib?1990RMxAA..21..381G"/>
    <hyperlink ref="AQ3601" r:id="rId21" display="http://cdsbib.u-strasbg.fr/cgi-bin/cdsbib?1990RMxAA..21..381G"/>
    <hyperlink ref="H64634" r:id="rId22" display="http://vsolj.cetus-net.org/bulletin.html"/>
    <hyperlink ref="H64627" r:id="rId23" display="https://www.aavso.org/ejaavso"/>
    <hyperlink ref="I64634" r:id="rId24" display="http://vsolj.cetus-net.org/bulletin.html"/>
    <hyperlink ref="AQ58285" r:id="rId25" display="http://cdsbib.u-strasbg.fr/cgi-bin/cdsbib?1990RMxAA..21..381G"/>
    <hyperlink ref="H64631" r:id="rId26" display="https://www.aavso.org/ejaavso"/>
    <hyperlink ref="AP5649" r:id="rId27" display="http://cdsbib.u-strasbg.fr/cgi-bin/cdsbib?1990RMxAA..21..381G"/>
    <hyperlink ref="AP5652" r:id="rId28" display="http://cdsbib.u-strasbg.fr/cgi-bin/cdsbib?1990RMxAA..21..381G"/>
    <hyperlink ref="AP5650" r:id="rId29" display="http://cdsbib.u-strasbg.fr/cgi-bin/cdsbib?1990RMxAA..21..381G"/>
    <hyperlink ref="AP5634" r:id="rId30" display="http://cdsbib.u-strasbg.fr/cgi-bin/cdsbib?1990RMxAA..21..381G"/>
    <hyperlink ref="AQ5863" r:id="rId31" display="http://cdsbib.u-strasbg.fr/cgi-bin/cdsbib?1990RMxAA..21..381G"/>
    <hyperlink ref="AQ5867" r:id="rId32" display="http://cdsbib.u-strasbg.fr/cgi-bin/cdsbib?1990RMxAA..21..381G"/>
    <hyperlink ref="AQ12" r:id="rId33" display="http://cdsbib.u-strasbg.fr/cgi-bin/cdsbib?1990RMxAA..21..381G"/>
    <hyperlink ref="I2755" r:id="rId34" display="http://vsolj.cetus-net.org/bulletin.html"/>
    <hyperlink ref="H2755" r:id="rId35" display="http://vsolj.cetus-net.org/bulletin.html"/>
    <hyperlink ref="AQ672" r:id="rId36" display="http://cdsbib.u-strasbg.fr/cgi-bin/cdsbib?1990RMxAA..21..381G"/>
    <hyperlink ref="AQ671" r:id="rId37" display="http://cdsbib.u-strasbg.fr/cgi-bin/cdsbib?1990RMxAA..21..381G"/>
    <hyperlink ref="AP3925" r:id="rId38" display="http://cdsbib.u-strasbg.fr/cgi-bin/cdsbib?1990RMxAA..21..381G"/>
    <hyperlink ref="AP3943" r:id="rId39" display="http://cdsbib.u-strasbg.fr/cgi-bin/cdsbib?1990RMxAA..21..381G"/>
    <hyperlink ref="AP3944" r:id="rId40" display="http://cdsbib.u-strasbg.fr/cgi-bin/cdsbib?1990RMxAA..21..381G"/>
    <hyperlink ref="AP3940" r:id="rId41" display="http://cdsbib.u-strasbg.fr/cgi-bin/cdsbib?1990RMxAA..21..381G"/>
  </hyperlinks>
  <pageMargins left="0.75" right="0.75" top="1" bottom="1" header="0.5" footer="0.5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4" ht="20.25">
      <c r="A1" s="1" t="s">
        <v>35</v>
      </c>
    </row>
    <row r="2" spans="1:4">
      <c r="A2" t="s">
        <v>31</v>
      </c>
    </row>
    <row r="4" spans="1:4">
      <c r="A4" s="8" t="s">
        <v>4</v>
      </c>
      <c r="C4" s="3">
        <v>27133.458999999999</v>
      </c>
      <c r="D4" s="4">
        <v>1.1159843</v>
      </c>
    </row>
    <row r="6" spans="1:4">
      <c r="A6" s="8" t="s">
        <v>5</v>
      </c>
    </row>
    <row r="7" spans="1:4">
      <c r="A7" t="s">
        <v>6</v>
      </c>
      <c r="C7">
        <f>+C4</f>
        <v>27133.458999999999</v>
      </c>
    </row>
    <row r="8" spans="1:4">
      <c r="A8" t="s">
        <v>7</v>
      </c>
      <c r="C8">
        <f>+D4</f>
        <v>1.1159843</v>
      </c>
    </row>
    <row r="10" spans="1:4" ht="13.5" thickBot="1">
      <c r="C10" s="7" t="s">
        <v>26</v>
      </c>
      <c r="D10" s="7" t="s">
        <v>27</v>
      </c>
    </row>
    <row r="11" spans="1:4">
      <c r="A11" t="s">
        <v>20</v>
      </c>
      <c r="C11">
        <f>INTERCEPT(G21:G93,F21:F93)</f>
        <v>1.3960402585985465E-3</v>
      </c>
      <c r="D11" s="6"/>
    </row>
    <row r="12" spans="1:4">
      <c r="A12" t="s">
        <v>21</v>
      </c>
      <c r="C12">
        <f>SLOPE(G21:G93,F21:F93)</f>
        <v>5.4635155072890118E-6</v>
      </c>
      <c r="D12" s="6"/>
    </row>
    <row r="13" spans="1:4">
      <c r="A13" t="s">
        <v>25</v>
      </c>
      <c r="C13" s="6" t="s">
        <v>18</v>
      </c>
      <c r="D13" s="6"/>
    </row>
    <row r="14" spans="1:4">
      <c r="A14" t="s">
        <v>30</v>
      </c>
    </row>
    <row r="15" spans="1:4">
      <c r="A15" s="5" t="s">
        <v>22</v>
      </c>
      <c r="C15">
        <f>+C7+C11</f>
        <v>27133.460396040256</v>
      </c>
    </row>
    <row r="16" spans="1:4">
      <c r="A16" s="8" t="s">
        <v>8</v>
      </c>
      <c r="C16">
        <f>+C8+C12</f>
        <v>1.1159897635155074</v>
      </c>
    </row>
    <row r="17" spans="1:17" ht="13.5" thickBot="1"/>
    <row r="18" spans="1:17">
      <c r="A18" s="8" t="s">
        <v>9</v>
      </c>
      <c r="C18" s="3">
        <f>+C15</f>
        <v>27133.460396040256</v>
      </c>
      <c r="D18" s="4">
        <f>+C16</f>
        <v>1.1159897635155074</v>
      </c>
    </row>
    <row r="19" spans="1:17" ht="13.5" thickTop="1"/>
    <row r="20" spans="1:17" ht="13.5" thickBot="1">
      <c r="A20" s="7" t="s">
        <v>10</v>
      </c>
      <c r="B20" s="7" t="s">
        <v>11</v>
      </c>
      <c r="C20" s="7" t="s">
        <v>12</v>
      </c>
      <c r="D20" s="7" t="s">
        <v>17</v>
      </c>
      <c r="E20" s="7" t="s">
        <v>13</v>
      </c>
      <c r="F20" s="7" t="s">
        <v>14</v>
      </c>
      <c r="G20" s="7" t="s">
        <v>15</v>
      </c>
      <c r="H20" s="10" t="s">
        <v>16</v>
      </c>
      <c r="I20" s="10" t="s">
        <v>38</v>
      </c>
      <c r="J20" s="10" t="s">
        <v>23</v>
      </c>
      <c r="K20" s="10" t="s">
        <v>24</v>
      </c>
      <c r="L20" s="10" t="s">
        <v>32</v>
      </c>
      <c r="M20" s="10" t="s">
        <v>33</v>
      </c>
      <c r="N20" s="10" t="s">
        <v>34</v>
      </c>
      <c r="O20" s="10" t="s">
        <v>29</v>
      </c>
      <c r="P20" s="9" t="s">
        <v>28</v>
      </c>
      <c r="Q20" s="7" t="s">
        <v>19</v>
      </c>
    </row>
    <row r="21" spans="1:17">
      <c r="A21" t="s">
        <v>16</v>
      </c>
      <c r="C21">
        <v>27133.458999999999</v>
      </c>
      <c r="D21" s="6" t="s">
        <v>18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1.3960402585985465E-3</v>
      </c>
      <c r="Q21" s="2">
        <f>+C21-15018.5</f>
        <v>12114.958999999999</v>
      </c>
    </row>
    <row r="22" spans="1:17">
      <c r="A22" t="s">
        <v>36</v>
      </c>
      <c r="C22" s="11">
        <v>52693.509299999998</v>
      </c>
      <c r="D22" s="11">
        <v>2.0999999999999999E-3</v>
      </c>
      <c r="E22">
        <f>+(C22-C$7)/C$8</f>
        <v>22903.593088182333</v>
      </c>
      <c r="F22">
        <f>ROUND(2*E22,0)/2</f>
        <v>22903.5</v>
      </c>
      <c r="G22">
        <f>+C22-(C$7+F22*C$8)</f>
        <v>0.10388494999642717</v>
      </c>
      <c r="I22">
        <f>G22</f>
        <v>0.10388494999642717</v>
      </c>
      <c r="O22">
        <f>+C$11+C$12*F22</f>
        <v>0.12652966767979243</v>
      </c>
      <c r="Q22" s="2">
        <f>+C22-15018.5</f>
        <v>37675.009299999998</v>
      </c>
    </row>
    <row r="23" spans="1:17">
      <c r="A23" t="s">
        <v>37</v>
      </c>
      <c r="C23" s="11">
        <v>51209.289599999996</v>
      </c>
      <c r="D23" s="11">
        <v>8.9999999999999998E-4</v>
      </c>
      <c r="E23">
        <f>+(C23-C$7)/C$8</f>
        <v>21573.628410363835</v>
      </c>
      <c r="F23">
        <f>ROUND(2*E23,0)/2</f>
        <v>21573.5</v>
      </c>
      <c r="G23">
        <f>+C23-(C$7+F23*C$8)</f>
        <v>0.14330394999706186</v>
      </c>
      <c r="I23">
        <f>G23</f>
        <v>0.14330394999706186</v>
      </c>
      <c r="O23">
        <f>+C$11+C$12*F23</f>
        <v>0.11926319205509804</v>
      </c>
      <c r="Q23" s="2">
        <f>+C23-15018.5</f>
        <v>36190.789599999996</v>
      </c>
    </row>
    <row r="24" spans="1:17">
      <c r="D24" s="6"/>
      <c r="Q24" s="2"/>
    </row>
    <row r="25" spans="1:17">
      <c r="D25" s="6"/>
      <c r="Q25" s="2"/>
    </row>
    <row r="26" spans="1:17">
      <c r="D26" s="6"/>
      <c r="Q26" s="2"/>
    </row>
    <row r="27" spans="1:17">
      <c r="D27" s="6"/>
      <c r="Q27" s="2"/>
    </row>
    <row r="28" spans="1:17">
      <c r="D28" s="6"/>
    </row>
    <row r="29" spans="1:17">
      <c r="D29" s="6"/>
    </row>
    <row r="30" spans="1:17">
      <c r="D30" s="6"/>
    </row>
    <row r="31" spans="1:17">
      <c r="D31" s="6"/>
    </row>
    <row r="32" spans="1:17">
      <c r="D32" s="6"/>
    </row>
    <row r="33" spans="4:4">
      <c r="D33" s="6"/>
    </row>
    <row r="34" spans="4:4">
      <c r="D34" s="6"/>
    </row>
    <row r="35" spans="4:4">
      <c r="D35" s="6"/>
    </row>
    <row r="36" spans="4:4">
      <c r="D36" s="6"/>
    </row>
    <row r="37" spans="4:4">
      <c r="D37" s="6"/>
    </row>
    <row r="38" spans="4:4">
      <c r="D38" s="6"/>
    </row>
    <row r="39" spans="4:4">
      <c r="D39" s="6"/>
    </row>
    <row r="40" spans="4:4">
      <c r="D40" s="6"/>
    </row>
    <row r="41" spans="4:4">
      <c r="D41" s="6"/>
    </row>
    <row r="42" spans="4:4">
      <c r="D42" s="6"/>
    </row>
    <row r="43" spans="4:4">
      <c r="D43" s="6"/>
    </row>
    <row r="44" spans="4:4">
      <c r="D44" s="6"/>
    </row>
    <row r="45" spans="4:4">
      <c r="D45" s="6"/>
    </row>
    <row r="46" spans="4:4">
      <c r="D46" s="6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7"/>
  <sheetViews>
    <sheetView topLeftCell="A96" workbookViewId="0">
      <selection activeCell="A38" sqref="A38:D144"/>
    </sheetView>
  </sheetViews>
  <sheetFormatPr defaultRowHeight="12.75"/>
  <cols>
    <col min="1" max="1" width="19.7109375" style="20" customWidth="1"/>
    <col min="2" max="2" width="4.42578125" style="31" customWidth="1"/>
    <col min="3" max="3" width="12.7109375" style="20" customWidth="1"/>
    <col min="4" max="4" width="5.42578125" style="31" customWidth="1"/>
    <col min="5" max="5" width="14.85546875" style="31" customWidth="1"/>
    <col min="6" max="6" width="9.140625" style="31"/>
    <col min="7" max="7" width="12" style="31" customWidth="1"/>
    <col min="8" max="8" width="14.140625" style="20" customWidth="1"/>
    <col min="9" max="9" width="22.5703125" style="31" customWidth="1"/>
    <col min="10" max="10" width="25.140625" style="31" customWidth="1"/>
    <col min="11" max="11" width="15.7109375" style="31" customWidth="1"/>
    <col min="12" max="12" width="14.140625" style="31" customWidth="1"/>
    <col min="13" max="13" width="9.5703125" style="31" customWidth="1"/>
    <col min="14" max="14" width="14.140625" style="31" customWidth="1"/>
    <col min="15" max="15" width="23.42578125" style="31" customWidth="1"/>
    <col min="16" max="16" width="16.5703125" style="31" customWidth="1"/>
    <col min="17" max="17" width="41" style="31" customWidth="1"/>
    <col min="18" max="16384" width="9.140625" style="31"/>
  </cols>
  <sheetData>
    <row r="1" spans="1:16" ht="15.75">
      <c r="A1" s="59" t="s">
        <v>84</v>
      </c>
      <c r="I1" s="60" t="s">
        <v>85</v>
      </c>
      <c r="J1" s="61" t="s">
        <v>86</v>
      </c>
    </row>
    <row r="2" spans="1:16">
      <c r="I2" s="62" t="s">
        <v>87</v>
      </c>
      <c r="J2" s="63" t="s">
        <v>88</v>
      </c>
    </row>
    <row r="3" spans="1:16">
      <c r="A3" s="64" t="s">
        <v>89</v>
      </c>
      <c r="I3" s="62" t="s">
        <v>90</v>
      </c>
      <c r="J3" s="63" t="s">
        <v>48</v>
      </c>
    </row>
    <row r="4" spans="1:16">
      <c r="I4" s="62" t="s">
        <v>91</v>
      </c>
      <c r="J4" s="63" t="s">
        <v>48</v>
      </c>
    </row>
    <row r="5" spans="1:16" ht="13.5" thickBot="1">
      <c r="I5" s="65" t="s">
        <v>92</v>
      </c>
      <c r="J5" s="66" t="s">
        <v>93</v>
      </c>
    </row>
    <row r="10" spans="1:16" ht="13.5" thickBot="1"/>
    <row r="11" spans="1:16" ht="12.75" customHeight="1" thickBot="1">
      <c r="A11" s="20" t="str">
        <f t="shared" ref="A11:A42" si="0">P11</f>
        <v>IBVS 221 </v>
      </c>
      <c r="B11" s="6" t="str">
        <f t="shared" ref="B11:B42" si="1">IF(H11=INT(H11),"I","II")</f>
        <v>I</v>
      </c>
      <c r="C11" s="20">
        <f t="shared" ref="C11:C42" si="2">1*G11</f>
        <v>39443.879000000001</v>
      </c>
      <c r="D11" s="31" t="str">
        <f t="shared" ref="D11:D42" si="3">VLOOKUP(F11,I$1:J$5,2,FALSE)</f>
        <v>vis</v>
      </c>
      <c r="E11" s="67">
        <f>VLOOKUP(C11,Active!C$21:E$968,3,FALSE)</f>
        <v>11030.9974790864</v>
      </c>
      <c r="F11" s="6" t="s">
        <v>92</v>
      </c>
      <c r="G11" s="31" t="str">
        <f t="shared" ref="G11:G42" si="4">MID(I11,3,LEN(I11)-3)</f>
        <v>39443.879</v>
      </c>
      <c r="H11" s="20">
        <f t="shared" ref="H11:H42" si="5">1*K11</f>
        <v>-14786</v>
      </c>
      <c r="I11" s="68" t="s">
        <v>149</v>
      </c>
      <c r="J11" s="69" t="s">
        <v>150</v>
      </c>
      <c r="K11" s="68">
        <v>-14786</v>
      </c>
      <c r="L11" s="68" t="s">
        <v>151</v>
      </c>
      <c r="M11" s="69" t="s">
        <v>152</v>
      </c>
      <c r="N11" s="69"/>
      <c r="O11" s="70" t="s">
        <v>153</v>
      </c>
      <c r="P11" s="71" t="s">
        <v>154</v>
      </c>
    </row>
    <row r="12" spans="1:16" ht="12.75" customHeight="1" thickBot="1">
      <c r="A12" s="20" t="str">
        <f t="shared" si="0"/>
        <v> MVS 7.38 </v>
      </c>
      <c r="B12" s="6" t="str">
        <f t="shared" si="1"/>
        <v>I</v>
      </c>
      <c r="C12" s="20">
        <f t="shared" si="2"/>
        <v>42152.379000000001</v>
      </c>
      <c r="D12" s="31" t="str">
        <f t="shared" si="3"/>
        <v>vis</v>
      </c>
      <c r="E12" s="67">
        <f>VLOOKUP(C12,Active!C$21:E$968,3,FALSE)</f>
        <v>13458.002948607791</v>
      </c>
      <c r="F12" s="6" t="s">
        <v>92</v>
      </c>
      <c r="G12" s="31" t="str">
        <f t="shared" si="4"/>
        <v>42152.379</v>
      </c>
      <c r="H12" s="20">
        <f t="shared" si="5"/>
        <v>-12359</v>
      </c>
      <c r="I12" s="68" t="s">
        <v>170</v>
      </c>
      <c r="J12" s="69" t="s">
        <v>171</v>
      </c>
      <c r="K12" s="68">
        <v>-12359</v>
      </c>
      <c r="L12" s="68" t="s">
        <v>172</v>
      </c>
      <c r="M12" s="69" t="s">
        <v>95</v>
      </c>
      <c r="N12" s="69"/>
      <c r="O12" s="70" t="s">
        <v>147</v>
      </c>
      <c r="P12" s="70" t="s">
        <v>173</v>
      </c>
    </row>
    <row r="13" spans="1:16" ht="12.75" customHeight="1" thickBot="1">
      <c r="A13" s="20" t="str">
        <f t="shared" si="0"/>
        <v>BAVM 128 </v>
      </c>
      <c r="B13" s="6" t="str">
        <f t="shared" si="1"/>
        <v>I</v>
      </c>
      <c r="C13" s="20">
        <f t="shared" si="2"/>
        <v>51209.289599999996</v>
      </c>
      <c r="D13" s="31" t="str">
        <f t="shared" si="3"/>
        <v>vis</v>
      </c>
      <c r="E13" s="67">
        <f>VLOOKUP(C13,Active!C$21:E$968,3,FALSE)</f>
        <v>21573.628410363835</v>
      </c>
      <c r="F13" s="6" t="s">
        <v>92</v>
      </c>
      <c r="G13" s="31" t="str">
        <f t="shared" si="4"/>
        <v>51209.2896</v>
      </c>
      <c r="H13" s="20">
        <f t="shared" si="5"/>
        <v>-4243</v>
      </c>
      <c r="I13" s="68" t="s">
        <v>440</v>
      </c>
      <c r="J13" s="69" t="s">
        <v>441</v>
      </c>
      <c r="K13" s="68">
        <v>-4243</v>
      </c>
      <c r="L13" s="68" t="s">
        <v>429</v>
      </c>
      <c r="M13" s="69" t="s">
        <v>232</v>
      </c>
      <c r="N13" s="69" t="s">
        <v>442</v>
      </c>
      <c r="O13" s="70" t="s">
        <v>443</v>
      </c>
      <c r="P13" s="71" t="s">
        <v>444</v>
      </c>
    </row>
    <row r="14" spans="1:16" ht="12.75" customHeight="1" thickBot="1">
      <c r="A14" s="20" t="str">
        <f t="shared" si="0"/>
        <v>BAVM 152 </v>
      </c>
      <c r="B14" s="6" t="str">
        <f t="shared" si="1"/>
        <v>I</v>
      </c>
      <c r="C14" s="20">
        <f t="shared" si="2"/>
        <v>52345.332699999999</v>
      </c>
      <c r="D14" s="31" t="str">
        <f t="shared" si="3"/>
        <v>vis</v>
      </c>
      <c r="E14" s="67">
        <f>VLOOKUP(C14,Active!C$21:E$968,3,FALSE)</f>
        <v>22591.602498350559</v>
      </c>
      <c r="F14" s="6" t="s">
        <v>92</v>
      </c>
      <c r="G14" s="31" t="str">
        <f t="shared" si="4"/>
        <v>52345.3327</v>
      </c>
      <c r="H14" s="20">
        <f t="shared" si="5"/>
        <v>-3225</v>
      </c>
      <c r="I14" s="68" t="s">
        <v>445</v>
      </c>
      <c r="J14" s="69" t="s">
        <v>446</v>
      </c>
      <c r="K14" s="68">
        <v>-3225</v>
      </c>
      <c r="L14" s="68" t="s">
        <v>447</v>
      </c>
      <c r="M14" s="69" t="s">
        <v>232</v>
      </c>
      <c r="N14" s="69" t="s">
        <v>448</v>
      </c>
      <c r="O14" s="70" t="s">
        <v>449</v>
      </c>
      <c r="P14" s="71" t="s">
        <v>450</v>
      </c>
    </row>
    <row r="15" spans="1:16" ht="12.75" customHeight="1" thickBot="1">
      <c r="A15" s="20" t="str">
        <f t="shared" si="0"/>
        <v> BBS 129 </v>
      </c>
      <c r="B15" s="6" t="str">
        <f t="shared" si="1"/>
        <v>I</v>
      </c>
      <c r="C15" s="20">
        <f t="shared" si="2"/>
        <v>52691.2765</v>
      </c>
      <c r="D15" s="31" t="str">
        <f t="shared" si="3"/>
        <v>vis</v>
      </c>
      <c r="E15" s="67">
        <f>VLOOKUP(C15,Active!C$21:E$968,3,FALSE)</f>
        <v>22901.592343189775</v>
      </c>
      <c r="F15" s="6" t="s">
        <v>92</v>
      </c>
      <c r="G15" s="31" t="str">
        <f t="shared" si="4"/>
        <v>52691.2765</v>
      </c>
      <c r="H15" s="20">
        <f t="shared" si="5"/>
        <v>-2915</v>
      </c>
      <c r="I15" s="68" t="s">
        <v>451</v>
      </c>
      <c r="J15" s="69" t="s">
        <v>452</v>
      </c>
      <c r="K15" s="68" t="s">
        <v>453</v>
      </c>
      <c r="L15" s="68" t="s">
        <v>454</v>
      </c>
      <c r="M15" s="69" t="s">
        <v>232</v>
      </c>
      <c r="N15" s="69" t="s">
        <v>319</v>
      </c>
      <c r="O15" s="70" t="s">
        <v>455</v>
      </c>
      <c r="P15" s="70" t="s">
        <v>456</v>
      </c>
    </row>
    <row r="16" spans="1:16" ht="12.75" customHeight="1" thickBot="1">
      <c r="A16" s="20" t="str">
        <f t="shared" si="0"/>
        <v>BAVM 158 </v>
      </c>
      <c r="B16" s="6" t="str">
        <f t="shared" si="1"/>
        <v>I</v>
      </c>
      <c r="C16" s="20">
        <f t="shared" si="2"/>
        <v>52693.509299999998</v>
      </c>
      <c r="D16" s="31" t="str">
        <f t="shared" si="3"/>
        <v>vis</v>
      </c>
      <c r="E16" s="67">
        <f>VLOOKUP(C16,Active!C$21:E$968,3,FALSE)</f>
        <v>22903.593088182333</v>
      </c>
      <c r="F16" s="6" t="s">
        <v>92</v>
      </c>
      <c r="G16" s="31" t="str">
        <f t="shared" si="4"/>
        <v>52693.5093</v>
      </c>
      <c r="H16" s="20">
        <f t="shared" si="5"/>
        <v>-2913</v>
      </c>
      <c r="I16" s="68" t="s">
        <v>457</v>
      </c>
      <c r="J16" s="69" t="s">
        <v>458</v>
      </c>
      <c r="K16" s="68" t="s">
        <v>459</v>
      </c>
      <c r="L16" s="68" t="s">
        <v>460</v>
      </c>
      <c r="M16" s="69" t="s">
        <v>232</v>
      </c>
      <c r="N16" s="69" t="s">
        <v>442</v>
      </c>
      <c r="O16" s="70" t="s">
        <v>461</v>
      </c>
      <c r="P16" s="71" t="s">
        <v>462</v>
      </c>
    </row>
    <row r="17" spans="1:16" ht="12.75" customHeight="1" thickBot="1">
      <c r="A17" s="20" t="str">
        <f t="shared" si="0"/>
        <v>BAVM 172 </v>
      </c>
      <c r="B17" s="6" t="str">
        <f t="shared" si="1"/>
        <v>I</v>
      </c>
      <c r="C17" s="20">
        <f t="shared" si="2"/>
        <v>52712.480600000003</v>
      </c>
      <c r="D17" s="31" t="str">
        <f t="shared" si="3"/>
        <v>vis</v>
      </c>
      <c r="E17" s="67">
        <f>VLOOKUP(C17,Active!C$21:E$968,3,FALSE)</f>
        <v>22920.592700094439</v>
      </c>
      <c r="F17" s="6" t="s">
        <v>92</v>
      </c>
      <c r="G17" s="31" t="str">
        <f t="shared" si="4"/>
        <v>52712.4806</v>
      </c>
      <c r="H17" s="20">
        <f t="shared" si="5"/>
        <v>-2896</v>
      </c>
      <c r="I17" s="68" t="s">
        <v>463</v>
      </c>
      <c r="J17" s="69" t="s">
        <v>464</v>
      </c>
      <c r="K17" s="68" t="s">
        <v>465</v>
      </c>
      <c r="L17" s="68" t="s">
        <v>466</v>
      </c>
      <c r="M17" s="69" t="s">
        <v>232</v>
      </c>
      <c r="N17" s="69" t="s">
        <v>448</v>
      </c>
      <c r="O17" s="70" t="s">
        <v>467</v>
      </c>
      <c r="P17" s="71" t="s">
        <v>468</v>
      </c>
    </row>
    <row r="18" spans="1:16" ht="12.75" customHeight="1" thickBot="1">
      <c r="A18" s="20" t="str">
        <f t="shared" si="0"/>
        <v>BAVM 173 </v>
      </c>
      <c r="B18" s="6" t="str">
        <f t="shared" si="1"/>
        <v>I</v>
      </c>
      <c r="C18" s="20">
        <f t="shared" si="2"/>
        <v>53096.368600000002</v>
      </c>
      <c r="D18" s="31" t="str">
        <f t="shared" si="3"/>
        <v>vis</v>
      </c>
      <c r="E18" s="67">
        <f>VLOOKUP(C18,Active!C$21:E$968,3,FALSE)</f>
        <v>23264.583202469785</v>
      </c>
      <c r="F18" s="6" t="s">
        <v>92</v>
      </c>
      <c r="G18" s="31" t="str">
        <f t="shared" si="4"/>
        <v>53096.3686</v>
      </c>
      <c r="H18" s="20">
        <f t="shared" si="5"/>
        <v>-2552</v>
      </c>
      <c r="I18" s="68" t="s">
        <v>475</v>
      </c>
      <c r="J18" s="69" t="s">
        <v>476</v>
      </c>
      <c r="K18" s="68" t="s">
        <v>477</v>
      </c>
      <c r="L18" s="68" t="s">
        <v>478</v>
      </c>
      <c r="M18" s="69" t="s">
        <v>232</v>
      </c>
      <c r="N18" s="69" t="s">
        <v>448</v>
      </c>
      <c r="O18" s="70" t="s">
        <v>479</v>
      </c>
      <c r="P18" s="71" t="s">
        <v>480</v>
      </c>
    </row>
    <row r="19" spans="1:16" ht="12.75" customHeight="1" thickBot="1">
      <c r="A19" s="20" t="str">
        <f t="shared" si="0"/>
        <v>BAVM 173 </v>
      </c>
      <c r="B19" s="6" t="str">
        <f t="shared" si="1"/>
        <v>I</v>
      </c>
      <c r="C19" s="20">
        <f t="shared" si="2"/>
        <v>53097.482900000003</v>
      </c>
      <c r="D19" s="31" t="str">
        <f t="shared" si="3"/>
        <v>vis</v>
      </c>
      <c r="E19" s="67">
        <f>VLOOKUP(C19,Active!C$21:E$968,3,FALSE)</f>
        <v>23265.581693219163</v>
      </c>
      <c r="F19" s="6" t="s">
        <v>92</v>
      </c>
      <c r="G19" s="31" t="str">
        <f t="shared" si="4"/>
        <v>53097.4829</v>
      </c>
      <c r="H19" s="20">
        <f t="shared" si="5"/>
        <v>-2551</v>
      </c>
      <c r="I19" s="68" t="s">
        <v>481</v>
      </c>
      <c r="J19" s="69" t="s">
        <v>482</v>
      </c>
      <c r="K19" s="68" t="s">
        <v>483</v>
      </c>
      <c r="L19" s="68" t="s">
        <v>318</v>
      </c>
      <c r="M19" s="69" t="s">
        <v>232</v>
      </c>
      <c r="N19" s="69" t="s">
        <v>448</v>
      </c>
      <c r="O19" s="70" t="s">
        <v>467</v>
      </c>
      <c r="P19" s="71" t="s">
        <v>480</v>
      </c>
    </row>
    <row r="20" spans="1:16" ht="12.75" customHeight="1" thickBot="1">
      <c r="A20" s="20" t="str">
        <f t="shared" si="0"/>
        <v>BAVM 172 </v>
      </c>
      <c r="B20" s="6" t="str">
        <f t="shared" si="1"/>
        <v>I</v>
      </c>
      <c r="C20" s="20">
        <f t="shared" si="2"/>
        <v>53106.414799999999</v>
      </c>
      <c r="D20" s="31" t="str">
        <f t="shared" si="3"/>
        <v>vis</v>
      </c>
      <c r="E20" s="67">
        <f>VLOOKUP(C20,Active!C$21:E$968,3,FALSE)</f>
        <v>23273.585300438364</v>
      </c>
      <c r="F20" s="6" t="s">
        <v>92</v>
      </c>
      <c r="G20" s="31" t="str">
        <f t="shared" si="4"/>
        <v>53106.4148</v>
      </c>
      <c r="H20" s="20">
        <f t="shared" si="5"/>
        <v>-2543</v>
      </c>
      <c r="I20" s="68" t="s">
        <v>484</v>
      </c>
      <c r="J20" s="69" t="s">
        <v>485</v>
      </c>
      <c r="K20" s="68" t="s">
        <v>486</v>
      </c>
      <c r="L20" s="68" t="s">
        <v>487</v>
      </c>
      <c r="M20" s="69" t="s">
        <v>232</v>
      </c>
      <c r="N20" s="69" t="s">
        <v>448</v>
      </c>
      <c r="O20" s="70" t="s">
        <v>479</v>
      </c>
      <c r="P20" s="71" t="s">
        <v>468</v>
      </c>
    </row>
    <row r="21" spans="1:16" ht="12.75" customHeight="1" thickBot="1">
      <c r="A21" s="20" t="str">
        <f t="shared" si="0"/>
        <v>OEJV 0003 </v>
      </c>
      <c r="B21" s="6" t="str">
        <f t="shared" si="1"/>
        <v>I</v>
      </c>
      <c r="C21" s="20">
        <f t="shared" si="2"/>
        <v>53453.474999999999</v>
      </c>
      <c r="D21" s="31" t="str">
        <f t="shared" si="3"/>
        <v>vis</v>
      </c>
      <c r="E21" s="67">
        <f>VLOOKUP(C21,Active!C$21:E$968,3,FALSE)</f>
        <v>23584.575517773861</v>
      </c>
      <c r="F21" s="6" t="s">
        <v>92</v>
      </c>
      <c r="G21" s="31" t="str">
        <f t="shared" si="4"/>
        <v>53453.475</v>
      </c>
      <c r="H21" s="20">
        <f t="shared" si="5"/>
        <v>-2232</v>
      </c>
      <c r="I21" s="68" t="s">
        <v>494</v>
      </c>
      <c r="J21" s="69" t="s">
        <v>495</v>
      </c>
      <c r="K21" s="68" t="s">
        <v>496</v>
      </c>
      <c r="L21" s="68" t="s">
        <v>301</v>
      </c>
      <c r="M21" s="69" t="s">
        <v>152</v>
      </c>
      <c r="N21" s="69"/>
      <c r="O21" s="70" t="s">
        <v>227</v>
      </c>
      <c r="P21" s="71" t="s">
        <v>497</v>
      </c>
    </row>
    <row r="22" spans="1:16" ht="12.75" customHeight="1" thickBot="1">
      <c r="A22" s="20" t="str">
        <f t="shared" si="0"/>
        <v>BAVM 178 </v>
      </c>
      <c r="B22" s="6" t="str">
        <f t="shared" si="1"/>
        <v>I</v>
      </c>
      <c r="C22" s="20">
        <f t="shared" si="2"/>
        <v>53752.547500000001</v>
      </c>
      <c r="D22" s="31" t="str">
        <f t="shared" si="3"/>
        <v>vis</v>
      </c>
      <c r="E22" s="67">
        <f>VLOOKUP(C22,Active!C$21:E$968,3,FALSE)</f>
        <v>23852.565398993516</v>
      </c>
      <c r="F22" s="6" t="s">
        <v>92</v>
      </c>
      <c r="G22" s="31" t="str">
        <f t="shared" si="4"/>
        <v>53752.5475</v>
      </c>
      <c r="H22" s="20">
        <f t="shared" si="5"/>
        <v>-1964</v>
      </c>
      <c r="I22" s="68" t="s">
        <v>498</v>
      </c>
      <c r="J22" s="69" t="s">
        <v>499</v>
      </c>
      <c r="K22" s="68" t="s">
        <v>500</v>
      </c>
      <c r="L22" s="68" t="s">
        <v>501</v>
      </c>
      <c r="M22" s="69" t="s">
        <v>502</v>
      </c>
      <c r="N22" s="69" t="s">
        <v>448</v>
      </c>
      <c r="O22" s="70" t="s">
        <v>503</v>
      </c>
      <c r="P22" s="71" t="s">
        <v>504</v>
      </c>
    </row>
    <row r="23" spans="1:16" ht="12.75" customHeight="1" thickBot="1">
      <c r="A23" s="20" t="str">
        <f t="shared" si="0"/>
        <v>OEJV 0074 </v>
      </c>
      <c r="B23" s="6" t="str">
        <f t="shared" si="1"/>
        <v>I</v>
      </c>
      <c r="C23" s="20">
        <f t="shared" si="2"/>
        <v>54099.607429999996</v>
      </c>
      <c r="D23" s="31" t="str">
        <f t="shared" si="3"/>
        <v>vis</v>
      </c>
      <c r="E23" s="67">
        <f>VLOOKUP(C23,Active!C$21:E$968,3,FALSE)</f>
        <v>24163.555374390122</v>
      </c>
      <c r="F23" s="6" t="s">
        <v>92</v>
      </c>
      <c r="G23" s="31" t="str">
        <f t="shared" si="4"/>
        <v>54099.60743</v>
      </c>
      <c r="H23" s="20">
        <f t="shared" si="5"/>
        <v>-1653</v>
      </c>
      <c r="I23" s="68" t="s">
        <v>505</v>
      </c>
      <c r="J23" s="69" t="s">
        <v>506</v>
      </c>
      <c r="K23" s="68" t="s">
        <v>507</v>
      </c>
      <c r="L23" s="68" t="s">
        <v>508</v>
      </c>
      <c r="M23" s="69" t="s">
        <v>502</v>
      </c>
      <c r="N23" s="69" t="s">
        <v>509</v>
      </c>
      <c r="O23" s="70" t="s">
        <v>510</v>
      </c>
      <c r="P23" s="71" t="s">
        <v>511</v>
      </c>
    </row>
    <row r="24" spans="1:16" ht="12.75" customHeight="1" thickBot="1">
      <c r="A24" s="20" t="str">
        <f t="shared" si="0"/>
        <v>BAVM 201 </v>
      </c>
      <c r="B24" s="6" t="str">
        <f t="shared" si="1"/>
        <v>I</v>
      </c>
      <c r="C24" s="20">
        <f t="shared" si="2"/>
        <v>54126.390700000004</v>
      </c>
      <c r="D24" s="31" t="str">
        <f t="shared" si="3"/>
        <v>vis</v>
      </c>
      <c r="E24" s="67">
        <f>VLOOKUP(C24,Active!C$21:E$968,3,FALSE)</f>
        <v>24187.555057898218</v>
      </c>
      <c r="F24" s="6" t="s">
        <v>92</v>
      </c>
      <c r="G24" s="31" t="str">
        <f t="shared" si="4"/>
        <v>54126.3907</v>
      </c>
      <c r="H24" s="20">
        <f t="shared" si="5"/>
        <v>-1629</v>
      </c>
      <c r="I24" s="68" t="s">
        <v>512</v>
      </c>
      <c r="J24" s="69" t="s">
        <v>513</v>
      </c>
      <c r="K24" s="68" t="s">
        <v>514</v>
      </c>
      <c r="L24" s="68" t="s">
        <v>515</v>
      </c>
      <c r="M24" s="69" t="s">
        <v>502</v>
      </c>
      <c r="N24" s="69" t="s">
        <v>448</v>
      </c>
      <c r="O24" s="70" t="s">
        <v>516</v>
      </c>
      <c r="P24" s="71" t="s">
        <v>517</v>
      </c>
    </row>
    <row r="25" spans="1:16" ht="12.75" customHeight="1" thickBot="1">
      <c r="A25" s="20" t="str">
        <f t="shared" si="0"/>
        <v>BAVM 201 </v>
      </c>
      <c r="B25" s="6" t="str">
        <f t="shared" si="1"/>
        <v>I</v>
      </c>
      <c r="C25" s="20">
        <f t="shared" si="2"/>
        <v>54175.491699999999</v>
      </c>
      <c r="D25" s="31" t="str">
        <f t="shared" si="3"/>
        <v>vis</v>
      </c>
      <c r="E25" s="67">
        <f>VLOOKUP(C25,Active!C$21:E$968,3,FALSE)</f>
        <v>24231.552988693478</v>
      </c>
      <c r="F25" s="6" t="s">
        <v>92</v>
      </c>
      <c r="G25" s="31" t="str">
        <f t="shared" si="4"/>
        <v>54175.4917</v>
      </c>
      <c r="H25" s="20">
        <f t="shared" si="5"/>
        <v>-1585</v>
      </c>
      <c r="I25" s="68" t="s">
        <v>518</v>
      </c>
      <c r="J25" s="69" t="s">
        <v>519</v>
      </c>
      <c r="K25" s="68" t="s">
        <v>520</v>
      </c>
      <c r="L25" s="68" t="s">
        <v>521</v>
      </c>
      <c r="M25" s="69" t="s">
        <v>502</v>
      </c>
      <c r="N25" s="69" t="s">
        <v>448</v>
      </c>
      <c r="O25" s="70" t="s">
        <v>516</v>
      </c>
      <c r="P25" s="71" t="s">
        <v>517</v>
      </c>
    </row>
    <row r="26" spans="1:16" ht="12.75" customHeight="1" thickBot="1">
      <c r="A26" s="20" t="str">
        <f t="shared" si="0"/>
        <v>BAVM 186 </v>
      </c>
      <c r="B26" s="6" t="str">
        <f t="shared" si="1"/>
        <v>I</v>
      </c>
      <c r="C26" s="20">
        <f t="shared" si="2"/>
        <v>54175.4928</v>
      </c>
      <c r="D26" s="31" t="str">
        <f t="shared" si="3"/>
        <v>vis</v>
      </c>
      <c r="E26" s="67">
        <f>VLOOKUP(C26,Active!C$21:E$968,3,FALSE)</f>
        <v>24231.553974370428</v>
      </c>
      <c r="F26" s="6" t="s">
        <v>92</v>
      </c>
      <c r="G26" s="31" t="str">
        <f t="shared" si="4"/>
        <v>54175.4928</v>
      </c>
      <c r="H26" s="20">
        <f t="shared" si="5"/>
        <v>-1585</v>
      </c>
      <c r="I26" s="68" t="s">
        <v>522</v>
      </c>
      <c r="J26" s="69" t="s">
        <v>523</v>
      </c>
      <c r="K26" s="68" t="s">
        <v>520</v>
      </c>
      <c r="L26" s="68" t="s">
        <v>524</v>
      </c>
      <c r="M26" s="69" t="s">
        <v>502</v>
      </c>
      <c r="N26" s="69" t="s">
        <v>448</v>
      </c>
      <c r="O26" s="70" t="s">
        <v>449</v>
      </c>
      <c r="P26" s="71" t="s">
        <v>525</v>
      </c>
    </row>
    <row r="27" spans="1:16" ht="12.75" customHeight="1" thickBot="1">
      <c r="A27" s="20" t="str">
        <f t="shared" si="0"/>
        <v>BAVM 201 </v>
      </c>
      <c r="B27" s="6" t="str">
        <f t="shared" si="1"/>
        <v>II</v>
      </c>
      <c r="C27" s="20">
        <f t="shared" si="2"/>
        <v>54535.394699999997</v>
      </c>
      <c r="D27" s="31" t="str">
        <f t="shared" si="3"/>
        <v>vis</v>
      </c>
      <c r="E27" s="67">
        <f>VLOOKUP(C27,Active!C$21:E$968,3,FALSE)</f>
        <v>24554.051253229994</v>
      </c>
      <c r="F27" s="6" t="s">
        <v>92</v>
      </c>
      <c r="G27" s="31" t="str">
        <f t="shared" si="4"/>
        <v>54535.3947</v>
      </c>
      <c r="H27" s="20">
        <f t="shared" si="5"/>
        <v>-1262.5</v>
      </c>
      <c r="I27" s="68" t="s">
        <v>537</v>
      </c>
      <c r="J27" s="69" t="s">
        <v>538</v>
      </c>
      <c r="K27" s="68" t="s">
        <v>539</v>
      </c>
      <c r="L27" s="68" t="s">
        <v>540</v>
      </c>
      <c r="M27" s="69" t="s">
        <v>502</v>
      </c>
      <c r="N27" s="69" t="s">
        <v>448</v>
      </c>
      <c r="O27" s="70" t="s">
        <v>449</v>
      </c>
      <c r="P27" s="71" t="s">
        <v>517</v>
      </c>
    </row>
    <row r="28" spans="1:16" ht="12.75" customHeight="1" thickBot="1">
      <c r="A28" s="20" t="str">
        <f t="shared" si="0"/>
        <v>BAVM 209 </v>
      </c>
      <c r="B28" s="6" t="str">
        <f t="shared" si="1"/>
        <v>I</v>
      </c>
      <c r="C28" s="20">
        <f t="shared" si="2"/>
        <v>54830.554199999999</v>
      </c>
      <c r="D28" s="31" t="str">
        <f t="shared" si="3"/>
        <v>vis</v>
      </c>
      <c r="E28" s="67">
        <f>VLOOKUP(C28,Active!C$21:E$968,3,FALSE)</f>
        <v>24818.534812720929</v>
      </c>
      <c r="F28" s="6" t="s">
        <v>92</v>
      </c>
      <c r="G28" s="31" t="str">
        <f t="shared" si="4"/>
        <v>54830.5542</v>
      </c>
      <c r="H28" s="20">
        <f t="shared" si="5"/>
        <v>-998</v>
      </c>
      <c r="I28" s="68" t="s">
        <v>551</v>
      </c>
      <c r="J28" s="69" t="s">
        <v>552</v>
      </c>
      <c r="K28" s="68" t="s">
        <v>553</v>
      </c>
      <c r="L28" s="68" t="s">
        <v>554</v>
      </c>
      <c r="M28" s="69" t="s">
        <v>502</v>
      </c>
      <c r="N28" s="69" t="s">
        <v>555</v>
      </c>
      <c r="O28" s="70" t="s">
        <v>556</v>
      </c>
      <c r="P28" s="71" t="s">
        <v>557</v>
      </c>
    </row>
    <row r="29" spans="1:16" ht="12.75" customHeight="1" thickBot="1">
      <c r="A29" s="20" t="str">
        <f t="shared" si="0"/>
        <v>IBVS 5894 </v>
      </c>
      <c r="B29" s="6" t="str">
        <f t="shared" si="1"/>
        <v>I</v>
      </c>
      <c r="C29" s="20">
        <f t="shared" si="2"/>
        <v>54842.831299999998</v>
      </c>
      <c r="D29" s="31" t="str">
        <f t="shared" si="3"/>
        <v>vis</v>
      </c>
      <c r="E29" s="67">
        <f>VLOOKUP(C29,Active!C$21:E$968,3,FALSE)</f>
        <v>24829.535953149159</v>
      </c>
      <c r="F29" s="6" t="s">
        <v>92</v>
      </c>
      <c r="G29" s="31" t="str">
        <f t="shared" si="4"/>
        <v>54842.8313</v>
      </c>
      <c r="H29" s="20">
        <f t="shared" si="5"/>
        <v>-987</v>
      </c>
      <c r="I29" s="68" t="s">
        <v>558</v>
      </c>
      <c r="J29" s="69" t="s">
        <v>559</v>
      </c>
      <c r="K29" s="68" t="s">
        <v>560</v>
      </c>
      <c r="L29" s="68" t="s">
        <v>561</v>
      </c>
      <c r="M29" s="69" t="s">
        <v>502</v>
      </c>
      <c r="N29" s="69" t="s">
        <v>92</v>
      </c>
      <c r="O29" s="70" t="s">
        <v>161</v>
      </c>
      <c r="P29" s="71" t="s">
        <v>562</v>
      </c>
    </row>
    <row r="30" spans="1:16" ht="12.75" customHeight="1" thickBot="1">
      <c r="A30" s="20" t="str">
        <f t="shared" si="0"/>
        <v>IBVS 5988 </v>
      </c>
      <c r="B30" s="6" t="str">
        <f t="shared" si="1"/>
        <v>I</v>
      </c>
      <c r="C30" s="20">
        <f t="shared" si="2"/>
        <v>55580.4715</v>
      </c>
      <c r="D30" s="31" t="str">
        <f t="shared" si="3"/>
        <v>vis</v>
      </c>
      <c r="E30" s="67">
        <f>VLOOKUP(C30,Active!C$21:E$968,3,FALSE)</f>
        <v>25490.513172989977</v>
      </c>
      <c r="F30" s="6" t="s">
        <v>92</v>
      </c>
      <c r="G30" s="31" t="str">
        <f t="shared" si="4"/>
        <v>55580.4715</v>
      </c>
      <c r="H30" s="20">
        <f t="shared" si="5"/>
        <v>-326</v>
      </c>
      <c r="I30" s="68" t="s">
        <v>570</v>
      </c>
      <c r="J30" s="69" t="s">
        <v>571</v>
      </c>
      <c r="K30" s="68" t="s">
        <v>572</v>
      </c>
      <c r="L30" s="68" t="s">
        <v>573</v>
      </c>
      <c r="M30" s="69" t="s">
        <v>502</v>
      </c>
      <c r="N30" s="69" t="s">
        <v>574</v>
      </c>
      <c r="O30" s="70" t="s">
        <v>575</v>
      </c>
      <c r="P30" s="71" t="s">
        <v>576</v>
      </c>
    </row>
    <row r="31" spans="1:16" ht="12.75" customHeight="1" thickBot="1">
      <c r="A31" s="20" t="str">
        <f t="shared" si="0"/>
        <v>OEJV 0160 </v>
      </c>
      <c r="B31" s="6" t="str">
        <f t="shared" si="1"/>
        <v>II</v>
      </c>
      <c r="C31" s="20">
        <f t="shared" si="2"/>
        <v>55584.377110000001</v>
      </c>
      <c r="D31" s="31" t="str">
        <f t="shared" si="3"/>
        <v>vis</v>
      </c>
      <c r="E31" s="67">
        <f>VLOOKUP(C31,Active!C$21:E$968,3,FALSE)</f>
        <v>25494.012872761741</v>
      </c>
      <c r="F31" s="6" t="s">
        <v>92</v>
      </c>
      <c r="G31" s="31" t="str">
        <f t="shared" si="4"/>
        <v>55584.37711</v>
      </c>
      <c r="H31" s="20">
        <f t="shared" si="5"/>
        <v>-322.5</v>
      </c>
      <c r="I31" s="68" t="s">
        <v>577</v>
      </c>
      <c r="J31" s="69" t="s">
        <v>578</v>
      </c>
      <c r="K31" s="68" t="s">
        <v>579</v>
      </c>
      <c r="L31" s="68" t="s">
        <v>580</v>
      </c>
      <c r="M31" s="69" t="s">
        <v>502</v>
      </c>
      <c r="N31" s="69" t="s">
        <v>509</v>
      </c>
      <c r="O31" s="70" t="s">
        <v>530</v>
      </c>
      <c r="P31" s="71" t="s">
        <v>581</v>
      </c>
    </row>
    <row r="32" spans="1:16" ht="12.75" customHeight="1" thickBot="1">
      <c r="A32" s="20" t="str">
        <f t="shared" si="0"/>
        <v>OEJV 0142 </v>
      </c>
      <c r="B32" s="6" t="str">
        <f t="shared" si="1"/>
        <v>I</v>
      </c>
      <c r="C32" s="20">
        <f t="shared" si="2"/>
        <v>55601.673999999999</v>
      </c>
      <c r="D32" s="31" t="str">
        <f t="shared" si="3"/>
        <v>vis</v>
      </c>
      <c r="E32" s="67">
        <f>VLOOKUP(C32,Active!C$21:E$968,3,FALSE)</f>
        <v>25509.512096182716</v>
      </c>
      <c r="F32" s="6" t="s">
        <v>92</v>
      </c>
      <c r="G32" s="31" t="str">
        <f t="shared" si="4"/>
        <v>55601.674</v>
      </c>
      <c r="H32" s="20">
        <f t="shared" si="5"/>
        <v>-307</v>
      </c>
      <c r="I32" s="68" t="s">
        <v>582</v>
      </c>
      <c r="J32" s="69" t="s">
        <v>583</v>
      </c>
      <c r="K32" s="68" t="s">
        <v>584</v>
      </c>
      <c r="L32" s="68" t="s">
        <v>312</v>
      </c>
      <c r="M32" s="69" t="s">
        <v>502</v>
      </c>
      <c r="N32" s="69" t="s">
        <v>442</v>
      </c>
      <c r="O32" s="70" t="s">
        <v>585</v>
      </c>
      <c r="P32" s="71" t="s">
        <v>586</v>
      </c>
    </row>
    <row r="33" spans="1:16" ht="12.75" customHeight="1" thickBot="1">
      <c r="A33" s="20" t="str">
        <f t="shared" si="0"/>
        <v>BAVM 220 </v>
      </c>
      <c r="B33" s="6" t="str">
        <f t="shared" si="1"/>
        <v>I</v>
      </c>
      <c r="C33" s="20">
        <f t="shared" si="2"/>
        <v>55628.458599999998</v>
      </c>
      <c r="D33" s="31" t="str">
        <f t="shared" si="3"/>
        <v>vis</v>
      </c>
      <c r="E33" s="67">
        <f>VLOOKUP(C33,Active!C$21:E$968,3,FALSE)</f>
        <v>25533.512971463842</v>
      </c>
      <c r="F33" s="6" t="s">
        <v>92</v>
      </c>
      <c r="G33" s="31" t="str">
        <f t="shared" si="4"/>
        <v>55628.4586</v>
      </c>
      <c r="H33" s="20">
        <f t="shared" si="5"/>
        <v>-283</v>
      </c>
      <c r="I33" s="68" t="s">
        <v>587</v>
      </c>
      <c r="J33" s="69" t="s">
        <v>588</v>
      </c>
      <c r="K33" s="68" t="s">
        <v>589</v>
      </c>
      <c r="L33" s="68" t="s">
        <v>590</v>
      </c>
      <c r="M33" s="69" t="s">
        <v>502</v>
      </c>
      <c r="N33" s="69" t="s">
        <v>92</v>
      </c>
      <c r="O33" s="70" t="s">
        <v>449</v>
      </c>
      <c r="P33" s="71" t="s">
        <v>591</v>
      </c>
    </row>
    <row r="34" spans="1:16" ht="12.75" customHeight="1" thickBot="1">
      <c r="A34" s="20" t="str">
        <f t="shared" si="0"/>
        <v>BAVM 220 </v>
      </c>
      <c r="B34" s="6" t="str">
        <f t="shared" si="1"/>
        <v>I</v>
      </c>
      <c r="C34" s="20">
        <f t="shared" si="2"/>
        <v>55628.4588</v>
      </c>
      <c r="D34" s="31" t="str">
        <f t="shared" si="3"/>
        <v>vis</v>
      </c>
      <c r="E34" s="67">
        <f>VLOOKUP(C34,Active!C$21:E$968,3,FALSE)</f>
        <v>25533.513150677838</v>
      </c>
      <c r="F34" s="6" t="s">
        <v>92</v>
      </c>
      <c r="G34" s="31" t="str">
        <f t="shared" si="4"/>
        <v>55628.4588</v>
      </c>
      <c r="H34" s="20">
        <f t="shared" si="5"/>
        <v>-283</v>
      </c>
      <c r="I34" s="68" t="s">
        <v>592</v>
      </c>
      <c r="J34" s="69" t="s">
        <v>588</v>
      </c>
      <c r="K34" s="68" t="s">
        <v>589</v>
      </c>
      <c r="L34" s="68" t="s">
        <v>593</v>
      </c>
      <c r="M34" s="69" t="s">
        <v>502</v>
      </c>
      <c r="N34" s="69" t="s">
        <v>233</v>
      </c>
      <c r="O34" s="70" t="s">
        <v>449</v>
      </c>
      <c r="P34" s="71" t="s">
        <v>591</v>
      </c>
    </row>
    <row r="35" spans="1:16" ht="12.75" customHeight="1" thickBot="1">
      <c r="A35" s="20" t="str">
        <f t="shared" si="0"/>
        <v>IBVS 5992 </v>
      </c>
      <c r="B35" s="6" t="str">
        <f t="shared" si="1"/>
        <v>I</v>
      </c>
      <c r="C35" s="20">
        <f t="shared" si="2"/>
        <v>55640.7333</v>
      </c>
      <c r="D35" s="31" t="str">
        <f t="shared" si="3"/>
        <v>vis</v>
      </c>
      <c r="E35" s="67">
        <f>VLOOKUP(C35,Active!C$21:E$968,3,FALSE)</f>
        <v>25544.511961324188</v>
      </c>
      <c r="F35" s="6" t="s">
        <v>92</v>
      </c>
      <c r="G35" s="31" t="str">
        <f t="shared" si="4"/>
        <v>55640.7333</v>
      </c>
      <c r="H35" s="20">
        <f t="shared" si="5"/>
        <v>-272</v>
      </c>
      <c r="I35" s="68" t="s">
        <v>594</v>
      </c>
      <c r="J35" s="69" t="s">
        <v>595</v>
      </c>
      <c r="K35" s="68" t="s">
        <v>596</v>
      </c>
      <c r="L35" s="68" t="s">
        <v>597</v>
      </c>
      <c r="M35" s="69" t="s">
        <v>502</v>
      </c>
      <c r="N35" s="69" t="s">
        <v>92</v>
      </c>
      <c r="O35" s="70" t="s">
        <v>161</v>
      </c>
      <c r="P35" s="71" t="s">
        <v>598</v>
      </c>
    </row>
    <row r="36" spans="1:16" ht="12.75" customHeight="1" thickBot="1">
      <c r="A36" s="20" t="str">
        <f t="shared" si="0"/>
        <v>IBVS 6029 </v>
      </c>
      <c r="B36" s="6" t="str">
        <f t="shared" si="1"/>
        <v>I</v>
      </c>
      <c r="C36" s="20">
        <f t="shared" si="2"/>
        <v>56015.696300000003</v>
      </c>
      <c r="D36" s="31" t="str">
        <f t="shared" si="3"/>
        <v>vis</v>
      </c>
      <c r="E36" s="67">
        <f>VLOOKUP(C36,Active!C$21:E$968,3,FALSE)</f>
        <v>25880.505039363012</v>
      </c>
      <c r="F36" s="6" t="s">
        <v>92</v>
      </c>
      <c r="G36" s="31" t="str">
        <f t="shared" si="4"/>
        <v>56015.6963</v>
      </c>
      <c r="H36" s="20">
        <f t="shared" si="5"/>
        <v>64</v>
      </c>
      <c r="I36" s="68" t="s">
        <v>605</v>
      </c>
      <c r="J36" s="69" t="s">
        <v>606</v>
      </c>
      <c r="K36" s="68" t="s">
        <v>607</v>
      </c>
      <c r="L36" s="68" t="s">
        <v>608</v>
      </c>
      <c r="M36" s="69" t="s">
        <v>502</v>
      </c>
      <c r="N36" s="69" t="s">
        <v>92</v>
      </c>
      <c r="O36" s="70" t="s">
        <v>161</v>
      </c>
      <c r="P36" s="71" t="s">
        <v>609</v>
      </c>
    </row>
    <row r="37" spans="1:16" ht="12.75" customHeight="1" thickBot="1">
      <c r="A37" s="20" t="str">
        <f t="shared" si="0"/>
        <v>BAVM 239 </v>
      </c>
      <c r="B37" s="6" t="str">
        <f t="shared" si="1"/>
        <v>I</v>
      </c>
      <c r="C37" s="20">
        <f t="shared" si="2"/>
        <v>57035.686699999998</v>
      </c>
      <c r="D37" s="31" t="str">
        <f t="shared" si="3"/>
        <v>vis</v>
      </c>
      <c r="E37" s="67">
        <f>VLOOKUP(C37,Active!C$21:E$968,3,FALSE)</f>
        <v>26794.487789837185</v>
      </c>
      <c r="F37" s="6" t="s">
        <v>92</v>
      </c>
      <c r="G37" s="31" t="str">
        <f t="shared" si="4"/>
        <v>57035.6867</v>
      </c>
      <c r="H37" s="20">
        <f t="shared" si="5"/>
        <v>978</v>
      </c>
      <c r="I37" s="68" t="s">
        <v>624</v>
      </c>
      <c r="J37" s="69" t="s">
        <v>625</v>
      </c>
      <c r="K37" s="68" t="s">
        <v>626</v>
      </c>
      <c r="L37" s="68" t="s">
        <v>627</v>
      </c>
      <c r="M37" s="69" t="s">
        <v>502</v>
      </c>
      <c r="N37" s="69" t="s">
        <v>448</v>
      </c>
      <c r="O37" s="70" t="s">
        <v>449</v>
      </c>
      <c r="P37" s="71" t="s">
        <v>628</v>
      </c>
    </row>
    <row r="38" spans="1:16" ht="12.75" customHeight="1" thickBot="1">
      <c r="A38" s="20" t="str">
        <f t="shared" si="0"/>
        <v> AN 281.153 </v>
      </c>
      <c r="B38" s="6" t="str">
        <f t="shared" si="1"/>
        <v>I</v>
      </c>
      <c r="C38" s="20">
        <f t="shared" si="2"/>
        <v>27133.47</v>
      </c>
      <c r="D38" s="31" t="str">
        <f t="shared" si="3"/>
        <v>vis</v>
      </c>
      <c r="E38" s="67">
        <f>VLOOKUP(C38,Active!C$21:E$968,3,FALSE)</f>
        <v>9.856769492403248E-3</v>
      </c>
      <c r="F38" s="6" t="s">
        <v>92</v>
      </c>
      <c r="G38" s="31" t="str">
        <f t="shared" si="4"/>
        <v>27133.470</v>
      </c>
      <c r="H38" s="20">
        <f t="shared" si="5"/>
        <v>-25817</v>
      </c>
      <c r="I38" s="68" t="s">
        <v>96</v>
      </c>
      <c r="J38" s="69" t="s">
        <v>97</v>
      </c>
      <c r="K38" s="68">
        <v>-25817</v>
      </c>
      <c r="L38" s="68" t="s">
        <v>98</v>
      </c>
      <c r="M38" s="69" t="s">
        <v>99</v>
      </c>
      <c r="N38" s="69"/>
      <c r="O38" s="70" t="s">
        <v>100</v>
      </c>
      <c r="P38" s="70" t="s">
        <v>101</v>
      </c>
    </row>
    <row r="39" spans="1:16" ht="12.75" customHeight="1" thickBot="1">
      <c r="A39" s="20" t="str">
        <f t="shared" si="0"/>
        <v> MVS 132 </v>
      </c>
      <c r="B39" s="6" t="str">
        <f t="shared" si="1"/>
        <v>I</v>
      </c>
      <c r="C39" s="20">
        <f t="shared" si="2"/>
        <v>27479.407999999999</v>
      </c>
      <c r="D39" s="31" t="str">
        <f t="shared" si="3"/>
        <v>vis</v>
      </c>
      <c r="E39" s="67">
        <f>VLOOKUP(C39,Active!C$21:E$968,3,FALSE)</f>
        <v>309.9945044029746</v>
      </c>
      <c r="F39" s="6" t="s">
        <v>92</v>
      </c>
      <c r="G39" s="31" t="str">
        <f t="shared" si="4"/>
        <v>27479.408</v>
      </c>
      <c r="H39" s="20">
        <f t="shared" si="5"/>
        <v>-25507</v>
      </c>
      <c r="I39" s="68" t="s">
        <v>102</v>
      </c>
      <c r="J39" s="69" t="s">
        <v>103</v>
      </c>
      <c r="K39" s="68">
        <v>-25507</v>
      </c>
      <c r="L39" s="68" t="s">
        <v>104</v>
      </c>
      <c r="M39" s="69" t="s">
        <v>99</v>
      </c>
      <c r="N39" s="69"/>
      <c r="O39" s="70" t="s">
        <v>105</v>
      </c>
      <c r="P39" s="70" t="s">
        <v>106</v>
      </c>
    </row>
    <row r="40" spans="1:16" ht="12.75" customHeight="1" thickBot="1">
      <c r="A40" s="20" t="str">
        <f t="shared" si="0"/>
        <v> AN 281.153 </v>
      </c>
      <c r="B40" s="6" t="str">
        <f t="shared" si="1"/>
        <v>I</v>
      </c>
      <c r="C40" s="20">
        <f t="shared" si="2"/>
        <v>28220.411</v>
      </c>
      <c r="D40" s="31" t="str">
        <f t="shared" si="3"/>
        <v>vis</v>
      </c>
      <c r="E40" s="67">
        <f>VLOOKUP(C40,Active!C$21:E$968,3,FALSE)</f>
        <v>973.98502828400103</v>
      </c>
      <c r="F40" s="6" t="s">
        <v>92</v>
      </c>
      <c r="G40" s="31" t="str">
        <f t="shared" si="4"/>
        <v>28220.411</v>
      </c>
      <c r="H40" s="20">
        <f t="shared" si="5"/>
        <v>-24843</v>
      </c>
      <c r="I40" s="68" t="s">
        <v>107</v>
      </c>
      <c r="J40" s="69" t="s">
        <v>108</v>
      </c>
      <c r="K40" s="68">
        <v>-24843</v>
      </c>
      <c r="L40" s="68" t="s">
        <v>109</v>
      </c>
      <c r="M40" s="69" t="s">
        <v>99</v>
      </c>
      <c r="N40" s="69"/>
      <c r="O40" s="70" t="s">
        <v>105</v>
      </c>
      <c r="P40" s="70" t="s">
        <v>101</v>
      </c>
    </row>
    <row r="41" spans="1:16" ht="12.75" customHeight="1" thickBot="1">
      <c r="A41" s="20" t="str">
        <f t="shared" si="0"/>
        <v> AN 281.153 </v>
      </c>
      <c r="B41" s="6" t="str">
        <f t="shared" si="1"/>
        <v>I</v>
      </c>
      <c r="C41" s="20">
        <f t="shared" si="2"/>
        <v>28249.429</v>
      </c>
      <c r="D41" s="31" t="str">
        <f t="shared" si="3"/>
        <v>vis</v>
      </c>
      <c r="E41" s="67">
        <f>VLOOKUP(C41,Active!C$21:E$968,3,FALSE)</f>
        <v>999.98718619966348</v>
      </c>
      <c r="F41" s="6" t="s">
        <v>92</v>
      </c>
      <c r="G41" s="31" t="str">
        <f t="shared" si="4"/>
        <v>28249.429</v>
      </c>
      <c r="H41" s="20">
        <f t="shared" si="5"/>
        <v>-24817</v>
      </c>
      <c r="I41" s="68" t="s">
        <v>110</v>
      </c>
      <c r="J41" s="69" t="s">
        <v>111</v>
      </c>
      <c r="K41" s="68">
        <v>-24817</v>
      </c>
      <c r="L41" s="68" t="s">
        <v>112</v>
      </c>
      <c r="M41" s="69" t="s">
        <v>99</v>
      </c>
      <c r="N41" s="69"/>
      <c r="O41" s="70" t="s">
        <v>105</v>
      </c>
      <c r="P41" s="70" t="s">
        <v>101</v>
      </c>
    </row>
    <row r="42" spans="1:16" ht="12.75" customHeight="1" thickBot="1">
      <c r="A42" s="20" t="str">
        <f t="shared" si="0"/>
        <v> AN 281.153 </v>
      </c>
      <c r="B42" s="6" t="str">
        <f t="shared" si="1"/>
        <v>I</v>
      </c>
      <c r="C42" s="20">
        <f t="shared" si="2"/>
        <v>28633.35</v>
      </c>
      <c r="D42" s="31" t="str">
        <f t="shared" si="3"/>
        <v>vis</v>
      </c>
      <c r="E42" s="67">
        <f>VLOOKUP(C42,Active!C$21:E$968,3,FALSE)</f>
        <v>1344.0072588834803</v>
      </c>
      <c r="F42" s="6" t="s">
        <v>92</v>
      </c>
      <c r="G42" s="31" t="str">
        <f t="shared" si="4"/>
        <v>28633.350</v>
      </c>
      <c r="H42" s="20">
        <f t="shared" si="5"/>
        <v>-24473</v>
      </c>
      <c r="I42" s="68" t="s">
        <v>113</v>
      </c>
      <c r="J42" s="69" t="s">
        <v>114</v>
      </c>
      <c r="K42" s="68">
        <v>-24473</v>
      </c>
      <c r="L42" s="68" t="s">
        <v>115</v>
      </c>
      <c r="M42" s="69" t="s">
        <v>99</v>
      </c>
      <c r="N42" s="69"/>
      <c r="O42" s="70" t="s">
        <v>105</v>
      </c>
      <c r="P42" s="70" t="s">
        <v>101</v>
      </c>
    </row>
    <row r="43" spans="1:16" ht="12.75" customHeight="1" thickBot="1">
      <c r="A43" s="20" t="str">
        <f t="shared" ref="A43:A74" si="6">P43</f>
        <v> AN 281.153 </v>
      </c>
      <c r="B43" s="6" t="str">
        <f t="shared" ref="B43:B74" si="7">IF(H43=INT(H43),"I","II")</f>
        <v>I</v>
      </c>
      <c r="C43" s="20">
        <f t="shared" ref="C43:C74" si="8">1*G43</f>
        <v>28865.473999999998</v>
      </c>
      <c r="D43" s="31" t="str">
        <f t="shared" ref="D43:D74" si="9">VLOOKUP(F43,I$1:J$5,2,FALSE)</f>
        <v>vis</v>
      </c>
      <c r="E43" s="67">
        <f>VLOOKUP(C43,Active!C$21:E$968,3,FALSE)</f>
        <v>1552.0066008097062</v>
      </c>
      <c r="F43" s="6" t="s">
        <v>92</v>
      </c>
      <c r="G43" s="31" t="str">
        <f t="shared" ref="G43:G74" si="10">MID(I43,3,LEN(I43)-3)</f>
        <v>28865.474</v>
      </c>
      <c r="H43" s="20">
        <f t="shared" ref="H43:H74" si="11">1*K43</f>
        <v>-24265</v>
      </c>
      <c r="I43" s="68" t="s">
        <v>116</v>
      </c>
      <c r="J43" s="69" t="s">
        <v>117</v>
      </c>
      <c r="K43" s="68">
        <v>-24265</v>
      </c>
      <c r="L43" s="68" t="s">
        <v>118</v>
      </c>
      <c r="M43" s="69" t="s">
        <v>99</v>
      </c>
      <c r="N43" s="69"/>
      <c r="O43" s="70" t="s">
        <v>105</v>
      </c>
      <c r="P43" s="70" t="s">
        <v>101</v>
      </c>
    </row>
    <row r="44" spans="1:16" ht="12.75" customHeight="1" thickBot="1">
      <c r="A44" s="20" t="str">
        <f t="shared" si="6"/>
        <v> AN 281.153 </v>
      </c>
      <c r="B44" s="6" t="str">
        <f t="shared" si="7"/>
        <v>I</v>
      </c>
      <c r="C44" s="20">
        <f t="shared" si="8"/>
        <v>29317.453000000001</v>
      </c>
      <c r="D44" s="31" t="str">
        <f t="shared" si="9"/>
        <v>vis</v>
      </c>
      <c r="E44" s="67">
        <f>VLOOKUP(C44,Active!C$21:E$968,3,FALSE)</f>
        <v>1957.0114024005557</v>
      </c>
      <c r="F44" s="6" t="s">
        <v>92</v>
      </c>
      <c r="G44" s="31" t="str">
        <f t="shared" si="10"/>
        <v>29317.453</v>
      </c>
      <c r="H44" s="20">
        <f t="shared" si="11"/>
        <v>-23860</v>
      </c>
      <c r="I44" s="68" t="s">
        <v>119</v>
      </c>
      <c r="J44" s="69" t="s">
        <v>120</v>
      </c>
      <c r="K44" s="68">
        <v>-23860</v>
      </c>
      <c r="L44" s="68" t="s">
        <v>121</v>
      </c>
      <c r="M44" s="69" t="s">
        <v>99</v>
      </c>
      <c r="N44" s="69"/>
      <c r="O44" s="70" t="s">
        <v>105</v>
      </c>
      <c r="P44" s="70" t="s">
        <v>101</v>
      </c>
    </row>
    <row r="45" spans="1:16" ht="12.75" customHeight="1" thickBot="1">
      <c r="A45" s="20" t="str">
        <f t="shared" si="6"/>
        <v> AN 281.153 </v>
      </c>
      <c r="B45" s="6" t="str">
        <f t="shared" si="7"/>
        <v>I</v>
      </c>
      <c r="C45" s="20">
        <f t="shared" si="8"/>
        <v>29365.428</v>
      </c>
      <c r="D45" s="31" t="str">
        <f t="shared" si="9"/>
        <v>vis</v>
      </c>
      <c r="E45" s="67">
        <f>VLOOKUP(C45,Active!C$21:E$968,3,FALSE)</f>
        <v>2000.0003584279823</v>
      </c>
      <c r="F45" s="6" t="s">
        <v>92</v>
      </c>
      <c r="G45" s="31" t="str">
        <f t="shared" si="10"/>
        <v>29365.428</v>
      </c>
      <c r="H45" s="20">
        <f t="shared" si="11"/>
        <v>-23817</v>
      </c>
      <c r="I45" s="68" t="s">
        <v>122</v>
      </c>
      <c r="J45" s="69" t="s">
        <v>123</v>
      </c>
      <c r="K45" s="68">
        <v>-23817</v>
      </c>
      <c r="L45" s="68" t="s">
        <v>124</v>
      </c>
      <c r="M45" s="69" t="s">
        <v>99</v>
      </c>
      <c r="N45" s="69"/>
      <c r="O45" s="70" t="s">
        <v>105</v>
      </c>
      <c r="P45" s="70" t="s">
        <v>101</v>
      </c>
    </row>
    <row r="46" spans="1:16" ht="12.75" customHeight="1" thickBot="1">
      <c r="A46" s="20" t="str">
        <f t="shared" si="6"/>
        <v> AN 281.153 </v>
      </c>
      <c r="B46" s="6" t="str">
        <f t="shared" si="7"/>
        <v>I</v>
      </c>
      <c r="C46" s="20">
        <f t="shared" si="8"/>
        <v>29617.62</v>
      </c>
      <c r="D46" s="31" t="str">
        <f t="shared" si="9"/>
        <v>vis</v>
      </c>
      <c r="E46" s="67">
        <f>VLOOKUP(C46,Active!C$21:E$968,3,FALSE)</f>
        <v>2225.9820321845027</v>
      </c>
      <c r="F46" s="6" t="s">
        <v>92</v>
      </c>
      <c r="G46" s="31" t="str">
        <f t="shared" si="10"/>
        <v>29617.620</v>
      </c>
      <c r="H46" s="20">
        <f t="shared" si="11"/>
        <v>-23591</v>
      </c>
      <c r="I46" s="68" t="s">
        <v>125</v>
      </c>
      <c r="J46" s="69" t="s">
        <v>126</v>
      </c>
      <c r="K46" s="68">
        <v>-23591</v>
      </c>
      <c r="L46" s="68" t="s">
        <v>127</v>
      </c>
      <c r="M46" s="69" t="s">
        <v>99</v>
      </c>
      <c r="N46" s="69"/>
      <c r="O46" s="70" t="s">
        <v>105</v>
      </c>
      <c r="P46" s="70" t="s">
        <v>101</v>
      </c>
    </row>
    <row r="47" spans="1:16" ht="12.75" customHeight="1" thickBot="1">
      <c r="A47" s="20" t="str">
        <f t="shared" si="6"/>
        <v> AN 281.153 </v>
      </c>
      <c r="B47" s="6" t="str">
        <f t="shared" si="7"/>
        <v>I</v>
      </c>
      <c r="C47" s="20">
        <f t="shared" si="8"/>
        <v>29721.445</v>
      </c>
      <c r="D47" s="31" t="str">
        <f t="shared" si="9"/>
        <v>vis</v>
      </c>
      <c r="E47" s="67">
        <f>VLOOKUP(C47,Active!C$21:E$968,3,FALSE)</f>
        <v>2319.0164951245288</v>
      </c>
      <c r="F47" s="6" t="s">
        <v>92</v>
      </c>
      <c r="G47" s="31" t="str">
        <f t="shared" si="10"/>
        <v>29721.445</v>
      </c>
      <c r="H47" s="20">
        <f t="shared" si="11"/>
        <v>-23498</v>
      </c>
      <c r="I47" s="68" t="s">
        <v>128</v>
      </c>
      <c r="J47" s="69" t="s">
        <v>129</v>
      </c>
      <c r="K47" s="68">
        <v>-23498</v>
      </c>
      <c r="L47" s="68" t="s">
        <v>130</v>
      </c>
      <c r="M47" s="69" t="s">
        <v>99</v>
      </c>
      <c r="N47" s="69"/>
      <c r="O47" s="70" t="s">
        <v>105</v>
      </c>
      <c r="P47" s="70" t="s">
        <v>101</v>
      </c>
    </row>
    <row r="48" spans="1:16" ht="12.75" customHeight="1" thickBot="1">
      <c r="A48" s="20" t="str">
        <f t="shared" si="6"/>
        <v> AN 281.153 </v>
      </c>
      <c r="B48" s="6" t="str">
        <f t="shared" si="7"/>
        <v>I</v>
      </c>
      <c r="C48" s="20">
        <f t="shared" si="8"/>
        <v>30077.43</v>
      </c>
      <c r="D48" s="31" t="str">
        <f t="shared" si="9"/>
        <v>vis</v>
      </c>
      <c r="E48" s="67">
        <f>VLOOKUP(C48,Active!C$21:E$968,3,FALSE)</f>
        <v>2638.0039575825585</v>
      </c>
      <c r="F48" s="6" t="s">
        <v>92</v>
      </c>
      <c r="G48" s="31" t="str">
        <f t="shared" si="10"/>
        <v>30077.430</v>
      </c>
      <c r="H48" s="20">
        <f t="shared" si="11"/>
        <v>-23179</v>
      </c>
      <c r="I48" s="68" t="s">
        <v>131</v>
      </c>
      <c r="J48" s="69" t="s">
        <v>132</v>
      </c>
      <c r="K48" s="68">
        <v>-23179</v>
      </c>
      <c r="L48" s="68" t="s">
        <v>133</v>
      </c>
      <c r="M48" s="69" t="s">
        <v>99</v>
      </c>
      <c r="N48" s="69"/>
      <c r="O48" s="70" t="s">
        <v>105</v>
      </c>
      <c r="P48" s="70" t="s">
        <v>101</v>
      </c>
    </row>
    <row r="49" spans="1:16" ht="12.75" customHeight="1" thickBot="1">
      <c r="A49" s="20" t="str">
        <f t="shared" si="6"/>
        <v> AN 281.153 </v>
      </c>
      <c r="B49" s="6" t="str">
        <f t="shared" si="7"/>
        <v>I</v>
      </c>
      <c r="C49" s="20">
        <f t="shared" si="8"/>
        <v>31145.421999999999</v>
      </c>
      <c r="D49" s="31" t="str">
        <f t="shared" si="9"/>
        <v>vis</v>
      </c>
      <c r="E49" s="67">
        <f>VLOOKUP(C49,Active!C$21:E$968,3,FALSE)</f>
        <v>3594.9994995449306</v>
      </c>
      <c r="F49" s="6" t="s">
        <v>92</v>
      </c>
      <c r="G49" s="31" t="str">
        <f t="shared" si="10"/>
        <v>31145.422</v>
      </c>
      <c r="H49" s="20">
        <f t="shared" si="11"/>
        <v>-22222</v>
      </c>
      <c r="I49" s="68" t="s">
        <v>134</v>
      </c>
      <c r="J49" s="69" t="s">
        <v>135</v>
      </c>
      <c r="K49" s="68">
        <v>-22222</v>
      </c>
      <c r="L49" s="68" t="s">
        <v>136</v>
      </c>
      <c r="M49" s="69" t="s">
        <v>99</v>
      </c>
      <c r="N49" s="69"/>
      <c r="O49" s="70" t="s">
        <v>105</v>
      </c>
      <c r="P49" s="70" t="s">
        <v>101</v>
      </c>
    </row>
    <row r="50" spans="1:16" ht="12.75" customHeight="1" thickBot="1">
      <c r="A50" s="20" t="str">
        <f t="shared" si="6"/>
        <v> AN 281.153 </v>
      </c>
      <c r="B50" s="6" t="str">
        <f t="shared" si="7"/>
        <v>I</v>
      </c>
      <c r="C50" s="20">
        <f t="shared" si="8"/>
        <v>31174.441999999999</v>
      </c>
      <c r="D50" s="31" t="str">
        <f t="shared" si="9"/>
        <v>vis</v>
      </c>
      <c r="E50" s="67">
        <f>VLOOKUP(C50,Active!C$21:E$968,3,FALSE)</f>
        <v>3621.0034496005005</v>
      </c>
      <c r="F50" s="6" t="s">
        <v>92</v>
      </c>
      <c r="G50" s="31" t="str">
        <f t="shared" si="10"/>
        <v>31174.442</v>
      </c>
      <c r="H50" s="20">
        <f t="shared" si="11"/>
        <v>-22196</v>
      </c>
      <c r="I50" s="68" t="s">
        <v>137</v>
      </c>
      <c r="J50" s="69" t="s">
        <v>138</v>
      </c>
      <c r="K50" s="68">
        <v>-22196</v>
      </c>
      <c r="L50" s="68" t="s">
        <v>139</v>
      </c>
      <c r="M50" s="69" t="s">
        <v>99</v>
      </c>
      <c r="N50" s="69"/>
      <c r="O50" s="70" t="s">
        <v>105</v>
      </c>
      <c r="P50" s="70" t="s">
        <v>101</v>
      </c>
    </row>
    <row r="51" spans="1:16" ht="12.75" customHeight="1" thickBot="1">
      <c r="A51" s="20" t="str">
        <f t="shared" si="6"/>
        <v> AN 281.154 </v>
      </c>
      <c r="B51" s="6" t="str">
        <f t="shared" si="7"/>
        <v>I</v>
      </c>
      <c r="C51" s="20">
        <f t="shared" si="8"/>
        <v>34099.351000000002</v>
      </c>
      <c r="D51" s="31" t="str">
        <f t="shared" si="9"/>
        <v>vis</v>
      </c>
      <c r="E51" s="67">
        <f>VLOOKUP(C51,Active!C$21:E$968,3,FALSE)</f>
        <v>6241.92652172616</v>
      </c>
      <c r="F51" s="6" t="s">
        <v>92</v>
      </c>
      <c r="G51" s="31" t="str">
        <f t="shared" si="10"/>
        <v>34099.351</v>
      </c>
      <c r="H51" s="20">
        <f t="shared" si="11"/>
        <v>-19575</v>
      </c>
      <c r="I51" s="68" t="s">
        <v>140</v>
      </c>
      <c r="J51" s="69" t="s">
        <v>141</v>
      </c>
      <c r="K51" s="68">
        <v>-19575</v>
      </c>
      <c r="L51" s="68" t="s">
        <v>142</v>
      </c>
      <c r="M51" s="69" t="s">
        <v>99</v>
      </c>
      <c r="N51" s="69"/>
      <c r="O51" s="70" t="s">
        <v>100</v>
      </c>
      <c r="P51" s="70" t="s">
        <v>143</v>
      </c>
    </row>
    <row r="52" spans="1:16" ht="12.75" customHeight="1" thickBot="1">
      <c r="A52" s="20" t="str">
        <f t="shared" si="6"/>
        <v> MVS 7.55 </v>
      </c>
      <c r="B52" s="6" t="str">
        <f t="shared" si="7"/>
        <v>I</v>
      </c>
      <c r="C52" s="20">
        <f t="shared" si="8"/>
        <v>36611.525000000001</v>
      </c>
      <c r="D52" s="31" t="str">
        <f t="shared" si="9"/>
        <v>vis</v>
      </c>
      <c r="E52" s="67">
        <f>VLOOKUP(C52,Active!C$21:E$968,3,FALSE)</f>
        <v>8493.0101615228832</v>
      </c>
      <c r="F52" s="6" t="s">
        <v>92</v>
      </c>
      <c r="G52" s="31" t="str">
        <f t="shared" si="10"/>
        <v>36611.525</v>
      </c>
      <c r="H52" s="20">
        <f t="shared" si="11"/>
        <v>-17324</v>
      </c>
      <c r="I52" s="68" t="s">
        <v>144</v>
      </c>
      <c r="J52" s="69" t="s">
        <v>145</v>
      </c>
      <c r="K52" s="68">
        <v>-17324</v>
      </c>
      <c r="L52" s="68" t="s">
        <v>146</v>
      </c>
      <c r="M52" s="69" t="s">
        <v>99</v>
      </c>
      <c r="N52" s="69"/>
      <c r="O52" s="70" t="s">
        <v>147</v>
      </c>
      <c r="P52" s="70" t="s">
        <v>148</v>
      </c>
    </row>
    <row r="53" spans="1:16" ht="12.75" customHeight="1" thickBot="1">
      <c r="A53" s="20" t="str">
        <f t="shared" si="6"/>
        <v> MVS 7.55 </v>
      </c>
      <c r="B53" s="6" t="str">
        <f t="shared" si="7"/>
        <v>I</v>
      </c>
      <c r="C53" s="20">
        <f t="shared" si="8"/>
        <v>39527.572999999997</v>
      </c>
      <c r="D53" s="31" t="str">
        <f t="shared" si="9"/>
        <v>vis</v>
      </c>
      <c r="E53" s="67">
        <f>VLOOKUP(C53,Active!C$21:E$968,3,FALSE)</f>
        <v>11105.993157789046</v>
      </c>
      <c r="F53" s="6" t="s">
        <v>92</v>
      </c>
      <c r="G53" s="31" t="str">
        <f t="shared" si="10"/>
        <v>39527.573</v>
      </c>
      <c r="H53" s="20">
        <f t="shared" si="11"/>
        <v>-14711</v>
      </c>
      <c r="I53" s="68" t="s">
        <v>155</v>
      </c>
      <c r="J53" s="69" t="s">
        <v>156</v>
      </c>
      <c r="K53" s="68">
        <v>-14711</v>
      </c>
      <c r="L53" s="68" t="s">
        <v>157</v>
      </c>
      <c r="M53" s="69" t="s">
        <v>99</v>
      </c>
      <c r="N53" s="69"/>
      <c r="O53" s="70" t="s">
        <v>147</v>
      </c>
      <c r="P53" s="70" t="s">
        <v>148</v>
      </c>
    </row>
    <row r="54" spans="1:16" ht="12.75" customHeight="1" thickBot="1">
      <c r="A54" s="20" t="str">
        <f t="shared" si="6"/>
        <v> BBS 2 </v>
      </c>
      <c r="B54" s="6" t="str">
        <f t="shared" si="7"/>
        <v>I</v>
      </c>
      <c r="C54" s="20">
        <f t="shared" si="8"/>
        <v>41353.286999999997</v>
      </c>
      <c r="D54" s="31" t="str">
        <f t="shared" si="9"/>
        <v>vis</v>
      </c>
      <c r="E54" s="67">
        <f>VLOOKUP(C54,Active!C$21:E$968,3,FALSE)</f>
        <v>12741.960617187891</v>
      </c>
      <c r="F54" s="6" t="s">
        <v>92</v>
      </c>
      <c r="G54" s="31" t="str">
        <f t="shared" si="10"/>
        <v>41353.287</v>
      </c>
      <c r="H54" s="20">
        <f t="shared" si="11"/>
        <v>-13075</v>
      </c>
      <c r="I54" s="68" t="s">
        <v>158</v>
      </c>
      <c r="J54" s="69" t="s">
        <v>159</v>
      </c>
      <c r="K54" s="68">
        <v>-13075</v>
      </c>
      <c r="L54" s="68" t="s">
        <v>160</v>
      </c>
      <c r="M54" s="69" t="s">
        <v>152</v>
      </c>
      <c r="N54" s="69"/>
      <c r="O54" s="70" t="s">
        <v>161</v>
      </c>
      <c r="P54" s="70" t="s">
        <v>162</v>
      </c>
    </row>
    <row r="55" spans="1:16" ht="12.75" customHeight="1" thickBot="1">
      <c r="A55" s="20" t="str">
        <f t="shared" si="6"/>
        <v> BBS 2 </v>
      </c>
      <c r="B55" s="6" t="str">
        <f t="shared" si="7"/>
        <v>I</v>
      </c>
      <c r="C55" s="20">
        <f t="shared" si="8"/>
        <v>41392.313000000002</v>
      </c>
      <c r="D55" s="31" t="str">
        <f t="shared" si="9"/>
        <v>vis</v>
      </c>
      <c r="E55" s="67">
        <f>VLOOKUP(C55,Active!C$21:E$968,3,FALSE)</f>
        <v>12776.93064319991</v>
      </c>
      <c r="F55" s="6" t="s">
        <v>92</v>
      </c>
      <c r="G55" s="31" t="str">
        <f t="shared" si="10"/>
        <v>41392.313</v>
      </c>
      <c r="H55" s="20">
        <f t="shared" si="11"/>
        <v>-13040</v>
      </c>
      <c r="I55" s="68" t="s">
        <v>163</v>
      </c>
      <c r="J55" s="69" t="s">
        <v>164</v>
      </c>
      <c r="K55" s="68">
        <v>-13040</v>
      </c>
      <c r="L55" s="68" t="s">
        <v>165</v>
      </c>
      <c r="M55" s="69" t="s">
        <v>152</v>
      </c>
      <c r="N55" s="69"/>
      <c r="O55" s="70" t="s">
        <v>161</v>
      </c>
      <c r="P55" s="70" t="s">
        <v>162</v>
      </c>
    </row>
    <row r="56" spans="1:16" ht="12.75" customHeight="1" thickBot="1">
      <c r="A56" s="20" t="str">
        <f t="shared" si="6"/>
        <v> BBS 8 </v>
      </c>
      <c r="B56" s="6" t="str">
        <f t="shared" si="7"/>
        <v>I</v>
      </c>
      <c r="C56" s="20">
        <f t="shared" si="8"/>
        <v>41719.264999999999</v>
      </c>
      <c r="D56" s="31" t="str">
        <f t="shared" si="9"/>
        <v>vis</v>
      </c>
      <c r="E56" s="67">
        <f>VLOOKUP(C56,Active!C$21:E$968,3,FALSE)</f>
        <v>13069.90250669297</v>
      </c>
      <c r="F56" s="6" t="s">
        <v>92</v>
      </c>
      <c r="G56" s="31" t="str">
        <f t="shared" si="10"/>
        <v>41719.265</v>
      </c>
      <c r="H56" s="20">
        <f t="shared" si="11"/>
        <v>-12747</v>
      </c>
      <c r="I56" s="68" t="s">
        <v>166</v>
      </c>
      <c r="J56" s="69" t="s">
        <v>167</v>
      </c>
      <c r="K56" s="68">
        <v>-12747</v>
      </c>
      <c r="L56" s="68" t="s">
        <v>168</v>
      </c>
      <c r="M56" s="69" t="s">
        <v>152</v>
      </c>
      <c r="N56" s="69"/>
      <c r="O56" s="70" t="s">
        <v>161</v>
      </c>
      <c r="P56" s="70" t="s">
        <v>169</v>
      </c>
    </row>
    <row r="57" spans="1:16" ht="12.75" customHeight="1" thickBot="1">
      <c r="A57" s="20" t="str">
        <f t="shared" si="6"/>
        <v> BBS 21 </v>
      </c>
      <c r="B57" s="6" t="str">
        <f t="shared" si="7"/>
        <v>I</v>
      </c>
      <c r="C57" s="20">
        <f t="shared" si="8"/>
        <v>42461.317000000003</v>
      </c>
      <c r="D57" s="31" t="str">
        <f t="shared" si="9"/>
        <v>vis</v>
      </c>
      <c r="E57" s="67">
        <f>VLOOKUP(C57,Active!C$21:E$968,3,FALSE)</f>
        <v>13734.833007955402</v>
      </c>
      <c r="F57" s="6" t="s">
        <v>92</v>
      </c>
      <c r="G57" s="31" t="str">
        <f t="shared" si="10"/>
        <v>42461.317</v>
      </c>
      <c r="H57" s="20">
        <f t="shared" si="11"/>
        <v>-12082</v>
      </c>
      <c r="I57" s="68" t="s">
        <v>174</v>
      </c>
      <c r="J57" s="69" t="s">
        <v>175</v>
      </c>
      <c r="K57" s="68">
        <v>-12082</v>
      </c>
      <c r="L57" s="68" t="s">
        <v>176</v>
      </c>
      <c r="M57" s="69" t="s">
        <v>152</v>
      </c>
      <c r="N57" s="69"/>
      <c r="O57" s="70" t="s">
        <v>161</v>
      </c>
      <c r="P57" s="70" t="s">
        <v>177</v>
      </c>
    </row>
    <row r="58" spans="1:16" ht="12.75" customHeight="1" thickBot="1">
      <c r="A58" s="20" t="str">
        <f t="shared" si="6"/>
        <v> BBS 21 </v>
      </c>
      <c r="B58" s="6" t="str">
        <f t="shared" si="7"/>
        <v>I</v>
      </c>
      <c r="C58" s="20">
        <f t="shared" si="8"/>
        <v>42471.358</v>
      </c>
      <c r="D58" s="31" t="str">
        <f t="shared" si="9"/>
        <v>vis</v>
      </c>
      <c r="E58" s="67">
        <f>VLOOKUP(C58,Active!C$21:E$968,3,FALSE)</f>
        <v>13743.830446360224</v>
      </c>
      <c r="F58" s="6" t="s">
        <v>92</v>
      </c>
      <c r="G58" s="31" t="str">
        <f t="shared" si="10"/>
        <v>42471.358</v>
      </c>
      <c r="H58" s="20">
        <f t="shared" si="11"/>
        <v>-12073</v>
      </c>
      <c r="I58" s="68" t="s">
        <v>178</v>
      </c>
      <c r="J58" s="69" t="s">
        <v>179</v>
      </c>
      <c r="K58" s="68">
        <v>-12073</v>
      </c>
      <c r="L58" s="68" t="s">
        <v>180</v>
      </c>
      <c r="M58" s="69" t="s">
        <v>152</v>
      </c>
      <c r="N58" s="69"/>
      <c r="O58" s="70" t="s">
        <v>161</v>
      </c>
      <c r="P58" s="70" t="s">
        <v>177</v>
      </c>
    </row>
    <row r="59" spans="1:16" ht="12.75" customHeight="1" thickBot="1">
      <c r="A59" s="20" t="str">
        <f t="shared" si="6"/>
        <v> BBS 27 </v>
      </c>
      <c r="B59" s="6" t="str">
        <f t="shared" si="7"/>
        <v>I</v>
      </c>
      <c r="C59" s="20">
        <f t="shared" si="8"/>
        <v>42866.419000000002</v>
      </c>
      <c r="D59" s="31" t="str">
        <f t="shared" si="9"/>
        <v>vis</v>
      </c>
      <c r="E59" s="67">
        <f>VLOOKUP(C59,Active!C$21:E$968,3,FALSE)</f>
        <v>14097.832738327952</v>
      </c>
      <c r="F59" s="6" t="s">
        <v>92</v>
      </c>
      <c r="G59" s="31" t="str">
        <f t="shared" si="10"/>
        <v>42866.419</v>
      </c>
      <c r="H59" s="20">
        <f t="shared" si="11"/>
        <v>-11719</v>
      </c>
      <c r="I59" s="68" t="s">
        <v>181</v>
      </c>
      <c r="J59" s="69" t="s">
        <v>182</v>
      </c>
      <c r="K59" s="68">
        <v>-11719</v>
      </c>
      <c r="L59" s="68" t="s">
        <v>183</v>
      </c>
      <c r="M59" s="69" t="s">
        <v>152</v>
      </c>
      <c r="N59" s="69"/>
      <c r="O59" s="70" t="s">
        <v>184</v>
      </c>
      <c r="P59" s="70" t="s">
        <v>185</v>
      </c>
    </row>
    <row r="60" spans="1:16" ht="12.75" customHeight="1" thickBot="1">
      <c r="A60" s="20" t="str">
        <f t="shared" si="6"/>
        <v> BBS 27 </v>
      </c>
      <c r="B60" s="6" t="str">
        <f t="shared" si="7"/>
        <v>I</v>
      </c>
      <c r="C60" s="20">
        <f t="shared" si="8"/>
        <v>42885.404999999999</v>
      </c>
      <c r="D60" s="31" t="str">
        <f t="shared" si="9"/>
        <v>vis</v>
      </c>
      <c r="E60" s="67">
        <f>VLOOKUP(C60,Active!C$21:E$968,3,FALSE)</f>
        <v>14114.845522468371</v>
      </c>
      <c r="F60" s="6" t="s">
        <v>92</v>
      </c>
      <c r="G60" s="31" t="str">
        <f t="shared" si="10"/>
        <v>42885.405</v>
      </c>
      <c r="H60" s="20">
        <f t="shared" si="11"/>
        <v>-11702</v>
      </c>
      <c r="I60" s="68" t="s">
        <v>186</v>
      </c>
      <c r="J60" s="69" t="s">
        <v>187</v>
      </c>
      <c r="K60" s="68">
        <v>-11702</v>
      </c>
      <c r="L60" s="68" t="s">
        <v>188</v>
      </c>
      <c r="M60" s="69" t="s">
        <v>152</v>
      </c>
      <c r="N60" s="69"/>
      <c r="O60" s="70" t="s">
        <v>184</v>
      </c>
      <c r="P60" s="70" t="s">
        <v>185</v>
      </c>
    </row>
    <row r="61" spans="1:16" ht="12.75" customHeight="1" thickBot="1">
      <c r="A61" s="20" t="str">
        <f t="shared" si="6"/>
        <v> BBS 28 </v>
      </c>
      <c r="B61" s="6" t="str">
        <f t="shared" si="7"/>
        <v>I</v>
      </c>
      <c r="C61" s="20">
        <f t="shared" si="8"/>
        <v>42904.356</v>
      </c>
      <c r="D61" s="31" t="str">
        <f t="shared" si="9"/>
        <v>vis</v>
      </c>
      <c r="E61" s="67">
        <f>VLOOKUP(C61,Active!C$21:E$968,3,FALSE)</f>
        <v>14131.826944160415</v>
      </c>
      <c r="F61" s="6" t="s">
        <v>92</v>
      </c>
      <c r="G61" s="31" t="str">
        <f t="shared" si="10"/>
        <v>42904.356</v>
      </c>
      <c r="H61" s="20">
        <f t="shared" si="11"/>
        <v>-11685</v>
      </c>
      <c r="I61" s="68" t="s">
        <v>189</v>
      </c>
      <c r="J61" s="69" t="s">
        <v>190</v>
      </c>
      <c r="K61" s="68">
        <v>-11685</v>
      </c>
      <c r="L61" s="68" t="s">
        <v>191</v>
      </c>
      <c r="M61" s="69" t="s">
        <v>152</v>
      </c>
      <c r="N61" s="69"/>
      <c r="O61" s="70" t="s">
        <v>184</v>
      </c>
      <c r="P61" s="70" t="s">
        <v>192</v>
      </c>
    </row>
    <row r="62" spans="1:16" ht="12.75" customHeight="1" thickBot="1">
      <c r="A62" s="20" t="str">
        <f t="shared" si="6"/>
        <v> BBS 28 </v>
      </c>
      <c r="B62" s="6" t="str">
        <f t="shared" si="7"/>
        <v>I</v>
      </c>
      <c r="C62" s="20">
        <f t="shared" si="8"/>
        <v>42914.394999999997</v>
      </c>
      <c r="D62" s="31" t="str">
        <f t="shared" si="9"/>
        <v>vis</v>
      </c>
      <c r="E62" s="67">
        <f>VLOOKUP(C62,Active!C$21:E$968,3,FALSE)</f>
        <v>14140.822590425329</v>
      </c>
      <c r="F62" s="6" t="s">
        <v>92</v>
      </c>
      <c r="G62" s="31" t="str">
        <f t="shared" si="10"/>
        <v>42914.395</v>
      </c>
      <c r="H62" s="20">
        <f t="shared" si="11"/>
        <v>-11676</v>
      </c>
      <c r="I62" s="68" t="s">
        <v>193</v>
      </c>
      <c r="J62" s="69" t="s">
        <v>194</v>
      </c>
      <c r="K62" s="68">
        <v>-11676</v>
      </c>
      <c r="L62" s="68" t="s">
        <v>195</v>
      </c>
      <c r="M62" s="69" t="s">
        <v>152</v>
      </c>
      <c r="N62" s="69"/>
      <c r="O62" s="70" t="s">
        <v>184</v>
      </c>
      <c r="P62" s="70" t="s">
        <v>192</v>
      </c>
    </row>
    <row r="63" spans="1:16" ht="12.75" customHeight="1" thickBot="1">
      <c r="A63" s="20" t="str">
        <f t="shared" si="6"/>
        <v> BRNO 21 </v>
      </c>
      <c r="B63" s="6" t="str">
        <f t="shared" si="7"/>
        <v>I</v>
      </c>
      <c r="C63" s="20">
        <f t="shared" si="8"/>
        <v>43134.455999999998</v>
      </c>
      <c r="D63" s="31" t="str">
        <f t="shared" si="9"/>
        <v>vis</v>
      </c>
      <c r="E63" s="67">
        <f>VLOOKUP(C63,Active!C$21:E$968,3,FALSE)</f>
        <v>14338.012640500407</v>
      </c>
      <c r="F63" s="6" t="s">
        <v>92</v>
      </c>
      <c r="G63" s="31" t="str">
        <f t="shared" si="10"/>
        <v>43134.456</v>
      </c>
      <c r="H63" s="20">
        <f t="shared" si="11"/>
        <v>-11479</v>
      </c>
      <c r="I63" s="68" t="s">
        <v>196</v>
      </c>
      <c r="J63" s="69" t="s">
        <v>197</v>
      </c>
      <c r="K63" s="68">
        <v>-11479</v>
      </c>
      <c r="L63" s="68" t="s">
        <v>198</v>
      </c>
      <c r="M63" s="69" t="s">
        <v>152</v>
      </c>
      <c r="N63" s="69"/>
      <c r="O63" s="70" t="s">
        <v>199</v>
      </c>
      <c r="P63" s="70" t="s">
        <v>200</v>
      </c>
    </row>
    <row r="64" spans="1:16" ht="12.75" customHeight="1" thickBot="1">
      <c r="A64" s="20" t="str">
        <f t="shared" si="6"/>
        <v> BBS 33 </v>
      </c>
      <c r="B64" s="6" t="str">
        <f t="shared" si="7"/>
        <v>I</v>
      </c>
      <c r="C64" s="20">
        <f t="shared" si="8"/>
        <v>43212.375999999997</v>
      </c>
      <c r="D64" s="31" t="str">
        <f t="shared" si="9"/>
        <v>vis</v>
      </c>
      <c r="E64" s="67">
        <f>VLOOKUP(C64,Active!C$21:E$968,3,FALSE)</f>
        <v>14407.834411290551</v>
      </c>
      <c r="F64" s="6" t="s">
        <v>92</v>
      </c>
      <c r="G64" s="31" t="str">
        <f t="shared" si="10"/>
        <v>43212.376</v>
      </c>
      <c r="H64" s="20">
        <f t="shared" si="11"/>
        <v>-11409</v>
      </c>
      <c r="I64" s="68" t="s">
        <v>201</v>
      </c>
      <c r="J64" s="69" t="s">
        <v>202</v>
      </c>
      <c r="K64" s="68">
        <v>-11409</v>
      </c>
      <c r="L64" s="68" t="s">
        <v>94</v>
      </c>
      <c r="M64" s="69" t="s">
        <v>152</v>
      </c>
      <c r="N64" s="69"/>
      <c r="O64" s="70" t="s">
        <v>184</v>
      </c>
      <c r="P64" s="70" t="s">
        <v>203</v>
      </c>
    </row>
    <row r="65" spans="1:16" ht="12.75" customHeight="1" thickBot="1">
      <c r="A65" s="20" t="str">
        <f t="shared" si="6"/>
        <v> BRNO 23 </v>
      </c>
      <c r="B65" s="6" t="str">
        <f t="shared" si="7"/>
        <v>I</v>
      </c>
      <c r="C65" s="20">
        <f t="shared" si="8"/>
        <v>43934.383000000002</v>
      </c>
      <c r="D65" s="31" t="str">
        <f t="shared" si="9"/>
        <v>vis</v>
      </c>
      <c r="E65" s="67">
        <f>VLOOKUP(C65,Active!C$21:E$968,3,FALSE)</f>
        <v>15054.803190331622</v>
      </c>
      <c r="F65" s="6" t="s">
        <v>92</v>
      </c>
      <c r="G65" s="31" t="str">
        <f t="shared" si="10"/>
        <v>43934.383</v>
      </c>
      <c r="H65" s="20">
        <f t="shared" si="11"/>
        <v>-10762</v>
      </c>
      <c r="I65" s="68" t="s">
        <v>204</v>
      </c>
      <c r="J65" s="69" t="s">
        <v>205</v>
      </c>
      <c r="K65" s="68">
        <v>-10762</v>
      </c>
      <c r="L65" s="68" t="s">
        <v>206</v>
      </c>
      <c r="M65" s="69" t="s">
        <v>152</v>
      </c>
      <c r="N65" s="69"/>
      <c r="O65" s="70" t="s">
        <v>207</v>
      </c>
      <c r="P65" s="70" t="s">
        <v>208</v>
      </c>
    </row>
    <row r="66" spans="1:16" ht="12.75" customHeight="1" thickBot="1">
      <c r="A66" s="20" t="str">
        <f t="shared" si="6"/>
        <v> BRNO 23 </v>
      </c>
      <c r="B66" s="6" t="str">
        <f t="shared" si="7"/>
        <v>I</v>
      </c>
      <c r="C66" s="20">
        <f t="shared" si="8"/>
        <v>43953.355000000003</v>
      </c>
      <c r="D66" s="31" t="str">
        <f t="shared" si="9"/>
        <v>vis</v>
      </c>
      <c r="E66" s="67">
        <f>VLOOKUP(C66,Active!C$21:E$968,3,FALSE)</f>
        <v>15071.803429492695</v>
      </c>
      <c r="F66" s="6" t="s">
        <v>92</v>
      </c>
      <c r="G66" s="31" t="str">
        <f t="shared" si="10"/>
        <v>43953.355</v>
      </c>
      <c r="H66" s="20">
        <f t="shared" si="11"/>
        <v>-10745</v>
      </c>
      <c r="I66" s="68" t="s">
        <v>209</v>
      </c>
      <c r="J66" s="69" t="s">
        <v>210</v>
      </c>
      <c r="K66" s="68">
        <v>-10745</v>
      </c>
      <c r="L66" s="68" t="s">
        <v>211</v>
      </c>
      <c r="M66" s="69" t="s">
        <v>152</v>
      </c>
      <c r="N66" s="69"/>
      <c r="O66" s="70" t="s">
        <v>207</v>
      </c>
      <c r="P66" s="70" t="s">
        <v>208</v>
      </c>
    </row>
    <row r="67" spans="1:16" ht="12.75" customHeight="1" thickBot="1">
      <c r="A67" s="20" t="str">
        <f t="shared" si="6"/>
        <v> BRNO 23 </v>
      </c>
      <c r="B67" s="6" t="str">
        <f t="shared" si="7"/>
        <v>I</v>
      </c>
      <c r="C67" s="20">
        <f t="shared" si="8"/>
        <v>44290.381999999998</v>
      </c>
      <c r="D67" s="31" t="str">
        <f t="shared" si="9"/>
        <v>vis</v>
      </c>
      <c r="E67" s="67">
        <f>VLOOKUP(C67,Active!C$21:E$968,3,FALSE)</f>
        <v>15373.803197768999</v>
      </c>
      <c r="F67" s="6" t="s">
        <v>92</v>
      </c>
      <c r="G67" s="31" t="str">
        <f t="shared" si="10"/>
        <v>44290.382</v>
      </c>
      <c r="H67" s="20">
        <f t="shared" si="11"/>
        <v>-10443</v>
      </c>
      <c r="I67" s="68" t="s">
        <v>212</v>
      </c>
      <c r="J67" s="69" t="s">
        <v>213</v>
      </c>
      <c r="K67" s="68">
        <v>-10443</v>
      </c>
      <c r="L67" s="68" t="s">
        <v>214</v>
      </c>
      <c r="M67" s="69" t="s">
        <v>152</v>
      </c>
      <c r="N67" s="69"/>
      <c r="O67" s="70" t="s">
        <v>215</v>
      </c>
      <c r="P67" s="70" t="s">
        <v>208</v>
      </c>
    </row>
    <row r="68" spans="1:16" ht="12.75" customHeight="1" thickBot="1">
      <c r="A68" s="20" t="str">
        <f t="shared" si="6"/>
        <v> BRNO 23 </v>
      </c>
      <c r="B68" s="6" t="str">
        <f t="shared" si="7"/>
        <v>I</v>
      </c>
      <c r="C68" s="20">
        <f t="shared" si="8"/>
        <v>44291.495999999999</v>
      </c>
      <c r="D68" s="31" t="str">
        <f t="shared" si="9"/>
        <v>vis</v>
      </c>
      <c r="E68" s="67">
        <f>VLOOKUP(C68,Active!C$21:E$968,3,FALSE)</f>
        <v>15374.801419697391</v>
      </c>
      <c r="F68" s="6" t="s">
        <v>92</v>
      </c>
      <c r="G68" s="31" t="str">
        <f t="shared" si="10"/>
        <v>44291.496</v>
      </c>
      <c r="H68" s="20">
        <f t="shared" si="11"/>
        <v>-10442</v>
      </c>
      <c r="I68" s="68" t="s">
        <v>216</v>
      </c>
      <c r="J68" s="69" t="s">
        <v>217</v>
      </c>
      <c r="K68" s="68">
        <v>-10442</v>
      </c>
      <c r="L68" s="68" t="s">
        <v>218</v>
      </c>
      <c r="M68" s="69" t="s">
        <v>152</v>
      </c>
      <c r="N68" s="69"/>
      <c r="O68" s="70" t="s">
        <v>215</v>
      </c>
      <c r="P68" s="70" t="s">
        <v>208</v>
      </c>
    </row>
    <row r="69" spans="1:16" ht="12.75" customHeight="1" thickBot="1">
      <c r="A69" s="20" t="str">
        <f t="shared" si="6"/>
        <v> BBS 53 </v>
      </c>
      <c r="B69" s="6" t="str">
        <f t="shared" si="7"/>
        <v>I</v>
      </c>
      <c r="C69" s="20">
        <f t="shared" si="8"/>
        <v>44685.402999999998</v>
      </c>
      <c r="D69" s="31" t="str">
        <f t="shared" si="9"/>
        <v>vis</v>
      </c>
      <c r="E69" s="67">
        <f>VLOOKUP(C69,Active!C$21:E$968,3,FALSE)</f>
        <v>15727.769646938581</v>
      </c>
      <c r="F69" s="6" t="s">
        <v>92</v>
      </c>
      <c r="G69" s="31" t="str">
        <f t="shared" si="10"/>
        <v>44685.403</v>
      </c>
      <c r="H69" s="20">
        <f t="shared" si="11"/>
        <v>-10089</v>
      </c>
      <c r="I69" s="68" t="s">
        <v>219</v>
      </c>
      <c r="J69" s="69" t="s">
        <v>220</v>
      </c>
      <c r="K69" s="68">
        <v>-10089</v>
      </c>
      <c r="L69" s="68" t="s">
        <v>221</v>
      </c>
      <c r="M69" s="69" t="s">
        <v>152</v>
      </c>
      <c r="N69" s="69"/>
      <c r="O69" s="70" t="s">
        <v>222</v>
      </c>
      <c r="P69" s="70" t="s">
        <v>223</v>
      </c>
    </row>
    <row r="70" spans="1:16" ht="12.75" customHeight="1" thickBot="1">
      <c r="A70" s="20" t="str">
        <f t="shared" si="6"/>
        <v> BBS 54 </v>
      </c>
      <c r="B70" s="6" t="str">
        <f t="shared" si="7"/>
        <v>I</v>
      </c>
      <c r="C70" s="20">
        <f t="shared" si="8"/>
        <v>44705.491999999998</v>
      </c>
      <c r="D70" s="31" t="str">
        <f t="shared" si="9"/>
        <v>vis</v>
      </c>
      <c r="E70" s="67">
        <f>VLOOKUP(C70,Active!C$21:E$968,3,FALSE)</f>
        <v>15745.770796237903</v>
      </c>
      <c r="F70" s="6" t="s">
        <v>92</v>
      </c>
      <c r="G70" s="31" t="str">
        <f t="shared" si="10"/>
        <v>44705.492</v>
      </c>
      <c r="H70" s="20">
        <f t="shared" si="11"/>
        <v>-10071</v>
      </c>
      <c r="I70" s="68" t="s">
        <v>224</v>
      </c>
      <c r="J70" s="69" t="s">
        <v>225</v>
      </c>
      <c r="K70" s="68">
        <v>-10071</v>
      </c>
      <c r="L70" s="68" t="s">
        <v>226</v>
      </c>
      <c r="M70" s="69" t="s">
        <v>152</v>
      </c>
      <c r="N70" s="69"/>
      <c r="O70" s="70" t="s">
        <v>227</v>
      </c>
      <c r="P70" s="70" t="s">
        <v>228</v>
      </c>
    </row>
    <row r="71" spans="1:16" ht="12.75" customHeight="1" thickBot="1">
      <c r="A71" s="20" t="str">
        <f t="shared" si="6"/>
        <v>BAVM 34 </v>
      </c>
      <c r="B71" s="6" t="str">
        <f t="shared" si="7"/>
        <v>I</v>
      </c>
      <c r="C71" s="20">
        <f t="shared" si="8"/>
        <v>45022.449500000002</v>
      </c>
      <c r="D71" s="31" t="str">
        <f t="shared" si="9"/>
        <v>vis</v>
      </c>
      <c r="E71" s="67">
        <f>VLOOKUP(C71,Active!C$21:E$968,3,FALSE)</f>
        <v>16029.78688857899</v>
      </c>
      <c r="F71" s="6" t="s">
        <v>92</v>
      </c>
      <c r="G71" s="31" t="str">
        <f t="shared" si="10"/>
        <v>45022.4495</v>
      </c>
      <c r="H71" s="20">
        <f t="shared" si="11"/>
        <v>-9787</v>
      </c>
      <c r="I71" s="68" t="s">
        <v>229</v>
      </c>
      <c r="J71" s="69" t="s">
        <v>230</v>
      </c>
      <c r="K71" s="68">
        <v>-9787</v>
      </c>
      <c r="L71" s="68" t="s">
        <v>231</v>
      </c>
      <c r="M71" s="69" t="s">
        <v>232</v>
      </c>
      <c r="N71" s="69" t="s">
        <v>233</v>
      </c>
      <c r="O71" s="70" t="s">
        <v>234</v>
      </c>
      <c r="P71" s="71" t="s">
        <v>235</v>
      </c>
    </row>
    <row r="72" spans="1:16" ht="12.75" customHeight="1" thickBot="1">
      <c r="A72" s="20" t="str">
        <f t="shared" si="6"/>
        <v> BRNO 26 </v>
      </c>
      <c r="B72" s="6" t="str">
        <f t="shared" si="7"/>
        <v>I</v>
      </c>
      <c r="C72" s="20">
        <f t="shared" si="8"/>
        <v>45022.45</v>
      </c>
      <c r="D72" s="31" t="str">
        <f t="shared" si="9"/>
        <v>vis</v>
      </c>
      <c r="E72" s="67">
        <f>VLOOKUP(C72,Active!C$21:E$968,3,FALSE)</f>
        <v>16029.787336613963</v>
      </c>
      <c r="F72" s="6" t="s">
        <v>92</v>
      </c>
      <c r="G72" s="31" t="str">
        <f t="shared" si="10"/>
        <v>45022.450</v>
      </c>
      <c r="H72" s="20">
        <f t="shared" si="11"/>
        <v>-9787</v>
      </c>
      <c r="I72" s="68" t="s">
        <v>236</v>
      </c>
      <c r="J72" s="69" t="s">
        <v>237</v>
      </c>
      <c r="K72" s="68">
        <v>-9787</v>
      </c>
      <c r="L72" s="68" t="s">
        <v>94</v>
      </c>
      <c r="M72" s="69" t="s">
        <v>152</v>
      </c>
      <c r="N72" s="69"/>
      <c r="O72" s="70" t="s">
        <v>199</v>
      </c>
      <c r="P72" s="70" t="s">
        <v>238</v>
      </c>
    </row>
    <row r="73" spans="1:16" ht="12.75" customHeight="1" thickBot="1">
      <c r="A73" s="20" t="str">
        <f t="shared" si="6"/>
        <v>BAVM 34 </v>
      </c>
      <c r="B73" s="6" t="str">
        <f t="shared" si="7"/>
        <v>I</v>
      </c>
      <c r="C73" s="20">
        <f t="shared" si="8"/>
        <v>45022.453000000001</v>
      </c>
      <c r="D73" s="31" t="str">
        <f t="shared" si="9"/>
        <v>vis</v>
      </c>
      <c r="E73" s="67">
        <f>VLOOKUP(C73,Active!C$21:E$968,3,FALSE)</f>
        <v>16029.790024823827</v>
      </c>
      <c r="F73" s="6" t="s">
        <v>92</v>
      </c>
      <c r="G73" s="31" t="str">
        <f t="shared" si="10"/>
        <v>45022.453</v>
      </c>
      <c r="H73" s="20">
        <f t="shared" si="11"/>
        <v>-9787</v>
      </c>
      <c r="I73" s="68" t="s">
        <v>239</v>
      </c>
      <c r="J73" s="69" t="s">
        <v>240</v>
      </c>
      <c r="K73" s="68">
        <v>-9787</v>
      </c>
      <c r="L73" s="68" t="s">
        <v>188</v>
      </c>
      <c r="M73" s="69" t="s">
        <v>152</v>
      </c>
      <c r="N73" s="69"/>
      <c r="O73" s="70" t="s">
        <v>241</v>
      </c>
      <c r="P73" s="71" t="s">
        <v>235</v>
      </c>
    </row>
    <row r="74" spans="1:16" ht="12.75" customHeight="1" thickBot="1">
      <c r="A74" s="20" t="str">
        <f t="shared" si="6"/>
        <v> BRNO 26 </v>
      </c>
      <c r="B74" s="6" t="str">
        <f t="shared" si="7"/>
        <v>I</v>
      </c>
      <c r="C74" s="20">
        <f t="shared" si="8"/>
        <v>45022.453999999998</v>
      </c>
      <c r="D74" s="31" t="str">
        <f t="shared" si="9"/>
        <v>vis</v>
      </c>
      <c r="E74" s="67">
        <f>VLOOKUP(C74,Active!C$21:E$968,3,FALSE)</f>
        <v>16029.790920893778</v>
      </c>
      <c r="F74" s="6" t="s">
        <v>92</v>
      </c>
      <c r="G74" s="31" t="str">
        <f t="shared" si="10"/>
        <v>45022.454</v>
      </c>
      <c r="H74" s="20">
        <f t="shared" si="11"/>
        <v>-9787</v>
      </c>
      <c r="I74" s="68" t="s">
        <v>242</v>
      </c>
      <c r="J74" s="69" t="s">
        <v>243</v>
      </c>
      <c r="K74" s="68">
        <v>-9787</v>
      </c>
      <c r="L74" s="68" t="s">
        <v>146</v>
      </c>
      <c r="M74" s="69" t="s">
        <v>152</v>
      </c>
      <c r="N74" s="69"/>
      <c r="O74" s="70" t="s">
        <v>244</v>
      </c>
      <c r="P74" s="70" t="s">
        <v>238</v>
      </c>
    </row>
    <row r="75" spans="1:16" ht="12.75" customHeight="1" thickBot="1">
      <c r="A75" s="20" t="str">
        <f t="shared" ref="A75:A106" si="12">P75</f>
        <v>BAVM 34 </v>
      </c>
      <c r="B75" s="6" t="str">
        <f t="shared" ref="B75:B106" si="13">IF(H75=INT(H75),"I","II")</f>
        <v>I</v>
      </c>
      <c r="C75" s="20">
        <f t="shared" ref="C75:C106" si="14">1*G75</f>
        <v>45022.457000000002</v>
      </c>
      <c r="D75" s="31" t="str">
        <f t="shared" ref="D75:D106" si="15">VLOOKUP(F75,I$1:J$5,2,FALSE)</f>
        <v>vis</v>
      </c>
      <c r="E75" s="67">
        <f>VLOOKUP(C75,Active!C$21:E$968,3,FALSE)</f>
        <v>16029.793609103643</v>
      </c>
      <c r="F75" s="6" t="s">
        <v>92</v>
      </c>
      <c r="G75" s="31" t="str">
        <f t="shared" ref="G75:G106" si="16">MID(I75,3,LEN(I75)-3)</f>
        <v>45022.457</v>
      </c>
      <c r="H75" s="20">
        <f t="shared" ref="H75:H106" si="17">1*K75</f>
        <v>-9787</v>
      </c>
      <c r="I75" s="68" t="s">
        <v>245</v>
      </c>
      <c r="J75" s="69" t="s">
        <v>246</v>
      </c>
      <c r="K75" s="68">
        <v>-9787</v>
      </c>
      <c r="L75" s="68" t="s">
        <v>247</v>
      </c>
      <c r="M75" s="69" t="s">
        <v>152</v>
      </c>
      <c r="N75" s="69"/>
      <c r="O75" s="70" t="s">
        <v>248</v>
      </c>
      <c r="P75" s="71" t="s">
        <v>235</v>
      </c>
    </row>
    <row r="76" spans="1:16" ht="12.75" customHeight="1" thickBot="1">
      <c r="A76" s="20" t="str">
        <f t="shared" si="12"/>
        <v>BAVM 34 </v>
      </c>
      <c r="B76" s="6" t="str">
        <f t="shared" si="13"/>
        <v>I</v>
      </c>
      <c r="C76" s="20">
        <f t="shared" si="14"/>
        <v>45051.462500000001</v>
      </c>
      <c r="D76" s="31" t="str">
        <f t="shared" si="15"/>
        <v>vis</v>
      </c>
      <c r="E76" s="67">
        <f>VLOOKUP(C76,Active!C$21:E$968,3,FALSE)</f>
        <v>16055.784566144885</v>
      </c>
      <c r="F76" s="6" t="s">
        <v>92</v>
      </c>
      <c r="G76" s="31" t="str">
        <f t="shared" si="16"/>
        <v>45051.4625</v>
      </c>
      <c r="H76" s="20">
        <f t="shared" si="17"/>
        <v>-9761</v>
      </c>
      <c r="I76" s="68" t="s">
        <v>249</v>
      </c>
      <c r="J76" s="69" t="s">
        <v>250</v>
      </c>
      <c r="K76" s="68">
        <v>-9761</v>
      </c>
      <c r="L76" s="68" t="s">
        <v>251</v>
      </c>
      <c r="M76" s="69" t="s">
        <v>232</v>
      </c>
      <c r="N76" s="69" t="s">
        <v>233</v>
      </c>
      <c r="O76" s="70" t="s">
        <v>234</v>
      </c>
      <c r="P76" s="71" t="s">
        <v>235</v>
      </c>
    </row>
    <row r="77" spans="1:16" ht="12.75" customHeight="1" thickBot="1">
      <c r="A77" s="20" t="str">
        <f t="shared" si="12"/>
        <v> BBS 60 </v>
      </c>
      <c r="B77" s="6" t="str">
        <f t="shared" si="13"/>
        <v>I</v>
      </c>
      <c r="C77" s="20">
        <f t="shared" si="14"/>
        <v>45070.43</v>
      </c>
      <c r="D77" s="31" t="str">
        <f t="shared" si="15"/>
        <v>vis</v>
      </c>
      <c r="E77" s="67">
        <f>VLOOKUP(C77,Active!C$21:E$968,3,FALSE)</f>
        <v>16072.780772991162</v>
      </c>
      <c r="F77" s="6" t="s">
        <v>92</v>
      </c>
      <c r="G77" s="31" t="str">
        <f t="shared" si="16"/>
        <v>45070.430</v>
      </c>
      <c r="H77" s="20">
        <f t="shared" si="17"/>
        <v>-9744</v>
      </c>
      <c r="I77" s="68" t="s">
        <v>252</v>
      </c>
      <c r="J77" s="69" t="s">
        <v>253</v>
      </c>
      <c r="K77" s="68">
        <v>-9744</v>
      </c>
      <c r="L77" s="68" t="s">
        <v>218</v>
      </c>
      <c r="M77" s="69" t="s">
        <v>152</v>
      </c>
      <c r="N77" s="69"/>
      <c r="O77" s="70" t="s">
        <v>184</v>
      </c>
      <c r="P77" s="70" t="s">
        <v>254</v>
      </c>
    </row>
    <row r="78" spans="1:16" ht="12.75" customHeight="1" thickBot="1">
      <c r="A78" s="20" t="str">
        <f t="shared" si="12"/>
        <v> BBS 64 </v>
      </c>
      <c r="B78" s="6" t="str">
        <f t="shared" si="13"/>
        <v>I</v>
      </c>
      <c r="C78" s="20">
        <f t="shared" si="14"/>
        <v>45330.444000000003</v>
      </c>
      <c r="D78" s="31" t="str">
        <f t="shared" si="15"/>
        <v>vis</v>
      </c>
      <c r="E78" s="67">
        <f>VLOOKUP(C78,Active!C$21:E$968,3,FALSE)</f>
        <v>16305.771505925311</v>
      </c>
      <c r="F78" s="6" t="s">
        <v>92</v>
      </c>
      <c r="G78" s="31" t="str">
        <f t="shared" si="16"/>
        <v>45330.444</v>
      </c>
      <c r="H78" s="20">
        <f t="shared" si="17"/>
        <v>-9511</v>
      </c>
      <c r="I78" s="68" t="s">
        <v>255</v>
      </c>
      <c r="J78" s="69" t="s">
        <v>256</v>
      </c>
      <c r="K78" s="68">
        <v>-9511</v>
      </c>
      <c r="L78" s="68" t="s">
        <v>257</v>
      </c>
      <c r="M78" s="69" t="s">
        <v>152</v>
      </c>
      <c r="N78" s="69"/>
      <c r="O78" s="70" t="s">
        <v>227</v>
      </c>
      <c r="P78" s="70" t="s">
        <v>258</v>
      </c>
    </row>
    <row r="79" spans="1:16" ht="12.75" customHeight="1" thickBot="1">
      <c r="A79" s="20" t="str">
        <f t="shared" si="12"/>
        <v> BBS 64 </v>
      </c>
      <c r="B79" s="6" t="str">
        <f t="shared" si="13"/>
        <v>I</v>
      </c>
      <c r="C79" s="20">
        <f t="shared" si="14"/>
        <v>45340.47</v>
      </c>
      <c r="D79" s="31" t="str">
        <f t="shared" si="15"/>
        <v>vis</v>
      </c>
      <c r="E79" s="67">
        <f>VLOOKUP(C79,Active!C$21:E$968,3,FALSE)</f>
        <v>16314.755503280827</v>
      </c>
      <c r="F79" s="6" t="s">
        <v>92</v>
      </c>
      <c r="G79" s="31" t="str">
        <f t="shared" si="16"/>
        <v>45340.470</v>
      </c>
      <c r="H79" s="20">
        <f t="shared" si="17"/>
        <v>-9502</v>
      </c>
      <c r="I79" s="68" t="s">
        <v>259</v>
      </c>
      <c r="J79" s="69" t="s">
        <v>260</v>
      </c>
      <c r="K79" s="68">
        <v>-9502</v>
      </c>
      <c r="L79" s="68" t="s">
        <v>180</v>
      </c>
      <c r="M79" s="69" t="s">
        <v>152</v>
      </c>
      <c r="N79" s="69"/>
      <c r="O79" s="70" t="s">
        <v>261</v>
      </c>
      <c r="P79" s="70" t="s">
        <v>258</v>
      </c>
    </row>
    <row r="80" spans="1:16" ht="12.75" customHeight="1" thickBot="1">
      <c r="A80" s="20" t="str">
        <f t="shared" si="12"/>
        <v> BBS 64 </v>
      </c>
      <c r="B80" s="6" t="str">
        <f t="shared" si="13"/>
        <v>I</v>
      </c>
      <c r="C80" s="20">
        <f t="shared" si="14"/>
        <v>45340.478000000003</v>
      </c>
      <c r="D80" s="31" t="str">
        <f t="shared" si="15"/>
        <v>vis</v>
      </c>
      <c r="E80" s="67">
        <f>VLOOKUP(C80,Active!C$21:E$968,3,FALSE)</f>
        <v>16314.762671840457</v>
      </c>
      <c r="F80" s="6" t="s">
        <v>92</v>
      </c>
      <c r="G80" s="31" t="str">
        <f t="shared" si="16"/>
        <v>45340.478</v>
      </c>
      <c r="H80" s="20">
        <f t="shared" si="17"/>
        <v>-9502</v>
      </c>
      <c r="I80" s="68" t="s">
        <v>262</v>
      </c>
      <c r="J80" s="69" t="s">
        <v>263</v>
      </c>
      <c r="K80" s="68">
        <v>-9502</v>
      </c>
      <c r="L80" s="68" t="s">
        <v>191</v>
      </c>
      <c r="M80" s="69" t="s">
        <v>152</v>
      </c>
      <c r="N80" s="69"/>
      <c r="O80" s="70" t="s">
        <v>227</v>
      </c>
      <c r="P80" s="70" t="s">
        <v>258</v>
      </c>
    </row>
    <row r="81" spans="1:16" ht="12.75" customHeight="1" thickBot="1">
      <c r="A81" s="20" t="str">
        <f t="shared" si="12"/>
        <v> BBS 64 </v>
      </c>
      <c r="B81" s="6" t="str">
        <f t="shared" si="13"/>
        <v>I</v>
      </c>
      <c r="C81" s="20">
        <f t="shared" si="14"/>
        <v>45349.432000000001</v>
      </c>
      <c r="D81" s="31" t="str">
        <f t="shared" si="15"/>
        <v>vis</v>
      </c>
      <c r="E81" s="67">
        <f>VLOOKUP(C81,Active!C$21:E$968,3,FALSE)</f>
        <v>16322.786082205637</v>
      </c>
      <c r="F81" s="6" t="s">
        <v>92</v>
      </c>
      <c r="G81" s="31" t="str">
        <f t="shared" si="16"/>
        <v>45349.432</v>
      </c>
      <c r="H81" s="20">
        <f t="shared" si="17"/>
        <v>-9494</v>
      </c>
      <c r="I81" s="68" t="s">
        <v>264</v>
      </c>
      <c r="J81" s="69" t="s">
        <v>265</v>
      </c>
      <c r="K81" s="68">
        <v>-9494</v>
      </c>
      <c r="L81" s="68" t="s">
        <v>266</v>
      </c>
      <c r="M81" s="69" t="s">
        <v>152</v>
      </c>
      <c r="N81" s="69"/>
      <c r="O81" s="70" t="s">
        <v>267</v>
      </c>
      <c r="P81" s="70" t="s">
        <v>258</v>
      </c>
    </row>
    <row r="82" spans="1:16" ht="12.75" customHeight="1" thickBot="1">
      <c r="A82" s="20" t="str">
        <f t="shared" si="12"/>
        <v>BAVM 36 </v>
      </c>
      <c r="B82" s="6" t="str">
        <f t="shared" si="13"/>
        <v>I</v>
      </c>
      <c r="C82" s="20">
        <f t="shared" si="14"/>
        <v>45358.355000000003</v>
      </c>
      <c r="D82" s="31" t="str">
        <f t="shared" si="15"/>
        <v>vis</v>
      </c>
      <c r="E82" s="67">
        <f>VLOOKUP(C82,Active!C$21:E$968,3,FALSE)</f>
        <v>16330.781714402257</v>
      </c>
      <c r="F82" s="6" t="s">
        <v>92</v>
      </c>
      <c r="G82" s="31" t="str">
        <f t="shared" si="16"/>
        <v>45358.355</v>
      </c>
      <c r="H82" s="20">
        <f t="shared" si="17"/>
        <v>-9486</v>
      </c>
      <c r="I82" s="68" t="s">
        <v>268</v>
      </c>
      <c r="J82" s="69" t="s">
        <v>269</v>
      </c>
      <c r="K82" s="68">
        <v>-9486</v>
      </c>
      <c r="L82" s="68" t="s">
        <v>270</v>
      </c>
      <c r="M82" s="69" t="s">
        <v>95</v>
      </c>
      <c r="N82" s="69"/>
      <c r="O82" s="70" t="s">
        <v>271</v>
      </c>
      <c r="P82" s="71" t="s">
        <v>272</v>
      </c>
    </row>
    <row r="83" spans="1:16" ht="12.75" customHeight="1" thickBot="1">
      <c r="A83" s="20" t="str">
        <f t="shared" si="12"/>
        <v> BBS 65 </v>
      </c>
      <c r="B83" s="6" t="str">
        <f t="shared" si="13"/>
        <v>I</v>
      </c>
      <c r="C83" s="20">
        <f t="shared" si="14"/>
        <v>45378.436000000002</v>
      </c>
      <c r="D83" s="31" t="str">
        <f t="shared" si="15"/>
        <v>vis</v>
      </c>
      <c r="E83" s="67">
        <f>VLOOKUP(C83,Active!C$21:E$968,3,FALSE)</f>
        <v>16348.775695141949</v>
      </c>
      <c r="F83" s="6" t="s">
        <v>92</v>
      </c>
      <c r="G83" s="31" t="str">
        <f t="shared" si="16"/>
        <v>45378.436</v>
      </c>
      <c r="H83" s="20">
        <f t="shared" si="17"/>
        <v>-9468</v>
      </c>
      <c r="I83" s="68" t="s">
        <v>273</v>
      </c>
      <c r="J83" s="69" t="s">
        <v>274</v>
      </c>
      <c r="K83" s="68">
        <v>-9468</v>
      </c>
      <c r="L83" s="68" t="s">
        <v>275</v>
      </c>
      <c r="M83" s="69" t="s">
        <v>152</v>
      </c>
      <c r="N83" s="69"/>
      <c r="O83" s="70" t="s">
        <v>227</v>
      </c>
      <c r="P83" s="70" t="s">
        <v>276</v>
      </c>
    </row>
    <row r="84" spans="1:16" ht="12.75" customHeight="1" thickBot="1">
      <c r="A84" s="20" t="str">
        <f t="shared" si="12"/>
        <v> BBS 65 </v>
      </c>
      <c r="B84" s="6" t="str">
        <f t="shared" si="13"/>
        <v>I</v>
      </c>
      <c r="C84" s="20">
        <f t="shared" si="14"/>
        <v>45387.357000000004</v>
      </c>
      <c r="D84" s="31" t="str">
        <f t="shared" si="15"/>
        <v>vis</v>
      </c>
      <c r="E84" s="67">
        <f>VLOOKUP(C84,Active!C$21:E$968,3,FALSE)</f>
        <v>16356.769535198662</v>
      </c>
      <c r="F84" s="6" t="s">
        <v>92</v>
      </c>
      <c r="G84" s="31" t="str">
        <f t="shared" si="16"/>
        <v>45387.357</v>
      </c>
      <c r="H84" s="20">
        <f t="shared" si="17"/>
        <v>-9460</v>
      </c>
      <c r="I84" s="68" t="s">
        <v>277</v>
      </c>
      <c r="J84" s="69" t="s">
        <v>278</v>
      </c>
      <c r="K84" s="68">
        <v>-9460</v>
      </c>
      <c r="L84" s="68" t="s">
        <v>257</v>
      </c>
      <c r="M84" s="69" t="s">
        <v>152</v>
      </c>
      <c r="N84" s="69"/>
      <c r="O84" s="70" t="s">
        <v>279</v>
      </c>
      <c r="P84" s="70" t="s">
        <v>276</v>
      </c>
    </row>
    <row r="85" spans="1:16" ht="12.75" customHeight="1" thickBot="1">
      <c r="A85" s="20" t="str">
        <f t="shared" si="12"/>
        <v> BBS 68 </v>
      </c>
      <c r="B85" s="6" t="str">
        <f t="shared" si="13"/>
        <v>I</v>
      </c>
      <c r="C85" s="20">
        <f t="shared" si="14"/>
        <v>45387.366000000002</v>
      </c>
      <c r="D85" s="31" t="str">
        <f t="shared" si="15"/>
        <v>vis</v>
      </c>
      <c r="E85" s="67">
        <f>VLOOKUP(C85,Active!C$21:E$968,3,FALSE)</f>
        <v>16356.777599828243</v>
      </c>
      <c r="F85" s="6" t="s">
        <v>92</v>
      </c>
      <c r="G85" s="31" t="str">
        <f t="shared" si="16"/>
        <v>45387.366</v>
      </c>
      <c r="H85" s="20">
        <f t="shared" si="17"/>
        <v>-9460</v>
      </c>
      <c r="I85" s="68" t="s">
        <v>280</v>
      </c>
      <c r="J85" s="69" t="s">
        <v>281</v>
      </c>
      <c r="K85" s="68">
        <v>-9460</v>
      </c>
      <c r="L85" s="68" t="s">
        <v>94</v>
      </c>
      <c r="M85" s="69" t="s">
        <v>152</v>
      </c>
      <c r="N85" s="69"/>
      <c r="O85" s="70" t="s">
        <v>267</v>
      </c>
      <c r="P85" s="70" t="s">
        <v>282</v>
      </c>
    </row>
    <row r="86" spans="1:16" ht="12.75" customHeight="1" thickBot="1">
      <c r="A86" s="20" t="str">
        <f t="shared" si="12"/>
        <v> BBS 65 </v>
      </c>
      <c r="B86" s="6" t="str">
        <f t="shared" si="13"/>
        <v>I</v>
      </c>
      <c r="C86" s="20">
        <f t="shared" si="14"/>
        <v>45397.411999999997</v>
      </c>
      <c r="D86" s="31" t="str">
        <f t="shared" si="15"/>
        <v>vis</v>
      </c>
      <c r="E86" s="67">
        <f>VLOOKUP(C86,Active!C$21:E$968,3,FALSE)</f>
        <v>16365.779518582831</v>
      </c>
      <c r="F86" s="6" t="s">
        <v>92</v>
      </c>
      <c r="G86" s="31" t="str">
        <f t="shared" si="16"/>
        <v>45397.412</v>
      </c>
      <c r="H86" s="20">
        <f t="shared" si="17"/>
        <v>-9451</v>
      </c>
      <c r="I86" s="68" t="s">
        <v>283</v>
      </c>
      <c r="J86" s="69" t="s">
        <v>284</v>
      </c>
      <c r="K86" s="68">
        <v>-9451</v>
      </c>
      <c r="L86" s="68" t="s">
        <v>285</v>
      </c>
      <c r="M86" s="69" t="s">
        <v>152</v>
      </c>
      <c r="N86" s="69"/>
      <c r="O86" s="70" t="s">
        <v>227</v>
      </c>
      <c r="P86" s="70" t="s">
        <v>276</v>
      </c>
    </row>
    <row r="87" spans="1:16" ht="12.75" customHeight="1" thickBot="1">
      <c r="A87" s="20" t="str">
        <f t="shared" si="12"/>
        <v>BAVM 38 </v>
      </c>
      <c r="B87" s="6" t="str">
        <f t="shared" si="13"/>
        <v>I</v>
      </c>
      <c r="C87" s="20">
        <f t="shared" si="14"/>
        <v>45406.330999999998</v>
      </c>
      <c r="D87" s="31" t="str">
        <f t="shared" si="15"/>
        <v>vis</v>
      </c>
      <c r="E87" s="67">
        <f>VLOOKUP(C87,Active!C$21:E$968,3,FALSE)</f>
        <v>16373.771566499636</v>
      </c>
      <c r="F87" s="6" t="s">
        <v>92</v>
      </c>
      <c r="G87" s="31" t="str">
        <f t="shared" si="16"/>
        <v>45406.331</v>
      </c>
      <c r="H87" s="20">
        <f t="shared" si="17"/>
        <v>-9443</v>
      </c>
      <c r="I87" s="68" t="s">
        <v>286</v>
      </c>
      <c r="J87" s="69" t="s">
        <v>287</v>
      </c>
      <c r="K87" s="68">
        <v>-9443</v>
      </c>
      <c r="L87" s="68" t="s">
        <v>218</v>
      </c>
      <c r="M87" s="69" t="s">
        <v>95</v>
      </c>
      <c r="N87" s="69"/>
      <c r="O87" s="70" t="s">
        <v>288</v>
      </c>
      <c r="P87" s="71" t="s">
        <v>289</v>
      </c>
    </row>
    <row r="88" spans="1:16" ht="12.75" customHeight="1" thickBot="1">
      <c r="A88" s="20" t="str">
        <f t="shared" si="12"/>
        <v>BAVM 36 </v>
      </c>
      <c r="B88" s="6" t="str">
        <f t="shared" si="13"/>
        <v>I</v>
      </c>
      <c r="C88" s="20">
        <f t="shared" si="14"/>
        <v>45406.332999999999</v>
      </c>
      <c r="D88" s="31" t="str">
        <f t="shared" si="15"/>
        <v>vis</v>
      </c>
      <c r="E88" s="67">
        <f>VLOOKUP(C88,Active!C$21:E$968,3,FALSE)</f>
        <v>16373.773358639542</v>
      </c>
      <c r="F88" s="6" t="s">
        <v>92</v>
      </c>
      <c r="G88" s="31" t="str">
        <f t="shared" si="16"/>
        <v>45406.333</v>
      </c>
      <c r="H88" s="20">
        <f t="shared" si="17"/>
        <v>-9443</v>
      </c>
      <c r="I88" s="68" t="s">
        <v>290</v>
      </c>
      <c r="J88" s="69" t="s">
        <v>291</v>
      </c>
      <c r="K88" s="68">
        <v>-9443</v>
      </c>
      <c r="L88" s="68" t="s">
        <v>214</v>
      </c>
      <c r="M88" s="69" t="s">
        <v>152</v>
      </c>
      <c r="N88" s="69"/>
      <c r="O88" s="70" t="s">
        <v>248</v>
      </c>
      <c r="P88" s="71" t="s">
        <v>272</v>
      </c>
    </row>
    <row r="89" spans="1:16" ht="12.75" customHeight="1" thickBot="1">
      <c r="A89" s="20" t="str">
        <f t="shared" si="12"/>
        <v>BAVM 36 </v>
      </c>
      <c r="B89" s="6" t="str">
        <f t="shared" si="13"/>
        <v>I</v>
      </c>
      <c r="C89" s="20">
        <f t="shared" si="14"/>
        <v>45406.334999999999</v>
      </c>
      <c r="D89" s="31" t="str">
        <f t="shared" si="15"/>
        <v>vis</v>
      </c>
      <c r="E89" s="67">
        <f>VLOOKUP(C89,Active!C$21:E$968,3,FALSE)</f>
        <v>16373.775150779451</v>
      </c>
      <c r="F89" s="6" t="s">
        <v>92</v>
      </c>
      <c r="G89" s="31" t="str">
        <f t="shared" si="16"/>
        <v>45406.335</v>
      </c>
      <c r="H89" s="20">
        <f t="shared" si="17"/>
        <v>-9443</v>
      </c>
      <c r="I89" s="68" t="s">
        <v>292</v>
      </c>
      <c r="J89" s="69" t="s">
        <v>293</v>
      </c>
      <c r="K89" s="68">
        <v>-9443</v>
      </c>
      <c r="L89" s="68" t="s">
        <v>294</v>
      </c>
      <c r="M89" s="69" t="s">
        <v>152</v>
      </c>
      <c r="N89" s="69"/>
      <c r="O89" s="70" t="s">
        <v>295</v>
      </c>
      <c r="P89" s="71" t="s">
        <v>272</v>
      </c>
    </row>
    <row r="90" spans="1:16" ht="12.75" customHeight="1" thickBot="1">
      <c r="A90" s="20" t="str">
        <f t="shared" si="12"/>
        <v> BBS 65 </v>
      </c>
      <c r="B90" s="6" t="str">
        <f t="shared" si="13"/>
        <v>I</v>
      </c>
      <c r="C90" s="20">
        <f t="shared" si="14"/>
        <v>45406.336000000003</v>
      </c>
      <c r="D90" s="31" t="str">
        <f t="shared" si="15"/>
        <v>vis</v>
      </c>
      <c r="E90" s="67">
        <f>VLOOKUP(C90,Active!C$21:E$968,3,FALSE)</f>
        <v>16373.776046849407</v>
      </c>
      <c r="F90" s="6" t="s">
        <v>92</v>
      </c>
      <c r="G90" s="31" t="str">
        <f t="shared" si="16"/>
        <v>45406.336</v>
      </c>
      <c r="H90" s="20">
        <f t="shared" si="17"/>
        <v>-9443</v>
      </c>
      <c r="I90" s="68" t="s">
        <v>296</v>
      </c>
      <c r="J90" s="69" t="s">
        <v>297</v>
      </c>
      <c r="K90" s="68">
        <v>-9443</v>
      </c>
      <c r="L90" s="68" t="s">
        <v>298</v>
      </c>
      <c r="M90" s="69" t="s">
        <v>152</v>
      </c>
      <c r="N90" s="69"/>
      <c r="O90" s="70" t="s">
        <v>222</v>
      </c>
      <c r="P90" s="70" t="s">
        <v>276</v>
      </c>
    </row>
    <row r="91" spans="1:16" ht="12.75" customHeight="1" thickBot="1">
      <c r="A91" s="20" t="str">
        <f t="shared" si="12"/>
        <v>BAVM 36 </v>
      </c>
      <c r="B91" s="6" t="str">
        <f t="shared" si="13"/>
        <v>I</v>
      </c>
      <c r="C91" s="20">
        <f t="shared" si="14"/>
        <v>45406.345999999998</v>
      </c>
      <c r="D91" s="31" t="str">
        <f t="shared" si="15"/>
        <v>vis</v>
      </c>
      <c r="E91" s="67">
        <f>VLOOKUP(C91,Active!C$21:E$968,3,FALSE)</f>
        <v>16373.78500754894</v>
      </c>
      <c r="F91" s="6" t="s">
        <v>92</v>
      </c>
      <c r="G91" s="31" t="str">
        <f t="shared" si="16"/>
        <v>45406.346</v>
      </c>
      <c r="H91" s="20">
        <f t="shared" si="17"/>
        <v>-9443</v>
      </c>
      <c r="I91" s="68" t="s">
        <v>299</v>
      </c>
      <c r="J91" s="69" t="s">
        <v>300</v>
      </c>
      <c r="K91" s="68">
        <v>-9443</v>
      </c>
      <c r="L91" s="68" t="s">
        <v>301</v>
      </c>
      <c r="M91" s="69" t="s">
        <v>152</v>
      </c>
      <c r="N91" s="69"/>
      <c r="O91" s="70" t="s">
        <v>241</v>
      </c>
      <c r="P91" s="71" t="s">
        <v>272</v>
      </c>
    </row>
    <row r="92" spans="1:16" ht="12.75" customHeight="1" thickBot="1">
      <c r="A92" s="20" t="str">
        <f t="shared" si="12"/>
        <v> BBS 70 </v>
      </c>
      <c r="B92" s="6" t="str">
        <f t="shared" si="13"/>
        <v>II</v>
      </c>
      <c r="C92" s="20">
        <f t="shared" si="14"/>
        <v>45702.406000000003</v>
      </c>
      <c r="D92" s="31" t="str">
        <f t="shared" si="15"/>
        <v>vis</v>
      </c>
      <c r="E92" s="67">
        <f>VLOOKUP(C92,Active!C$21:E$968,3,FALSE)</f>
        <v>16639.075478033163</v>
      </c>
      <c r="F92" s="6" t="s">
        <v>92</v>
      </c>
      <c r="G92" s="31" t="str">
        <f t="shared" si="16"/>
        <v>45702.406</v>
      </c>
      <c r="H92" s="20">
        <f t="shared" si="17"/>
        <v>-9177.5</v>
      </c>
      <c r="I92" s="68" t="s">
        <v>302</v>
      </c>
      <c r="J92" s="69" t="s">
        <v>303</v>
      </c>
      <c r="K92" s="68">
        <v>-9177.5</v>
      </c>
      <c r="L92" s="68" t="s">
        <v>304</v>
      </c>
      <c r="M92" s="69" t="s">
        <v>152</v>
      </c>
      <c r="N92" s="69"/>
      <c r="O92" s="70" t="s">
        <v>305</v>
      </c>
      <c r="P92" s="70" t="s">
        <v>306</v>
      </c>
    </row>
    <row r="93" spans="1:16" ht="12.75" customHeight="1" thickBot="1">
      <c r="A93" s="20" t="str">
        <f t="shared" si="12"/>
        <v> BBS 71 </v>
      </c>
      <c r="B93" s="6" t="str">
        <f t="shared" si="13"/>
        <v>I</v>
      </c>
      <c r="C93" s="20">
        <f t="shared" si="14"/>
        <v>45781.300999999999</v>
      </c>
      <c r="D93" s="31" t="str">
        <f t="shared" si="15"/>
        <v>vis</v>
      </c>
      <c r="E93" s="67">
        <f>VLOOKUP(C93,Active!C$21:E$968,3,FALSE)</f>
        <v>16709.770917028134</v>
      </c>
      <c r="F93" s="6" t="s">
        <v>92</v>
      </c>
      <c r="G93" s="31" t="str">
        <f t="shared" si="16"/>
        <v>45781.301</v>
      </c>
      <c r="H93" s="20">
        <f t="shared" si="17"/>
        <v>-9107</v>
      </c>
      <c r="I93" s="68" t="s">
        <v>307</v>
      </c>
      <c r="J93" s="69" t="s">
        <v>308</v>
      </c>
      <c r="K93" s="68">
        <v>-9107</v>
      </c>
      <c r="L93" s="68" t="s">
        <v>146</v>
      </c>
      <c r="M93" s="69" t="s">
        <v>152</v>
      </c>
      <c r="N93" s="69"/>
      <c r="O93" s="70" t="s">
        <v>227</v>
      </c>
      <c r="P93" s="70" t="s">
        <v>309</v>
      </c>
    </row>
    <row r="94" spans="1:16" ht="12.75" customHeight="1" thickBot="1">
      <c r="A94" s="20" t="str">
        <f t="shared" si="12"/>
        <v> BBS 72 </v>
      </c>
      <c r="B94" s="6" t="str">
        <f t="shared" si="13"/>
        <v>I</v>
      </c>
      <c r="C94" s="20">
        <f t="shared" si="14"/>
        <v>45791.341999999997</v>
      </c>
      <c r="D94" s="31" t="str">
        <f t="shared" si="15"/>
        <v>vis</v>
      </c>
      <c r="E94" s="67">
        <f>VLOOKUP(C94,Active!C$21:E$968,3,FALSE)</f>
        <v>16718.768355432956</v>
      </c>
      <c r="F94" s="6" t="s">
        <v>92</v>
      </c>
      <c r="G94" s="31" t="str">
        <f t="shared" si="16"/>
        <v>45791.342</v>
      </c>
      <c r="H94" s="20">
        <f t="shared" si="17"/>
        <v>-9098</v>
      </c>
      <c r="I94" s="68" t="s">
        <v>310</v>
      </c>
      <c r="J94" s="69" t="s">
        <v>311</v>
      </c>
      <c r="K94" s="68">
        <v>-9098</v>
      </c>
      <c r="L94" s="68" t="s">
        <v>312</v>
      </c>
      <c r="M94" s="69" t="s">
        <v>152</v>
      </c>
      <c r="N94" s="69"/>
      <c r="O94" s="70" t="s">
        <v>267</v>
      </c>
      <c r="P94" s="70" t="s">
        <v>313</v>
      </c>
    </row>
    <row r="95" spans="1:16" ht="12.75" customHeight="1" thickBot="1">
      <c r="A95" s="20" t="str">
        <f t="shared" si="12"/>
        <v> BBS 72 </v>
      </c>
      <c r="B95" s="6" t="str">
        <f t="shared" si="13"/>
        <v>I</v>
      </c>
      <c r="C95" s="20">
        <f t="shared" si="14"/>
        <v>45821.466</v>
      </c>
      <c r="D95" s="31" t="str">
        <f t="shared" si="15"/>
        <v>vis</v>
      </c>
      <c r="E95" s="67">
        <f>VLOOKUP(C95,Active!C$21:E$968,3,FALSE)</f>
        <v>16745.761566717381</v>
      </c>
      <c r="F95" s="6" t="s">
        <v>92</v>
      </c>
      <c r="G95" s="31" t="str">
        <f t="shared" si="16"/>
        <v>45821.466</v>
      </c>
      <c r="H95" s="20">
        <f t="shared" si="17"/>
        <v>-9071</v>
      </c>
      <c r="I95" s="68" t="s">
        <v>314</v>
      </c>
      <c r="J95" s="69" t="s">
        <v>315</v>
      </c>
      <c r="K95" s="68">
        <v>-9071</v>
      </c>
      <c r="L95" s="68" t="s">
        <v>218</v>
      </c>
      <c r="M95" s="69" t="s">
        <v>152</v>
      </c>
      <c r="N95" s="69"/>
      <c r="O95" s="70" t="s">
        <v>305</v>
      </c>
      <c r="P95" s="70" t="s">
        <v>313</v>
      </c>
    </row>
    <row r="96" spans="1:16" ht="12.75" customHeight="1" thickBot="1">
      <c r="A96" s="20" t="str">
        <f t="shared" si="12"/>
        <v> BBS 74 </v>
      </c>
      <c r="B96" s="6" t="str">
        <f t="shared" si="13"/>
        <v>I</v>
      </c>
      <c r="C96" s="20">
        <f t="shared" si="14"/>
        <v>46005.609199999999</v>
      </c>
      <c r="D96" s="31" t="str">
        <f t="shared" si="15"/>
        <v>vis</v>
      </c>
      <c r="E96" s="67">
        <f>VLOOKUP(C96,Active!C$21:E$968,3,FALSE)</f>
        <v>16910.766755410448</v>
      </c>
      <c r="F96" s="6" t="s">
        <v>92</v>
      </c>
      <c r="G96" s="31" t="str">
        <f t="shared" si="16"/>
        <v>46005.6092</v>
      </c>
      <c r="H96" s="20">
        <f t="shared" si="17"/>
        <v>-8906</v>
      </c>
      <c r="I96" s="68" t="s">
        <v>316</v>
      </c>
      <c r="J96" s="69" t="s">
        <v>317</v>
      </c>
      <c r="K96" s="68">
        <v>-8906</v>
      </c>
      <c r="L96" s="68" t="s">
        <v>318</v>
      </c>
      <c r="M96" s="69" t="s">
        <v>232</v>
      </c>
      <c r="N96" s="69" t="s">
        <v>319</v>
      </c>
      <c r="O96" s="70" t="s">
        <v>161</v>
      </c>
      <c r="P96" s="70" t="s">
        <v>320</v>
      </c>
    </row>
    <row r="97" spans="1:16" ht="12.75" customHeight="1" thickBot="1">
      <c r="A97" s="20" t="str">
        <f t="shared" si="12"/>
        <v> BBS 74 </v>
      </c>
      <c r="B97" s="6" t="str">
        <f t="shared" si="13"/>
        <v>I</v>
      </c>
      <c r="C97" s="20">
        <f t="shared" si="14"/>
        <v>46033.497000000003</v>
      </c>
      <c r="D97" s="31" t="str">
        <f t="shared" si="15"/>
        <v>vis</v>
      </c>
      <c r="E97" s="67">
        <f>VLOOKUP(C97,Active!C$21:E$968,3,FALSE)</f>
        <v>16935.756175064475</v>
      </c>
      <c r="F97" s="6" t="s">
        <v>92</v>
      </c>
      <c r="G97" s="31" t="str">
        <f t="shared" si="16"/>
        <v>46033.497</v>
      </c>
      <c r="H97" s="20">
        <f t="shared" si="17"/>
        <v>-8881</v>
      </c>
      <c r="I97" s="68" t="s">
        <v>321</v>
      </c>
      <c r="J97" s="69" t="s">
        <v>322</v>
      </c>
      <c r="K97" s="68">
        <v>-8881</v>
      </c>
      <c r="L97" s="68" t="s">
        <v>323</v>
      </c>
      <c r="M97" s="69" t="s">
        <v>152</v>
      </c>
      <c r="N97" s="69"/>
      <c r="O97" s="70" t="s">
        <v>305</v>
      </c>
      <c r="P97" s="70" t="s">
        <v>320</v>
      </c>
    </row>
    <row r="98" spans="1:16" ht="12.75" customHeight="1" thickBot="1">
      <c r="A98" s="20" t="str">
        <f t="shared" si="12"/>
        <v> BBS 75 </v>
      </c>
      <c r="B98" s="6" t="str">
        <f t="shared" si="13"/>
        <v>I</v>
      </c>
      <c r="C98" s="20">
        <f t="shared" si="14"/>
        <v>46090.423000000003</v>
      </c>
      <c r="D98" s="31" t="str">
        <f t="shared" si="15"/>
        <v>vis</v>
      </c>
      <c r="E98" s="67">
        <f>VLOOKUP(C98,Active!C$21:E$968,3,FALSE)</f>
        <v>16986.76585324722</v>
      </c>
      <c r="F98" s="6" t="s">
        <v>92</v>
      </c>
      <c r="G98" s="31" t="str">
        <f t="shared" si="16"/>
        <v>46090.423</v>
      </c>
      <c r="H98" s="20">
        <f t="shared" si="17"/>
        <v>-8830</v>
      </c>
      <c r="I98" s="68" t="s">
        <v>324</v>
      </c>
      <c r="J98" s="69" t="s">
        <v>325</v>
      </c>
      <c r="K98" s="68">
        <v>-8830</v>
      </c>
      <c r="L98" s="68" t="s">
        <v>247</v>
      </c>
      <c r="M98" s="69" t="s">
        <v>152</v>
      </c>
      <c r="N98" s="69"/>
      <c r="O98" s="70" t="s">
        <v>305</v>
      </c>
      <c r="P98" s="70" t="s">
        <v>326</v>
      </c>
    </row>
    <row r="99" spans="1:16" ht="12.75" customHeight="1" thickBot="1">
      <c r="A99" s="20" t="str">
        <f t="shared" si="12"/>
        <v> BBS 76 </v>
      </c>
      <c r="B99" s="6" t="str">
        <f t="shared" si="13"/>
        <v>I</v>
      </c>
      <c r="C99" s="20">
        <f t="shared" si="14"/>
        <v>46119.451000000001</v>
      </c>
      <c r="D99" s="31" t="str">
        <f t="shared" si="15"/>
        <v>vis</v>
      </c>
      <c r="E99" s="67">
        <f>VLOOKUP(C99,Active!C$21:E$968,3,FALSE)</f>
        <v>17012.776971862419</v>
      </c>
      <c r="F99" s="6" t="s">
        <v>92</v>
      </c>
      <c r="G99" s="31" t="str">
        <f t="shared" si="16"/>
        <v>46119.451</v>
      </c>
      <c r="H99" s="20">
        <f t="shared" si="17"/>
        <v>-8804</v>
      </c>
      <c r="I99" s="68" t="s">
        <v>327</v>
      </c>
      <c r="J99" s="69" t="s">
        <v>328</v>
      </c>
      <c r="K99" s="68">
        <v>-8804</v>
      </c>
      <c r="L99" s="68" t="s">
        <v>329</v>
      </c>
      <c r="M99" s="69" t="s">
        <v>152</v>
      </c>
      <c r="N99" s="69"/>
      <c r="O99" s="70" t="s">
        <v>184</v>
      </c>
      <c r="P99" s="70" t="s">
        <v>330</v>
      </c>
    </row>
    <row r="100" spans="1:16" ht="12.75" customHeight="1" thickBot="1">
      <c r="A100" s="20" t="str">
        <f t="shared" si="12"/>
        <v> BBS 77 </v>
      </c>
      <c r="B100" s="6" t="str">
        <f t="shared" si="13"/>
        <v>I</v>
      </c>
      <c r="C100" s="20">
        <f t="shared" si="14"/>
        <v>46176.364000000001</v>
      </c>
      <c r="D100" s="31" t="str">
        <f t="shared" si="15"/>
        <v>vis</v>
      </c>
      <c r="E100" s="67">
        <f>VLOOKUP(C100,Active!C$21:E$968,3,FALSE)</f>
        <v>17063.775001135771</v>
      </c>
      <c r="F100" s="6" t="s">
        <v>92</v>
      </c>
      <c r="G100" s="31" t="str">
        <f t="shared" si="16"/>
        <v>46176.364</v>
      </c>
      <c r="H100" s="20">
        <f t="shared" si="17"/>
        <v>-8753</v>
      </c>
      <c r="I100" s="68" t="s">
        <v>331</v>
      </c>
      <c r="J100" s="69" t="s">
        <v>332</v>
      </c>
      <c r="K100" s="68">
        <v>-8753</v>
      </c>
      <c r="L100" s="68" t="s">
        <v>329</v>
      </c>
      <c r="M100" s="69" t="s">
        <v>152</v>
      </c>
      <c r="N100" s="69"/>
      <c r="O100" s="70" t="s">
        <v>267</v>
      </c>
      <c r="P100" s="70" t="s">
        <v>333</v>
      </c>
    </row>
    <row r="101" spans="1:16" ht="12.75" customHeight="1" thickBot="1">
      <c r="A101" s="20" t="str">
        <f t="shared" si="12"/>
        <v> BRNO 30 </v>
      </c>
      <c r="B101" s="6" t="str">
        <f t="shared" si="13"/>
        <v>I</v>
      </c>
      <c r="C101" s="20">
        <f t="shared" si="14"/>
        <v>46851.5</v>
      </c>
      <c r="D101" s="31" t="str">
        <f t="shared" si="15"/>
        <v>vis</v>
      </c>
      <c r="E101" s="67">
        <f>VLOOKUP(C101,Active!C$21:E$968,3,FALSE)</f>
        <v>17668.744085378261</v>
      </c>
      <c r="F101" s="6" t="s">
        <v>92</v>
      </c>
      <c r="G101" s="31" t="str">
        <f t="shared" si="16"/>
        <v>46851.500</v>
      </c>
      <c r="H101" s="20">
        <f t="shared" si="17"/>
        <v>-8148</v>
      </c>
      <c r="I101" s="68" t="s">
        <v>334</v>
      </c>
      <c r="J101" s="69" t="s">
        <v>335</v>
      </c>
      <c r="K101" s="68">
        <v>-8148</v>
      </c>
      <c r="L101" s="68" t="s">
        <v>336</v>
      </c>
      <c r="M101" s="69" t="s">
        <v>152</v>
      </c>
      <c r="N101" s="69"/>
      <c r="O101" s="70" t="s">
        <v>337</v>
      </c>
      <c r="P101" s="70" t="s">
        <v>338</v>
      </c>
    </row>
    <row r="102" spans="1:16" ht="12.75" customHeight="1" thickBot="1">
      <c r="A102" s="20" t="str">
        <f t="shared" si="12"/>
        <v> BRNO 30 </v>
      </c>
      <c r="B102" s="6" t="str">
        <f t="shared" si="13"/>
        <v>I</v>
      </c>
      <c r="C102" s="20">
        <f t="shared" si="14"/>
        <v>46851.506000000001</v>
      </c>
      <c r="D102" s="31" t="str">
        <f t="shared" si="15"/>
        <v>vis</v>
      </c>
      <c r="E102" s="67">
        <f>VLOOKUP(C102,Active!C$21:E$968,3,FALSE)</f>
        <v>17668.749461797986</v>
      </c>
      <c r="F102" s="6" t="s">
        <v>92</v>
      </c>
      <c r="G102" s="31" t="str">
        <f t="shared" si="16"/>
        <v>46851.506</v>
      </c>
      <c r="H102" s="20">
        <f t="shared" si="17"/>
        <v>-8148</v>
      </c>
      <c r="I102" s="68" t="s">
        <v>339</v>
      </c>
      <c r="J102" s="69" t="s">
        <v>340</v>
      </c>
      <c r="K102" s="68">
        <v>-8148</v>
      </c>
      <c r="L102" s="68" t="s">
        <v>341</v>
      </c>
      <c r="M102" s="69" t="s">
        <v>152</v>
      </c>
      <c r="N102" s="69"/>
      <c r="O102" s="70" t="s">
        <v>342</v>
      </c>
      <c r="P102" s="70" t="s">
        <v>338</v>
      </c>
    </row>
    <row r="103" spans="1:16" ht="12.75" customHeight="1" thickBot="1">
      <c r="A103" s="20" t="str">
        <f t="shared" si="12"/>
        <v> BBS 84 </v>
      </c>
      <c r="B103" s="6" t="str">
        <f t="shared" si="13"/>
        <v>I</v>
      </c>
      <c r="C103" s="20">
        <f t="shared" si="14"/>
        <v>46908.415000000001</v>
      </c>
      <c r="D103" s="31" t="str">
        <f t="shared" si="15"/>
        <v>vis</v>
      </c>
      <c r="E103" s="67">
        <f>VLOOKUP(C103,Active!C$21:E$968,3,FALSE)</f>
        <v>17719.743906791522</v>
      </c>
      <c r="F103" s="6" t="str">
        <f>LEFT(M103,1)</f>
        <v>V</v>
      </c>
      <c r="G103" s="31" t="str">
        <f t="shared" si="16"/>
        <v>46908.415</v>
      </c>
      <c r="H103" s="20">
        <f t="shared" si="17"/>
        <v>-8097</v>
      </c>
      <c r="I103" s="68" t="s">
        <v>343</v>
      </c>
      <c r="J103" s="69" t="s">
        <v>344</v>
      </c>
      <c r="K103" s="68">
        <v>-8097</v>
      </c>
      <c r="L103" s="68" t="s">
        <v>345</v>
      </c>
      <c r="M103" s="69" t="s">
        <v>152</v>
      </c>
      <c r="N103" s="69"/>
      <c r="O103" s="70" t="s">
        <v>184</v>
      </c>
      <c r="P103" s="70" t="s">
        <v>346</v>
      </c>
    </row>
    <row r="104" spans="1:16" ht="12.75" customHeight="1" thickBot="1">
      <c r="A104" s="20" t="str">
        <f t="shared" si="12"/>
        <v> BBS 87 </v>
      </c>
      <c r="B104" s="6" t="str">
        <f t="shared" si="13"/>
        <v>I</v>
      </c>
      <c r="C104" s="20">
        <f t="shared" si="14"/>
        <v>47177.372000000003</v>
      </c>
      <c r="D104" s="31" t="str">
        <f t="shared" si="15"/>
        <v>vis</v>
      </c>
      <c r="E104" s="67">
        <f>VLOOKUP(C104,Active!C$21:E$968,3,FALSE)</f>
        <v>17960.74819332136</v>
      </c>
      <c r="F104" s="6" t="str">
        <f>LEFT(M104,1)</f>
        <v>V</v>
      </c>
      <c r="G104" s="31" t="str">
        <f t="shared" si="16"/>
        <v>47177.372</v>
      </c>
      <c r="H104" s="20">
        <f t="shared" si="17"/>
        <v>-7856</v>
      </c>
      <c r="I104" s="68" t="s">
        <v>347</v>
      </c>
      <c r="J104" s="69" t="s">
        <v>348</v>
      </c>
      <c r="K104" s="68">
        <v>-7856</v>
      </c>
      <c r="L104" s="68" t="s">
        <v>349</v>
      </c>
      <c r="M104" s="69" t="s">
        <v>152</v>
      </c>
      <c r="N104" s="69"/>
      <c r="O104" s="70" t="s">
        <v>184</v>
      </c>
      <c r="P104" s="70" t="s">
        <v>350</v>
      </c>
    </row>
    <row r="105" spans="1:16" ht="12.75" customHeight="1" thickBot="1">
      <c r="A105" s="20" t="str">
        <f t="shared" si="12"/>
        <v> BBS 88 </v>
      </c>
      <c r="B105" s="6" t="str">
        <f t="shared" si="13"/>
        <v>I</v>
      </c>
      <c r="C105" s="20">
        <f t="shared" si="14"/>
        <v>47234.281000000003</v>
      </c>
      <c r="D105" s="31" t="str">
        <f t="shared" si="15"/>
        <v>vis</v>
      </c>
      <c r="E105" s="67">
        <f>VLOOKUP(C105,Active!C$21:E$968,3,FALSE)</f>
        <v>18011.742638314896</v>
      </c>
      <c r="F105" s="6" t="str">
        <f>LEFT(M105,1)</f>
        <v>V</v>
      </c>
      <c r="G105" s="31" t="str">
        <f t="shared" si="16"/>
        <v>47234.281</v>
      </c>
      <c r="H105" s="20">
        <f t="shared" si="17"/>
        <v>-7805</v>
      </c>
      <c r="I105" s="68" t="s">
        <v>351</v>
      </c>
      <c r="J105" s="69" t="s">
        <v>352</v>
      </c>
      <c r="K105" s="68">
        <v>-7805</v>
      </c>
      <c r="L105" s="68" t="s">
        <v>353</v>
      </c>
      <c r="M105" s="69" t="s">
        <v>152</v>
      </c>
      <c r="N105" s="69"/>
      <c r="O105" s="70" t="s">
        <v>227</v>
      </c>
      <c r="P105" s="70" t="s">
        <v>354</v>
      </c>
    </row>
    <row r="106" spans="1:16" ht="12.75" customHeight="1" thickBot="1">
      <c r="A106" s="20" t="str">
        <f t="shared" si="12"/>
        <v> BBS 91 </v>
      </c>
      <c r="B106" s="6" t="str">
        <f t="shared" si="13"/>
        <v>I</v>
      </c>
      <c r="C106" s="20">
        <f t="shared" si="14"/>
        <v>47591.383000000002</v>
      </c>
      <c r="D106" s="31" t="str">
        <f t="shared" si="15"/>
        <v>vis</v>
      </c>
      <c r="E106" s="67">
        <f>VLOOKUP(C106,Active!C$21:E$968,3,FALSE)</f>
        <v>18331.731010911175</v>
      </c>
      <c r="F106" s="6" t="str">
        <f>LEFT(M106,1)</f>
        <v>V</v>
      </c>
      <c r="G106" s="31" t="str">
        <f t="shared" si="16"/>
        <v>47591.383</v>
      </c>
      <c r="H106" s="20">
        <f t="shared" si="17"/>
        <v>-7485</v>
      </c>
      <c r="I106" s="68" t="s">
        <v>355</v>
      </c>
      <c r="J106" s="69" t="s">
        <v>356</v>
      </c>
      <c r="K106" s="68">
        <v>-7485</v>
      </c>
      <c r="L106" s="68" t="s">
        <v>357</v>
      </c>
      <c r="M106" s="69" t="s">
        <v>152</v>
      </c>
      <c r="N106" s="69"/>
      <c r="O106" s="70" t="s">
        <v>184</v>
      </c>
      <c r="P106" s="70" t="s">
        <v>358</v>
      </c>
    </row>
    <row r="107" spans="1:16" ht="12.75" customHeight="1" thickBot="1">
      <c r="A107" s="20" t="str">
        <f t="shared" ref="A107:A138" si="18">P107</f>
        <v> VSSC 73 </v>
      </c>
      <c r="B107" s="6" t="str">
        <f t="shared" ref="B107:B138" si="19">IF(H107=INT(H107),"I","II")</f>
        <v>I</v>
      </c>
      <c r="C107" s="20">
        <f t="shared" ref="C107:C138" si="20">1*G107</f>
        <v>47593.372000000003</v>
      </c>
      <c r="D107" s="31" t="str">
        <f t="shared" ref="D107:D138" si="21">VLOOKUP(F107,I$1:J$5,2,FALSE)</f>
        <v>vis</v>
      </c>
      <c r="E107" s="67">
        <f>VLOOKUP(C107,Active!C$21:E$968,3,FALSE)</f>
        <v>18333.513294049033</v>
      </c>
      <c r="F107" s="6" t="str">
        <f>LEFT(M107,1)</f>
        <v>V</v>
      </c>
      <c r="G107" s="31" t="str">
        <f t="shared" ref="G107:G138" si="22">MID(I107,3,LEN(I107)-3)</f>
        <v>47593.372</v>
      </c>
      <c r="H107" s="20">
        <f t="shared" ref="H107:H138" si="23">1*K107</f>
        <v>-7483</v>
      </c>
      <c r="I107" s="68" t="s">
        <v>359</v>
      </c>
      <c r="J107" s="69" t="s">
        <v>360</v>
      </c>
      <c r="K107" s="68">
        <v>-7483</v>
      </c>
      <c r="L107" s="68" t="s">
        <v>127</v>
      </c>
      <c r="M107" s="69" t="s">
        <v>152</v>
      </c>
      <c r="N107" s="69"/>
      <c r="O107" s="70" t="s">
        <v>361</v>
      </c>
      <c r="P107" s="70" t="s">
        <v>362</v>
      </c>
    </row>
    <row r="108" spans="1:16" ht="12.75" customHeight="1" thickBot="1">
      <c r="A108" s="20" t="str">
        <f t="shared" si="18"/>
        <v> BBS 94 </v>
      </c>
      <c r="B108" s="6" t="str">
        <f t="shared" si="19"/>
        <v>I</v>
      </c>
      <c r="C108" s="20">
        <f t="shared" si="20"/>
        <v>47928.394999999997</v>
      </c>
      <c r="D108" s="31" t="str">
        <f t="shared" si="21"/>
        <v>vis</v>
      </c>
      <c r="E108" s="67">
        <f>VLOOKUP(C108,Active!C$21:E$968,3,FALSE)</f>
        <v>18633.717338138176</v>
      </c>
      <c r="F108" s="6" t="s">
        <v>92</v>
      </c>
      <c r="G108" s="31" t="str">
        <f t="shared" si="22"/>
        <v>47928.395</v>
      </c>
      <c r="H108" s="20">
        <f t="shared" si="23"/>
        <v>-7183</v>
      </c>
      <c r="I108" s="68" t="s">
        <v>363</v>
      </c>
      <c r="J108" s="69" t="s">
        <v>364</v>
      </c>
      <c r="K108" s="68">
        <v>-7183</v>
      </c>
      <c r="L108" s="68" t="s">
        <v>345</v>
      </c>
      <c r="M108" s="69" t="s">
        <v>152</v>
      </c>
      <c r="N108" s="69"/>
      <c r="O108" s="70" t="s">
        <v>227</v>
      </c>
      <c r="P108" s="70" t="s">
        <v>365</v>
      </c>
    </row>
    <row r="109" spans="1:16" ht="12.75" customHeight="1" thickBot="1">
      <c r="A109" s="20" t="str">
        <f t="shared" si="18"/>
        <v> BBS 94 </v>
      </c>
      <c r="B109" s="6" t="str">
        <f t="shared" si="19"/>
        <v>I</v>
      </c>
      <c r="C109" s="20">
        <f t="shared" si="20"/>
        <v>47928.404000000002</v>
      </c>
      <c r="D109" s="31" t="str">
        <f t="shared" si="21"/>
        <v>vis</v>
      </c>
      <c r="E109" s="67">
        <f>VLOOKUP(C109,Active!C$21:E$968,3,FALSE)</f>
        <v>18633.725402767766</v>
      </c>
      <c r="F109" s="6" t="s">
        <v>92</v>
      </c>
      <c r="G109" s="31" t="str">
        <f t="shared" si="22"/>
        <v>47928.404</v>
      </c>
      <c r="H109" s="20">
        <f t="shared" si="23"/>
        <v>-7183</v>
      </c>
      <c r="I109" s="68" t="s">
        <v>366</v>
      </c>
      <c r="J109" s="69" t="s">
        <v>367</v>
      </c>
      <c r="K109" s="68">
        <v>-7183</v>
      </c>
      <c r="L109" s="68" t="s">
        <v>368</v>
      </c>
      <c r="M109" s="69" t="s">
        <v>152</v>
      </c>
      <c r="N109" s="69"/>
      <c r="O109" s="70" t="s">
        <v>184</v>
      </c>
      <c r="P109" s="70" t="s">
        <v>365</v>
      </c>
    </row>
    <row r="110" spans="1:16" ht="12.75" customHeight="1" thickBot="1">
      <c r="A110" s="20" t="str">
        <f t="shared" si="18"/>
        <v> BBS 94 </v>
      </c>
      <c r="B110" s="6" t="str">
        <f t="shared" si="19"/>
        <v>I</v>
      </c>
      <c r="C110" s="20">
        <f t="shared" si="20"/>
        <v>47947.360000000001</v>
      </c>
      <c r="D110" s="31" t="str">
        <f t="shared" si="21"/>
        <v>vis</v>
      </c>
      <c r="E110" s="67">
        <f>VLOOKUP(C110,Active!C$21:E$968,3,FALSE)</f>
        <v>18650.711304809574</v>
      </c>
      <c r="F110" s="6" t="s">
        <v>92</v>
      </c>
      <c r="G110" s="31" t="str">
        <f t="shared" si="22"/>
        <v>47947.360</v>
      </c>
      <c r="H110" s="20">
        <f t="shared" si="23"/>
        <v>-7166</v>
      </c>
      <c r="I110" s="68" t="s">
        <v>369</v>
      </c>
      <c r="J110" s="69" t="s">
        <v>370</v>
      </c>
      <c r="K110" s="68">
        <v>-7166</v>
      </c>
      <c r="L110" s="68" t="s">
        <v>94</v>
      </c>
      <c r="M110" s="69" t="s">
        <v>152</v>
      </c>
      <c r="N110" s="69"/>
      <c r="O110" s="70" t="s">
        <v>184</v>
      </c>
      <c r="P110" s="70" t="s">
        <v>365</v>
      </c>
    </row>
    <row r="111" spans="1:16" ht="12.75" customHeight="1" thickBot="1">
      <c r="A111" s="20" t="str">
        <f t="shared" si="18"/>
        <v> BBS 94 </v>
      </c>
      <c r="B111" s="6" t="str">
        <f t="shared" si="19"/>
        <v>I</v>
      </c>
      <c r="C111" s="20">
        <f t="shared" si="20"/>
        <v>47956.298000000003</v>
      </c>
      <c r="D111" s="31" t="str">
        <f t="shared" si="21"/>
        <v>vis</v>
      </c>
      <c r="E111" s="67">
        <f>VLOOKUP(C111,Active!C$21:E$968,3,FALSE)</f>
        <v>18658.720378055499</v>
      </c>
      <c r="F111" s="6" t="s">
        <v>92</v>
      </c>
      <c r="G111" s="31" t="str">
        <f t="shared" si="22"/>
        <v>47956.298</v>
      </c>
      <c r="H111" s="20">
        <f t="shared" si="23"/>
        <v>-7158</v>
      </c>
      <c r="I111" s="68" t="s">
        <v>371</v>
      </c>
      <c r="J111" s="69" t="s">
        <v>372</v>
      </c>
      <c r="K111" s="68">
        <v>-7158</v>
      </c>
      <c r="L111" s="68" t="s">
        <v>341</v>
      </c>
      <c r="M111" s="69" t="s">
        <v>152</v>
      </c>
      <c r="N111" s="69"/>
      <c r="O111" s="70" t="s">
        <v>184</v>
      </c>
      <c r="P111" s="70" t="s">
        <v>365</v>
      </c>
    </row>
    <row r="112" spans="1:16" ht="12.75" customHeight="1" thickBot="1">
      <c r="A112" s="20" t="str">
        <f t="shared" si="18"/>
        <v> BBS 96 </v>
      </c>
      <c r="B112" s="6" t="str">
        <f t="shared" si="19"/>
        <v>I</v>
      </c>
      <c r="C112" s="20">
        <f t="shared" si="20"/>
        <v>48190.654000000002</v>
      </c>
      <c r="D112" s="31" t="str">
        <f t="shared" si="21"/>
        <v>vis</v>
      </c>
      <c r="E112" s="67">
        <f>VLOOKUP(C112,Active!C$21:E$968,3,FALSE)</f>
        <v>18868.719748118321</v>
      </c>
      <c r="F112" s="6" t="s">
        <v>92</v>
      </c>
      <c r="G112" s="31" t="str">
        <f t="shared" si="22"/>
        <v>48190.654</v>
      </c>
      <c r="H112" s="20">
        <f t="shared" si="23"/>
        <v>-6948</v>
      </c>
      <c r="I112" s="68" t="s">
        <v>373</v>
      </c>
      <c r="J112" s="69" t="s">
        <v>374</v>
      </c>
      <c r="K112" s="68">
        <v>-6948</v>
      </c>
      <c r="L112" s="68" t="s">
        <v>375</v>
      </c>
      <c r="M112" s="69" t="s">
        <v>152</v>
      </c>
      <c r="N112" s="69"/>
      <c r="O112" s="70" t="s">
        <v>227</v>
      </c>
      <c r="P112" s="70" t="s">
        <v>376</v>
      </c>
    </row>
    <row r="113" spans="1:16" ht="12.75" customHeight="1" thickBot="1">
      <c r="A113" s="20" t="str">
        <f t="shared" si="18"/>
        <v> BBS 97 </v>
      </c>
      <c r="B113" s="6" t="str">
        <f t="shared" si="19"/>
        <v>I</v>
      </c>
      <c r="C113" s="20">
        <f t="shared" si="20"/>
        <v>48312.286999999997</v>
      </c>
      <c r="D113" s="31" t="str">
        <f t="shared" si="21"/>
        <v>vis</v>
      </c>
      <c r="E113" s="67">
        <f>VLOOKUP(C113,Active!C$21:E$968,3,FALSE)</f>
        <v>18977.711424793339</v>
      </c>
      <c r="F113" s="6" t="s">
        <v>92</v>
      </c>
      <c r="G113" s="31" t="str">
        <f t="shared" si="22"/>
        <v>48312.287</v>
      </c>
      <c r="H113" s="20">
        <f t="shared" si="23"/>
        <v>-6839</v>
      </c>
      <c r="I113" s="68" t="s">
        <v>377</v>
      </c>
      <c r="J113" s="69" t="s">
        <v>378</v>
      </c>
      <c r="K113" s="68">
        <v>-6839</v>
      </c>
      <c r="L113" s="68" t="s">
        <v>341</v>
      </c>
      <c r="M113" s="69" t="s">
        <v>152</v>
      </c>
      <c r="N113" s="69"/>
      <c r="O113" s="70" t="s">
        <v>227</v>
      </c>
      <c r="P113" s="70" t="s">
        <v>379</v>
      </c>
    </row>
    <row r="114" spans="1:16" ht="12.75" customHeight="1" thickBot="1">
      <c r="A114" s="20" t="str">
        <f t="shared" si="18"/>
        <v> BBS 97 </v>
      </c>
      <c r="B114" s="6" t="str">
        <f t="shared" si="19"/>
        <v>I</v>
      </c>
      <c r="C114" s="20">
        <f t="shared" si="20"/>
        <v>48332.375999999997</v>
      </c>
      <c r="D114" s="31" t="str">
        <f t="shared" si="21"/>
        <v>vis</v>
      </c>
      <c r="E114" s="67">
        <f>VLOOKUP(C114,Active!C$21:E$968,3,FALSE)</f>
        <v>18995.71257409266</v>
      </c>
      <c r="F114" s="6" t="s">
        <v>92</v>
      </c>
      <c r="G114" s="31" t="str">
        <f t="shared" si="22"/>
        <v>48332.376</v>
      </c>
      <c r="H114" s="20">
        <f t="shared" si="23"/>
        <v>-6821</v>
      </c>
      <c r="I114" s="68" t="s">
        <v>380</v>
      </c>
      <c r="J114" s="69" t="s">
        <v>381</v>
      </c>
      <c r="K114" s="68">
        <v>-6821</v>
      </c>
      <c r="L114" s="68" t="s">
        <v>382</v>
      </c>
      <c r="M114" s="69" t="s">
        <v>152</v>
      </c>
      <c r="N114" s="69"/>
      <c r="O114" s="70" t="s">
        <v>184</v>
      </c>
      <c r="P114" s="70" t="s">
        <v>379</v>
      </c>
    </row>
    <row r="115" spans="1:16" ht="12.75" customHeight="1" thickBot="1">
      <c r="A115" s="20" t="str">
        <f t="shared" si="18"/>
        <v> BBS 97 </v>
      </c>
      <c r="B115" s="6" t="str">
        <f t="shared" si="19"/>
        <v>I</v>
      </c>
      <c r="C115" s="20">
        <f t="shared" si="20"/>
        <v>48361.391000000003</v>
      </c>
      <c r="D115" s="31" t="str">
        <f t="shared" si="21"/>
        <v>vis</v>
      </c>
      <c r="E115" s="67">
        <f>VLOOKUP(C115,Active!C$21:E$968,3,FALSE)</f>
        <v>19021.71204379847</v>
      </c>
      <c r="F115" s="6" t="s">
        <v>92</v>
      </c>
      <c r="G115" s="31" t="str">
        <f t="shared" si="22"/>
        <v>48361.391</v>
      </c>
      <c r="H115" s="20">
        <f t="shared" si="23"/>
        <v>-6795</v>
      </c>
      <c r="I115" s="68" t="s">
        <v>383</v>
      </c>
      <c r="J115" s="69" t="s">
        <v>384</v>
      </c>
      <c r="K115" s="68">
        <v>-6795</v>
      </c>
      <c r="L115" s="68" t="s">
        <v>382</v>
      </c>
      <c r="M115" s="69" t="s">
        <v>152</v>
      </c>
      <c r="N115" s="69"/>
      <c r="O115" s="70" t="s">
        <v>184</v>
      </c>
      <c r="P115" s="70" t="s">
        <v>379</v>
      </c>
    </row>
    <row r="116" spans="1:16" ht="12.75" customHeight="1" thickBot="1">
      <c r="A116" s="20" t="str">
        <f t="shared" si="18"/>
        <v> BBS 98 </v>
      </c>
      <c r="B116" s="6" t="str">
        <f t="shared" si="19"/>
        <v>I</v>
      </c>
      <c r="C116" s="20">
        <f t="shared" si="20"/>
        <v>48390.39</v>
      </c>
      <c r="D116" s="31" t="str">
        <f t="shared" si="21"/>
        <v>vis</v>
      </c>
      <c r="E116" s="67">
        <f>VLOOKUP(C116,Active!C$21:E$968,3,FALSE)</f>
        <v>19047.697176385009</v>
      </c>
      <c r="F116" s="6" t="s">
        <v>92</v>
      </c>
      <c r="G116" s="31" t="str">
        <f t="shared" si="22"/>
        <v>48390.390</v>
      </c>
      <c r="H116" s="20">
        <f t="shared" si="23"/>
        <v>-6769</v>
      </c>
      <c r="I116" s="68" t="s">
        <v>385</v>
      </c>
      <c r="J116" s="69" t="s">
        <v>386</v>
      </c>
      <c r="K116" s="68">
        <v>-6769</v>
      </c>
      <c r="L116" s="68" t="s">
        <v>275</v>
      </c>
      <c r="M116" s="69" t="s">
        <v>152</v>
      </c>
      <c r="N116" s="69"/>
      <c r="O116" s="70" t="s">
        <v>184</v>
      </c>
      <c r="P116" s="70" t="s">
        <v>387</v>
      </c>
    </row>
    <row r="117" spans="1:16" ht="12.75" customHeight="1" thickBot="1">
      <c r="A117" s="20" t="str">
        <f t="shared" si="18"/>
        <v> BBS 101 </v>
      </c>
      <c r="B117" s="6" t="str">
        <f t="shared" si="19"/>
        <v>I</v>
      </c>
      <c r="C117" s="20">
        <f t="shared" si="20"/>
        <v>48688.370999999999</v>
      </c>
      <c r="D117" s="31" t="str">
        <f t="shared" si="21"/>
        <v>vis</v>
      </c>
      <c r="E117" s="67">
        <f>VLOOKUP(C117,Active!C$21:E$968,3,FALSE)</f>
        <v>19314.708997250229</v>
      </c>
      <c r="F117" s="6" t="s">
        <v>92</v>
      </c>
      <c r="G117" s="31" t="str">
        <f t="shared" si="22"/>
        <v>48688.371</v>
      </c>
      <c r="H117" s="20">
        <f t="shared" si="23"/>
        <v>-6502</v>
      </c>
      <c r="I117" s="68" t="s">
        <v>388</v>
      </c>
      <c r="J117" s="69" t="s">
        <v>389</v>
      </c>
      <c r="K117" s="68">
        <v>-6502</v>
      </c>
      <c r="L117" s="68" t="s">
        <v>349</v>
      </c>
      <c r="M117" s="69" t="s">
        <v>152</v>
      </c>
      <c r="N117" s="69"/>
      <c r="O117" s="70" t="s">
        <v>184</v>
      </c>
      <c r="P117" s="70" t="s">
        <v>390</v>
      </c>
    </row>
    <row r="118" spans="1:16" ht="12.75" customHeight="1" thickBot="1">
      <c r="A118" s="20" t="str">
        <f t="shared" si="18"/>
        <v> BBS 103 </v>
      </c>
      <c r="B118" s="6" t="str">
        <f t="shared" si="19"/>
        <v>I</v>
      </c>
      <c r="C118" s="20">
        <f t="shared" si="20"/>
        <v>49005.321000000004</v>
      </c>
      <c r="D118" s="31" t="str">
        <f t="shared" si="21"/>
        <v>vis</v>
      </c>
      <c r="E118" s="67">
        <f>VLOOKUP(C118,Active!C$21:E$968,3,FALSE)</f>
        <v>19598.718369066664</v>
      </c>
      <c r="F118" s="6" t="s">
        <v>92</v>
      </c>
      <c r="G118" s="31" t="str">
        <f t="shared" si="22"/>
        <v>49005.321</v>
      </c>
      <c r="H118" s="20">
        <f t="shared" si="23"/>
        <v>-6218</v>
      </c>
      <c r="I118" s="68" t="s">
        <v>391</v>
      </c>
      <c r="J118" s="69" t="s">
        <v>392</v>
      </c>
      <c r="K118" s="68">
        <v>-6218</v>
      </c>
      <c r="L118" s="68" t="s">
        <v>393</v>
      </c>
      <c r="M118" s="69" t="s">
        <v>152</v>
      </c>
      <c r="N118" s="69"/>
      <c r="O118" s="70" t="s">
        <v>184</v>
      </c>
      <c r="P118" s="70" t="s">
        <v>394</v>
      </c>
    </row>
    <row r="119" spans="1:16" ht="12.75" customHeight="1" thickBot="1">
      <c r="A119" s="20" t="str">
        <f t="shared" si="18"/>
        <v> BBS 104 </v>
      </c>
      <c r="B119" s="6" t="str">
        <f t="shared" si="19"/>
        <v>I</v>
      </c>
      <c r="C119" s="20">
        <f t="shared" si="20"/>
        <v>49092.328999999998</v>
      </c>
      <c r="D119" s="31" t="str">
        <f t="shared" si="21"/>
        <v>vis</v>
      </c>
      <c r="E119" s="67">
        <f>VLOOKUP(C119,Active!C$21:E$968,3,FALSE)</f>
        <v>19676.683623595778</v>
      </c>
      <c r="F119" s="6" t="s">
        <v>92</v>
      </c>
      <c r="G119" s="31" t="str">
        <f t="shared" si="22"/>
        <v>49092.329</v>
      </c>
      <c r="H119" s="20">
        <f t="shared" si="23"/>
        <v>-6140</v>
      </c>
      <c r="I119" s="68" t="s">
        <v>395</v>
      </c>
      <c r="J119" s="69" t="s">
        <v>396</v>
      </c>
      <c r="K119" s="68">
        <v>-6140</v>
      </c>
      <c r="L119" s="68" t="s">
        <v>188</v>
      </c>
      <c r="M119" s="69" t="s">
        <v>152</v>
      </c>
      <c r="N119" s="69"/>
      <c r="O119" s="70" t="s">
        <v>184</v>
      </c>
      <c r="P119" s="70" t="s">
        <v>397</v>
      </c>
    </row>
    <row r="120" spans="1:16" ht="12.75" customHeight="1" thickBot="1">
      <c r="A120" s="20" t="str">
        <f t="shared" si="18"/>
        <v> BBS 106 </v>
      </c>
      <c r="B120" s="6" t="str">
        <f t="shared" si="19"/>
        <v>I</v>
      </c>
      <c r="C120" s="20">
        <f t="shared" si="20"/>
        <v>49371.313000000002</v>
      </c>
      <c r="D120" s="31" t="str">
        <f t="shared" si="21"/>
        <v>vis</v>
      </c>
      <c r="E120" s="67">
        <f>VLOOKUP(C120,Active!C$21:E$968,3,FALSE)</f>
        <v>19926.67280355109</v>
      </c>
      <c r="F120" s="6" t="s">
        <v>92</v>
      </c>
      <c r="G120" s="31" t="str">
        <f t="shared" si="22"/>
        <v>49371.3130</v>
      </c>
      <c r="H120" s="20">
        <f t="shared" si="23"/>
        <v>-5890</v>
      </c>
      <c r="I120" s="68" t="s">
        <v>398</v>
      </c>
      <c r="J120" s="69" t="s">
        <v>399</v>
      </c>
      <c r="K120" s="68">
        <v>-5890</v>
      </c>
      <c r="L120" s="68" t="s">
        <v>400</v>
      </c>
      <c r="M120" s="69" t="s">
        <v>232</v>
      </c>
      <c r="N120" s="69" t="s">
        <v>233</v>
      </c>
      <c r="O120" s="70" t="s">
        <v>161</v>
      </c>
      <c r="P120" s="70" t="s">
        <v>401</v>
      </c>
    </row>
    <row r="121" spans="1:16" ht="12.75" customHeight="1" thickBot="1">
      <c r="A121" s="20" t="str">
        <f t="shared" si="18"/>
        <v> BBS 111 </v>
      </c>
      <c r="B121" s="6" t="str">
        <f t="shared" si="19"/>
        <v>I</v>
      </c>
      <c r="C121" s="20">
        <f t="shared" si="20"/>
        <v>50142.438000000002</v>
      </c>
      <c r="D121" s="31" t="str">
        <f t="shared" si="21"/>
        <v>vis</v>
      </c>
      <c r="E121" s="67">
        <f>VLOOKUP(C121,Active!C$21:E$968,3,FALSE)</f>
        <v>20617.654746576634</v>
      </c>
      <c r="F121" s="6" t="s">
        <v>92</v>
      </c>
      <c r="G121" s="31" t="str">
        <f t="shared" si="22"/>
        <v>50142.438</v>
      </c>
      <c r="H121" s="20">
        <f t="shared" si="23"/>
        <v>-5199</v>
      </c>
      <c r="I121" s="68" t="s">
        <v>402</v>
      </c>
      <c r="J121" s="69" t="s">
        <v>403</v>
      </c>
      <c r="K121" s="68">
        <v>-5199</v>
      </c>
      <c r="L121" s="68" t="s">
        <v>312</v>
      </c>
      <c r="M121" s="69" t="s">
        <v>152</v>
      </c>
      <c r="N121" s="69"/>
      <c r="O121" s="70" t="s">
        <v>184</v>
      </c>
      <c r="P121" s="70" t="s">
        <v>404</v>
      </c>
    </row>
    <row r="122" spans="1:16" ht="12.75" customHeight="1" thickBot="1">
      <c r="A122" s="20" t="str">
        <f t="shared" si="18"/>
        <v> BBS 111 </v>
      </c>
      <c r="B122" s="6" t="str">
        <f t="shared" si="19"/>
        <v>I</v>
      </c>
      <c r="C122" s="20">
        <f t="shared" si="20"/>
        <v>50151.364000000001</v>
      </c>
      <c r="D122" s="31" t="str">
        <f t="shared" si="21"/>
        <v>vis</v>
      </c>
      <c r="E122" s="67">
        <f>VLOOKUP(C122,Active!C$21:E$968,3,FALSE)</f>
        <v>20625.653066983112</v>
      </c>
      <c r="F122" s="6" t="s">
        <v>92</v>
      </c>
      <c r="G122" s="31" t="str">
        <f t="shared" si="22"/>
        <v>50151.364</v>
      </c>
      <c r="H122" s="20">
        <f t="shared" si="23"/>
        <v>-5191</v>
      </c>
      <c r="I122" s="68" t="s">
        <v>405</v>
      </c>
      <c r="J122" s="69" t="s">
        <v>406</v>
      </c>
      <c r="K122" s="68">
        <v>-5191</v>
      </c>
      <c r="L122" s="68" t="s">
        <v>298</v>
      </c>
      <c r="M122" s="69" t="s">
        <v>152</v>
      </c>
      <c r="N122" s="69"/>
      <c r="O122" s="70" t="s">
        <v>184</v>
      </c>
      <c r="P122" s="70" t="s">
        <v>404</v>
      </c>
    </row>
    <row r="123" spans="1:16" ht="12.75" customHeight="1" thickBot="1">
      <c r="A123" s="20" t="str">
        <f t="shared" si="18"/>
        <v>BAVM 131 </v>
      </c>
      <c r="B123" s="6" t="str">
        <f t="shared" si="19"/>
        <v>I</v>
      </c>
      <c r="C123" s="20">
        <f t="shared" si="20"/>
        <v>50170.356</v>
      </c>
      <c r="D123" s="31" t="str">
        <f t="shared" si="21"/>
        <v>vis</v>
      </c>
      <c r="E123" s="67">
        <f>VLOOKUP(C123,Active!C$21:E$968,3,FALSE)</f>
        <v>20642.671227543255</v>
      </c>
      <c r="F123" s="6" t="s">
        <v>92</v>
      </c>
      <c r="G123" s="31" t="str">
        <f t="shared" si="22"/>
        <v>50170.356</v>
      </c>
      <c r="H123" s="20">
        <f t="shared" si="23"/>
        <v>-5174</v>
      </c>
      <c r="I123" s="68" t="s">
        <v>407</v>
      </c>
      <c r="J123" s="69" t="s">
        <v>408</v>
      </c>
      <c r="K123" s="68">
        <v>-5174</v>
      </c>
      <c r="L123" s="68" t="s">
        <v>329</v>
      </c>
      <c r="M123" s="69" t="s">
        <v>152</v>
      </c>
      <c r="N123" s="69"/>
      <c r="O123" s="70" t="s">
        <v>409</v>
      </c>
      <c r="P123" s="71" t="s">
        <v>410</v>
      </c>
    </row>
    <row r="124" spans="1:16" ht="12.75" customHeight="1" thickBot="1">
      <c r="A124" s="20" t="str">
        <f t="shared" si="18"/>
        <v> BBS 112 </v>
      </c>
      <c r="B124" s="6" t="str">
        <f t="shared" si="19"/>
        <v>I</v>
      </c>
      <c r="C124" s="20">
        <f t="shared" si="20"/>
        <v>50180.375</v>
      </c>
      <c r="D124" s="31" t="str">
        <f t="shared" si="21"/>
        <v>vis</v>
      </c>
      <c r="E124" s="67">
        <f>VLOOKUP(C124,Active!C$21:E$968,3,FALSE)</f>
        <v>20651.648952409098</v>
      </c>
      <c r="F124" s="6" t="s">
        <v>92</v>
      </c>
      <c r="G124" s="31" t="str">
        <f t="shared" si="22"/>
        <v>50180.375</v>
      </c>
      <c r="H124" s="20">
        <f t="shared" si="23"/>
        <v>-5165</v>
      </c>
      <c r="I124" s="68" t="s">
        <v>411</v>
      </c>
      <c r="J124" s="69" t="s">
        <v>412</v>
      </c>
      <c r="K124" s="68">
        <v>-5165</v>
      </c>
      <c r="L124" s="68" t="s">
        <v>214</v>
      </c>
      <c r="M124" s="69" t="s">
        <v>152</v>
      </c>
      <c r="N124" s="69"/>
      <c r="O124" s="70" t="s">
        <v>184</v>
      </c>
      <c r="P124" s="70" t="s">
        <v>413</v>
      </c>
    </row>
    <row r="125" spans="1:16" ht="12.75" customHeight="1" thickBot="1">
      <c r="A125" s="20" t="str">
        <f t="shared" si="18"/>
        <v>BAVM 131 </v>
      </c>
      <c r="B125" s="6" t="str">
        <f t="shared" si="19"/>
        <v>I</v>
      </c>
      <c r="C125" s="20">
        <f t="shared" si="20"/>
        <v>50189.349000000002</v>
      </c>
      <c r="D125" s="31" t="str">
        <f t="shared" si="21"/>
        <v>vis</v>
      </c>
      <c r="E125" s="67">
        <f>VLOOKUP(C125,Active!C$21:E$968,3,FALSE)</f>
        <v>20659.690284173354</v>
      </c>
      <c r="F125" s="6" t="s">
        <v>92</v>
      </c>
      <c r="G125" s="31" t="str">
        <f t="shared" si="22"/>
        <v>50189.349</v>
      </c>
      <c r="H125" s="20">
        <f t="shared" si="23"/>
        <v>-5157</v>
      </c>
      <c r="I125" s="68" t="s">
        <v>414</v>
      </c>
      <c r="J125" s="69" t="s">
        <v>415</v>
      </c>
      <c r="K125" s="68">
        <v>-5157</v>
      </c>
      <c r="L125" s="68" t="s">
        <v>416</v>
      </c>
      <c r="M125" s="69" t="s">
        <v>152</v>
      </c>
      <c r="N125" s="69"/>
      <c r="O125" s="70" t="s">
        <v>417</v>
      </c>
      <c r="P125" s="71" t="s">
        <v>410</v>
      </c>
    </row>
    <row r="126" spans="1:16" ht="12.75" customHeight="1" thickBot="1">
      <c r="A126" s="20" t="str">
        <f t="shared" si="18"/>
        <v> BBS 112 </v>
      </c>
      <c r="B126" s="6" t="str">
        <f t="shared" si="19"/>
        <v>I</v>
      </c>
      <c r="C126" s="20">
        <f t="shared" si="20"/>
        <v>50190.413999999997</v>
      </c>
      <c r="D126" s="31" t="str">
        <f t="shared" si="21"/>
        <v>vis</v>
      </c>
      <c r="E126" s="67">
        <f>VLOOKUP(C126,Active!C$21:E$968,3,FALSE)</f>
        <v>20660.644598674011</v>
      </c>
      <c r="F126" s="6" t="s">
        <v>92</v>
      </c>
      <c r="G126" s="31" t="str">
        <f t="shared" si="22"/>
        <v>50190.414</v>
      </c>
      <c r="H126" s="20">
        <f t="shared" si="23"/>
        <v>-5156</v>
      </c>
      <c r="I126" s="68" t="s">
        <v>418</v>
      </c>
      <c r="J126" s="69" t="s">
        <v>419</v>
      </c>
      <c r="K126" s="68">
        <v>-5156</v>
      </c>
      <c r="L126" s="68" t="s">
        <v>257</v>
      </c>
      <c r="M126" s="69" t="s">
        <v>152</v>
      </c>
      <c r="N126" s="69"/>
      <c r="O126" s="70" t="s">
        <v>184</v>
      </c>
      <c r="P126" s="70" t="s">
        <v>413</v>
      </c>
    </row>
    <row r="127" spans="1:16" ht="12.75" customHeight="1" thickBot="1">
      <c r="A127" s="20" t="str">
        <f t="shared" si="18"/>
        <v>BAVM 131 </v>
      </c>
      <c r="B127" s="6" t="str">
        <f t="shared" si="19"/>
        <v>I</v>
      </c>
      <c r="C127" s="20">
        <f t="shared" si="20"/>
        <v>50199.368999999999</v>
      </c>
      <c r="D127" s="31" t="str">
        <f t="shared" si="21"/>
        <v>vis</v>
      </c>
      <c r="E127" s="67">
        <f>VLOOKUP(C127,Active!C$21:E$968,3,FALSE)</f>
        <v>20668.668905109149</v>
      </c>
      <c r="F127" s="6" t="s">
        <v>92</v>
      </c>
      <c r="G127" s="31" t="str">
        <f t="shared" si="22"/>
        <v>50199.369</v>
      </c>
      <c r="H127" s="20">
        <f t="shared" si="23"/>
        <v>-5148</v>
      </c>
      <c r="I127" s="68" t="s">
        <v>420</v>
      </c>
      <c r="J127" s="69" t="s">
        <v>421</v>
      </c>
      <c r="K127" s="68">
        <v>-5148</v>
      </c>
      <c r="L127" s="68" t="s">
        <v>349</v>
      </c>
      <c r="M127" s="69" t="s">
        <v>152</v>
      </c>
      <c r="N127" s="69"/>
      <c r="O127" s="70" t="s">
        <v>409</v>
      </c>
      <c r="P127" s="71" t="s">
        <v>410</v>
      </c>
    </row>
    <row r="128" spans="1:16" ht="12.75" customHeight="1" thickBot="1">
      <c r="A128" s="20" t="str">
        <f t="shared" si="18"/>
        <v> BBS 112 </v>
      </c>
      <c r="B128" s="6" t="str">
        <f t="shared" si="19"/>
        <v>I</v>
      </c>
      <c r="C128" s="20">
        <f t="shared" si="20"/>
        <v>50209.392</v>
      </c>
      <c r="D128" s="31" t="str">
        <f t="shared" si="21"/>
        <v>vis</v>
      </c>
      <c r="E128" s="67">
        <f>VLOOKUP(C128,Active!C$21:E$968,3,FALSE)</f>
        <v>20677.650214254805</v>
      </c>
      <c r="F128" s="6" t="s">
        <v>92</v>
      </c>
      <c r="G128" s="31" t="str">
        <f t="shared" si="22"/>
        <v>50209.392</v>
      </c>
      <c r="H128" s="20">
        <f t="shared" si="23"/>
        <v>-5139</v>
      </c>
      <c r="I128" s="68" t="s">
        <v>422</v>
      </c>
      <c r="J128" s="69" t="s">
        <v>423</v>
      </c>
      <c r="K128" s="68">
        <v>-5139</v>
      </c>
      <c r="L128" s="68" t="s">
        <v>294</v>
      </c>
      <c r="M128" s="69" t="s">
        <v>152</v>
      </c>
      <c r="N128" s="69"/>
      <c r="O128" s="70" t="s">
        <v>184</v>
      </c>
      <c r="P128" s="70" t="s">
        <v>413</v>
      </c>
    </row>
    <row r="129" spans="1:16" ht="12.75" customHeight="1" thickBot="1">
      <c r="A129" s="20" t="str">
        <f t="shared" si="18"/>
        <v> BBS 114 </v>
      </c>
      <c r="B129" s="6" t="str">
        <f t="shared" si="19"/>
        <v>I</v>
      </c>
      <c r="C129" s="20">
        <f t="shared" si="20"/>
        <v>50488.39</v>
      </c>
      <c r="D129" s="31" t="str">
        <f t="shared" si="21"/>
        <v>vis</v>
      </c>
      <c r="E129" s="67">
        <f>VLOOKUP(C129,Active!C$21:E$968,3,FALSE)</f>
        <v>20927.651939189465</v>
      </c>
      <c r="F129" s="6" t="s">
        <v>92</v>
      </c>
      <c r="G129" s="31" t="str">
        <f t="shared" si="22"/>
        <v>50488.390</v>
      </c>
      <c r="H129" s="20">
        <f t="shared" si="23"/>
        <v>-4889</v>
      </c>
      <c r="I129" s="68" t="s">
        <v>424</v>
      </c>
      <c r="J129" s="69" t="s">
        <v>425</v>
      </c>
      <c r="K129" s="68">
        <v>-4889</v>
      </c>
      <c r="L129" s="68" t="s">
        <v>266</v>
      </c>
      <c r="M129" s="69" t="s">
        <v>152</v>
      </c>
      <c r="N129" s="69"/>
      <c r="O129" s="70" t="s">
        <v>184</v>
      </c>
      <c r="P129" s="70" t="s">
        <v>426</v>
      </c>
    </row>
    <row r="130" spans="1:16" ht="12.75" customHeight="1" thickBot="1">
      <c r="A130" s="20" t="str">
        <f t="shared" si="18"/>
        <v> BRNO 32 </v>
      </c>
      <c r="B130" s="6" t="str">
        <f t="shared" si="19"/>
        <v>I</v>
      </c>
      <c r="C130" s="20">
        <f t="shared" si="20"/>
        <v>50517.3995</v>
      </c>
      <c r="D130" s="31" t="str">
        <f t="shared" si="21"/>
        <v>vis</v>
      </c>
      <c r="E130" s="67">
        <f>VLOOKUP(C130,Active!C$21:E$968,3,FALSE)</f>
        <v>20953.646480510524</v>
      </c>
      <c r="F130" s="6" t="s">
        <v>92</v>
      </c>
      <c r="G130" s="31" t="str">
        <f t="shared" si="22"/>
        <v>50517.3995</v>
      </c>
      <c r="H130" s="20">
        <f t="shared" si="23"/>
        <v>-4863</v>
      </c>
      <c r="I130" s="68" t="s">
        <v>427</v>
      </c>
      <c r="J130" s="69" t="s">
        <v>428</v>
      </c>
      <c r="K130" s="68">
        <v>-4863</v>
      </c>
      <c r="L130" s="68" t="s">
        <v>429</v>
      </c>
      <c r="M130" s="69" t="s">
        <v>152</v>
      </c>
      <c r="N130" s="69"/>
      <c r="O130" s="70" t="s">
        <v>430</v>
      </c>
      <c r="P130" s="70" t="s">
        <v>431</v>
      </c>
    </row>
    <row r="131" spans="1:16" ht="12.75" customHeight="1" thickBot="1">
      <c r="A131" s="20" t="str">
        <f t="shared" si="18"/>
        <v> BBS 114 </v>
      </c>
      <c r="B131" s="6" t="str">
        <f t="shared" si="19"/>
        <v>I</v>
      </c>
      <c r="C131" s="20">
        <f t="shared" si="20"/>
        <v>50517.406000000003</v>
      </c>
      <c r="D131" s="31" t="str">
        <f t="shared" si="21"/>
        <v>vis</v>
      </c>
      <c r="E131" s="67">
        <f>VLOOKUP(C131,Active!C$21:E$968,3,FALSE)</f>
        <v>20953.652304965224</v>
      </c>
      <c r="F131" s="6" t="s">
        <v>92</v>
      </c>
      <c r="G131" s="31" t="str">
        <f t="shared" si="22"/>
        <v>50517.406</v>
      </c>
      <c r="H131" s="20">
        <f t="shared" si="23"/>
        <v>-4863</v>
      </c>
      <c r="I131" s="68" t="s">
        <v>432</v>
      </c>
      <c r="J131" s="69" t="s">
        <v>433</v>
      </c>
      <c r="K131" s="68">
        <v>-4863</v>
      </c>
      <c r="L131" s="68" t="s">
        <v>301</v>
      </c>
      <c r="M131" s="69" t="s">
        <v>152</v>
      </c>
      <c r="N131" s="69"/>
      <c r="O131" s="70" t="s">
        <v>305</v>
      </c>
      <c r="P131" s="70" t="s">
        <v>426</v>
      </c>
    </row>
    <row r="132" spans="1:16" ht="12.75" customHeight="1" thickBot="1">
      <c r="A132" s="20" t="str">
        <f t="shared" si="18"/>
        <v> BBS 115 </v>
      </c>
      <c r="B132" s="6" t="str">
        <f t="shared" si="19"/>
        <v>I</v>
      </c>
      <c r="C132" s="20">
        <f t="shared" si="20"/>
        <v>50546.45</v>
      </c>
      <c r="D132" s="31" t="str">
        <f t="shared" si="21"/>
        <v>vis</v>
      </c>
      <c r="E132" s="67">
        <f>VLOOKUP(C132,Active!C$21:E$968,3,FALSE)</f>
        <v>20979.677760699677</v>
      </c>
      <c r="F132" s="6" t="s">
        <v>92</v>
      </c>
      <c r="G132" s="31" t="str">
        <f t="shared" si="22"/>
        <v>50546.450</v>
      </c>
      <c r="H132" s="20">
        <f t="shared" si="23"/>
        <v>-4837</v>
      </c>
      <c r="I132" s="68" t="s">
        <v>434</v>
      </c>
      <c r="J132" s="69" t="s">
        <v>435</v>
      </c>
      <c r="K132" s="68">
        <v>-4837</v>
      </c>
      <c r="L132" s="68" t="s">
        <v>393</v>
      </c>
      <c r="M132" s="69" t="s">
        <v>152</v>
      </c>
      <c r="N132" s="69"/>
      <c r="O132" s="70" t="s">
        <v>184</v>
      </c>
      <c r="P132" s="70" t="s">
        <v>436</v>
      </c>
    </row>
    <row r="133" spans="1:16" ht="12.75" customHeight="1" thickBot="1">
      <c r="A133" s="20" t="str">
        <f t="shared" si="18"/>
        <v> BBS 117 </v>
      </c>
      <c r="B133" s="6" t="str">
        <f t="shared" si="19"/>
        <v>I</v>
      </c>
      <c r="C133" s="20">
        <f t="shared" si="20"/>
        <v>50902.402000000002</v>
      </c>
      <c r="D133" s="31" t="str">
        <f t="shared" si="21"/>
        <v>vis</v>
      </c>
      <c r="E133" s="67">
        <f>VLOOKUP(C133,Active!C$21:E$968,3,FALSE)</f>
        <v>21298.63565284924</v>
      </c>
      <c r="F133" s="6" t="s">
        <v>92</v>
      </c>
      <c r="G133" s="31" t="str">
        <f t="shared" si="22"/>
        <v>50902.402</v>
      </c>
      <c r="H133" s="20">
        <f t="shared" si="23"/>
        <v>-4518</v>
      </c>
      <c r="I133" s="68" t="s">
        <v>437</v>
      </c>
      <c r="J133" s="69" t="s">
        <v>438</v>
      </c>
      <c r="K133" s="68">
        <v>-4518</v>
      </c>
      <c r="L133" s="68" t="s">
        <v>285</v>
      </c>
      <c r="M133" s="69" t="s">
        <v>152</v>
      </c>
      <c r="N133" s="69"/>
      <c r="O133" s="70" t="s">
        <v>184</v>
      </c>
      <c r="P133" s="70" t="s">
        <v>439</v>
      </c>
    </row>
    <row r="134" spans="1:16" ht="12.75" customHeight="1" thickBot="1">
      <c r="A134" s="20" t="str">
        <f t="shared" si="18"/>
        <v>VSB 43 </v>
      </c>
      <c r="B134" s="6" t="str">
        <f t="shared" si="19"/>
        <v>I</v>
      </c>
      <c r="C134" s="20">
        <f t="shared" si="20"/>
        <v>53028.297400000003</v>
      </c>
      <c r="D134" s="31" t="str">
        <f t="shared" si="21"/>
        <v>vis</v>
      </c>
      <c r="E134" s="67">
        <f>VLOOKUP(C134,Active!C$21:E$968,3,FALSE)</f>
        <v>23203.586645439369</v>
      </c>
      <c r="F134" s="6" t="s">
        <v>92</v>
      </c>
      <c r="G134" s="31" t="str">
        <f t="shared" si="22"/>
        <v>53028.2974</v>
      </c>
      <c r="H134" s="20">
        <f t="shared" si="23"/>
        <v>-2613</v>
      </c>
      <c r="I134" s="68" t="s">
        <v>469</v>
      </c>
      <c r="J134" s="69" t="s">
        <v>470</v>
      </c>
      <c r="K134" s="68" t="s">
        <v>471</v>
      </c>
      <c r="L134" s="68" t="s">
        <v>472</v>
      </c>
      <c r="M134" s="69" t="s">
        <v>232</v>
      </c>
      <c r="N134" s="69" t="s">
        <v>319</v>
      </c>
      <c r="O134" s="70" t="s">
        <v>473</v>
      </c>
      <c r="P134" s="71" t="s">
        <v>474</v>
      </c>
    </row>
    <row r="135" spans="1:16" ht="12.75" customHeight="1" thickBot="1">
      <c r="A135" s="20" t="str">
        <f t="shared" si="18"/>
        <v>IBVS 5672 </v>
      </c>
      <c r="B135" s="6" t="str">
        <f t="shared" si="19"/>
        <v>I</v>
      </c>
      <c r="C135" s="20">
        <f t="shared" si="20"/>
        <v>53416.6463</v>
      </c>
      <c r="D135" s="31" t="str">
        <f t="shared" si="21"/>
        <v>vis</v>
      </c>
      <c r="E135" s="67" t="e">
        <f>VLOOKUP(C135,Active!C$21:E$968,3,FALSE)</f>
        <v>#N/A</v>
      </c>
      <c r="F135" s="6" t="s">
        <v>92</v>
      </c>
      <c r="G135" s="31" t="str">
        <f t="shared" si="22"/>
        <v>53416.6463</v>
      </c>
      <c r="H135" s="20">
        <f t="shared" si="23"/>
        <v>-2265</v>
      </c>
      <c r="I135" s="68" t="s">
        <v>488</v>
      </c>
      <c r="J135" s="69" t="s">
        <v>489</v>
      </c>
      <c r="K135" s="68" t="s">
        <v>490</v>
      </c>
      <c r="L135" s="68" t="s">
        <v>491</v>
      </c>
      <c r="M135" s="69" t="s">
        <v>232</v>
      </c>
      <c r="N135" s="69" t="s">
        <v>319</v>
      </c>
      <c r="O135" s="70" t="s">
        <v>492</v>
      </c>
      <c r="P135" s="71" t="s">
        <v>493</v>
      </c>
    </row>
    <row r="136" spans="1:16" ht="12.75" customHeight="1" thickBot="1">
      <c r="A136" s="20" t="str">
        <f t="shared" si="18"/>
        <v>OEJV 0107 </v>
      </c>
      <c r="B136" s="6" t="str">
        <f t="shared" si="19"/>
        <v>I</v>
      </c>
      <c r="C136" s="20">
        <f t="shared" si="20"/>
        <v>54203.391000000003</v>
      </c>
      <c r="D136" s="31" t="str">
        <f t="shared" si="21"/>
        <v>vis</v>
      </c>
      <c r="E136" s="67" t="e">
        <f>VLOOKUP(C136,Active!C$21:E$968,3,FALSE)</f>
        <v>#N/A</v>
      </c>
      <c r="F136" s="6" t="s">
        <v>92</v>
      </c>
      <c r="G136" s="31" t="str">
        <f t="shared" si="22"/>
        <v>54203.3910</v>
      </c>
      <c r="H136" s="20">
        <f t="shared" si="23"/>
        <v>-1560</v>
      </c>
      <c r="I136" s="68" t="s">
        <v>526</v>
      </c>
      <c r="J136" s="69" t="s">
        <v>527</v>
      </c>
      <c r="K136" s="68" t="s">
        <v>528</v>
      </c>
      <c r="L136" s="68" t="s">
        <v>529</v>
      </c>
      <c r="M136" s="69" t="s">
        <v>502</v>
      </c>
      <c r="N136" s="69" t="s">
        <v>509</v>
      </c>
      <c r="O136" s="70" t="s">
        <v>530</v>
      </c>
      <c r="P136" s="71" t="s">
        <v>531</v>
      </c>
    </row>
    <row r="137" spans="1:16" ht="12.75" customHeight="1" thickBot="1">
      <c r="A137" s="20" t="str">
        <f t="shared" si="18"/>
        <v>OEJV 0094 </v>
      </c>
      <c r="B137" s="6" t="str">
        <f t="shared" si="19"/>
        <v>II</v>
      </c>
      <c r="C137" s="20">
        <f t="shared" si="20"/>
        <v>54460.610399999998</v>
      </c>
      <c r="D137" s="31" t="str">
        <f t="shared" si="21"/>
        <v>vis</v>
      </c>
      <c r="E137" s="67" t="e">
        <f>VLOOKUP(C137,Active!C$21:E$968,3,FALSE)</f>
        <v>#N/A</v>
      </c>
      <c r="F137" s="6" t="s">
        <v>92</v>
      </c>
      <c r="G137" s="31" t="str">
        <f t="shared" si="22"/>
        <v>54460.6104</v>
      </c>
      <c r="H137" s="20">
        <f t="shared" si="23"/>
        <v>-1329.5</v>
      </c>
      <c r="I137" s="68" t="s">
        <v>532</v>
      </c>
      <c r="J137" s="69" t="s">
        <v>533</v>
      </c>
      <c r="K137" s="68" t="s">
        <v>534</v>
      </c>
      <c r="L137" s="68" t="s">
        <v>535</v>
      </c>
      <c r="M137" s="69" t="s">
        <v>502</v>
      </c>
      <c r="N137" s="69" t="s">
        <v>509</v>
      </c>
      <c r="O137" s="70" t="s">
        <v>510</v>
      </c>
      <c r="P137" s="71" t="s">
        <v>536</v>
      </c>
    </row>
    <row r="138" spans="1:16" ht="12.75" customHeight="1" thickBot="1">
      <c r="A138" s="20" t="str">
        <f t="shared" si="18"/>
        <v>BAVM 203 </v>
      </c>
      <c r="B138" s="6" t="str">
        <f t="shared" si="19"/>
        <v>I</v>
      </c>
      <c r="C138" s="20">
        <f t="shared" si="20"/>
        <v>54569.423600000002</v>
      </c>
      <c r="D138" s="31" t="str">
        <f t="shared" si="21"/>
        <v>vis</v>
      </c>
      <c r="E138" s="67">
        <f>VLOOKUP(C138,Active!C$21:E$968,3,FALSE)</f>
        <v>24584.543528076516</v>
      </c>
      <c r="F138" s="6" t="s">
        <v>92</v>
      </c>
      <c r="G138" s="31" t="str">
        <f t="shared" si="22"/>
        <v>54569.4236</v>
      </c>
      <c r="H138" s="20">
        <f t="shared" si="23"/>
        <v>-1232</v>
      </c>
      <c r="I138" s="68" t="s">
        <v>541</v>
      </c>
      <c r="J138" s="69" t="s">
        <v>542</v>
      </c>
      <c r="K138" s="68" t="s">
        <v>543</v>
      </c>
      <c r="L138" s="68" t="s">
        <v>515</v>
      </c>
      <c r="M138" s="69" t="s">
        <v>502</v>
      </c>
      <c r="N138" s="69" t="s">
        <v>442</v>
      </c>
      <c r="O138" s="70" t="s">
        <v>461</v>
      </c>
      <c r="P138" s="71" t="s">
        <v>544</v>
      </c>
    </row>
    <row r="139" spans="1:16" ht="12.75" customHeight="1" thickBot="1">
      <c r="A139" s="20" t="str">
        <f t="shared" ref="A139:A144" si="24">P139</f>
        <v>IBVS 5875 </v>
      </c>
      <c r="B139" s="6" t="str">
        <f t="shared" ref="B139:B144" si="25">IF(H139=INT(H139),"I","II")</f>
        <v>I</v>
      </c>
      <c r="C139" s="20">
        <f t="shared" ref="C139:C144" si="26">1*G139</f>
        <v>54823.858200000002</v>
      </c>
      <c r="D139" s="31" t="str">
        <f t="shared" ref="D139:D144" si="27">VLOOKUP(F139,I$1:J$5,2,FALSE)</f>
        <v>vis</v>
      </c>
      <c r="E139" s="67" t="e">
        <f>VLOOKUP(C139,Active!C$21:E$968,3,FALSE)</f>
        <v>#N/A</v>
      </c>
      <c r="F139" s="6" t="s">
        <v>92</v>
      </c>
      <c r="G139" s="31" t="str">
        <f t="shared" ref="G139:G144" si="28">MID(I139,3,LEN(I139)-3)</f>
        <v>54823.8582</v>
      </c>
      <c r="H139" s="20">
        <f t="shared" ref="H139:H144" si="29">1*K139</f>
        <v>-1004</v>
      </c>
      <c r="I139" s="68" t="s">
        <v>545</v>
      </c>
      <c r="J139" s="69" t="s">
        <v>546</v>
      </c>
      <c r="K139" s="68" t="s">
        <v>547</v>
      </c>
      <c r="L139" s="68" t="s">
        <v>548</v>
      </c>
      <c r="M139" s="69" t="s">
        <v>502</v>
      </c>
      <c r="N139" s="69" t="s">
        <v>509</v>
      </c>
      <c r="O139" s="70" t="s">
        <v>549</v>
      </c>
      <c r="P139" s="71" t="s">
        <v>550</v>
      </c>
    </row>
    <row r="140" spans="1:16" ht="12.75" customHeight="1" thickBot="1">
      <c r="A140" s="20" t="str">
        <f t="shared" si="24"/>
        <v>VSB 50 </v>
      </c>
      <c r="B140" s="6" t="str">
        <f t="shared" si="25"/>
        <v>I</v>
      </c>
      <c r="C140" s="20">
        <f t="shared" si="26"/>
        <v>55182.078300000001</v>
      </c>
      <c r="D140" s="31" t="str">
        <f t="shared" si="27"/>
        <v>vis</v>
      </c>
      <c r="E140" s="67">
        <f>VLOOKUP(C140,Active!C$21:E$968,3,FALSE)</f>
        <v>25133.524996722626</v>
      </c>
      <c r="F140" s="6" t="s">
        <v>92</v>
      </c>
      <c r="G140" s="31" t="str">
        <f t="shared" si="28"/>
        <v>55182.0783</v>
      </c>
      <c r="H140" s="20">
        <f t="shared" si="29"/>
        <v>-683</v>
      </c>
      <c r="I140" s="68" t="s">
        <v>563</v>
      </c>
      <c r="J140" s="69" t="s">
        <v>564</v>
      </c>
      <c r="K140" s="68" t="s">
        <v>565</v>
      </c>
      <c r="L140" s="68" t="s">
        <v>566</v>
      </c>
      <c r="M140" s="69" t="s">
        <v>502</v>
      </c>
      <c r="N140" s="69" t="s">
        <v>567</v>
      </c>
      <c r="O140" s="70" t="s">
        <v>568</v>
      </c>
      <c r="P140" s="71" t="s">
        <v>569</v>
      </c>
    </row>
    <row r="141" spans="1:16" ht="12.75" customHeight="1" thickBot="1">
      <c r="A141" s="20" t="str">
        <f t="shared" si="24"/>
        <v>VSB 55 </v>
      </c>
      <c r="B141" s="6" t="str">
        <f t="shared" si="25"/>
        <v>I</v>
      </c>
      <c r="C141" s="20">
        <f t="shared" si="26"/>
        <v>55944.273300000001</v>
      </c>
      <c r="D141" s="31" t="str">
        <f t="shared" si="27"/>
        <v>vis</v>
      </c>
      <c r="E141" s="67">
        <f>VLOOKUP(C141,Active!C$21:E$968,3,FALSE)</f>
        <v>25816.505035061873</v>
      </c>
      <c r="F141" s="6" t="s">
        <v>92</v>
      </c>
      <c r="G141" s="31" t="str">
        <f t="shared" si="28"/>
        <v>55944.2733</v>
      </c>
      <c r="H141" s="20">
        <f t="shared" si="29"/>
        <v>0</v>
      </c>
      <c r="I141" s="68" t="s">
        <v>599</v>
      </c>
      <c r="J141" s="69" t="s">
        <v>600</v>
      </c>
      <c r="K141" s="68" t="s">
        <v>601</v>
      </c>
      <c r="L141" s="68" t="s">
        <v>602</v>
      </c>
      <c r="M141" s="69" t="s">
        <v>502</v>
      </c>
      <c r="N141" s="69" t="s">
        <v>92</v>
      </c>
      <c r="O141" s="70" t="s">
        <v>603</v>
      </c>
      <c r="P141" s="71" t="s">
        <v>604</v>
      </c>
    </row>
    <row r="142" spans="1:16" ht="12.75" customHeight="1" thickBot="1">
      <c r="A142" s="20" t="str">
        <f t="shared" si="24"/>
        <v>VSB 56 </v>
      </c>
      <c r="B142" s="6" t="str">
        <f t="shared" si="25"/>
        <v>I</v>
      </c>
      <c r="C142" s="20">
        <f t="shared" si="26"/>
        <v>56309.192000000003</v>
      </c>
      <c r="D142" s="31" t="str">
        <f t="shared" si="27"/>
        <v>vis</v>
      </c>
      <c r="E142" s="67">
        <f>VLOOKUP(C142,Active!C$21:E$968,3,FALSE)</f>
        <v>26143.497717665028</v>
      </c>
      <c r="F142" s="6" t="s">
        <v>92</v>
      </c>
      <c r="G142" s="31" t="str">
        <f t="shared" si="28"/>
        <v>56309.1920</v>
      </c>
      <c r="H142" s="20">
        <f t="shared" si="29"/>
        <v>327</v>
      </c>
      <c r="I142" s="68" t="s">
        <v>610</v>
      </c>
      <c r="J142" s="69" t="s">
        <v>611</v>
      </c>
      <c r="K142" s="68" t="s">
        <v>612</v>
      </c>
      <c r="L142" s="68" t="s">
        <v>529</v>
      </c>
      <c r="M142" s="69" t="s">
        <v>502</v>
      </c>
      <c r="N142" s="69" t="s">
        <v>567</v>
      </c>
      <c r="O142" s="70" t="s">
        <v>568</v>
      </c>
      <c r="P142" s="71" t="s">
        <v>613</v>
      </c>
    </row>
    <row r="143" spans="1:16" ht="12.75" customHeight="1" thickBot="1">
      <c r="A143" s="20" t="str">
        <f t="shared" si="24"/>
        <v>BAVM 241 (=IBVS 6157) </v>
      </c>
      <c r="B143" s="6" t="str">
        <f t="shared" si="25"/>
        <v>I</v>
      </c>
      <c r="C143" s="20">
        <f t="shared" si="26"/>
        <v>56726.564200000001</v>
      </c>
      <c r="D143" s="31" t="str">
        <f t="shared" si="27"/>
        <v>vis</v>
      </c>
      <c r="E143" s="67">
        <f>VLOOKUP(C143,Active!C$21:E$968,3,FALSE)</f>
        <v>26517.492405583125</v>
      </c>
      <c r="F143" s="6" t="s">
        <v>92</v>
      </c>
      <c r="G143" s="31" t="str">
        <f t="shared" si="28"/>
        <v>56726.5642</v>
      </c>
      <c r="H143" s="20">
        <f t="shared" si="29"/>
        <v>701</v>
      </c>
      <c r="I143" s="68" t="s">
        <v>614</v>
      </c>
      <c r="J143" s="69" t="s">
        <v>615</v>
      </c>
      <c r="K143" s="68" t="s">
        <v>616</v>
      </c>
      <c r="L143" s="68" t="s">
        <v>617</v>
      </c>
      <c r="M143" s="69" t="s">
        <v>502</v>
      </c>
      <c r="N143" s="69" t="s">
        <v>92</v>
      </c>
      <c r="O143" s="70" t="s">
        <v>556</v>
      </c>
      <c r="P143" s="71" t="s">
        <v>618</v>
      </c>
    </row>
    <row r="144" spans="1:16" ht="12.75" customHeight="1" thickBot="1">
      <c r="A144" s="20" t="str">
        <f t="shared" si="24"/>
        <v>VSB 59 </v>
      </c>
      <c r="B144" s="6" t="str">
        <f t="shared" si="25"/>
        <v>I</v>
      </c>
      <c r="C144" s="20">
        <f t="shared" si="26"/>
        <v>57001.092100000002</v>
      </c>
      <c r="D144" s="31" t="str">
        <f t="shared" si="27"/>
        <v>vis</v>
      </c>
      <c r="E144" s="67">
        <f>VLOOKUP(C144,Active!C$21:E$968,3,FALSE)</f>
        <v>26763.488608217878</v>
      </c>
      <c r="F144" s="6" t="s">
        <v>92</v>
      </c>
      <c r="G144" s="31" t="str">
        <f t="shared" si="28"/>
        <v>57001.0921</v>
      </c>
      <c r="H144" s="20">
        <f t="shared" si="29"/>
        <v>947</v>
      </c>
      <c r="I144" s="68" t="s">
        <v>619</v>
      </c>
      <c r="J144" s="69" t="s">
        <v>620</v>
      </c>
      <c r="K144" s="68" t="s">
        <v>621</v>
      </c>
      <c r="L144" s="68" t="s">
        <v>622</v>
      </c>
      <c r="M144" s="69" t="s">
        <v>502</v>
      </c>
      <c r="N144" s="69" t="s">
        <v>92</v>
      </c>
      <c r="O144" s="70" t="s">
        <v>603</v>
      </c>
      <c r="P144" s="71" t="s">
        <v>623</v>
      </c>
    </row>
    <row r="145" spans="2:6">
      <c r="B145" s="6"/>
      <c r="F145" s="6"/>
    </row>
    <row r="146" spans="2:6">
      <c r="B146" s="6"/>
      <c r="F146" s="6"/>
    </row>
    <row r="147" spans="2:6">
      <c r="B147" s="6"/>
      <c r="F147" s="6"/>
    </row>
    <row r="148" spans="2:6">
      <c r="B148" s="6"/>
      <c r="F148" s="6"/>
    </row>
    <row r="149" spans="2:6">
      <c r="B149" s="6"/>
      <c r="F149" s="6"/>
    </row>
    <row r="150" spans="2:6">
      <c r="B150" s="6"/>
      <c r="F150" s="6"/>
    </row>
    <row r="151" spans="2:6">
      <c r="B151" s="6"/>
      <c r="F151" s="6"/>
    </row>
    <row r="152" spans="2:6">
      <c r="B152" s="6"/>
      <c r="F152" s="6"/>
    </row>
    <row r="153" spans="2:6">
      <c r="B153" s="6"/>
      <c r="F153" s="6"/>
    </row>
    <row r="154" spans="2:6">
      <c r="B154" s="6"/>
      <c r="F154" s="6"/>
    </row>
    <row r="155" spans="2:6">
      <c r="B155" s="6"/>
      <c r="F155" s="6"/>
    </row>
    <row r="156" spans="2:6">
      <c r="B156" s="6"/>
      <c r="F156" s="6"/>
    </row>
    <row r="157" spans="2:6">
      <c r="B157" s="6"/>
      <c r="F157" s="6"/>
    </row>
    <row r="158" spans="2:6">
      <c r="B158" s="6"/>
      <c r="F158" s="6"/>
    </row>
    <row r="159" spans="2:6">
      <c r="B159" s="6"/>
      <c r="F159" s="6"/>
    </row>
    <row r="160" spans="2:6">
      <c r="B160" s="6"/>
      <c r="F160" s="6"/>
    </row>
    <row r="161" spans="2:6">
      <c r="B161" s="6"/>
      <c r="F161" s="6"/>
    </row>
    <row r="162" spans="2:6">
      <c r="B162" s="6"/>
      <c r="F162" s="6"/>
    </row>
    <row r="163" spans="2:6">
      <c r="B163" s="6"/>
      <c r="F163" s="6"/>
    </row>
    <row r="164" spans="2:6">
      <c r="B164" s="6"/>
      <c r="F164" s="6"/>
    </row>
    <row r="165" spans="2:6">
      <c r="B165" s="6"/>
      <c r="F165" s="6"/>
    </row>
    <row r="166" spans="2:6">
      <c r="B166" s="6"/>
      <c r="F166" s="6"/>
    </row>
    <row r="167" spans="2:6">
      <c r="B167" s="6"/>
      <c r="F167" s="6"/>
    </row>
    <row r="168" spans="2:6">
      <c r="B168" s="6"/>
      <c r="F168" s="6"/>
    </row>
    <row r="169" spans="2:6">
      <c r="B169" s="6"/>
      <c r="F169" s="6"/>
    </row>
    <row r="170" spans="2:6">
      <c r="B170" s="6"/>
      <c r="F170" s="6"/>
    </row>
    <row r="171" spans="2:6">
      <c r="B171" s="6"/>
      <c r="F171" s="6"/>
    </row>
    <row r="172" spans="2:6">
      <c r="B172" s="6"/>
      <c r="F172" s="6"/>
    </row>
    <row r="173" spans="2:6">
      <c r="B173" s="6"/>
      <c r="F173" s="6"/>
    </row>
    <row r="174" spans="2:6">
      <c r="B174" s="6"/>
      <c r="F174" s="6"/>
    </row>
    <row r="175" spans="2:6">
      <c r="B175" s="6"/>
      <c r="F175" s="6"/>
    </row>
    <row r="176" spans="2:6">
      <c r="B176" s="6"/>
      <c r="F176" s="6"/>
    </row>
    <row r="177" spans="2:6">
      <c r="B177" s="6"/>
      <c r="F177" s="6"/>
    </row>
    <row r="178" spans="2:6">
      <c r="B178" s="6"/>
      <c r="F178" s="6"/>
    </row>
    <row r="179" spans="2:6">
      <c r="B179" s="6"/>
      <c r="F179" s="6"/>
    </row>
    <row r="180" spans="2:6">
      <c r="B180" s="6"/>
      <c r="F180" s="6"/>
    </row>
    <row r="181" spans="2:6">
      <c r="B181" s="6"/>
      <c r="F181" s="6"/>
    </row>
    <row r="182" spans="2:6">
      <c r="B182" s="6"/>
      <c r="F182" s="6"/>
    </row>
    <row r="183" spans="2:6">
      <c r="B183" s="6"/>
      <c r="F183" s="6"/>
    </row>
    <row r="184" spans="2:6">
      <c r="B184" s="6"/>
      <c r="F184" s="6"/>
    </row>
    <row r="185" spans="2:6">
      <c r="B185" s="6"/>
      <c r="F185" s="6"/>
    </row>
    <row r="186" spans="2:6">
      <c r="B186" s="6"/>
      <c r="F186" s="6"/>
    </row>
    <row r="187" spans="2:6">
      <c r="B187" s="6"/>
      <c r="F187" s="6"/>
    </row>
    <row r="188" spans="2:6">
      <c r="B188" s="6"/>
      <c r="F188" s="6"/>
    </row>
    <row r="189" spans="2:6">
      <c r="B189" s="6"/>
      <c r="F189" s="6"/>
    </row>
    <row r="190" spans="2:6">
      <c r="B190" s="6"/>
      <c r="F190" s="6"/>
    </row>
    <row r="191" spans="2:6">
      <c r="B191" s="6"/>
      <c r="F191" s="6"/>
    </row>
    <row r="192" spans="2:6">
      <c r="B192" s="6"/>
      <c r="F192" s="6"/>
    </row>
    <row r="193" spans="2:6">
      <c r="B193" s="6"/>
      <c r="F193" s="6"/>
    </row>
    <row r="194" spans="2:6">
      <c r="B194" s="6"/>
      <c r="F194" s="6"/>
    </row>
    <row r="195" spans="2:6">
      <c r="B195" s="6"/>
      <c r="F195" s="6"/>
    </row>
    <row r="196" spans="2:6">
      <c r="B196" s="6"/>
      <c r="F196" s="6"/>
    </row>
    <row r="197" spans="2:6">
      <c r="B197" s="6"/>
      <c r="F197" s="6"/>
    </row>
    <row r="198" spans="2:6">
      <c r="B198" s="6"/>
      <c r="F198" s="6"/>
    </row>
    <row r="199" spans="2:6">
      <c r="B199" s="6"/>
      <c r="F199" s="6"/>
    </row>
    <row r="200" spans="2:6">
      <c r="B200" s="6"/>
      <c r="F200" s="6"/>
    </row>
    <row r="201" spans="2:6">
      <c r="B201" s="6"/>
      <c r="F201" s="6"/>
    </row>
    <row r="202" spans="2:6">
      <c r="B202" s="6"/>
      <c r="F202" s="6"/>
    </row>
    <row r="203" spans="2:6">
      <c r="B203" s="6"/>
      <c r="F203" s="6"/>
    </row>
    <row r="204" spans="2:6">
      <c r="B204" s="6"/>
      <c r="F204" s="6"/>
    </row>
    <row r="205" spans="2:6">
      <c r="B205" s="6"/>
      <c r="F205" s="6"/>
    </row>
    <row r="206" spans="2:6">
      <c r="B206" s="6"/>
      <c r="F206" s="6"/>
    </row>
    <row r="207" spans="2:6">
      <c r="B207" s="6"/>
      <c r="F207" s="6"/>
    </row>
    <row r="208" spans="2:6">
      <c r="B208" s="6"/>
      <c r="F208" s="6"/>
    </row>
    <row r="209" spans="2:6">
      <c r="B209" s="6"/>
      <c r="F209" s="6"/>
    </row>
    <row r="210" spans="2:6">
      <c r="B210" s="6"/>
      <c r="F210" s="6"/>
    </row>
    <row r="211" spans="2:6">
      <c r="B211" s="6"/>
      <c r="F211" s="6"/>
    </row>
    <row r="212" spans="2:6">
      <c r="B212" s="6"/>
      <c r="F212" s="6"/>
    </row>
    <row r="213" spans="2:6">
      <c r="B213" s="6"/>
      <c r="F213" s="6"/>
    </row>
    <row r="214" spans="2:6">
      <c r="B214" s="6"/>
      <c r="F214" s="6"/>
    </row>
    <row r="215" spans="2:6">
      <c r="B215" s="6"/>
      <c r="F215" s="6"/>
    </row>
    <row r="216" spans="2:6">
      <c r="B216" s="6"/>
      <c r="F216" s="6"/>
    </row>
    <row r="217" spans="2:6">
      <c r="B217" s="6"/>
      <c r="F217" s="6"/>
    </row>
    <row r="218" spans="2:6">
      <c r="B218" s="6"/>
      <c r="F218" s="6"/>
    </row>
    <row r="219" spans="2:6">
      <c r="B219" s="6"/>
      <c r="F219" s="6"/>
    </row>
    <row r="220" spans="2:6">
      <c r="B220" s="6"/>
      <c r="F220" s="6"/>
    </row>
    <row r="221" spans="2:6">
      <c r="B221" s="6"/>
      <c r="F221" s="6"/>
    </row>
    <row r="222" spans="2:6">
      <c r="B222" s="6"/>
      <c r="F222" s="6"/>
    </row>
    <row r="223" spans="2:6">
      <c r="B223" s="6"/>
      <c r="F223" s="6"/>
    </row>
    <row r="224" spans="2:6">
      <c r="B224" s="6"/>
      <c r="F224" s="6"/>
    </row>
    <row r="225" spans="2:6">
      <c r="B225" s="6"/>
      <c r="F225" s="6"/>
    </row>
    <row r="226" spans="2:6">
      <c r="B226" s="6"/>
      <c r="F226" s="6"/>
    </row>
    <row r="227" spans="2:6">
      <c r="B227" s="6"/>
      <c r="F227" s="6"/>
    </row>
    <row r="228" spans="2:6">
      <c r="B228" s="6"/>
      <c r="F228" s="6"/>
    </row>
    <row r="229" spans="2:6">
      <c r="B229" s="6"/>
      <c r="F229" s="6"/>
    </row>
    <row r="230" spans="2:6">
      <c r="B230" s="6"/>
      <c r="F230" s="6"/>
    </row>
    <row r="231" spans="2:6">
      <c r="B231" s="6"/>
      <c r="F231" s="6"/>
    </row>
    <row r="232" spans="2:6">
      <c r="B232" s="6"/>
      <c r="F232" s="6"/>
    </row>
    <row r="233" spans="2:6">
      <c r="B233" s="6"/>
      <c r="F233" s="6"/>
    </row>
    <row r="234" spans="2:6">
      <c r="B234" s="6"/>
      <c r="F234" s="6"/>
    </row>
    <row r="235" spans="2:6">
      <c r="B235" s="6"/>
      <c r="F235" s="6"/>
    </row>
    <row r="236" spans="2:6">
      <c r="B236" s="6"/>
      <c r="F236" s="6"/>
    </row>
    <row r="237" spans="2:6">
      <c r="B237" s="6"/>
      <c r="F237" s="6"/>
    </row>
    <row r="238" spans="2:6">
      <c r="B238" s="6"/>
      <c r="F238" s="6"/>
    </row>
    <row r="239" spans="2:6">
      <c r="B239" s="6"/>
      <c r="F239" s="6"/>
    </row>
    <row r="240" spans="2:6">
      <c r="B240" s="6"/>
      <c r="F240" s="6"/>
    </row>
    <row r="241" spans="2:6">
      <c r="B241" s="6"/>
      <c r="F241" s="6"/>
    </row>
    <row r="242" spans="2:6">
      <c r="B242" s="6"/>
      <c r="F242" s="6"/>
    </row>
    <row r="243" spans="2:6">
      <c r="B243" s="6"/>
      <c r="F243" s="6"/>
    </row>
    <row r="244" spans="2:6">
      <c r="B244" s="6"/>
      <c r="F244" s="6"/>
    </row>
    <row r="245" spans="2:6">
      <c r="B245" s="6"/>
      <c r="F245" s="6"/>
    </row>
    <row r="246" spans="2:6">
      <c r="B246" s="6"/>
      <c r="F246" s="6"/>
    </row>
    <row r="247" spans="2:6">
      <c r="B247" s="6"/>
      <c r="F247" s="6"/>
    </row>
    <row r="248" spans="2:6">
      <c r="B248" s="6"/>
      <c r="F248" s="6"/>
    </row>
    <row r="249" spans="2:6">
      <c r="B249" s="6"/>
      <c r="F249" s="6"/>
    </row>
    <row r="250" spans="2:6">
      <c r="B250" s="6"/>
      <c r="F250" s="6"/>
    </row>
    <row r="251" spans="2:6">
      <c r="B251" s="6"/>
      <c r="F251" s="6"/>
    </row>
    <row r="252" spans="2:6">
      <c r="B252" s="6"/>
      <c r="F252" s="6"/>
    </row>
    <row r="253" spans="2:6">
      <c r="B253" s="6"/>
      <c r="F253" s="6"/>
    </row>
    <row r="254" spans="2:6">
      <c r="B254" s="6"/>
      <c r="F254" s="6"/>
    </row>
    <row r="255" spans="2:6">
      <c r="B255" s="6"/>
      <c r="F255" s="6"/>
    </row>
    <row r="256" spans="2:6">
      <c r="B256" s="6"/>
      <c r="F256" s="6"/>
    </row>
    <row r="257" spans="2:6">
      <c r="B257" s="6"/>
      <c r="F257" s="6"/>
    </row>
    <row r="258" spans="2:6">
      <c r="B258" s="6"/>
      <c r="F258" s="6"/>
    </row>
    <row r="259" spans="2:6">
      <c r="B259" s="6"/>
      <c r="F259" s="6"/>
    </row>
    <row r="260" spans="2:6">
      <c r="B260" s="6"/>
      <c r="F260" s="6"/>
    </row>
    <row r="261" spans="2:6">
      <c r="B261" s="6"/>
      <c r="F261" s="6"/>
    </row>
    <row r="262" spans="2:6">
      <c r="B262" s="6"/>
      <c r="F262" s="6"/>
    </row>
    <row r="263" spans="2:6">
      <c r="B263" s="6"/>
      <c r="F263" s="6"/>
    </row>
    <row r="264" spans="2:6">
      <c r="B264" s="6"/>
      <c r="F264" s="6"/>
    </row>
    <row r="265" spans="2:6">
      <c r="B265" s="6"/>
      <c r="F265" s="6"/>
    </row>
    <row r="266" spans="2:6">
      <c r="B266" s="6"/>
      <c r="F266" s="6"/>
    </row>
    <row r="267" spans="2:6">
      <c r="B267" s="6"/>
      <c r="F267" s="6"/>
    </row>
    <row r="268" spans="2:6">
      <c r="B268" s="6"/>
      <c r="F268" s="6"/>
    </row>
    <row r="269" spans="2:6">
      <c r="B269" s="6"/>
      <c r="F269" s="6"/>
    </row>
    <row r="270" spans="2:6">
      <c r="B270" s="6"/>
      <c r="F270" s="6"/>
    </row>
    <row r="271" spans="2:6">
      <c r="B271" s="6"/>
      <c r="F271" s="6"/>
    </row>
    <row r="272" spans="2:6">
      <c r="B272" s="6"/>
      <c r="F272" s="6"/>
    </row>
    <row r="273" spans="2:6">
      <c r="B273" s="6"/>
      <c r="F273" s="6"/>
    </row>
    <row r="274" spans="2:6">
      <c r="B274" s="6"/>
      <c r="F274" s="6"/>
    </row>
    <row r="275" spans="2:6">
      <c r="B275" s="6"/>
      <c r="F275" s="6"/>
    </row>
    <row r="276" spans="2:6">
      <c r="B276" s="6"/>
      <c r="F276" s="6"/>
    </row>
    <row r="277" spans="2:6">
      <c r="B277" s="6"/>
      <c r="F277" s="6"/>
    </row>
    <row r="278" spans="2:6">
      <c r="B278" s="6"/>
      <c r="F278" s="6"/>
    </row>
    <row r="279" spans="2:6">
      <c r="B279" s="6"/>
      <c r="F279" s="6"/>
    </row>
    <row r="280" spans="2:6">
      <c r="B280" s="6"/>
      <c r="F280" s="6"/>
    </row>
    <row r="281" spans="2:6">
      <c r="B281" s="6"/>
      <c r="F281" s="6"/>
    </row>
    <row r="282" spans="2:6">
      <c r="B282" s="6"/>
      <c r="F282" s="6"/>
    </row>
    <row r="283" spans="2:6">
      <c r="B283" s="6"/>
      <c r="F283" s="6"/>
    </row>
    <row r="284" spans="2:6">
      <c r="B284" s="6"/>
      <c r="F284" s="6"/>
    </row>
    <row r="285" spans="2:6">
      <c r="B285" s="6"/>
      <c r="F285" s="6"/>
    </row>
    <row r="286" spans="2:6">
      <c r="B286" s="6"/>
      <c r="F286" s="6"/>
    </row>
    <row r="287" spans="2:6">
      <c r="B287" s="6"/>
      <c r="F287" s="6"/>
    </row>
    <row r="288" spans="2:6">
      <c r="B288" s="6"/>
      <c r="F288" s="6"/>
    </row>
    <row r="289" spans="2:6">
      <c r="B289" s="6"/>
      <c r="F289" s="6"/>
    </row>
    <row r="290" spans="2:6">
      <c r="B290" s="6"/>
      <c r="F290" s="6"/>
    </row>
    <row r="291" spans="2:6">
      <c r="B291" s="6"/>
      <c r="F291" s="6"/>
    </row>
    <row r="292" spans="2:6">
      <c r="B292" s="6"/>
      <c r="F292" s="6"/>
    </row>
    <row r="293" spans="2:6">
      <c r="B293" s="6"/>
      <c r="F293" s="6"/>
    </row>
    <row r="294" spans="2:6">
      <c r="B294" s="6"/>
      <c r="F294" s="6"/>
    </row>
    <row r="295" spans="2:6">
      <c r="B295" s="6"/>
      <c r="F295" s="6"/>
    </row>
    <row r="296" spans="2:6">
      <c r="B296" s="6"/>
      <c r="F296" s="6"/>
    </row>
    <row r="297" spans="2:6">
      <c r="B297" s="6"/>
      <c r="F297" s="6"/>
    </row>
    <row r="298" spans="2:6">
      <c r="B298" s="6"/>
      <c r="F298" s="6"/>
    </row>
    <row r="299" spans="2:6">
      <c r="B299" s="6"/>
      <c r="F299" s="6"/>
    </row>
    <row r="300" spans="2:6">
      <c r="B300" s="6"/>
      <c r="F300" s="6"/>
    </row>
    <row r="301" spans="2:6">
      <c r="B301" s="6"/>
      <c r="F301" s="6"/>
    </row>
    <row r="302" spans="2:6">
      <c r="B302" s="6"/>
      <c r="F302" s="6"/>
    </row>
    <row r="303" spans="2:6">
      <c r="B303" s="6"/>
      <c r="F303" s="6"/>
    </row>
    <row r="304" spans="2:6">
      <c r="B304" s="6"/>
      <c r="F304" s="6"/>
    </row>
    <row r="305" spans="2:6">
      <c r="B305" s="6"/>
      <c r="F305" s="6"/>
    </row>
    <row r="306" spans="2:6">
      <c r="B306" s="6"/>
      <c r="F306" s="6"/>
    </row>
    <row r="307" spans="2:6">
      <c r="B307" s="6"/>
      <c r="F307" s="6"/>
    </row>
    <row r="308" spans="2:6">
      <c r="B308" s="6"/>
      <c r="F308" s="6"/>
    </row>
    <row r="309" spans="2:6">
      <c r="B309" s="6"/>
      <c r="F309" s="6"/>
    </row>
    <row r="310" spans="2:6">
      <c r="B310" s="6"/>
      <c r="F310" s="6"/>
    </row>
    <row r="311" spans="2:6">
      <c r="B311" s="6"/>
      <c r="F311" s="6"/>
    </row>
    <row r="312" spans="2:6">
      <c r="B312" s="6"/>
      <c r="F312" s="6"/>
    </row>
    <row r="313" spans="2:6">
      <c r="B313" s="6"/>
      <c r="F313" s="6"/>
    </row>
    <row r="314" spans="2:6">
      <c r="B314" s="6"/>
      <c r="F314" s="6"/>
    </row>
    <row r="315" spans="2:6">
      <c r="B315" s="6"/>
      <c r="F315" s="6"/>
    </row>
    <row r="316" spans="2:6">
      <c r="B316" s="6"/>
      <c r="F316" s="6"/>
    </row>
    <row r="317" spans="2:6">
      <c r="B317" s="6"/>
      <c r="F317" s="6"/>
    </row>
    <row r="318" spans="2:6">
      <c r="B318" s="6"/>
      <c r="F318" s="6"/>
    </row>
    <row r="319" spans="2:6">
      <c r="B319" s="6"/>
      <c r="F319" s="6"/>
    </row>
    <row r="320" spans="2:6">
      <c r="B320" s="6"/>
      <c r="F320" s="6"/>
    </row>
    <row r="321" spans="2:6">
      <c r="B321" s="6"/>
      <c r="F321" s="6"/>
    </row>
    <row r="322" spans="2:6">
      <c r="B322" s="6"/>
      <c r="F322" s="6"/>
    </row>
    <row r="323" spans="2:6">
      <c r="B323" s="6"/>
      <c r="F323" s="6"/>
    </row>
    <row r="324" spans="2:6">
      <c r="B324" s="6"/>
      <c r="F324" s="6"/>
    </row>
    <row r="325" spans="2:6">
      <c r="B325" s="6"/>
      <c r="F325" s="6"/>
    </row>
    <row r="326" spans="2:6">
      <c r="B326" s="6"/>
      <c r="F326" s="6"/>
    </row>
    <row r="327" spans="2:6">
      <c r="B327" s="6"/>
      <c r="F327" s="6"/>
    </row>
    <row r="328" spans="2:6">
      <c r="B328" s="6"/>
      <c r="F328" s="6"/>
    </row>
    <row r="329" spans="2:6">
      <c r="B329" s="6"/>
      <c r="F329" s="6"/>
    </row>
    <row r="330" spans="2:6">
      <c r="B330" s="6"/>
      <c r="F330" s="6"/>
    </row>
    <row r="331" spans="2:6">
      <c r="B331" s="6"/>
      <c r="F331" s="6"/>
    </row>
    <row r="332" spans="2:6">
      <c r="B332" s="6"/>
      <c r="F332" s="6"/>
    </row>
    <row r="333" spans="2:6">
      <c r="B333" s="6"/>
      <c r="F333" s="6"/>
    </row>
    <row r="334" spans="2:6">
      <c r="B334" s="6"/>
      <c r="F334" s="6"/>
    </row>
    <row r="335" spans="2:6">
      <c r="B335" s="6"/>
      <c r="F335" s="6"/>
    </row>
    <row r="336" spans="2:6">
      <c r="B336" s="6"/>
      <c r="F336" s="6"/>
    </row>
    <row r="337" spans="2:6">
      <c r="B337" s="6"/>
      <c r="F337" s="6"/>
    </row>
    <row r="338" spans="2:6">
      <c r="B338" s="6"/>
      <c r="F338" s="6"/>
    </row>
    <row r="339" spans="2:6">
      <c r="B339" s="6"/>
      <c r="F339" s="6"/>
    </row>
    <row r="340" spans="2:6">
      <c r="B340" s="6"/>
      <c r="F340" s="6"/>
    </row>
    <row r="341" spans="2:6">
      <c r="B341" s="6"/>
      <c r="F341" s="6"/>
    </row>
    <row r="342" spans="2:6">
      <c r="B342" s="6"/>
      <c r="F342" s="6"/>
    </row>
    <row r="343" spans="2:6">
      <c r="B343" s="6"/>
      <c r="F343" s="6"/>
    </row>
    <row r="344" spans="2:6">
      <c r="B344" s="6"/>
      <c r="F344" s="6"/>
    </row>
    <row r="345" spans="2:6">
      <c r="B345" s="6"/>
      <c r="F345" s="6"/>
    </row>
    <row r="346" spans="2:6">
      <c r="B346" s="6"/>
      <c r="F346" s="6"/>
    </row>
    <row r="347" spans="2:6">
      <c r="B347" s="6"/>
      <c r="F347" s="6"/>
    </row>
    <row r="348" spans="2:6">
      <c r="B348" s="6"/>
      <c r="F348" s="6"/>
    </row>
    <row r="349" spans="2:6">
      <c r="B349" s="6"/>
      <c r="F349" s="6"/>
    </row>
    <row r="350" spans="2:6">
      <c r="B350" s="6"/>
      <c r="F350" s="6"/>
    </row>
    <row r="351" spans="2:6">
      <c r="B351" s="6"/>
      <c r="F351" s="6"/>
    </row>
    <row r="352" spans="2:6">
      <c r="B352" s="6"/>
      <c r="F352" s="6"/>
    </row>
    <row r="353" spans="2:6">
      <c r="B353" s="6"/>
      <c r="F353" s="6"/>
    </row>
    <row r="354" spans="2:6">
      <c r="B354" s="6"/>
      <c r="F354" s="6"/>
    </row>
    <row r="355" spans="2:6">
      <c r="B355" s="6"/>
      <c r="F355" s="6"/>
    </row>
    <row r="356" spans="2:6">
      <c r="B356" s="6"/>
      <c r="F356" s="6"/>
    </row>
    <row r="357" spans="2:6">
      <c r="B357" s="6"/>
      <c r="F357" s="6"/>
    </row>
    <row r="358" spans="2:6">
      <c r="B358" s="6"/>
      <c r="F358" s="6"/>
    </row>
    <row r="359" spans="2:6">
      <c r="B359" s="6"/>
      <c r="F359" s="6"/>
    </row>
    <row r="360" spans="2:6">
      <c r="B360" s="6"/>
      <c r="F360" s="6"/>
    </row>
    <row r="361" spans="2:6">
      <c r="B361" s="6"/>
      <c r="F361" s="6"/>
    </row>
    <row r="362" spans="2:6">
      <c r="B362" s="6"/>
      <c r="F362" s="6"/>
    </row>
    <row r="363" spans="2:6">
      <c r="B363" s="6"/>
      <c r="F363" s="6"/>
    </row>
    <row r="364" spans="2:6">
      <c r="B364" s="6"/>
      <c r="F364" s="6"/>
    </row>
    <row r="365" spans="2:6">
      <c r="B365" s="6"/>
      <c r="F365" s="6"/>
    </row>
    <row r="366" spans="2:6">
      <c r="B366" s="6"/>
      <c r="F366" s="6"/>
    </row>
    <row r="367" spans="2:6">
      <c r="B367" s="6"/>
      <c r="F367" s="6"/>
    </row>
    <row r="368" spans="2:6">
      <c r="B368" s="6"/>
      <c r="F368" s="6"/>
    </row>
    <row r="369" spans="2:6">
      <c r="B369" s="6"/>
      <c r="F369" s="6"/>
    </row>
    <row r="370" spans="2:6">
      <c r="B370" s="6"/>
      <c r="F370" s="6"/>
    </row>
    <row r="371" spans="2:6">
      <c r="B371" s="6"/>
      <c r="F371" s="6"/>
    </row>
    <row r="372" spans="2:6">
      <c r="B372" s="6"/>
      <c r="F372" s="6"/>
    </row>
    <row r="373" spans="2:6">
      <c r="B373" s="6"/>
      <c r="F373" s="6"/>
    </row>
    <row r="374" spans="2:6">
      <c r="B374" s="6"/>
      <c r="F374" s="6"/>
    </row>
    <row r="375" spans="2:6">
      <c r="B375" s="6"/>
      <c r="F375" s="6"/>
    </row>
    <row r="376" spans="2:6">
      <c r="B376" s="6"/>
      <c r="F376" s="6"/>
    </row>
    <row r="377" spans="2:6">
      <c r="B377" s="6"/>
      <c r="F377" s="6"/>
    </row>
    <row r="378" spans="2:6">
      <c r="B378" s="6"/>
      <c r="F378" s="6"/>
    </row>
    <row r="379" spans="2:6">
      <c r="B379" s="6"/>
      <c r="F379" s="6"/>
    </row>
    <row r="380" spans="2:6">
      <c r="B380" s="6"/>
      <c r="F380" s="6"/>
    </row>
    <row r="381" spans="2:6">
      <c r="B381" s="6"/>
      <c r="F381" s="6"/>
    </row>
    <row r="382" spans="2:6">
      <c r="B382" s="6"/>
      <c r="F382" s="6"/>
    </row>
    <row r="383" spans="2:6">
      <c r="B383" s="6"/>
      <c r="F383" s="6"/>
    </row>
    <row r="384" spans="2:6">
      <c r="B384" s="6"/>
      <c r="F384" s="6"/>
    </row>
    <row r="385" spans="2:6">
      <c r="B385" s="6"/>
      <c r="F385" s="6"/>
    </row>
    <row r="386" spans="2:6">
      <c r="B386" s="6"/>
      <c r="F386" s="6"/>
    </row>
    <row r="387" spans="2:6">
      <c r="B387" s="6"/>
      <c r="F387" s="6"/>
    </row>
    <row r="388" spans="2:6">
      <c r="B388" s="6"/>
      <c r="F388" s="6"/>
    </row>
    <row r="389" spans="2:6">
      <c r="B389" s="6"/>
      <c r="F389" s="6"/>
    </row>
    <row r="390" spans="2:6">
      <c r="B390" s="6"/>
      <c r="F390" s="6"/>
    </row>
    <row r="391" spans="2:6">
      <c r="B391" s="6"/>
      <c r="F391" s="6"/>
    </row>
    <row r="392" spans="2:6">
      <c r="B392" s="6"/>
      <c r="F392" s="6"/>
    </row>
    <row r="393" spans="2:6">
      <c r="B393" s="6"/>
      <c r="F393" s="6"/>
    </row>
    <row r="394" spans="2:6">
      <c r="B394" s="6"/>
      <c r="F394" s="6"/>
    </row>
    <row r="395" spans="2:6">
      <c r="B395" s="6"/>
      <c r="F395" s="6"/>
    </row>
    <row r="396" spans="2:6">
      <c r="B396" s="6"/>
      <c r="F396" s="6"/>
    </row>
    <row r="397" spans="2:6">
      <c r="B397" s="6"/>
      <c r="F397" s="6"/>
    </row>
    <row r="398" spans="2:6">
      <c r="B398" s="6"/>
      <c r="F398" s="6"/>
    </row>
    <row r="399" spans="2:6">
      <c r="B399" s="6"/>
      <c r="F399" s="6"/>
    </row>
    <row r="400" spans="2:6">
      <c r="B400" s="6"/>
      <c r="F400" s="6"/>
    </row>
    <row r="401" spans="2:6">
      <c r="B401" s="6"/>
      <c r="F401" s="6"/>
    </row>
    <row r="402" spans="2:6">
      <c r="B402" s="6"/>
      <c r="F402" s="6"/>
    </row>
    <row r="403" spans="2:6">
      <c r="B403" s="6"/>
      <c r="F403" s="6"/>
    </row>
    <row r="404" spans="2:6">
      <c r="B404" s="6"/>
      <c r="F404" s="6"/>
    </row>
    <row r="405" spans="2:6">
      <c r="B405" s="6"/>
      <c r="F405" s="6"/>
    </row>
    <row r="406" spans="2:6">
      <c r="B406" s="6"/>
      <c r="F406" s="6"/>
    </row>
    <row r="407" spans="2:6">
      <c r="B407" s="6"/>
      <c r="F407" s="6"/>
    </row>
    <row r="408" spans="2:6">
      <c r="B408" s="6"/>
      <c r="F408" s="6"/>
    </row>
    <row r="409" spans="2:6">
      <c r="B409" s="6"/>
      <c r="F409" s="6"/>
    </row>
    <row r="410" spans="2:6">
      <c r="B410" s="6"/>
      <c r="F410" s="6"/>
    </row>
    <row r="411" spans="2:6">
      <c r="B411" s="6"/>
      <c r="F411" s="6"/>
    </row>
    <row r="412" spans="2:6">
      <c r="B412" s="6"/>
      <c r="F412" s="6"/>
    </row>
    <row r="413" spans="2:6">
      <c r="B413" s="6"/>
      <c r="F413" s="6"/>
    </row>
    <row r="414" spans="2:6">
      <c r="B414" s="6"/>
      <c r="F414" s="6"/>
    </row>
    <row r="415" spans="2:6">
      <c r="B415" s="6"/>
      <c r="F415" s="6"/>
    </row>
    <row r="416" spans="2:6">
      <c r="B416" s="6"/>
      <c r="F416" s="6"/>
    </row>
    <row r="417" spans="2:6">
      <c r="B417" s="6"/>
      <c r="F417" s="6"/>
    </row>
    <row r="418" spans="2:6">
      <c r="B418" s="6"/>
      <c r="F418" s="6"/>
    </row>
    <row r="419" spans="2:6">
      <c r="B419" s="6"/>
      <c r="F419" s="6"/>
    </row>
    <row r="420" spans="2:6">
      <c r="B420" s="6"/>
      <c r="F420" s="6"/>
    </row>
    <row r="421" spans="2:6">
      <c r="B421" s="6"/>
      <c r="F421" s="6"/>
    </row>
    <row r="422" spans="2:6">
      <c r="B422" s="6"/>
      <c r="F422" s="6"/>
    </row>
    <row r="423" spans="2:6">
      <c r="B423" s="6"/>
      <c r="F423" s="6"/>
    </row>
    <row r="424" spans="2:6">
      <c r="B424" s="6"/>
      <c r="F424" s="6"/>
    </row>
    <row r="425" spans="2:6">
      <c r="B425" s="6"/>
      <c r="F425" s="6"/>
    </row>
    <row r="426" spans="2:6">
      <c r="B426" s="6"/>
      <c r="F426" s="6"/>
    </row>
    <row r="427" spans="2:6">
      <c r="B427" s="6"/>
      <c r="F427" s="6"/>
    </row>
    <row r="428" spans="2:6">
      <c r="B428" s="6"/>
      <c r="F428" s="6"/>
    </row>
    <row r="429" spans="2:6">
      <c r="B429" s="6"/>
      <c r="F429" s="6"/>
    </row>
    <row r="430" spans="2:6">
      <c r="B430" s="6"/>
      <c r="F430" s="6"/>
    </row>
    <row r="431" spans="2:6">
      <c r="B431" s="6"/>
      <c r="F431" s="6"/>
    </row>
    <row r="432" spans="2:6">
      <c r="B432" s="6"/>
      <c r="F432" s="6"/>
    </row>
    <row r="433" spans="2:6">
      <c r="B433" s="6"/>
      <c r="F433" s="6"/>
    </row>
    <row r="434" spans="2:6">
      <c r="B434" s="6"/>
      <c r="F434" s="6"/>
    </row>
    <row r="435" spans="2:6">
      <c r="B435" s="6"/>
      <c r="F435" s="6"/>
    </row>
    <row r="436" spans="2:6">
      <c r="B436" s="6"/>
      <c r="F436" s="6"/>
    </row>
    <row r="437" spans="2:6">
      <c r="B437" s="6"/>
      <c r="F437" s="6"/>
    </row>
    <row r="438" spans="2:6">
      <c r="B438" s="6"/>
      <c r="F438" s="6"/>
    </row>
    <row r="439" spans="2:6">
      <c r="B439" s="6"/>
      <c r="F439" s="6"/>
    </row>
    <row r="440" spans="2:6">
      <c r="B440" s="6"/>
      <c r="F440" s="6"/>
    </row>
    <row r="441" spans="2:6">
      <c r="B441" s="6"/>
      <c r="F441" s="6"/>
    </row>
    <row r="442" spans="2:6">
      <c r="B442" s="6"/>
      <c r="F442" s="6"/>
    </row>
    <row r="443" spans="2:6">
      <c r="B443" s="6"/>
      <c r="F443" s="6"/>
    </row>
    <row r="444" spans="2:6">
      <c r="B444" s="6"/>
      <c r="F444" s="6"/>
    </row>
    <row r="445" spans="2:6">
      <c r="B445" s="6"/>
      <c r="F445" s="6"/>
    </row>
    <row r="446" spans="2:6">
      <c r="B446" s="6"/>
      <c r="F446" s="6"/>
    </row>
    <row r="447" spans="2:6">
      <c r="B447" s="6"/>
      <c r="F447" s="6"/>
    </row>
    <row r="448" spans="2:6">
      <c r="B448" s="6"/>
      <c r="F448" s="6"/>
    </row>
    <row r="449" spans="2:6">
      <c r="B449" s="6"/>
      <c r="F449" s="6"/>
    </row>
    <row r="450" spans="2:6">
      <c r="B450" s="6"/>
      <c r="F450" s="6"/>
    </row>
    <row r="451" spans="2:6">
      <c r="B451" s="6"/>
      <c r="F451" s="6"/>
    </row>
    <row r="452" spans="2:6">
      <c r="B452" s="6"/>
      <c r="F452" s="6"/>
    </row>
    <row r="453" spans="2:6">
      <c r="B453" s="6"/>
      <c r="F453" s="6"/>
    </row>
    <row r="454" spans="2:6">
      <c r="B454" s="6"/>
      <c r="F454" s="6"/>
    </row>
    <row r="455" spans="2:6">
      <c r="B455" s="6"/>
      <c r="F455" s="6"/>
    </row>
    <row r="456" spans="2:6">
      <c r="B456" s="6"/>
      <c r="F456" s="6"/>
    </row>
    <row r="457" spans="2:6">
      <c r="B457" s="6"/>
      <c r="F457" s="6"/>
    </row>
    <row r="458" spans="2:6">
      <c r="B458" s="6"/>
      <c r="F458" s="6"/>
    </row>
    <row r="459" spans="2:6">
      <c r="B459" s="6"/>
      <c r="F459" s="6"/>
    </row>
    <row r="460" spans="2:6">
      <c r="B460" s="6"/>
      <c r="F460" s="6"/>
    </row>
    <row r="461" spans="2:6">
      <c r="B461" s="6"/>
      <c r="F461" s="6"/>
    </row>
    <row r="462" spans="2:6">
      <c r="B462" s="6"/>
      <c r="F462" s="6"/>
    </row>
    <row r="463" spans="2:6">
      <c r="B463" s="6"/>
      <c r="F463" s="6"/>
    </row>
    <row r="464" spans="2:6">
      <c r="B464" s="6"/>
      <c r="F464" s="6"/>
    </row>
    <row r="465" spans="2:6">
      <c r="B465" s="6"/>
      <c r="F465" s="6"/>
    </row>
    <row r="466" spans="2:6">
      <c r="B466" s="6"/>
      <c r="F466" s="6"/>
    </row>
    <row r="467" spans="2:6">
      <c r="B467" s="6"/>
      <c r="F467" s="6"/>
    </row>
    <row r="468" spans="2:6">
      <c r="B468" s="6"/>
      <c r="F468" s="6"/>
    </row>
    <row r="469" spans="2:6">
      <c r="B469" s="6"/>
      <c r="F469" s="6"/>
    </row>
    <row r="470" spans="2:6">
      <c r="B470" s="6"/>
      <c r="F470" s="6"/>
    </row>
    <row r="471" spans="2:6">
      <c r="B471" s="6"/>
      <c r="F471" s="6"/>
    </row>
    <row r="472" spans="2:6">
      <c r="B472" s="6"/>
      <c r="F472" s="6"/>
    </row>
    <row r="473" spans="2:6">
      <c r="B473" s="6"/>
      <c r="F473" s="6"/>
    </row>
    <row r="474" spans="2:6">
      <c r="B474" s="6"/>
      <c r="F474" s="6"/>
    </row>
    <row r="475" spans="2:6">
      <c r="B475" s="6"/>
      <c r="F475" s="6"/>
    </row>
    <row r="476" spans="2:6">
      <c r="B476" s="6"/>
      <c r="F476" s="6"/>
    </row>
    <row r="477" spans="2:6">
      <c r="B477" s="6"/>
      <c r="F477" s="6"/>
    </row>
    <row r="478" spans="2:6">
      <c r="B478" s="6"/>
      <c r="F478" s="6"/>
    </row>
    <row r="479" spans="2:6">
      <c r="B479" s="6"/>
      <c r="F479" s="6"/>
    </row>
    <row r="480" spans="2:6">
      <c r="B480" s="6"/>
      <c r="F480" s="6"/>
    </row>
    <row r="481" spans="2:6">
      <c r="B481" s="6"/>
      <c r="F481" s="6"/>
    </row>
    <row r="482" spans="2:6">
      <c r="B482" s="6"/>
      <c r="F482" s="6"/>
    </row>
    <row r="483" spans="2:6">
      <c r="B483" s="6"/>
      <c r="F483" s="6"/>
    </row>
    <row r="484" spans="2:6">
      <c r="B484" s="6"/>
      <c r="F484" s="6"/>
    </row>
    <row r="485" spans="2:6">
      <c r="B485" s="6"/>
      <c r="F485" s="6"/>
    </row>
    <row r="486" spans="2:6">
      <c r="B486" s="6"/>
      <c r="F486" s="6"/>
    </row>
    <row r="487" spans="2:6">
      <c r="B487" s="6"/>
      <c r="F487" s="6"/>
    </row>
    <row r="488" spans="2:6">
      <c r="B488" s="6"/>
      <c r="F488" s="6"/>
    </row>
    <row r="489" spans="2:6">
      <c r="B489" s="6"/>
      <c r="F489" s="6"/>
    </row>
    <row r="490" spans="2:6">
      <c r="B490" s="6"/>
      <c r="F490" s="6"/>
    </row>
    <row r="491" spans="2:6">
      <c r="B491" s="6"/>
      <c r="F491" s="6"/>
    </row>
    <row r="492" spans="2:6">
      <c r="B492" s="6"/>
      <c r="F492" s="6"/>
    </row>
    <row r="493" spans="2:6">
      <c r="B493" s="6"/>
      <c r="F493" s="6"/>
    </row>
    <row r="494" spans="2:6">
      <c r="B494" s="6"/>
      <c r="F494" s="6"/>
    </row>
    <row r="495" spans="2:6">
      <c r="B495" s="6"/>
      <c r="F495" s="6"/>
    </row>
    <row r="496" spans="2:6">
      <c r="B496" s="6"/>
      <c r="F496" s="6"/>
    </row>
    <row r="497" spans="2:6">
      <c r="B497" s="6"/>
      <c r="F497" s="6"/>
    </row>
    <row r="498" spans="2:6">
      <c r="B498" s="6"/>
      <c r="F498" s="6"/>
    </row>
    <row r="499" spans="2:6">
      <c r="B499" s="6"/>
      <c r="F499" s="6"/>
    </row>
    <row r="500" spans="2:6">
      <c r="B500" s="6"/>
      <c r="F500" s="6"/>
    </row>
    <row r="501" spans="2:6">
      <c r="B501" s="6"/>
      <c r="F501" s="6"/>
    </row>
    <row r="502" spans="2:6">
      <c r="B502" s="6"/>
      <c r="F502" s="6"/>
    </row>
    <row r="503" spans="2:6">
      <c r="B503" s="6"/>
      <c r="F503" s="6"/>
    </row>
    <row r="504" spans="2:6">
      <c r="B504" s="6"/>
      <c r="F504" s="6"/>
    </row>
    <row r="505" spans="2:6">
      <c r="B505" s="6"/>
      <c r="F505" s="6"/>
    </row>
    <row r="506" spans="2:6">
      <c r="B506" s="6"/>
      <c r="F506" s="6"/>
    </row>
    <row r="507" spans="2:6">
      <c r="B507" s="6"/>
      <c r="F507" s="6"/>
    </row>
    <row r="508" spans="2:6">
      <c r="B508" s="6"/>
      <c r="F508" s="6"/>
    </row>
    <row r="509" spans="2:6">
      <c r="B509" s="6"/>
      <c r="F509" s="6"/>
    </row>
    <row r="510" spans="2:6">
      <c r="B510" s="6"/>
      <c r="F510" s="6"/>
    </row>
    <row r="511" spans="2:6">
      <c r="B511" s="6"/>
      <c r="F511" s="6"/>
    </row>
    <row r="512" spans="2:6">
      <c r="B512" s="6"/>
      <c r="F512" s="6"/>
    </row>
    <row r="513" spans="2:6">
      <c r="B513" s="6"/>
      <c r="F513" s="6"/>
    </row>
    <row r="514" spans="2:6">
      <c r="B514" s="6"/>
      <c r="F514" s="6"/>
    </row>
    <row r="515" spans="2:6">
      <c r="B515" s="6"/>
      <c r="F515" s="6"/>
    </row>
    <row r="516" spans="2:6">
      <c r="B516" s="6"/>
      <c r="F516" s="6"/>
    </row>
    <row r="517" spans="2:6">
      <c r="B517" s="6"/>
      <c r="F517" s="6"/>
    </row>
    <row r="518" spans="2:6">
      <c r="B518" s="6"/>
      <c r="F518" s="6"/>
    </row>
    <row r="519" spans="2:6">
      <c r="B519" s="6"/>
      <c r="F519" s="6"/>
    </row>
    <row r="520" spans="2:6">
      <c r="B520" s="6"/>
      <c r="F520" s="6"/>
    </row>
    <row r="521" spans="2:6">
      <c r="B521" s="6"/>
      <c r="F521" s="6"/>
    </row>
    <row r="522" spans="2:6">
      <c r="B522" s="6"/>
      <c r="F522" s="6"/>
    </row>
    <row r="523" spans="2:6">
      <c r="B523" s="6"/>
      <c r="F523" s="6"/>
    </row>
    <row r="524" spans="2:6">
      <c r="B524" s="6"/>
      <c r="F524" s="6"/>
    </row>
    <row r="525" spans="2:6">
      <c r="B525" s="6"/>
      <c r="F525" s="6"/>
    </row>
    <row r="526" spans="2:6">
      <c r="B526" s="6"/>
      <c r="F526" s="6"/>
    </row>
    <row r="527" spans="2:6">
      <c r="B527" s="6"/>
      <c r="F527" s="6"/>
    </row>
    <row r="528" spans="2:6">
      <c r="B528" s="6"/>
      <c r="F528" s="6"/>
    </row>
    <row r="529" spans="2:6">
      <c r="B529" s="6"/>
      <c r="F529" s="6"/>
    </row>
    <row r="530" spans="2:6">
      <c r="B530" s="6"/>
      <c r="F530" s="6"/>
    </row>
    <row r="531" spans="2:6">
      <c r="B531" s="6"/>
      <c r="F531" s="6"/>
    </row>
    <row r="532" spans="2:6">
      <c r="B532" s="6"/>
      <c r="F532" s="6"/>
    </row>
    <row r="533" spans="2:6">
      <c r="B533" s="6"/>
      <c r="F533" s="6"/>
    </row>
    <row r="534" spans="2:6">
      <c r="B534" s="6"/>
      <c r="F534" s="6"/>
    </row>
    <row r="535" spans="2:6">
      <c r="B535" s="6"/>
      <c r="F535" s="6"/>
    </row>
    <row r="536" spans="2:6">
      <c r="B536" s="6"/>
      <c r="F536" s="6"/>
    </row>
    <row r="537" spans="2:6">
      <c r="B537" s="6"/>
      <c r="F537" s="6"/>
    </row>
    <row r="538" spans="2:6">
      <c r="B538" s="6"/>
      <c r="F538" s="6"/>
    </row>
    <row r="539" spans="2:6">
      <c r="B539" s="6"/>
      <c r="F539" s="6"/>
    </row>
    <row r="540" spans="2:6">
      <c r="B540" s="6"/>
      <c r="F540" s="6"/>
    </row>
    <row r="541" spans="2:6">
      <c r="B541" s="6"/>
      <c r="F541" s="6"/>
    </row>
    <row r="542" spans="2:6">
      <c r="B542" s="6"/>
      <c r="F542" s="6"/>
    </row>
    <row r="543" spans="2:6">
      <c r="B543" s="6"/>
      <c r="F543" s="6"/>
    </row>
    <row r="544" spans="2:6">
      <c r="B544" s="6"/>
      <c r="F544" s="6"/>
    </row>
    <row r="545" spans="2:6">
      <c r="B545" s="6"/>
      <c r="F545" s="6"/>
    </row>
    <row r="546" spans="2:6">
      <c r="B546" s="6"/>
      <c r="F546" s="6"/>
    </row>
    <row r="547" spans="2:6">
      <c r="B547" s="6"/>
      <c r="F547" s="6"/>
    </row>
    <row r="548" spans="2:6">
      <c r="B548" s="6"/>
      <c r="F548" s="6"/>
    </row>
    <row r="549" spans="2:6">
      <c r="B549" s="6"/>
      <c r="F549" s="6"/>
    </row>
    <row r="550" spans="2:6">
      <c r="B550" s="6"/>
      <c r="F550" s="6"/>
    </row>
    <row r="551" spans="2:6">
      <c r="B551" s="6"/>
      <c r="F551" s="6"/>
    </row>
    <row r="552" spans="2:6">
      <c r="B552" s="6"/>
      <c r="F552" s="6"/>
    </row>
    <row r="553" spans="2:6">
      <c r="B553" s="6"/>
      <c r="F553" s="6"/>
    </row>
    <row r="554" spans="2:6">
      <c r="B554" s="6"/>
      <c r="F554" s="6"/>
    </row>
    <row r="555" spans="2:6">
      <c r="B555" s="6"/>
      <c r="F555" s="6"/>
    </row>
    <row r="556" spans="2:6">
      <c r="B556" s="6"/>
      <c r="F556" s="6"/>
    </row>
    <row r="557" spans="2:6">
      <c r="B557" s="6"/>
      <c r="F557" s="6"/>
    </row>
    <row r="558" spans="2:6">
      <c r="B558" s="6"/>
      <c r="F558" s="6"/>
    </row>
    <row r="559" spans="2:6">
      <c r="B559" s="6"/>
      <c r="F559" s="6"/>
    </row>
    <row r="560" spans="2:6">
      <c r="B560" s="6"/>
      <c r="F560" s="6"/>
    </row>
    <row r="561" spans="2:6">
      <c r="B561" s="6"/>
      <c r="F561" s="6"/>
    </row>
    <row r="562" spans="2:6">
      <c r="B562" s="6"/>
      <c r="F562" s="6"/>
    </row>
    <row r="563" spans="2:6">
      <c r="B563" s="6"/>
      <c r="F563" s="6"/>
    </row>
    <row r="564" spans="2:6">
      <c r="B564" s="6"/>
      <c r="F564" s="6"/>
    </row>
    <row r="565" spans="2:6">
      <c r="B565" s="6"/>
      <c r="F565" s="6"/>
    </row>
    <row r="566" spans="2:6">
      <c r="B566" s="6"/>
      <c r="F566" s="6"/>
    </row>
    <row r="567" spans="2:6">
      <c r="B567" s="6"/>
      <c r="F567" s="6"/>
    </row>
    <row r="568" spans="2:6">
      <c r="B568" s="6"/>
      <c r="F568" s="6"/>
    </row>
    <row r="569" spans="2:6">
      <c r="B569" s="6"/>
      <c r="F569" s="6"/>
    </row>
    <row r="570" spans="2:6">
      <c r="B570" s="6"/>
      <c r="F570" s="6"/>
    </row>
    <row r="571" spans="2:6">
      <c r="B571" s="6"/>
      <c r="F571" s="6"/>
    </row>
    <row r="572" spans="2:6">
      <c r="B572" s="6"/>
      <c r="F572" s="6"/>
    </row>
    <row r="573" spans="2:6">
      <c r="B573" s="6"/>
      <c r="F573" s="6"/>
    </row>
    <row r="574" spans="2:6">
      <c r="B574" s="6"/>
      <c r="F574" s="6"/>
    </row>
    <row r="575" spans="2:6">
      <c r="B575" s="6"/>
      <c r="F575" s="6"/>
    </row>
    <row r="576" spans="2:6">
      <c r="B576" s="6"/>
      <c r="F576" s="6"/>
    </row>
    <row r="577" spans="2:6">
      <c r="B577" s="6"/>
      <c r="F577" s="6"/>
    </row>
    <row r="578" spans="2:6">
      <c r="B578" s="6"/>
      <c r="F578" s="6"/>
    </row>
    <row r="579" spans="2:6">
      <c r="B579" s="6"/>
      <c r="F579" s="6"/>
    </row>
    <row r="580" spans="2:6">
      <c r="B580" s="6"/>
      <c r="F580" s="6"/>
    </row>
    <row r="581" spans="2:6">
      <c r="B581" s="6"/>
      <c r="F581" s="6"/>
    </row>
    <row r="582" spans="2:6">
      <c r="B582" s="6"/>
      <c r="F582" s="6"/>
    </row>
    <row r="583" spans="2:6">
      <c r="B583" s="6"/>
      <c r="F583" s="6"/>
    </row>
    <row r="584" spans="2:6">
      <c r="B584" s="6"/>
      <c r="F584" s="6"/>
    </row>
    <row r="585" spans="2:6">
      <c r="B585" s="6"/>
      <c r="F585" s="6"/>
    </row>
    <row r="586" spans="2:6">
      <c r="B586" s="6"/>
      <c r="F586" s="6"/>
    </row>
    <row r="587" spans="2:6">
      <c r="B587" s="6"/>
      <c r="F587" s="6"/>
    </row>
    <row r="588" spans="2:6">
      <c r="B588" s="6"/>
      <c r="F588" s="6"/>
    </row>
    <row r="589" spans="2:6">
      <c r="B589" s="6"/>
      <c r="F589" s="6"/>
    </row>
    <row r="590" spans="2:6">
      <c r="B590" s="6"/>
      <c r="F590" s="6"/>
    </row>
    <row r="591" spans="2:6">
      <c r="B591" s="6"/>
      <c r="F591" s="6"/>
    </row>
    <row r="592" spans="2:6">
      <c r="B592" s="6"/>
      <c r="F592" s="6"/>
    </row>
    <row r="593" spans="2:6">
      <c r="B593" s="6"/>
      <c r="F593" s="6"/>
    </row>
    <row r="594" spans="2:6">
      <c r="B594" s="6"/>
      <c r="F594" s="6"/>
    </row>
    <row r="595" spans="2:6">
      <c r="B595" s="6"/>
      <c r="F595" s="6"/>
    </row>
    <row r="596" spans="2:6">
      <c r="B596" s="6"/>
      <c r="F596" s="6"/>
    </row>
    <row r="597" spans="2:6">
      <c r="B597" s="6"/>
      <c r="F597" s="6"/>
    </row>
    <row r="598" spans="2:6">
      <c r="B598" s="6"/>
      <c r="F598" s="6"/>
    </row>
    <row r="599" spans="2:6">
      <c r="B599" s="6"/>
      <c r="F599" s="6"/>
    </row>
    <row r="600" spans="2:6">
      <c r="B600" s="6"/>
      <c r="F600" s="6"/>
    </row>
    <row r="601" spans="2:6">
      <c r="B601" s="6"/>
      <c r="F601" s="6"/>
    </row>
    <row r="602" spans="2:6">
      <c r="B602" s="6"/>
      <c r="F602" s="6"/>
    </row>
    <row r="603" spans="2:6">
      <c r="B603" s="6"/>
      <c r="F603" s="6"/>
    </row>
    <row r="604" spans="2:6">
      <c r="B604" s="6"/>
      <c r="F604" s="6"/>
    </row>
    <row r="605" spans="2:6">
      <c r="B605" s="6"/>
      <c r="F605" s="6"/>
    </row>
    <row r="606" spans="2:6">
      <c r="B606" s="6"/>
      <c r="F606" s="6"/>
    </row>
    <row r="607" spans="2:6">
      <c r="B607" s="6"/>
      <c r="F607" s="6"/>
    </row>
    <row r="608" spans="2:6">
      <c r="B608" s="6"/>
      <c r="F608" s="6"/>
    </row>
    <row r="609" spans="2:6">
      <c r="B609" s="6"/>
      <c r="F609" s="6"/>
    </row>
    <row r="610" spans="2:6">
      <c r="B610" s="6"/>
      <c r="F610" s="6"/>
    </row>
    <row r="611" spans="2:6">
      <c r="B611" s="6"/>
      <c r="F611" s="6"/>
    </row>
    <row r="612" spans="2:6">
      <c r="B612" s="6"/>
      <c r="F612" s="6"/>
    </row>
    <row r="613" spans="2:6">
      <c r="B613" s="6"/>
      <c r="F613" s="6"/>
    </row>
    <row r="614" spans="2:6">
      <c r="B614" s="6"/>
      <c r="F614" s="6"/>
    </row>
    <row r="615" spans="2:6">
      <c r="B615" s="6"/>
      <c r="F615" s="6"/>
    </row>
    <row r="616" spans="2:6">
      <c r="B616" s="6"/>
      <c r="F616" s="6"/>
    </row>
    <row r="617" spans="2:6">
      <c r="B617" s="6"/>
      <c r="F617" s="6"/>
    </row>
    <row r="618" spans="2:6">
      <c r="B618" s="6"/>
      <c r="F618" s="6"/>
    </row>
    <row r="619" spans="2:6">
      <c r="B619" s="6"/>
      <c r="F619" s="6"/>
    </row>
    <row r="620" spans="2:6">
      <c r="B620" s="6"/>
      <c r="F620" s="6"/>
    </row>
    <row r="621" spans="2:6">
      <c r="B621" s="6"/>
      <c r="F621" s="6"/>
    </row>
    <row r="622" spans="2:6">
      <c r="B622" s="6"/>
      <c r="F622" s="6"/>
    </row>
    <row r="623" spans="2:6">
      <c r="B623" s="6"/>
      <c r="F623" s="6"/>
    </row>
    <row r="624" spans="2:6">
      <c r="B624" s="6"/>
      <c r="F624" s="6"/>
    </row>
    <row r="625" spans="2:6">
      <c r="B625" s="6"/>
      <c r="F625" s="6"/>
    </row>
    <row r="626" spans="2:6">
      <c r="B626" s="6"/>
      <c r="F626" s="6"/>
    </row>
    <row r="627" spans="2:6">
      <c r="B627" s="6"/>
      <c r="F627" s="6"/>
    </row>
    <row r="628" spans="2:6">
      <c r="B628" s="6"/>
      <c r="F628" s="6"/>
    </row>
    <row r="629" spans="2:6">
      <c r="B629" s="6"/>
      <c r="F629" s="6"/>
    </row>
    <row r="630" spans="2:6">
      <c r="B630" s="6"/>
      <c r="F630" s="6"/>
    </row>
    <row r="631" spans="2:6">
      <c r="B631" s="6"/>
      <c r="F631" s="6"/>
    </row>
    <row r="632" spans="2:6">
      <c r="B632" s="6"/>
      <c r="F632" s="6"/>
    </row>
    <row r="633" spans="2:6">
      <c r="B633" s="6"/>
      <c r="F633" s="6"/>
    </row>
    <row r="634" spans="2:6">
      <c r="B634" s="6"/>
      <c r="F634" s="6"/>
    </row>
    <row r="635" spans="2:6">
      <c r="B635" s="6"/>
      <c r="F635" s="6"/>
    </row>
    <row r="636" spans="2:6">
      <c r="B636" s="6"/>
      <c r="F636" s="6"/>
    </row>
    <row r="637" spans="2:6">
      <c r="B637" s="6"/>
      <c r="F637" s="6"/>
    </row>
    <row r="638" spans="2:6">
      <c r="B638" s="6"/>
      <c r="F638" s="6"/>
    </row>
    <row r="639" spans="2:6">
      <c r="B639" s="6"/>
      <c r="F639" s="6"/>
    </row>
    <row r="640" spans="2:6">
      <c r="B640" s="6"/>
      <c r="F640" s="6"/>
    </row>
    <row r="641" spans="2:6">
      <c r="B641" s="6"/>
      <c r="F641" s="6"/>
    </row>
    <row r="642" spans="2:6">
      <c r="B642" s="6"/>
      <c r="F642" s="6"/>
    </row>
    <row r="643" spans="2:6">
      <c r="B643" s="6"/>
      <c r="F643" s="6"/>
    </row>
    <row r="644" spans="2:6">
      <c r="B644" s="6"/>
      <c r="F644" s="6"/>
    </row>
    <row r="645" spans="2:6">
      <c r="B645" s="6"/>
      <c r="F645" s="6"/>
    </row>
    <row r="646" spans="2:6">
      <c r="B646" s="6"/>
      <c r="F646" s="6"/>
    </row>
    <row r="647" spans="2:6">
      <c r="B647" s="6"/>
      <c r="F647" s="6"/>
    </row>
    <row r="648" spans="2:6">
      <c r="B648" s="6"/>
      <c r="F648" s="6"/>
    </row>
    <row r="649" spans="2:6">
      <c r="B649" s="6"/>
      <c r="F649" s="6"/>
    </row>
    <row r="650" spans="2:6">
      <c r="B650" s="6"/>
      <c r="F650" s="6"/>
    </row>
    <row r="651" spans="2:6">
      <c r="B651" s="6"/>
      <c r="F651" s="6"/>
    </row>
    <row r="652" spans="2:6">
      <c r="B652" s="6"/>
      <c r="F652" s="6"/>
    </row>
    <row r="653" spans="2:6">
      <c r="B653" s="6"/>
      <c r="F653" s="6"/>
    </row>
    <row r="654" spans="2:6">
      <c r="B654" s="6"/>
      <c r="F654" s="6"/>
    </row>
    <row r="655" spans="2:6">
      <c r="B655" s="6"/>
      <c r="F655" s="6"/>
    </row>
    <row r="656" spans="2:6">
      <c r="B656" s="6"/>
      <c r="F656" s="6"/>
    </row>
    <row r="657" spans="2:6">
      <c r="B657" s="6"/>
      <c r="F657" s="6"/>
    </row>
    <row r="658" spans="2:6">
      <c r="B658" s="6"/>
      <c r="F658" s="6"/>
    </row>
    <row r="659" spans="2:6">
      <c r="B659" s="6"/>
      <c r="F659" s="6"/>
    </row>
    <row r="660" spans="2:6">
      <c r="B660" s="6"/>
      <c r="F660" s="6"/>
    </row>
    <row r="661" spans="2:6">
      <c r="B661" s="6"/>
      <c r="F661" s="6"/>
    </row>
    <row r="662" spans="2:6">
      <c r="B662" s="6"/>
      <c r="F662" s="6"/>
    </row>
    <row r="663" spans="2:6">
      <c r="B663" s="6"/>
      <c r="F663" s="6"/>
    </row>
    <row r="664" spans="2:6">
      <c r="B664" s="6"/>
      <c r="F664" s="6"/>
    </row>
    <row r="665" spans="2:6">
      <c r="B665" s="6"/>
      <c r="F665" s="6"/>
    </row>
    <row r="666" spans="2:6">
      <c r="B666" s="6"/>
      <c r="F666" s="6"/>
    </row>
    <row r="667" spans="2:6">
      <c r="B667" s="6"/>
      <c r="F667" s="6"/>
    </row>
    <row r="668" spans="2:6">
      <c r="B668" s="6"/>
      <c r="F668" s="6"/>
    </row>
    <row r="669" spans="2:6">
      <c r="B669" s="6"/>
      <c r="F669" s="6"/>
    </row>
    <row r="670" spans="2:6">
      <c r="B670" s="6"/>
      <c r="F670" s="6"/>
    </row>
    <row r="671" spans="2:6">
      <c r="B671" s="6"/>
      <c r="F671" s="6"/>
    </row>
    <row r="672" spans="2:6">
      <c r="B672" s="6"/>
      <c r="F672" s="6"/>
    </row>
    <row r="673" spans="2:6">
      <c r="B673" s="6"/>
      <c r="F673" s="6"/>
    </row>
    <row r="674" spans="2:6">
      <c r="B674" s="6"/>
      <c r="F674" s="6"/>
    </row>
    <row r="675" spans="2:6">
      <c r="B675" s="6"/>
      <c r="F675" s="6"/>
    </row>
    <row r="676" spans="2:6">
      <c r="B676" s="6"/>
      <c r="F676" s="6"/>
    </row>
    <row r="677" spans="2:6">
      <c r="B677" s="6"/>
      <c r="F677" s="6"/>
    </row>
    <row r="678" spans="2:6">
      <c r="B678" s="6"/>
      <c r="F678" s="6"/>
    </row>
    <row r="679" spans="2:6">
      <c r="B679" s="6"/>
      <c r="F679" s="6"/>
    </row>
    <row r="680" spans="2:6">
      <c r="B680" s="6"/>
      <c r="F680" s="6"/>
    </row>
    <row r="681" spans="2:6">
      <c r="B681" s="6"/>
      <c r="F681" s="6"/>
    </row>
    <row r="682" spans="2:6">
      <c r="B682" s="6"/>
      <c r="F682" s="6"/>
    </row>
    <row r="683" spans="2:6">
      <c r="B683" s="6"/>
      <c r="F683" s="6"/>
    </row>
    <row r="684" spans="2:6">
      <c r="B684" s="6"/>
      <c r="F684" s="6"/>
    </row>
    <row r="685" spans="2:6">
      <c r="B685" s="6"/>
      <c r="F685" s="6"/>
    </row>
    <row r="686" spans="2:6">
      <c r="B686" s="6"/>
      <c r="F686" s="6"/>
    </row>
    <row r="687" spans="2:6">
      <c r="B687" s="6"/>
      <c r="F687" s="6"/>
    </row>
    <row r="688" spans="2:6">
      <c r="B688" s="6"/>
      <c r="F688" s="6"/>
    </row>
    <row r="689" spans="2:6">
      <c r="B689" s="6"/>
      <c r="F689" s="6"/>
    </row>
    <row r="690" spans="2:6">
      <c r="B690" s="6"/>
      <c r="F690" s="6"/>
    </row>
    <row r="691" spans="2:6">
      <c r="B691" s="6"/>
      <c r="F691" s="6"/>
    </row>
    <row r="692" spans="2:6">
      <c r="B692" s="6"/>
      <c r="F692" s="6"/>
    </row>
    <row r="693" spans="2:6">
      <c r="B693" s="6"/>
      <c r="F693" s="6"/>
    </row>
    <row r="694" spans="2:6">
      <c r="B694" s="6"/>
      <c r="F694" s="6"/>
    </row>
    <row r="695" spans="2:6">
      <c r="B695" s="6"/>
      <c r="F695" s="6"/>
    </row>
    <row r="696" spans="2:6">
      <c r="B696" s="6"/>
      <c r="F696" s="6"/>
    </row>
    <row r="697" spans="2:6">
      <c r="B697" s="6"/>
      <c r="F697" s="6"/>
    </row>
    <row r="698" spans="2:6">
      <c r="B698" s="6"/>
      <c r="F698" s="6"/>
    </row>
    <row r="699" spans="2:6">
      <c r="B699" s="6"/>
      <c r="F699" s="6"/>
    </row>
    <row r="700" spans="2:6">
      <c r="B700" s="6"/>
      <c r="F700" s="6"/>
    </row>
    <row r="701" spans="2:6">
      <c r="B701" s="6"/>
      <c r="F701" s="6"/>
    </row>
    <row r="702" spans="2:6">
      <c r="B702" s="6"/>
      <c r="F702" s="6"/>
    </row>
    <row r="703" spans="2:6">
      <c r="B703" s="6"/>
      <c r="F703" s="6"/>
    </row>
    <row r="704" spans="2:6">
      <c r="B704" s="6"/>
      <c r="F704" s="6"/>
    </row>
    <row r="705" spans="2:6">
      <c r="B705" s="6"/>
      <c r="F705" s="6"/>
    </row>
    <row r="706" spans="2:6">
      <c r="B706" s="6"/>
      <c r="F706" s="6"/>
    </row>
    <row r="707" spans="2:6">
      <c r="B707" s="6"/>
      <c r="F707" s="6"/>
    </row>
    <row r="708" spans="2:6">
      <c r="B708" s="6"/>
      <c r="F708" s="6"/>
    </row>
    <row r="709" spans="2:6">
      <c r="B709" s="6"/>
      <c r="F709" s="6"/>
    </row>
    <row r="710" spans="2:6">
      <c r="B710" s="6"/>
      <c r="F710" s="6"/>
    </row>
    <row r="711" spans="2:6">
      <c r="B711" s="6"/>
      <c r="F711" s="6"/>
    </row>
    <row r="712" spans="2:6">
      <c r="B712" s="6"/>
      <c r="F712" s="6"/>
    </row>
    <row r="713" spans="2:6">
      <c r="B713" s="6"/>
      <c r="F713" s="6"/>
    </row>
    <row r="714" spans="2:6">
      <c r="B714" s="6"/>
      <c r="F714" s="6"/>
    </row>
    <row r="715" spans="2:6">
      <c r="B715" s="6"/>
      <c r="F715" s="6"/>
    </row>
    <row r="716" spans="2:6">
      <c r="B716" s="6"/>
      <c r="F716" s="6"/>
    </row>
    <row r="717" spans="2:6">
      <c r="B717" s="6"/>
      <c r="F717" s="6"/>
    </row>
    <row r="718" spans="2:6">
      <c r="B718" s="6"/>
      <c r="F718" s="6"/>
    </row>
    <row r="719" spans="2:6">
      <c r="B719" s="6"/>
      <c r="F719" s="6"/>
    </row>
    <row r="720" spans="2:6">
      <c r="B720" s="6"/>
      <c r="F720" s="6"/>
    </row>
    <row r="721" spans="2:6">
      <c r="B721" s="6"/>
      <c r="F721" s="6"/>
    </row>
    <row r="722" spans="2:6">
      <c r="B722" s="6"/>
      <c r="F722" s="6"/>
    </row>
    <row r="723" spans="2:6">
      <c r="B723" s="6"/>
      <c r="F723" s="6"/>
    </row>
    <row r="724" spans="2:6">
      <c r="B724" s="6"/>
      <c r="F724" s="6"/>
    </row>
    <row r="725" spans="2:6">
      <c r="B725" s="6"/>
      <c r="F725" s="6"/>
    </row>
    <row r="726" spans="2:6">
      <c r="B726" s="6"/>
      <c r="F726" s="6"/>
    </row>
    <row r="727" spans="2:6">
      <c r="B727" s="6"/>
      <c r="F727" s="6"/>
    </row>
    <row r="728" spans="2:6">
      <c r="B728" s="6"/>
      <c r="F728" s="6"/>
    </row>
    <row r="729" spans="2:6">
      <c r="B729" s="6"/>
      <c r="F729" s="6"/>
    </row>
    <row r="730" spans="2:6">
      <c r="B730" s="6"/>
      <c r="F730" s="6"/>
    </row>
    <row r="731" spans="2:6">
      <c r="B731" s="6"/>
      <c r="F731" s="6"/>
    </row>
    <row r="732" spans="2:6">
      <c r="B732" s="6"/>
      <c r="F732" s="6"/>
    </row>
    <row r="733" spans="2:6">
      <c r="B733" s="6"/>
      <c r="F733" s="6"/>
    </row>
    <row r="734" spans="2:6">
      <c r="B734" s="6"/>
      <c r="F734" s="6"/>
    </row>
    <row r="735" spans="2:6">
      <c r="B735" s="6"/>
      <c r="F735" s="6"/>
    </row>
    <row r="736" spans="2:6">
      <c r="B736" s="6"/>
      <c r="F736" s="6"/>
    </row>
    <row r="737" spans="2:6">
      <c r="B737" s="6"/>
      <c r="F737" s="6"/>
    </row>
    <row r="738" spans="2:6">
      <c r="B738" s="6"/>
      <c r="F738" s="6"/>
    </row>
    <row r="739" spans="2:6">
      <c r="B739" s="6"/>
      <c r="F739" s="6"/>
    </row>
    <row r="740" spans="2:6">
      <c r="B740" s="6"/>
      <c r="F740" s="6"/>
    </row>
    <row r="741" spans="2:6">
      <c r="B741" s="6"/>
      <c r="F741" s="6"/>
    </row>
    <row r="742" spans="2:6">
      <c r="B742" s="6"/>
      <c r="F742" s="6"/>
    </row>
    <row r="743" spans="2:6">
      <c r="B743" s="6"/>
      <c r="F743" s="6"/>
    </row>
    <row r="744" spans="2:6">
      <c r="B744" s="6"/>
      <c r="F744" s="6"/>
    </row>
    <row r="745" spans="2:6">
      <c r="B745" s="6"/>
      <c r="F745" s="6"/>
    </row>
    <row r="746" spans="2:6">
      <c r="B746" s="6"/>
      <c r="F746" s="6"/>
    </row>
    <row r="747" spans="2:6">
      <c r="B747" s="6"/>
      <c r="F747" s="6"/>
    </row>
    <row r="748" spans="2:6">
      <c r="B748" s="6"/>
      <c r="F748" s="6"/>
    </row>
    <row r="749" spans="2:6">
      <c r="B749" s="6"/>
      <c r="F749" s="6"/>
    </row>
    <row r="750" spans="2:6">
      <c r="B750" s="6"/>
      <c r="F750" s="6"/>
    </row>
    <row r="751" spans="2:6">
      <c r="B751" s="6"/>
      <c r="F751" s="6"/>
    </row>
    <row r="752" spans="2:6">
      <c r="B752" s="6"/>
      <c r="F752" s="6"/>
    </row>
    <row r="753" spans="2:6">
      <c r="B753" s="6"/>
      <c r="F753" s="6"/>
    </row>
    <row r="754" spans="2:6">
      <c r="B754" s="6"/>
      <c r="F754" s="6"/>
    </row>
    <row r="755" spans="2:6">
      <c r="B755" s="6"/>
      <c r="F755" s="6"/>
    </row>
    <row r="756" spans="2:6">
      <c r="B756" s="6"/>
      <c r="F756" s="6"/>
    </row>
    <row r="757" spans="2:6">
      <c r="B757" s="6"/>
      <c r="F757" s="6"/>
    </row>
    <row r="758" spans="2:6">
      <c r="B758" s="6"/>
      <c r="F758" s="6"/>
    </row>
    <row r="759" spans="2:6">
      <c r="B759" s="6"/>
      <c r="F759" s="6"/>
    </row>
    <row r="760" spans="2:6">
      <c r="B760" s="6"/>
      <c r="F760" s="6"/>
    </row>
    <row r="761" spans="2:6">
      <c r="B761" s="6"/>
      <c r="F761" s="6"/>
    </row>
    <row r="762" spans="2:6">
      <c r="B762" s="6"/>
      <c r="F762" s="6"/>
    </row>
    <row r="763" spans="2:6">
      <c r="B763" s="6"/>
      <c r="F763" s="6"/>
    </row>
    <row r="764" spans="2:6">
      <c r="B764" s="6"/>
      <c r="F764" s="6"/>
    </row>
    <row r="765" spans="2:6">
      <c r="B765" s="6"/>
      <c r="F765" s="6"/>
    </row>
    <row r="766" spans="2:6">
      <c r="B766" s="6"/>
      <c r="F766" s="6"/>
    </row>
    <row r="767" spans="2:6">
      <c r="B767" s="6"/>
      <c r="F767" s="6"/>
    </row>
    <row r="768" spans="2:6">
      <c r="B768" s="6"/>
      <c r="F768" s="6"/>
    </row>
    <row r="769" spans="2:6">
      <c r="B769" s="6"/>
      <c r="F769" s="6"/>
    </row>
    <row r="770" spans="2:6">
      <c r="B770" s="6"/>
      <c r="F770" s="6"/>
    </row>
    <row r="771" spans="2:6">
      <c r="B771" s="6"/>
      <c r="F771" s="6"/>
    </row>
    <row r="772" spans="2:6">
      <c r="B772" s="6"/>
      <c r="F772" s="6"/>
    </row>
    <row r="773" spans="2:6">
      <c r="B773" s="6"/>
      <c r="F773" s="6"/>
    </row>
    <row r="774" spans="2:6">
      <c r="B774" s="6"/>
      <c r="F774" s="6"/>
    </row>
    <row r="775" spans="2:6">
      <c r="B775" s="6"/>
      <c r="F775" s="6"/>
    </row>
    <row r="776" spans="2:6">
      <c r="B776" s="6"/>
      <c r="F776" s="6"/>
    </row>
    <row r="777" spans="2:6">
      <c r="B777" s="6"/>
      <c r="F777" s="6"/>
    </row>
    <row r="778" spans="2:6">
      <c r="B778" s="6"/>
      <c r="F778" s="6"/>
    </row>
    <row r="779" spans="2:6">
      <c r="B779" s="6"/>
      <c r="F779" s="6"/>
    </row>
    <row r="780" spans="2:6">
      <c r="B780" s="6"/>
      <c r="F780" s="6"/>
    </row>
    <row r="781" spans="2:6">
      <c r="B781" s="6"/>
      <c r="F781" s="6"/>
    </row>
    <row r="782" spans="2:6">
      <c r="B782" s="6"/>
      <c r="F782" s="6"/>
    </row>
    <row r="783" spans="2:6">
      <c r="B783" s="6"/>
      <c r="F783" s="6"/>
    </row>
    <row r="784" spans="2:6">
      <c r="B784" s="6"/>
      <c r="F784" s="6"/>
    </row>
    <row r="785" spans="2:6">
      <c r="B785" s="6"/>
      <c r="F785" s="6"/>
    </row>
    <row r="786" spans="2:6">
      <c r="B786" s="6"/>
      <c r="F786" s="6"/>
    </row>
    <row r="787" spans="2:6">
      <c r="B787" s="6"/>
      <c r="F787" s="6"/>
    </row>
    <row r="788" spans="2:6">
      <c r="B788" s="6"/>
      <c r="F788" s="6"/>
    </row>
    <row r="789" spans="2:6">
      <c r="B789" s="6"/>
      <c r="F789" s="6"/>
    </row>
    <row r="790" spans="2:6">
      <c r="B790" s="6"/>
      <c r="F790" s="6"/>
    </row>
    <row r="791" spans="2:6">
      <c r="B791" s="6"/>
      <c r="F791" s="6"/>
    </row>
    <row r="792" spans="2:6">
      <c r="B792" s="6"/>
      <c r="F792" s="6"/>
    </row>
    <row r="793" spans="2:6">
      <c r="B793" s="6"/>
      <c r="F793" s="6"/>
    </row>
    <row r="794" spans="2:6">
      <c r="B794" s="6"/>
      <c r="F794" s="6"/>
    </row>
    <row r="795" spans="2:6">
      <c r="B795" s="6"/>
      <c r="F795" s="6"/>
    </row>
    <row r="796" spans="2:6">
      <c r="B796" s="6"/>
      <c r="F796" s="6"/>
    </row>
    <row r="797" spans="2:6">
      <c r="B797" s="6"/>
      <c r="F797" s="6"/>
    </row>
    <row r="798" spans="2:6">
      <c r="B798" s="6"/>
      <c r="F798" s="6"/>
    </row>
    <row r="799" spans="2:6">
      <c r="B799" s="6"/>
      <c r="F799" s="6"/>
    </row>
    <row r="800" spans="2:6">
      <c r="B800" s="6"/>
      <c r="F800" s="6"/>
    </row>
    <row r="801" spans="2:6">
      <c r="B801" s="6"/>
      <c r="F801" s="6"/>
    </row>
    <row r="802" spans="2:6">
      <c r="B802" s="6"/>
      <c r="F802" s="6"/>
    </row>
    <row r="803" spans="2:6">
      <c r="B803" s="6"/>
      <c r="F803" s="6"/>
    </row>
    <row r="804" spans="2:6">
      <c r="B804" s="6"/>
      <c r="F804" s="6"/>
    </row>
    <row r="805" spans="2:6">
      <c r="B805" s="6"/>
      <c r="F805" s="6"/>
    </row>
    <row r="806" spans="2:6">
      <c r="B806" s="6"/>
      <c r="F806" s="6"/>
    </row>
    <row r="807" spans="2:6">
      <c r="B807" s="6"/>
      <c r="F807" s="6"/>
    </row>
    <row r="808" spans="2:6">
      <c r="B808" s="6"/>
      <c r="F808" s="6"/>
    </row>
    <row r="809" spans="2:6">
      <c r="B809" s="6"/>
      <c r="F809" s="6"/>
    </row>
    <row r="810" spans="2:6">
      <c r="B810" s="6"/>
      <c r="F810" s="6"/>
    </row>
    <row r="811" spans="2:6">
      <c r="B811" s="6"/>
      <c r="F811" s="6"/>
    </row>
    <row r="812" spans="2:6">
      <c r="B812" s="6"/>
      <c r="F812" s="6"/>
    </row>
    <row r="813" spans="2:6">
      <c r="B813" s="6"/>
      <c r="F813" s="6"/>
    </row>
    <row r="814" spans="2:6">
      <c r="B814" s="6"/>
      <c r="F814" s="6"/>
    </row>
    <row r="815" spans="2:6">
      <c r="B815" s="6"/>
      <c r="F815" s="6"/>
    </row>
    <row r="816" spans="2:6">
      <c r="B816" s="6"/>
      <c r="F816" s="6"/>
    </row>
    <row r="817" spans="2:6">
      <c r="B817" s="6"/>
      <c r="F817" s="6"/>
    </row>
    <row r="818" spans="2:6">
      <c r="B818" s="6"/>
      <c r="F818" s="6"/>
    </row>
    <row r="819" spans="2:6">
      <c r="B819" s="6"/>
      <c r="F819" s="6"/>
    </row>
    <row r="820" spans="2:6">
      <c r="B820" s="6"/>
      <c r="F820" s="6"/>
    </row>
    <row r="821" spans="2:6">
      <c r="B821" s="6"/>
      <c r="F821" s="6"/>
    </row>
    <row r="822" spans="2:6">
      <c r="B822" s="6"/>
      <c r="F822" s="6"/>
    </row>
    <row r="823" spans="2:6">
      <c r="B823" s="6"/>
      <c r="F823" s="6"/>
    </row>
    <row r="824" spans="2:6">
      <c r="B824" s="6"/>
      <c r="F824" s="6"/>
    </row>
    <row r="825" spans="2:6">
      <c r="B825" s="6"/>
      <c r="F825" s="6"/>
    </row>
    <row r="826" spans="2:6">
      <c r="B826" s="6"/>
      <c r="F826" s="6"/>
    </row>
    <row r="827" spans="2:6">
      <c r="B827" s="6"/>
      <c r="F827" s="6"/>
    </row>
    <row r="828" spans="2:6">
      <c r="B828" s="6"/>
      <c r="F828" s="6"/>
    </row>
    <row r="829" spans="2:6">
      <c r="B829" s="6"/>
      <c r="F829" s="6"/>
    </row>
    <row r="830" spans="2:6">
      <c r="B830" s="6"/>
      <c r="F830" s="6"/>
    </row>
    <row r="831" spans="2:6">
      <c r="B831" s="6"/>
      <c r="F831" s="6"/>
    </row>
    <row r="832" spans="2:6">
      <c r="B832" s="6"/>
      <c r="F832" s="6"/>
    </row>
    <row r="833" spans="2:6">
      <c r="B833" s="6"/>
      <c r="F833" s="6"/>
    </row>
    <row r="834" spans="2:6">
      <c r="B834" s="6"/>
      <c r="F834" s="6"/>
    </row>
    <row r="835" spans="2:6">
      <c r="B835" s="6"/>
      <c r="F835" s="6"/>
    </row>
    <row r="836" spans="2:6">
      <c r="B836" s="6"/>
      <c r="F836" s="6"/>
    </row>
    <row r="837" spans="2:6">
      <c r="B837" s="6"/>
      <c r="F837" s="6"/>
    </row>
    <row r="838" spans="2:6">
      <c r="B838" s="6"/>
      <c r="F838" s="6"/>
    </row>
    <row r="839" spans="2:6">
      <c r="B839" s="6"/>
      <c r="F839" s="6"/>
    </row>
    <row r="840" spans="2:6">
      <c r="B840" s="6"/>
      <c r="F840" s="6"/>
    </row>
    <row r="841" spans="2:6">
      <c r="B841" s="6"/>
      <c r="F841" s="6"/>
    </row>
    <row r="842" spans="2:6">
      <c r="B842" s="6"/>
      <c r="F842" s="6"/>
    </row>
    <row r="843" spans="2:6">
      <c r="B843" s="6"/>
      <c r="F843" s="6"/>
    </row>
    <row r="844" spans="2:6">
      <c r="B844" s="6"/>
      <c r="F844" s="6"/>
    </row>
    <row r="845" spans="2:6">
      <c r="B845" s="6"/>
      <c r="F845" s="6"/>
    </row>
    <row r="846" spans="2:6">
      <c r="B846" s="6"/>
      <c r="F846" s="6"/>
    </row>
    <row r="847" spans="2:6">
      <c r="B847" s="6"/>
      <c r="F847" s="6"/>
    </row>
  </sheetData>
  <phoneticPr fontId="8" type="noConversion"/>
  <hyperlinks>
    <hyperlink ref="P11" r:id="rId1" display="http://www.konkoly.hu/cgi-bin/IBVS?221"/>
    <hyperlink ref="P71" r:id="rId2" display="http://www.bav-astro.de/sfs/BAVM_link.php?BAVMnr=34"/>
    <hyperlink ref="P73" r:id="rId3" display="http://www.bav-astro.de/sfs/BAVM_link.php?BAVMnr=34"/>
    <hyperlink ref="P75" r:id="rId4" display="http://www.bav-astro.de/sfs/BAVM_link.php?BAVMnr=34"/>
    <hyperlink ref="P76" r:id="rId5" display="http://www.bav-astro.de/sfs/BAVM_link.php?BAVMnr=34"/>
    <hyperlink ref="P82" r:id="rId6" display="http://www.bav-astro.de/sfs/BAVM_link.php?BAVMnr=36"/>
    <hyperlink ref="P87" r:id="rId7" display="http://www.bav-astro.de/sfs/BAVM_link.php?BAVMnr=38"/>
    <hyperlink ref="P88" r:id="rId8" display="http://www.bav-astro.de/sfs/BAVM_link.php?BAVMnr=36"/>
    <hyperlink ref="P89" r:id="rId9" display="http://www.bav-astro.de/sfs/BAVM_link.php?BAVMnr=36"/>
    <hyperlink ref="P91" r:id="rId10" display="http://www.bav-astro.de/sfs/BAVM_link.php?BAVMnr=36"/>
    <hyperlink ref="P123" r:id="rId11" display="http://www.bav-astro.de/sfs/BAVM_link.php?BAVMnr=131"/>
    <hyperlink ref="P125" r:id="rId12" display="http://www.bav-astro.de/sfs/BAVM_link.php?BAVMnr=131"/>
    <hyperlink ref="P127" r:id="rId13" display="http://www.bav-astro.de/sfs/BAVM_link.php?BAVMnr=131"/>
    <hyperlink ref="P13" r:id="rId14" display="http://www.bav-astro.de/sfs/BAVM_link.php?BAVMnr=128"/>
    <hyperlink ref="P14" r:id="rId15" display="http://www.bav-astro.de/sfs/BAVM_link.php?BAVMnr=152"/>
    <hyperlink ref="P16" r:id="rId16" display="http://www.bav-astro.de/sfs/BAVM_link.php?BAVMnr=158"/>
    <hyperlink ref="P17" r:id="rId17" display="http://www.bav-astro.de/sfs/BAVM_link.php?BAVMnr=172"/>
    <hyperlink ref="P134" r:id="rId18" display="http://vsolj.cetus-net.org/no43.pdf"/>
    <hyperlink ref="P18" r:id="rId19" display="http://www.bav-astro.de/sfs/BAVM_link.php?BAVMnr=173"/>
    <hyperlink ref="P19" r:id="rId20" display="http://www.bav-astro.de/sfs/BAVM_link.php?BAVMnr=173"/>
    <hyperlink ref="P20" r:id="rId21" display="http://www.bav-astro.de/sfs/BAVM_link.php?BAVMnr=172"/>
    <hyperlink ref="P135" r:id="rId22" display="http://www.konkoly.hu/cgi-bin/IBVS?5672"/>
    <hyperlink ref="P21" r:id="rId23" display="http://var.astro.cz/oejv/issues/oejv0003.pdf"/>
    <hyperlink ref="P22" r:id="rId24" display="http://www.bav-astro.de/sfs/BAVM_link.php?BAVMnr=178"/>
    <hyperlink ref="P23" r:id="rId25" display="http://var.astro.cz/oejv/issues/oejv0074.pdf"/>
    <hyperlink ref="P24" r:id="rId26" display="http://www.bav-astro.de/sfs/BAVM_link.php?BAVMnr=201"/>
    <hyperlink ref="P25" r:id="rId27" display="http://www.bav-astro.de/sfs/BAVM_link.php?BAVMnr=201"/>
    <hyperlink ref="P26" r:id="rId28" display="http://www.bav-astro.de/sfs/BAVM_link.php?BAVMnr=186"/>
    <hyperlink ref="P136" r:id="rId29" display="http://var.astro.cz/oejv/issues/oejv0107.pdf"/>
    <hyperlink ref="P137" r:id="rId30" display="http://var.astro.cz/oejv/issues/oejv0094.pdf"/>
    <hyperlink ref="P27" r:id="rId31" display="http://www.bav-astro.de/sfs/BAVM_link.php?BAVMnr=201"/>
    <hyperlink ref="P138" r:id="rId32" display="http://www.bav-astro.de/sfs/BAVM_link.php?BAVMnr=203"/>
    <hyperlink ref="P139" r:id="rId33" display="http://www.konkoly.hu/cgi-bin/IBVS?5875"/>
    <hyperlink ref="P28" r:id="rId34" display="http://www.bav-astro.de/sfs/BAVM_link.php?BAVMnr=209"/>
    <hyperlink ref="P29" r:id="rId35" display="http://www.konkoly.hu/cgi-bin/IBVS?5894"/>
    <hyperlink ref="P140" r:id="rId36" display="http://vsolj.cetus-net.org/vsoljno50.pdf"/>
    <hyperlink ref="P30" r:id="rId37" display="http://www.konkoly.hu/cgi-bin/IBVS?5988"/>
    <hyperlink ref="P31" r:id="rId38" display="http://var.astro.cz/oejv/issues/oejv0160.pdf"/>
    <hyperlink ref="P32" r:id="rId39" display="http://var.astro.cz/oejv/issues/oejv0142.pdf"/>
    <hyperlink ref="P33" r:id="rId40" display="http://www.bav-astro.de/sfs/BAVM_link.php?BAVMnr=220"/>
    <hyperlink ref="P34" r:id="rId41" display="http://www.bav-astro.de/sfs/BAVM_link.php?BAVMnr=220"/>
    <hyperlink ref="P35" r:id="rId42" display="http://www.konkoly.hu/cgi-bin/IBVS?5992"/>
    <hyperlink ref="P141" r:id="rId43" display="http://vsolj.cetus-net.org/vsoljno55.pdf"/>
    <hyperlink ref="P36" r:id="rId44" display="http://www.konkoly.hu/cgi-bin/IBVS?6029"/>
    <hyperlink ref="P142" r:id="rId45" display="http://vsolj.cetus-net.org/vsoljno56.pdf"/>
    <hyperlink ref="P143" r:id="rId46" display="http://www.bav-astro.de/sfs/BAVM_link.php?BAVMnr=241"/>
    <hyperlink ref="P144" r:id="rId47" display="http://vsolj.cetus-net.org/vsoljno59.pdf"/>
    <hyperlink ref="P37" r:id="rId48" display="http://www.bav-astro.de/sfs/BAVM_link.php?BAVMnr=239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C8" sqref="C8"/>
    </sheetView>
  </sheetViews>
  <sheetFormatPr defaultColWidth="10.28515625" defaultRowHeight="12.75"/>
  <cols>
    <col min="1" max="1" width="14.42578125" customWidth="1"/>
    <col min="2" max="2" width="5.140625" style="6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4" ht="20.25">
      <c r="A1" s="1" t="s">
        <v>35</v>
      </c>
    </row>
    <row r="2" spans="1:4">
      <c r="A2" t="s">
        <v>31</v>
      </c>
    </row>
    <row r="4" spans="1:4">
      <c r="A4" s="8" t="s">
        <v>4</v>
      </c>
      <c r="C4" s="3">
        <v>27133.458999999999</v>
      </c>
      <c r="D4" s="4">
        <v>1.1159843</v>
      </c>
    </row>
    <row r="6" spans="1:4">
      <c r="A6" s="8" t="s">
        <v>5</v>
      </c>
    </row>
    <row r="7" spans="1:4">
      <c r="A7" t="s">
        <v>6</v>
      </c>
      <c r="C7">
        <f>+C4</f>
        <v>27133.458999999999</v>
      </c>
    </row>
    <row r="8" spans="1:4">
      <c r="A8" t="s">
        <v>7</v>
      </c>
      <c r="C8">
        <v>1.1159551826899836</v>
      </c>
    </row>
    <row r="10" spans="1:4" ht="13.5" thickBot="1">
      <c r="C10" s="7" t="s">
        <v>26</v>
      </c>
      <c r="D10" s="7" t="s">
        <v>27</v>
      </c>
    </row>
    <row r="11" spans="1:4">
      <c r="A11" t="s">
        <v>20</v>
      </c>
      <c r="C11">
        <f>INTERCEPT(G21:G93,F21:F93)</f>
        <v>-0.34172852136740378</v>
      </c>
      <c r="D11" s="6"/>
    </row>
    <row r="12" spans="1:4">
      <c r="A12" t="s">
        <v>21</v>
      </c>
      <c r="C12">
        <f>SLOPE(G21:G93,F21:F93)</f>
        <v>3.1643826898431475E-15</v>
      </c>
      <c r="D12" s="6"/>
    </row>
    <row r="13" spans="1:4">
      <c r="A13" t="s">
        <v>25</v>
      </c>
      <c r="C13" s="6" t="s">
        <v>18</v>
      </c>
      <c r="D13" s="6"/>
    </row>
    <row r="14" spans="1:4">
      <c r="A14" t="s">
        <v>30</v>
      </c>
    </row>
    <row r="15" spans="1:4">
      <c r="A15" s="5" t="s">
        <v>22</v>
      </c>
      <c r="C15" s="11">
        <v>52693.509299999998</v>
      </c>
    </row>
    <row r="16" spans="1:4">
      <c r="A16" s="8" t="s">
        <v>8</v>
      </c>
      <c r="C16">
        <f>+C8+C12</f>
        <v>1.1159551826899867</v>
      </c>
    </row>
    <row r="17" spans="1:17" ht="13.5" thickBot="1"/>
    <row r="18" spans="1:17">
      <c r="A18" s="8" t="s">
        <v>9</v>
      </c>
      <c r="C18" s="3">
        <f>+C15</f>
        <v>52693.509299999998</v>
      </c>
      <c r="D18" s="4">
        <f>+C16</f>
        <v>1.1159551826899867</v>
      </c>
    </row>
    <row r="19" spans="1:17" ht="13.5" thickTop="1"/>
    <row r="20" spans="1:17" ht="13.5" thickBot="1">
      <c r="A20" s="7" t="s">
        <v>10</v>
      </c>
      <c r="B20" s="7" t="s">
        <v>11</v>
      </c>
      <c r="C20" s="7" t="s">
        <v>12</v>
      </c>
      <c r="D20" s="7" t="s">
        <v>17</v>
      </c>
      <c r="E20" s="7" t="s">
        <v>13</v>
      </c>
      <c r="F20" s="7" t="s">
        <v>14</v>
      </c>
      <c r="G20" s="7" t="s">
        <v>15</v>
      </c>
      <c r="H20" s="10" t="s">
        <v>16</v>
      </c>
      <c r="I20" s="10" t="s">
        <v>38</v>
      </c>
      <c r="J20" s="10" t="s">
        <v>44</v>
      </c>
      <c r="K20" s="10" t="s">
        <v>24</v>
      </c>
      <c r="L20" s="10" t="s">
        <v>32</v>
      </c>
      <c r="M20" s="10" t="s">
        <v>33</v>
      </c>
      <c r="N20" s="10" t="s">
        <v>34</v>
      </c>
      <c r="O20" s="10" t="s">
        <v>29</v>
      </c>
      <c r="P20" s="9" t="s">
        <v>28</v>
      </c>
      <c r="Q20" s="7" t="s">
        <v>19</v>
      </c>
    </row>
    <row r="21" spans="1:17">
      <c r="A21" t="s">
        <v>16</v>
      </c>
      <c r="C21">
        <v>27133.458999999999</v>
      </c>
      <c r="D21" s="6" t="s">
        <v>18</v>
      </c>
      <c r="E21">
        <f t="shared" ref="E21:E27" si="0">+(C21-C$7)/C$8</f>
        <v>0</v>
      </c>
      <c r="F21">
        <v>0</v>
      </c>
      <c r="H21" s="12">
        <v>0</v>
      </c>
      <c r="O21">
        <f t="shared" ref="O21:O27" si="1">+C$11+C$12*F21</f>
        <v>-0.34172852136740378</v>
      </c>
      <c r="Q21" s="2">
        <f t="shared" ref="Q21:Q27" si="2">+C21-15018.5</f>
        <v>12114.958999999999</v>
      </c>
    </row>
    <row r="22" spans="1:17">
      <c r="A22" t="s">
        <v>37</v>
      </c>
      <c r="C22" s="11">
        <v>51209.289599999996</v>
      </c>
      <c r="D22" s="11">
        <v>8.9999999999999998E-4</v>
      </c>
      <c r="E22">
        <f t="shared" si="0"/>
        <v>21574.191305752778</v>
      </c>
      <c r="F22" s="12">
        <f t="shared" ref="F22:F27" si="3">ROUND(2*E22,0)/2+0.5</f>
        <v>21574.5</v>
      </c>
      <c r="G22">
        <f>+C22-(C$7+F22*C$8)</f>
        <v>-0.34448894505476346</v>
      </c>
      <c r="I22">
        <f>G22</f>
        <v>-0.34448894505476346</v>
      </c>
      <c r="O22">
        <f t="shared" si="1"/>
        <v>-0.34172852129913378</v>
      </c>
      <c r="Q22" s="2">
        <f t="shared" si="2"/>
        <v>36190.789599999996</v>
      </c>
    </row>
    <row r="23" spans="1:17">
      <c r="A23" t="s">
        <v>41</v>
      </c>
      <c r="B23" s="6" t="s">
        <v>40</v>
      </c>
      <c r="C23" s="13">
        <v>51580.445899999999</v>
      </c>
      <c r="D23" s="13">
        <v>3.8E-3</v>
      </c>
      <c r="E23">
        <f t="shared" si="0"/>
        <v>21906.781991971322</v>
      </c>
      <c r="F23" s="12">
        <f t="shared" si="3"/>
        <v>21907.5</v>
      </c>
      <c r="I23" s="12">
        <v>-0.32316795000224374</v>
      </c>
      <c r="O23">
        <f t="shared" si="1"/>
        <v>-0.34172852129808007</v>
      </c>
      <c r="Q23" s="2">
        <f t="shared" si="2"/>
        <v>36561.945899999999</v>
      </c>
    </row>
    <row r="24" spans="1:17">
      <c r="A24" s="14" t="s">
        <v>42</v>
      </c>
      <c r="B24" s="13"/>
      <c r="C24" s="15">
        <v>52345.332699999999</v>
      </c>
      <c r="D24" s="15">
        <v>5.0000000000000001E-4</v>
      </c>
      <c r="E24">
        <f t="shared" si="0"/>
        <v>22592.191954543705</v>
      </c>
      <c r="F24" s="12">
        <f t="shared" si="3"/>
        <v>22592.5</v>
      </c>
      <c r="G24">
        <f>+C24-(C$7+F24*C$8)</f>
        <v>-0.34376492345472798</v>
      </c>
      <c r="I24">
        <f>G24</f>
        <v>-0.34376492345472798</v>
      </c>
      <c r="O24">
        <f t="shared" si="1"/>
        <v>-0.34172852129591247</v>
      </c>
      <c r="Q24" s="2">
        <f t="shared" si="2"/>
        <v>37326.832699999999</v>
      </c>
    </row>
    <row r="25" spans="1:17">
      <c r="A25" t="s">
        <v>39</v>
      </c>
      <c r="B25" s="6" t="s">
        <v>40</v>
      </c>
      <c r="C25">
        <v>52629.917000000001</v>
      </c>
      <c r="D25" s="11">
        <v>1E-3</v>
      </c>
      <c r="E25">
        <f t="shared" si="0"/>
        <v>22847.206048670694</v>
      </c>
      <c r="F25" s="12">
        <f t="shared" si="3"/>
        <v>22847.5</v>
      </c>
      <c r="G25">
        <f>+C25-(C$7+F25*C$8)</f>
        <v>-0.32803650939604267</v>
      </c>
      <c r="I25">
        <f>G25</f>
        <v>-0.32803650939604267</v>
      </c>
      <c r="O25">
        <f t="shared" si="1"/>
        <v>-0.34172852129510556</v>
      </c>
      <c r="Q25" s="2">
        <f t="shared" si="2"/>
        <v>37611.417000000001</v>
      </c>
    </row>
    <row r="26" spans="1:17">
      <c r="A26" t="s">
        <v>36</v>
      </c>
      <c r="C26" s="11">
        <v>52693.509299999998</v>
      </c>
      <c r="D26" s="11">
        <v>2.0999999999999999E-3</v>
      </c>
      <c r="E26">
        <f t="shared" si="0"/>
        <v>22904.1906847801</v>
      </c>
      <c r="F26" s="12">
        <f t="shared" si="3"/>
        <v>22904.5</v>
      </c>
      <c r="G26">
        <f>+C26-(C$7+F26*C$8)</f>
        <v>-0.34518192272662418</v>
      </c>
      <c r="I26">
        <f>G26</f>
        <v>-0.34518192272662418</v>
      </c>
      <c r="O26">
        <f t="shared" si="1"/>
        <v>-0.3417285212949252</v>
      </c>
      <c r="Q26" s="2">
        <f t="shared" si="2"/>
        <v>37675.009299999998</v>
      </c>
    </row>
    <row r="27" spans="1:17">
      <c r="A27" t="s">
        <v>43</v>
      </c>
      <c r="C27">
        <v>53416.646269999997</v>
      </c>
      <c r="D27" s="6">
        <v>8.0000000000000007E-5</v>
      </c>
      <c r="E27">
        <f t="shared" si="0"/>
        <v>23552.188903003251</v>
      </c>
      <c r="F27" s="12">
        <f t="shared" si="3"/>
        <v>23552.5</v>
      </c>
      <c r="G27">
        <f>+C27-(C$7+F27*C$8)</f>
        <v>-0.34717030584579334</v>
      </c>
      <c r="J27">
        <f>G27</f>
        <v>-0.34717030584579334</v>
      </c>
      <c r="O27">
        <f t="shared" si="1"/>
        <v>-0.34172852129287468</v>
      </c>
      <c r="Q27" s="2">
        <f t="shared" si="2"/>
        <v>38398.146269999997</v>
      </c>
    </row>
    <row r="28" spans="1:17">
      <c r="D28" s="6"/>
    </row>
    <row r="29" spans="1:17">
      <c r="D29" s="6"/>
    </row>
    <row r="30" spans="1:17">
      <c r="D30" s="6"/>
    </row>
    <row r="31" spans="1:17">
      <c r="D31" s="6"/>
    </row>
    <row r="32" spans="1:17">
      <c r="D32" s="6"/>
    </row>
    <row r="33" spans="4:4">
      <c r="D33" s="6"/>
    </row>
    <row r="34" spans="4:4">
      <c r="D34" s="6"/>
    </row>
    <row r="35" spans="4:4">
      <c r="D35" s="6"/>
    </row>
    <row r="36" spans="4:4">
      <c r="D36" s="6"/>
    </row>
    <row r="37" spans="4:4">
      <c r="D37" s="6"/>
    </row>
    <row r="38" spans="4:4">
      <c r="D38" s="6"/>
    </row>
    <row r="39" spans="4:4">
      <c r="D39" s="6"/>
    </row>
    <row r="40" spans="4:4">
      <c r="D40" s="6"/>
    </row>
    <row r="41" spans="4:4">
      <c r="D41" s="6"/>
    </row>
    <row r="42" spans="4:4">
      <c r="D42" s="6"/>
    </row>
    <row r="43" spans="4:4">
      <c r="D43" s="6"/>
    </row>
    <row r="44" spans="4:4">
      <c r="D44" s="6"/>
    </row>
    <row r="45" spans="4:4">
      <c r="D45" s="6"/>
    </row>
    <row r="46" spans="4:4">
      <c r="D46" s="6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A (old)</vt:lpstr>
      <vt:lpstr>BAV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2023-01-11T06:21:55Z</dcterms:modified>
</cp:coreProperties>
</file>