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<sst xmlns="http://schemas.openxmlformats.org/spreadsheetml/2006/main" count="55" uniqueCount="51">
  <si>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</si>
  <si>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</si>
  <si>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</si>
  <si>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</si>
  <si>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</si>
  <si>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</si>
  <si>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</si>
  <si>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</si>
  <si>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</si>
  <si>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</si>
  <si>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</si>
  <si>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</si>
  <si>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</si>
  <si>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</si>
  <si>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</si>
  <si>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</si>
  <si>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</si>
  <si>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</si>
  <si>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</si>
  <si>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</si>
  <si>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</si>
  <si>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</si>
  <si>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</si>
  <si>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</si>
  <si>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</si>
  <si>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</si>
  <si>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</si>
  <si>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</si>
  <si>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</si>
  <si>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</si>
  <si>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</si>
  <si>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</si>
  <si>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</si>
  <si>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</si>
  <si>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</si>
  <si>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</si>
  <si>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</si>
  <si>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</si>
  <si>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</si>
  <si>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</si>
  <si>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</si>
  <si>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</si>
  <si>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RU Col</t>
  </si>
  <si>
    <t>G7056-0540</t>
  </si>
  <si>
    <t>EA/SD:</t>
  </si>
  <si>
    <t>RU Col / GSC 7056-0540</t>
  </si>
  <si>
    <t>GCVS</t>
  </si>
  <si>
    <t>VSX</t>
  </si>
  <si>
    <t>OEJV 0168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</si>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</sst>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5" xfId="0" applyFont="1" applyFill="1" applyBorder="1" applyAlignment="1">
      <alignment vertical="top"/>
    </xf>
    <xf numFmtId="0" fontId="5" fillId="0" borderId="5" xfId="0" applyFont="1" applyBorder="1" applyAlignment="1">
      <alignment horizontal="center"/>
    </xf>
    <xf numFmtId="0" fontId="14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4" fillId="24" borderId="5" xfId="0" applyFont="1" applyFill="1" applyBorder="1" applyAlignment="1">
      <alignment vertical="top"/>
    </xf>
    <xf numFmtId="0" fontId="5" fillId="0" borderId="5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22" borderId="5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 Col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1875686"/>
        <c:axId val="39772311"/>
      </c:scatterChart>
      <c:valAx>
        <c:axId val="1187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crossBetween val="midCat"/>
        <c:dispUnits/>
      </c:valAx>
      <c:valAx>
        <c:axId val="3977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56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45</v>
      </c>
      <c r="F1" s="33" t="s">
        <v>42</v>
      </c>
      <c r="G1" s="34">
        <v>2013</v>
      </c>
      <c r="H1" s="35"/>
      <c r="I1" s="36" t="s">
        <v>43</v>
      </c>
      <c r="J1" s="37" t="s">
        <v>42</v>
      </c>
      <c r="K1" s="38">
        <v>5.34508</v>
      </c>
      <c r="L1" s="39">
        <v>-30.2515</v>
      </c>
      <c r="M1" s="40">
        <v>28862.429</v>
      </c>
      <c r="N1" s="40">
        <v>0.51282</v>
      </c>
      <c r="O1" s="41" t="s">
        <v>44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4" ht="14.25" thickBot="1" thickTop="1">
      <c r="A4" s="5" t="s">
        <v>0</v>
      </c>
      <c r="C4" s="27">
        <v>28862.429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28862.429</v>
      </c>
      <c r="D7" s="41" t="s">
        <v>47</v>
      </c>
    </row>
    <row r="8" spans="1:4" ht="12.75">
      <c r="A8" t="s">
        <v>3</v>
      </c>
      <c r="C8" s="8">
        <f>N1</f>
        <v>0.51282</v>
      </c>
      <c r="D8" s="29" t="str">
        <f>D7</f>
        <v>VSX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-1.7060445989355855E-05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-2.2802720053604252E-06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56924.84024189488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0.5128177197279947</v>
      </c>
      <c r="E16" s="14" t="s">
        <v>30</v>
      </c>
      <c r="F16" s="32">
        <f ca="1">NOW()+15018.5+$C$5/24</f>
        <v>59896.59089479166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60517.5</v>
      </c>
    </row>
    <row r="18" spans="1:6" ht="14.25" thickBot="1" thickTop="1">
      <c r="A18" s="16" t="s">
        <v>5</v>
      </c>
      <c r="B18" s="10"/>
      <c r="C18" s="19">
        <f>+C15</f>
        <v>56924.84024189488</v>
      </c>
      <c r="D18" s="20">
        <f>+C16</f>
        <v>0.5128177197279947</v>
      </c>
      <c r="E18" s="14" t="s">
        <v>36</v>
      </c>
      <c r="F18" s="23">
        <f>ROUND(2*(F16-$C$15)/$C$16,0)/2+F15</f>
        <v>5796</v>
      </c>
    </row>
    <row r="19" spans="5:6" ht="13.5" thickTop="1">
      <c r="E19" s="14" t="s">
        <v>31</v>
      </c>
      <c r="F19" s="18">
        <f>+$C$15+$C$16*F18-15018.5-$C$5/24</f>
        <v>44879.027578771675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46</v>
      </c>
      <c r="C21" s="8">
        <v>28862.429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-1.7060445989355855E-05</v>
      </c>
      <c r="Q21" s="2">
        <f>+C21-15018.5</f>
        <v>13843.929</v>
      </c>
    </row>
    <row r="22" spans="1:17" ht="12.75">
      <c r="A22" s="42" t="s">
        <v>48</v>
      </c>
      <c r="B22" s="43" t="s">
        <v>49</v>
      </c>
      <c r="C22" s="44">
        <v>56640.73754</v>
      </c>
      <c r="D22" s="42"/>
      <c r="E22">
        <f>+(C22-C$7)/C$8</f>
        <v>54167.75582075582</v>
      </c>
      <c r="F22">
        <f>ROUND(2*E22,0)/2</f>
        <v>54168</v>
      </c>
      <c r="G22">
        <f>+C22-(C$7+F22*C$8)</f>
        <v>-0.1252200000017183</v>
      </c>
      <c r="K22">
        <f>+G22</f>
        <v>-0.1252200000017183</v>
      </c>
      <c r="O22">
        <f>+C$11+C$12*$F22</f>
        <v>-0.12353483443235287</v>
      </c>
      <c r="Q22" s="2">
        <f>+C22-15018.5</f>
        <v>41622.23754</v>
      </c>
    </row>
    <row r="23" spans="1:17" ht="12.75">
      <c r="A23" s="45" t="s">
        <v>50</v>
      </c>
      <c r="B23" s="46" t="s">
        <v>49</v>
      </c>
      <c r="C23" s="47">
        <v>56924.84191</v>
      </c>
      <c r="D23" s="47">
        <v>0</v>
      </c>
      <c r="E23">
        <f>+(C23-C$7)/C$8</f>
        <v>54721.75989625989</v>
      </c>
      <c r="F23">
        <f>ROUND(2*E23,0)/2</f>
        <v>54722</v>
      </c>
      <c r="G23">
        <f>+C23-(C$7+F23*C$8)</f>
        <v>-0.12312999999994645</v>
      </c>
      <c r="K23">
        <f>+G23</f>
        <v>-0.12312999999994645</v>
      </c>
      <c r="O23">
        <f>+C$11+C$12*$F23</f>
        <v>-0.12479810512332254</v>
      </c>
      <c r="Q23" s="2">
        <f>+C23-15018.5</f>
        <v>41906.34191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1380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