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<sst xmlns="http://schemas.openxmlformats.org/spreadsheetml/2006/main" count="64" uniqueCount="54">
  <si>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</si>
  <si>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</si>
  <si>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</si>
  <si>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</si>
  <si>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</si>
  <si>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</si>
  <si>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</si>
  <si>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</si>
  <si>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</si>
  <si>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</si>
  <si>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</si>
  <si>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</si>
  <si>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</si>
  <si>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</si>
  <si>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</si>
  <si>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</si>
  <si>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</si>
  <si>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</si>
  <si>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</si>
  <si>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</si>
  <si>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</si>
  <si>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</si>
  <si>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</si>
  <si>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</si>
  <si>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</si>
  <si>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</si>
  <si>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</si>
  <si>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</si>
  <si>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</si>
  <si>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</si>
  <si>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</si>
  <si>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</si>
  <si>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</si>
  <si>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</si>
  <si>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</si>
  <si>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</si>
  <si>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</si>
  <si>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</si>
  <si>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</si>
  <si>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</si>
  <si>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</si>
  <si>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</si>
  <si>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</si>
  <si>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G0871-0248</t>
  </si>
  <si>
    <t>IBVS 5945</t>
  </si>
  <si>
    <t>II</t>
  </si>
  <si>
    <t>IBVS 5992</t>
  </si>
  <si>
    <t>I</t>
  </si>
  <si>
    <t>IBVS 6029</t>
  </si>
  <si>
    <t>GSC 0871-0248</t>
  </si>
  <si>
    <t>G0871-0248_CrB.xls</t>
  </si>
  <si>
    <t>EW</t>
  </si>
  <si>
    <t>CrB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</si>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</sst>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0871-0248 -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345604"/>
        <c:axId val="57110437"/>
      </c:scatterChart>
      <c:val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crossBetween val="midCat"/>
        <c:dispUnits/>
      </c:valAx>
      <c:valAx>
        <c:axId val="5711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53438.68899999978</v>
      </c>
      <c r="D7" s="30" t="s">
        <v>53</v>
      </c>
    </row>
    <row r="8" spans="1:4" ht="12.75">
      <c r="A8" t="s">
        <v>3</v>
      </c>
      <c r="C8" s="8">
        <v>0.252746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-0.000246479505321022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3.0975105614600897E-06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59896.607840509256</v>
      </c>
    </row>
    <row r="15" spans="1:5" ht="12.75">
      <c r="A15" s="12" t="s">
        <v>17</v>
      </c>
      <c r="B15" s="10"/>
      <c r="C15" s="13">
        <f>(C7+C11)+(C8+C12)*INT(MAX(F21:F3533))</f>
        <v>56038.718719611425</v>
      </c>
      <c r="D15" s="14" t="s">
        <v>39</v>
      </c>
      <c r="E15" s="15">
        <f>ROUND(2*(E14-$C$7)/$C$8,0)/2+E13</f>
        <v>25552</v>
      </c>
    </row>
    <row r="16" spans="1:5" ht="12.75">
      <c r="A16" s="16" t="s">
        <v>4</v>
      </c>
      <c r="B16" s="10"/>
      <c r="C16" s="17">
        <f>+C8+C12</f>
        <v>0.25274909751056146</v>
      </c>
      <c r="D16" s="14" t="s">
        <v>40</v>
      </c>
      <c r="E16" s="24">
        <f>ROUND(2*(E14-$C$15)/$C$16,0)/2+E13</f>
        <v>15264.5</v>
      </c>
    </row>
    <row r="17" spans="1:5" ht="13.5" thickBot="1">
      <c r="A17" s="14" t="s">
        <v>30</v>
      </c>
      <c r="B17" s="10"/>
      <c r="C17" s="10">
        <f>COUNT(C21:C2191)</f>
        <v>7</v>
      </c>
      <c r="D17" s="14" t="s">
        <v>34</v>
      </c>
      <c r="E17" s="18">
        <f>+$C$15+$C$16*E16-15018.5-$C$9/24</f>
        <v>44878.703151894726</v>
      </c>
    </row>
    <row r="18" spans="1:5" ht="14.25" thickBot="1" thickTop="1">
      <c r="A18" s="16" t="s">
        <v>5</v>
      </c>
      <c r="B18" s="10"/>
      <c r="C18" s="19">
        <f>+C15</f>
        <v>56038.718719611425</v>
      </c>
      <c r="D18" s="20">
        <f>+C16</f>
        <v>0.25274909751056146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0.0019804810124731316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53438.68899999978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-0.000246479505321022</v>
      </c>
      <c r="Q21" s="2">
        <f>+C21-15018.5</f>
        <v>38420.18899999978</v>
      </c>
      <c r="S21">
        <f>+(O21-G21)^2</f>
        <v>6.07521465432957E-08</v>
      </c>
    </row>
    <row r="22" spans="1:19" ht="12.75">
      <c r="A22" s="33" t="s">
        <v>44</v>
      </c>
      <c r="B22" s="33" t="s">
        <v>45</v>
      </c>
      <c r="C22" s="34">
        <v>55267.7087</v>
      </c>
      <c r="D22" s="34">
        <v>0.0003</v>
      </c>
      <c r="E22">
        <f aca="true" t="shared" si="0" ref="E22:E27">+(C22-C$7)/C$8</f>
        <v>7236.592072674632</v>
      </c>
      <c r="F22">
        <f aca="true" t="shared" si="1" ref="F22:F27">ROUND(2*E22,0)/2</f>
        <v>7236.5</v>
      </c>
      <c r="G22">
        <f aca="true" t="shared" si="2" ref="G22:G27">+C22-(C$7+F22*C$8)</f>
        <v>0.023271000223758165</v>
      </c>
      <c r="I22">
        <f aca="true" t="shared" si="3" ref="I22:I27">+G22</f>
        <v>0.023271000223758165</v>
      </c>
      <c r="O22">
        <f aca="true" t="shared" si="4" ref="O22:O27">+C$11+C$12*$F22</f>
        <v>0.022168655672684917</v>
      </c>
      <c r="Q22" s="2">
        <f aca="true" t="shared" si="5" ref="Q22:Q27">+C22-15018.5</f>
        <v>40249.2087</v>
      </c>
      <c r="S22">
        <f aca="true" t="shared" si="6" ref="S22:S27">+(O22-G22)^2</f>
        <v>1.21516350928088E-06</v>
      </c>
    </row>
    <row r="23" spans="1:19" ht="12.75">
      <c r="A23" s="33" t="s">
        <v>46</v>
      </c>
      <c r="B23" s="33" t="s">
        <v>45</v>
      </c>
      <c r="C23" s="34">
        <v>55607.907</v>
      </c>
      <c r="D23" s="34">
        <v>0.0009</v>
      </c>
      <c r="E23">
        <f t="shared" si="0"/>
        <v>8582.600713760925</v>
      </c>
      <c r="F23">
        <f t="shared" si="1"/>
        <v>8582.5</v>
      </c>
      <c r="G23">
        <f t="shared" si="2"/>
        <v>0.02545500022097258</v>
      </c>
      <c r="I23">
        <f t="shared" si="3"/>
        <v>0.02545500022097258</v>
      </c>
      <c r="O23">
        <f t="shared" si="4"/>
        <v>0.0263379048884102</v>
      </c>
      <c r="Q23" s="2">
        <f t="shared" si="5"/>
        <v>40589.407</v>
      </c>
      <c r="S23">
        <f t="shared" si="6"/>
        <v>7.795206517831333E-07</v>
      </c>
    </row>
    <row r="24" spans="1:19" ht="12.75">
      <c r="A24" s="33" t="s">
        <v>46</v>
      </c>
      <c r="B24" s="33" t="s">
        <v>47</v>
      </c>
      <c r="C24" s="34">
        <v>55674.7571</v>
      </c>
      <c r="D24" s="34">
        <v>0.0002</v>
      </c>
      <c r="E24">
        <f t="shared" si="0"/>
        <v>8847.095898650115</v>
      </c>
      <c r="F24">
        <f t="shared" si="1"/>
        <v>8847</v>
      </c>
      <c r="G24">
        <f t="shared" si="2"/>
        <v>0.024238000223704148</v>
      </c>
      <c r="I24">
        <f t="shared" si="3"/>
        <v>0.024238000223704148</v>
      </c>
      <c r="O24">
        <f t="shared" si="4"/>
        <v>0.027157196431916393</v>
      </c>
      <c r="Q24" s="2">
        <f t="shared" si="5"/>
        <v>40656.2571</v>
      </c>
      <c r="S24">
        <f t="shared" si="6"/>
        <v>8.52170650204075E-06</v>
      </c>
    </row>
    <row r="25" spans="1:19" ht="12.75">
      <c r="A25" s="33" t="s">
        <v>48</v>
      </c>
      <c r="B25" s="33" t="s">
        <v>45</v>
      </c>
      <c r="C25" s="34">
        <v>55980.9661</v>
      </c>
      <c r="D25" s="34">
        <v>0.0003</v>
      </c>
      <c r="E25">
        <f t="shared" si="0"/>
        <v>10058.624468835184</v>
      </c>
      <c r="F25">
        <f t="shared" si="1"/>
        <v>10058.5</v>
      </c>
      <c r="G25">
        <f t="shared" si="2"/>
        <v>0.031459000216273125</v>
      </c>
      <c r="I25">
        <f t="shared" si="3"/>
        <v>0.031459000216273125</v>
      </c>
      <c r="O25">
        <f t="shared" si="4"/>
        <v>0.03090983047712529</v>
      </c>
      <c r="Q25" s="2">
        <f t="shared" si="5"/>
        <v>40962.4661</v>
      </c>
      <c r="S25">
        <f t="shared" si="6"/>
        <v>3.0158740239570154E-07</v>
      </c>
    </row>
    <row r="26" spans="1:19" ht="12.75">
      <c r="A26" s="33" t="s">
        <v>48</v>
      </c>
      <c r="B26" s="33" t="s">
        <v>47</v>
      </c>
      <c r="C26" s="34">
        <v>56038.722</v>
      </c>
      <c r="D26" s="34">
        <v>0.0006</v>
      </c>
      <c r="E26">
        <f t="shared" si="0"/>
        <v>10287.1380753809</v>
      </c>
      <c r="F26">
        <f t="shared" si="1"/>
        <v>10287</v>
      </c>
      <c r="G26">
        <f t="shared" si="2"/>
        <v>0.03489800022362033</v>
      </c>
      <c r="I26">
        <f t="shared" si="3"/>
        <v>0.03489800022362033</v>
      </c>
      <c r="O26">
        <f t="shared" si="4"/>
        <v>0.03161761164041892</v>
      </c>
      <c r="Q26" s="2">
        <f t="shared" si="5"/>
        <v>41020.222</v>
      </c>
      <c r="S26">
        <f t="shared" si="6"/>
        <v>1.0760949256798128E-05</v>
      </c>
    </row>
    <row r="27" spans="1:19" ht="12.75">
      <c r="A27" s="33" t="s">
        <v>48</v>
      </c>
      <c r="B27" s="33" t="s">
        <v>47</v>
      </c>
      <c r="C27" s="34">
        <v>55980.8378</v>
      </c>
      <c r="D27" s="34">
        <v>0.0007</v>
      </c>
      <c r="E27">
        <f t="shared" si="0"/>
        <v>10058.116844580016</v>
      </c>
      <c r="F27">
        <f t="shared" si="1"/>
        <v>10058</v>
      </c>
      <c r="G27">
        <f t="shared" si="2"/>
        <v>0.02953200021875091</v>
      </c>
      <c r="I27">
        <f t="shared" si="3"/>
        <v>0.02953200021875091</v>
      </c>
      <c r="O27">
        <f t="shared" si="4"/>
        <v>0.03090828172184456</v>
      </c>
      <c r="Q27" s="2">
        <f t="shared" si="5"/>
        <v>40962.3378</v>
      </c>
      <c r="S27">
        <f t="shared" si="6"/>
        <v>1.8941507757577168E-06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2022-11-13T01:35:17Z</dcterms:modified>
  <cp:category/>
  <cp:version/>
  <cp:contentType/>
  <cp:contentStatus/>
</cp:coreProperties>
</file>