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15" windowWidth="7950" windowHeight="136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<sst xmlns="http://schemas.openxmlformats.org/spreadsheetml/2006/main" count="67" uniqueCount="55">
  <si>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PE</t>
  </si>
  <si>
    <t>IBVS 6196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</si>
  <si>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</si>
  <si>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</si>
  <si>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</si>
  <si>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</si>
  <si>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</si>
  <si>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</si>
  <si>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</si>
  <si>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</si>
  <si>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</si>
  <si>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</si>
  <si>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</si>
  <si>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</si>
  <si>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</si>
  <si>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</si>
  <si>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</si>
  <si>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</si>
  <si>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</si>
  <si>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</si>
  <si>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</si>
  <si>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</si>
  <si>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</si>
  <si>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</si>
  <si>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</si>
  <si>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</si>
  <si>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</si>
  <si>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</si>
  <si>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</si>
  <si>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</si>
  <si>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</si>
  <si>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Marv Baldwin</t>
  </si>
  <si>
    <t>IBVS 5060</t>
  </si>
  <si>
    <t>I</t>
  </si>
  <si>
    <t>II</t>
  </si>
  <si>
    <t>not avail.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</si>
  <si>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</si>
  <si>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</si>
  <si>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</si>
  <si>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</si>
  <si>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</si>
  <si>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</si>
  <si>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Start of linear fit &gt;&gt;&gt;&gt;&gt;&gt;&gt;&gt;&gt;&gt;&gt;&gt;&gt;&gt;&gt;&gt;&gt;&gt;&gt;&gt;&gt;</t>
  </si>
  <si>
    <t>AM CrB / GSC 2579-0069</t>
  </si>
  <si>
    <t>EW?</t>
  </si>
  <si>
    <t>IBVS 5875</t>
  </si>
  <si>
    <t>Add cycle</t>
  </si>
  <si>
    <t>Old Cycle</t>
  </si>
  <si>
    <t>OEJV 0137</t>
  </si>
  <si>
    <t>IBVS 5997</t>
  </si>
  <si>
    <t>IBVS 6010</t>
  </si>
  <si>
    <t>OEJV 0160</t>
  </si>
  <si>
    <t>vis</t>
  </si>
  <si>
    <t>RHN 2020</t>
  </si>
  <si>
    <t>Should I publish this??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</si>
</sst>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5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8" fillId="0" borderId="0" xfId="61" applyFont="1" applyAlignment="1">
      <alignment wrapText="1"/>
      <protection/>
    </xf>
    <xf numFmtId="0" fontId="28" fillId="0" borderId="0" xfId="61" applyFont="1" applyAlignment="1">
      <alignment horizontal="center" wrapText="1"/>
      <protection/>
    </xf>
    <xf numFmtId="0" fontId="28" fillId="0" borderId="0" xfId="61" applyFont="1" applyAlignment="1">
      <alignment horizontal="left" wrapText="1"/>
      <protection/>
    </xf>
    <xf numFmtId="0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0" fontId="29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AM CrB - O-C Diagr.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575"/>
          <c:w val="0.904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0.0003</c:v>
                  </c:pt>
                  <c:pt idx="6">
                    <c:v>0.0004</c:v>
                  </c:pt>
                  <c:pt idx="7">
                    <c:v>0.0009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0.0006</c:v>
                  </c:pt>
                  <c:pt idx="11">
                    <c:v>0.0075</c:v>
                  </c:pt>
                  <c:pt idx="12">
                    <c:v>0.01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0.0003</c:v>
                  </c:pt>
                  <c:pt idx="6">
                    <c:v>0.0004</c:v>
                  </c:pt>
                  <c:pt idx="7">
                    <c:v>0.0009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0.0006</c:v>
                  </c:pt>
                  <c:pt idx="11">
                    <c:v>0.0075</c:v>
                  </c:pt>
                  <c:pt idx="12">
                    <c:v>0.01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0.0003</c:v>
                  </c:pt>
                  <c:pt idx="6">
                    <c:v>0.0004</c:v>
                  </c:pt>
                  <c:pt idx="7">
                    <c:v>0.0009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0.0006</c:v>
                  </c:pt>
                  <c:pt idx="11">
                    <c:v>0.0075</c:v>
                  </c:pt>
                  <c:pt idx="12">
                    <c:v>0.01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0.0003</c:v>
                  </c:pt>
                  <c:pt idx="6">
                    <c:v>0.0004</c:v>
                  </c:pt>
                  <c:pt idx="7">
                    <c:v>0.0009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0.0006</c:v>
                  </c:pt>
                  <c:pt idx="11">
                    <c:v>0.0075</c:v>
                  </c:pt>
                  <c:pt idx="12">
                    <c:v>0.01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0.0003</c:v>
                  </c:pt>
                  <c:pt idx="6">
                    <c:v>0.0004</c:v>
                  </c:pt>
                  <c:pt idx="7">
                    <c:v>0.0009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0.0006</c:v>
                  </c:pt>
                  <c:pt idx="11">
                    <c:v>0.0075</c:v>
                  </c:pt>
                  <c:pt idx="12">
                    <c:v>0.01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0.0003</c:v>
                  </c:pt>
                  <c:pt idx="6">
                    <c:v>0.0004</c:v>
                  </c:pt>
                  <c:pt idx="7">
                    <c:v>0.0009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0.0006</c:v>
                  </c:pt>
                  <c:pt idx="11">
                    <c:v>0.0075</c:v>
                  </c:pt>
                  <c:pt idx="12">
                    <c:v>0.01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0.0003</c:v>
                  </c:pt>
                  <c:pt idx="6">
                    <c:v>0.0004</c:v>
                  </c:pt>
                  <c:pt idx="7">
                    <c:v>0.0009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0.0006</c:v>
                  </c:pt>
                  <c:pt idx="11">
                    <c:v>0.0075</c:v>
                  </c:pt>
                  <c:pt idx="12">
                    <c:v>0.01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0.0003</c:v>
                  </c:pt>
                  <c:pt idx="6">
                    <c:v>0.0004</c:v>
                  </c:pt>
                  <c:pt idx="7">
                    <c:v>0.0009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0.0006</c:v>
                  </c:pt>
                  <c:pt idx="11">
                    <c:v>0.0075</c:v>
                  </c:pt>
                  <c:pt idx="12">
                    <c:v>0.01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0.0003</c:v>
                  </c:pt>
                  <c:pt idx="6">
                    <c:v>0.0004</c:v>
                  </c:pt>
                  <c:pt idx="7">
                    <c:v>0.0009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0.0006</c:v>
                  </c:pt>
                  <c:pt idx="11">
                    <c:v>0.0075</c:v>
                  </c:pt>
                  <c:pt idx="12">
                    <c:v>0.01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0.0003</c:v>
                  </c:pt>
                  <c:pt idx="6">
                    <c:v>0.0004</c:v>
                  </c:pt>
                  <c:pt idx="7">
                    <c:v>0.0009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0.0006</c:v>
                  </c:pt>
                  <c:pt idx="11">
                    <c:v>0.0075</c:v>
                  </c:pt>
                  <c:pt idx="12">
                    <c:v>0.01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0.0003</c:v>
                  </c:pt>
                  <c:pt idx="6">
                    <c:v>0.0004</c:v>
                  </c:pt>
                  <c:pt idx="7">
                    <c:v>0.0009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0.0006</c:v>
                  </c:pt>
                  <c:pt idx="11">
                    <c:v>0.0075</c:v>
                  </c:pt>
                  <c:pt idx="12">
                    <c:v>0.01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0.002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0.0003</c:v>
                  </c:pt>
                  <c:pt idx="6">
                    <c:v>0.0004</c:v>
                  </c:pt>
                  <c:pt idx="7">
                    <c:v>0.0009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0.0006</c:v>
                  </c:pt>
                  <c:pt idx="11">
                    <c:v>0.0075</c:v>
                  </c:pt>
                  <c:pt idx="12">
                    <c:v>0.01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4065712"/>
        <c:axId val="39720497"/>
      </c:scatterChart>
      <c:valAx>
        <c:axId val="64065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0497"/>
        <c:crosses val="autoZero"/>
        <c:crossBetween val="midCat"/>
        <c:dispUnits/>
      </c:valAx>
      <c:valAx>
        <c:axId val="39720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6571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75"/>
          <c:y val="0.93025"/>
          <c:w val="0.713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16</xdr:col>
      <xdr:colOff>114300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33900" y="0"/>
        <a:ext cx="56769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28" t="s">
        <v>43</v>
      </c>
      <c r="B1" s="21"/>
      <c r="C1" s="23"/>
      <c r="D1" s="21"/>
      <c r="E1" s="21"/>
      <c r="F1" s="21"/>
    </row>
    <row r="2" spans="1:6" ht="12.75">
      <c r="A2" s="22" t="s">
        <v>27</v>
      </c>
      <c r="B2" s="21" t="s">
        <v>44</v>
      </c>
      <c r="C2" s="21"/>
      <c r="D2" s="21"/>
      <c r="E2" s="21"/>
      <c r="F2" s="21"/>
    </row>
    <row r="3" ht="13.5" thickBot="1"/>
    <row r="4" spans="1:4" ht="13.5" thickBot="1">
      <c r="A4" s="4" t="s">
        <v>4</v>
      </c>
      <c r="C4" s="26" t="s">
        <v>35</v>
      </c>
      <c r="D4" s="27" t="s">
        <v>35</v>
      </c>
    </row>
    <row r="5" spans="1:4" ht="12.75">
      <c r="A5" s="30" t="s">
        <v>36</v>
      </c>
      <c r="B5" s="22"/>
      <c r="C5" s="31">
        <v>-9.5</v>
      </c>
      <c r="D5" s="22" t="s">
        <v>37</v>
      </c>
    </row>
    <row r="6" ht="12.75">
      <c r="A6" s="4" t="s">
        <v>5</v>
      </c>
    </row>
    <row r="7" spans="1:3" ht="12.75">
      <c r="A7" t="s">
        <v>6</v>
      </c>
      <c r="C7">
        <v>51777.59</v>
      </c>
    </row>
    <row r="8" spans="1:3" ht="12.75">
      <c r="A8" t="s">
        <v>7</v>
      </c>
      <c r="C8">
        <v>0.703663</v>
      </c>
    </row>
    <row r="9" spans="1:4" ht="12.75">
      <c r="A9" s="43" t="s">
        <v>42</v>
      </c>
      <c r="B9" s="44">
        <v>25</v>
      </c>
      <c r="C9" s="33" t="str">
        <f>"F"&amp;B9</f>
        <v>F25</v>
      </c>
      <c r="D9" s="34" t="str">
        <f>"G"&amp;B9</f>
        <v>G25</v>
      </c>
    </row>
    <row r="10" spans="1:5" ht="13.5" thickBot="1">
      <c r="A10" s="22"/>
      <c r="B10" s="22"/>
      <c r="C10" s="3" t="s">
        <v>23</v>
      </c>
      <c r="D10" s="3" t="s">
        <v>24</v>
      </c>
      <c r="E10" s="22"/>
    </row>
    <row r="11" spans="1:5" ht="12.75">
      <c r="A11" s="22" t="s">
        <v>19</v>
      </c>
      <c r="B11" s="22"/>
      <c r="C11" s="32">
        <f ca="1">INTERCEPT(INDIRECT($D$9):G992,INDIRECT($C$9):F992)</f>
        <v>-0.004384540016967586</v>
      </c>
      <c r="D11" s="2"/>
      <c r="E11" s="22"/>
    </row>
    <row r="12" spans="1:5" ht="12.75">
      <c r="A12" s="22" t="s">
        <v>20</v>
      </c>
      <c r="B12" s="22"/>
      <c r="C12" s="32">
        <f ca="1">SLOPE(INDIRECT($D$9):G992,INDIRECT($C$9):F992)</f>
        <v>-9.124962613773176E-06</v>
      </c>
      <c r="D12" s="2"/>
      <c r="E12" s="22"/>
    </row>
    <row r="13" spans="1:3" ht="12.75">
      <c r="A13" s="22" t="s">
        <v>22</v>
      </c>
      <c r="B13" s="22"/>
      <c r="C13" s="2" t="s">
        <v>17</v>
      </c>
    </row>
    <row r="14" spans="1:3" ht="12.75">
      <c r="A14" s="22"/>
      <c r="B14" s="22"/>
      <c r="C14" s="22"/>
    </row>
    <row r="15" spans="1:6" ht="12.75">
      <c r="A15" s="35" t="s">
        <v>21</v>
      </c>
      <c r="B15" s="22"/>
      <c r="C15" s="36">
        <f>(C7+C11)+(C8+C12)*INT(MAX(F21:F3533))</f>
        <v>58898.56283083833</v>
      </c>
      <c r="E15" s="37" t="s">
        <v>46</v>
      </c>
      <c r="F15" s="31">
        <v>1</v>
      </c>
    </row>
    <row r="16" spans="1:6" ht="12.75">
      <c r="A16" s="24" t="s">
        <v>8</v>
      </c>
      <c r="B16" s="22"/>
      <c r="C16" s="39">
        <f>+C8+C12</f>
        <v>0.7036538750373863</v>
      </c>
      <c r="E16" s="37" t="s">
        <v>38</v>
      </c>
      <c r="F16" s="38">
        <f ca="1">NOW()+15018.5+$C$5/24</f>
        <v>59896.685224189816</v>
      </c>
    </row>
    <row r="17" spans="1:6" ht="13.5" thickBot="1">
      <c r="A17" s="37" t="s">
        <v>40</v>
      </c>
      <c r="B17" s="22"/>
      <c r="C17" s="22">
        <f>COUNT(C21:C2191)</f>
        <v>13</v>
      </c>
      <c r="E17" s="37" t="s">
        <v>47</v>
      </c>
      <c r="F17" s="38">
        <f>ROUND(2*(F16-$C$7)/$C$8,0)/2+F15</f>
        <v>11539.5</v>
      </c>
    </row>
    <row r="18" spans="1:6" ht="14.25" thickBot="1" thickTop="1">
      <c r="A18" s="24" t="s">
        <v>9</v>
      </c>
      <c r="B18" s="22"/>
      <c r="C18" s="41">
        <f>+C15</f>
        <v>58898.56283083833</v>
      </c>
      <c r="D18" s="42">
        <f>+C16</f>
        <v>0.7036538750373863</v>
      </c>
      <c r="E18" s="37" t="s">
        <v>39</v>
      </c>
      <c r="F18" s="34">
        <f>ROUND(2*(F16-$C$15)/$C$16,0)/2+F15</f>
        <v>1419.5</v>
      </c>
    </row>
    <row r="19" spans="5:6" ht="13.5" thickTop="1">
      <c r="E19" s="37" t="s">
        <v>41</v>
      </c>
      <c r="F19" s="40">
        <f>+$C$15+$C$16*F18-15018.5-$C$5/24</f>
        <v>44879.29533978723</v>
      </c>
    </row>
    <row r="20" spans="1:17" ht="13.5" thickBot="1">
      <c r="A20" s="3" t="s">
        <v>10</v>
      </c>
      <c r="B20" s="3" t="s">
        <v>11</v>
      </c>
      <c r="C20" s="3" t="s">
        <v>12</v>
      </c>
      <c r="D20" s="3" t="s">
        <v>16</v>
      </c>
      <c r="E20" s="3" t="s">
        <v>13</v>
      </c>
      <c r="F20" s="3" t="s">
        <v>14</v>
      </c>
      <c r="G20" s="3" t="s">
        <v>15</v>
      </c>
      <c r="H20" s="6" t="s">
        <v>3</v>
      </c>
      <c r="I20" s="6" t="s">
        <v>52</v>
      </c>
      <c r="J20" s="6" t="s">
        <v>0</v>
      </c>
      <c r="K20" s="6" t="s">
        <v>2</v>
      </c>
      <c r="L20" s="6" t="s">
        <v>28</v>
      </c>
      <c r="M20" s="6" t="s">
        <v>29</v>
      </c>
      <c r="N20" s="6" t="s">
        <v>30</v>
      </c>
      <c r="O20" s="6" t="s">
        <v>26</v>
      </c>
      <c r="P20" s="5" t="s">
        <v>25</v>
      </c>
      <c r="Q20" s="3" t="s">
        <v>18</v>
      </c>
    </row>
    <row r="21" spans="1:17" ht="12.75">
      <c r="A21" t="s">
        <v>32</v>
      </c>
      <c r="B21" s="2" t="s">
        <v>33</v>
      </c>
      <c r="C21" s="29">
        <v>51242.813</v>
      </c>
      <c r="D21" s="29">
        <v>0.002</v>
      </c>
      <c r="E21">
        <f aca="true" t="shared" si="0" ref="E21:E32">+(C21-C$7)/C$8</f>
        <v>-759.9902225923412</v>
      </c>
      <c r="F21">
        <f aca="true" t="shared" si="1" ref="F21:F33">ROUND(2*E21,0)/2</f>
        <v>-760</v>
      </c>
      <c r="G21">
        <f aca="true" t="shared" si="2" ref="G21:G32">C21-($C$7+$C$8*$F21)</f>
        <v>0.0068800000080955215</v>
      </c>
      <c r="I21">
        <f>+G21</f>
        <v>0.0068800000080955215</v>
      </c>
      <c r="O21">
        <f aca="true" t="shared" si="3" ref="O21:O32">+C$11+C$12*$F21</f>
        <v>0.0025504315695000276</v>
      </c>
      <c r="Q21" s="1">
        <f aca="true" t="shared" si="4" ref="Q21:Q32">+C21-15018.5</f>
        <v>36224.313</v>
      </c>
    </row>
    <row r="22" spans="1:17" ht="12.75">
      <c r="A22" t="s">
        <v>32</v>
      </c>
      <c r="B22" s="2" t="s">
        <v>34</v>
      </c>
      <c r="C22" s="29">
        <v>51248.795</v>
      </c>
      <c r="D22" s="29">
        <v>0.005</v>
      </c>
      <c r="E22">
        <f t="shared" si="0"/>
        <v>-751.4889940212832</v>
      </c>
      <c r="F22">
        <f t="shared" si="1"/>
        <v>-751.5</v>
      </c>
      <c r="G22">
        <f t="shared" si="2"/>
        <v>0.0077444999988074414</v>
      </c>
      <c r="I22">
        <f>+G22</f>
        <v>0.0077444999988074414</v>
      </c>
      <c r="O22">
        <f t="shared" si="3"/>
        <v>0.0024728693872829556</v>
      </c>
      <c r="Q22" s="1">
        <f t="shared" si="4"/>
        <v>36230.295</v>
      </c>
    </row>
    <row r="23" spans="1:17" ht="12.75">
      <c r="A23" t="s">
        <v>31</v>
      </c>
      <c r="C23" s="29">
        <v>51777.59</v>
      </c>
      <c r="D23" s="29"/>
      <c r="E23">
        <f t="shared" si="0"/>
        <v>0</v>
      </c>
      <c r="F23">
        <f t="shared" si="1"/>
        <v>0</v>
      </c>
      <c r="G23">
        <f t="shared" si="2"/>
        <v>0</v>
      </c>
      <c r="I23">
        <f>+G23</f>
        <v>0</v>
      </c>
      <c r="O23">
        <f t="shared" si="3"/>
        <v>-0.004384540016967586</v>
      </c>
      <c r="Q23" s="1">
        <f t="shared" si="4"/>
        <v>36759.09</v>
      </c>
    </row>
    <row r="24" spans="1:17" ht="12.75">
      <c r="A24" s="45" t="s">
        <v>31</v>
      </c>
      <c r="B24" s="45"/>
      <c r="C24" s="46">
        <v>51784.64</v>
      </c>
      <c r="D24" s="46"/>
      <c r="E24">
        <f t="shared" si="0"/>
        <v>10.019000572721474</v>
      </c>
      <c r="F24">
        <f t="shared" si="1"/>
        <v>10</v>
      </c>
      <c r="G24">
        <f t="shared" si="2"/>
        <v>0.01337000000057742</v>
      </c>
      <c r="I24">
        <f>+G24</f>
        <v>0.01337000000057742</v>
      </c>
      <c r="O24">
        <f t="shared" si="3"/>
        <v>-0.004475789643105318</v>
      </c>
      <c r="Q24" s="1">
        <f t="shared" si="4"/>
        <v>36766.14</v>
      </c>
    </row>
    <row r="25" spans="1:17" ht="12.75">
      <c r="A25" s="47" t="s">
        <v>45</v>
      </c>
      <c r="B25" s="48"/>
      <c r="C25" s="49">
        <v>54547.8649</v>
      </c>
      <c r="D25" s="49">
        <v>0.0002</v>
      </c>
      <c r="E25">
        <f t="shared" si="0"/>
        <v>3936.9341574020573</v>
      </c>
      <c r="F25">
        <f t="shared" si="1"/>
        <v>3937</v>
      </c>
      <c r="G25">
        <f t="shared" si="2"/>
        <v>-0.04633099999773549</v>
      </c>
      <c r="K25">
        <f>+G25</f>
        <v>-0.04633099999773549</v>
      </c>
      <c r="O25">
        <f t="shared" si="3"/>
        <v>-0.04030951782739258</v>
      </c>
      <c r="Q25" s="1">
        <f t="shared" si="4"/>
        <v>39529.3649</v>
      </c>
    </row>
    <row r="26" spans="1:17" ht="12.75">
      <c r="A26" s="50" t="s">
        <v>48</v>
      </c>
      <c r="B26" s="51" t="s">
        <v>34</v>
      </c>
      <c r="C26" s="46">
        <v>55309.57763</v>
      </c>
      <c r="D26" s="46">
        <v>0.0003</v>
      </c>
      <c r="E26">
        <f t="shared" si="0"/>
        <v>5019.430650751856</v>
      </c>
      <c r="F26">
        <f t="shared" si="1"/>
        <v>5019.5</v>
      </c>
      <c r="G26">
        <f t="shared" si="2"/>
        <v>-0.04879849999997532</v>
      </c>
      <c r="K26">
        <f>+G26</f>
        <v>-0.04879849999997532</v>
      </c>
      <c r="O26">
        <f t="shared" si="3"/>
        <v>-0.05018728985680204</v>
      </c>
      <c r="Q26" s="1">
        <f t="shared" si="4"/>
        <v>40291.07763</v>
      </c>
    </row>
    <row r="27" spans="1:17" ht="12.75">
      <c r="A27" s="52" t="s">
        <v>49</v>
      </c>
      <c r="B27" s="53" t="s">
        <v>33</v>
      </c>
      <c r="C27" s="52">
        <v>55693.4176</v>
      </c>
      <c r="D27" s="52">
        <v>0.0004</v>
      </c>
      <c r="E27">
        <f t="shared" si="0"/>
        <v>5564.919002420198</v>
      </c>
      <c r="F27">
        <f t="shared" si="1"/>
        <v>5565</v>
      </c>
      <c r="G27">
        <f t="shared" si="2"/>
        <v>-0.05699499999900581</v>
      </c>
      <c r="K27">
        <f>+G27</f>
        <v>-0.05699499999900581</v>
      </c>
      <c r="O27">
        <f t="shared" si="3"/>
        <v>-0.055164956962615315</v>
      </c>
      <c r="Q27" s="1">
        <f t="shared" si="4"/>
        <v>40674.9176</v>
      </c>
    </row>
    <row r="28" spans="1:17" ht="12.75">
      <c r="A28" s="52" t="s">
        <v>50</v>
      </c>
      <c r="B28" s="53" t="s">
        <v>33</v>
      </c>
      <c r="C28" s="52">
        <v>55705.3806</v>
      </c>
      <c r="D28" s="52">
        <v>0.0009</v>
      </c>
      <c r="E28">
        <f t="shared" si="0"/>
        <v>5581.920038427486</v>
      </c>
      <c r="F28">
        <f t="shared" si="1"/>
        <v>5582</v>
      </c>
      <c r="G28">
        <f t="shared" si="2"/>
        <v>-0.056265999999595806</v>
      </c>
      <c r="J28">
        <f>+G28</f>
        <v>-0.056265999999595806</v>
      </c>
      <c r="O28">
        <f t="shared" si="3"/>
        <v>-0.05532008132704946</v>
      </c>
      <c r="Q28" s="1">
        <f t="shared" si="4"/>
        <v>40686.8806</v>
      </c>
    </row>
    <row r="29" spans="1:17" ht="12.75">
      <c r="A29" s="50" t="s">
        <v>51</v>
      </c>
      <c r="B29" s="51" t="s">
        <v>33</v>
      </c>
      <c r="C29" s="46">
        <v>56073.39654</v>
      </c>
      <c r="D29" s="46">
        <v>0.0001</v>
      </c>
      <c r="E29">
        <f t="shared" si="0"/>
        <v>6104.920309864246</v>
      </c>
      <c r="F29">
        <f t="shared" si="1"/>
        <v>6105</v>
      </c>
      <c r="G29">
        <f t="shared" si="2"/>
        <v>-0.05607499999314314</v>
      </c>
      <c r="K29">
        <f>+G29</f>
        <v>-0.05607499999314314</v>
      </c>
      <c r="O29">
        <f t="shared" si="3"/>
        <v>-0.06009243677405283</v>
      </c>
      <c r="Q29" s="1">
        <f t="shared" si="4"/>
        <v>41054.89654</v>
      </c>
    </row>
    <row r="30" spans="1:17" ht="12.75">
      <c r="A30" s="50" t="s">
        <v>51</v>
      </c>
      <c r="B30" s="51" t="s">
        <v>33</v>
      </c>
      <c r="C30" s="46">
        <v>56403.41239</v>
      </c>
      <c r="D30" s="46">
        <v>0.0001</v>
      </c>
      <c r="E30">
        <f t="shared" si="0"/>
        <v>6573.917329744496</v>
      </c>
      <c r="F30">
        <f t="shared" si="1"/>
        <v>6574</v>
      </c>
      <c r="G30">
        <f t="shared" si="2"/>
        <v>-0.05817199999728473</v>
      </c>
      <c r="K30">
        <f>+G30</f>
        <v>-0.05817199999728473</v>
      </c>
      <c r="O30">
        <f t="shared" si="3"/>
        <v>-0.06437204423991244</v>
      </c>
      <c r="Q30" s="1">
        <f t="shared" si="4"/>
        <v>41384.91239</v>
      </c>
    </row>
    <row r="31" spans="1:17" ht="12.75">
      <c r="A31" s="54" t="s">
        <v>1</v>
      </c>
      <c r="B31" s="55" t="s">
        <v>33</v>
      </c>
      <c r="C31" s="56">
        <v>57125.3568</v>
      </c>
      <c r="D31" s="56">
        <v>0.0006</v>
      </c>
      <c r="E31">
        <f t="shared" si="0"/>
        <v>7599.89767829203</v>
      </c>
      <c r="F31">
        <f t="shared" si="1"/>
        <v>7600</v>
      </c>
      <c r="G31">
        <f t="shared" si="2"/>
        <v>-0.07199999999284046</v>
      </c>
      <c r="K31">
        <f>+G31</f>
        <v>-0.07199999999284046</v>
      </c>
      <c r="O31">
        <f t="shared" si="3"/>
        <v>-0.07373425588164373</v>
      </c>
      <c r="Q31" s="1">
        <f t="shared" si="4"/>
        <v>42106.8568</v>
      </c>
    </row>
    <row r="32" spans="1:17" ht="12.75">
      <c r="A32" s="54" t="s">
        <v>1</v>
      </c>
      <c r="B32" s="55" t="s">
        <v>33</v>
      </c>
      <c r="C32" s="56">
        <v>57133.4472</v>
      </c>
      <c r="D32" s="56">
        <v>0.0075</v>
      </c>
      <c r="E32">
        <f t="shared" si="0"/>
        <v>7611.395227545012</v>
      </c>
      <c r="F32">
        <f t="shared" si="1"/>
        <v>7611.5</v>
      </c>
      <c r="G32">
        <f t="shared" si="2"/>
        <v>-0.07372449999820674</v>
      </c>
      <c r="K32">
        <f>+G32</f>
        <v>-0.07372449999820674</v>
      </c>
      <c r="O32">
        <f t="shared" si="3"/>
        <v>-0.07383919295170212</v>
      </c>
      <c r="Q32" s="1">
        <f t="shared" si="4"/>
        <v>42114.9472</v>
      </c>
    </row>
    <row r="33" spans="1:19" ht="12.75">
      <c r="A33" s="58" t="s">
        <v>53</v>
      </c>
      <c r="B33" s="17"/>
      <c r="C33" s="57">
        <v>58898.91</v>
      </c>
      <c r="D33" s="57">
        <v>0.01</v>
      </c>
      <c r="E33">
        <f>+(C33-C$7)/C$8</f>
        <v>10120.355909007589</v>
      </c>
      <c r="F33">
        <f t="shared" si="1"/>
        <v>10120.5</v>
      </c>
      <c r="G33">
        <f>C33-($C$7+$C$8*$F33)</f>
        <v>-0.10139149999304209</v>
      </c>
      <c r="K33">
        <f>+G33</f>
        <v>-0.10139149999304209</v>
      </c>
      <c r="O33">
        <f>+C$11+C$12*$F33</f>
        <v>-0.09673372414965901</v>
      </c>
      <c r="Q33" s="1">
        <f>+C33-15018.5</f>
        <v>43880.41</v>
      </c>
      <c r="S33" s="59" t="s">
        <v>54</v>
      </c>
    </row>
    <row r="34" spans="1:17" ht="12.75">
      <c r="A34" s="24"/>
      <c r="B34" s="22"/>
      <c r="C34" s="25"/>
      <c r="D34" s="22"/>
      <c r="Q34" s="1"/>
    </row>
    <row r="35" spans="1:17" ht="12.75">
      <c r="A35" s="22"/>
      <c r="B35" s="22"/>
      <c r="C35" s="20"/>
      <c r="D35" s="20"/>
      <c r="Q35" s="1"/>
    </row>
    <row r="36" spans="1:17" ht="12.75">
      <c r="A36" s="17"/>
      <c r="B36" s="13"/>
      <c r="C36" s="17"/>
      <c r="D36" s="17"/>
      <c r="Q36" s="1"/>
    </row>
    <row r="37" spans="2:17" ht="12.75">
      <c r="B37" s="2"/>
      <c r="C37" s="9"/>
      <c r="D37" s="10"/>
      <c r="Q37" s="1"/>
    </row>
    <row r="38" spans="2:17" ht="12.75">
      <c r="B38" s="2"/>
      <c r="C38" s="9"/>
      <c r="D38" s="10"/>
      <c r="Q38" s="1"/>
    </row>
    <row r="39" spans="2:17" ht="12.75">
      <c r="B39" s="2"/>
      <c r="C39" s="9"/>
      <c r="D39" s="10"/>
      <c r="Q39" s="1"/>
    </row>
    <row r="40" spans="2:17" ht="12.75">
      <c r="B40" s="2"/>
      <c r="C40" s="9"/>
      <c r="D40" s="10"/>
      <c r="Q40" s="1"/>
    </row>
    <row r="41" spans="2:17" ht="12.75">
      <c r="B41" s="2"/>
      <c r="C41" s="9"/>
      <c r="D41" s="10"/>
      <c r="Q41" s="1"/>
    </row>
    <row r="42" spans="2:17" ht="12.75">
      <c r="B42" s="2"/>
      <c r="C42" s="9"/>
      <c r="D42" s="10"/>
      <c r="Q42" s="1"/>
    </row>
    <row r="43" spans="2:17" ht="12.75">
      <c r="B43" s="2"/>
      <c r="C43" s="9"/>
      <c r="D43" s="10"/>
      <c r="Q43" s="1"/>
    </row>
    <row r="44" spans="2:17" ht="12.75">
      <c r="B44" s="2"/>
      <c r="C44" s="9"/>
      <c r="D44" s="10"/>
      <c r="Q44" s="1"/>
    </row>
    <row r="45" spans="2:17" ht="12.75">
      <c r="B45" s="2"/>
      <c r="C45" s="8"/>
      <c r="D45" s="7"/>
      <c r="Q45" s="1"/>
    </row>
    <row r="46" spans="2:17" ht="12.75">
      <c r="B46" s="2"/>
      <c r="C46" s="8"/>
      <c r="D46" s="7"/>
      <c r="Q46" s="1"/>
    </row>
    <row r="47" spans="2:17" ht="12.75">
      <c r="B47" s="2"/>
      <c r="C47" s="8"/>
      <c r="D47" s="7"/>
      <c r="Q47" s="1"/>
    </row>
    <row r="48" spans="2:17" ht="12.75">
      <c r="B48" s="2"/>
      <c r="C48" s="8"/>
      <c r="D48" s="7"/>
      <c r="Q48" s="1"/>
    </row>
    <row r="49" spans="2:17" ht="12.75">
      <c r="B49" s="2"/>
      <c r="C49" s="8"/>
      <c r="D49" s="7"/>
      <c r="Q49" s="1"/>
    </row>
    <row r="50" spans="2:17" ht="12.75">
      <c r="B50" s="2"/>
      <c r="C50" s="8"/>
      <c r="D50" s="7"/>
      <c r="Q50" s="1"/>
    </row>
    <row r="51" spans="2:17" ht="12.75">
      <c r="B51" s="2"/>
      <c r="Q51" s="1"/>
    </row>
    <row r="52" spans="2:17" ht="12.75">
      <c r="B52" s="2"/>
      <c r="Q52" s="1"/>
    </row>
    <row r="53" spans="1:17" ht="12.75">
      <c r="A53" s="11"/>
      <c r="B53" s="2"/>
      <c r="C53" s="12"/>
      <c r="D53" s="12"/>
      <c r="Q53" s="1"/>
    </row>
    <row r="54" spans="1:17" ht="12.75">
      <c r="A54" s="11"/>
      <c r="B54" s="13"/>
      <c r="C54" s="14"/>
      <c r="D54" s="15"/>
      <c r="Q54" s="1"/>
    </row>
    <row r="55" spans="1:17" ht="12.75">
      <c r="A55" s="11"/>
      <c r="B55" s="13"/>
      <c r="C55" s="14"/>
      <c r="D55" s="15"/>
      <c r="Q55" s="1"/>
    </row>
    <row r="56" spans="1:17" ht="12.75">
      <c r="A56" s="11"/>
      <c r="B56" s="13"/>
      <c r="C56" s="14"/>
      <c r="D56" s="15"/>
      <c r="Q56" s="1"/>
    </row>
    <row r="57" spans="1:17" ht="12.75">
      <c r="A57" s="11"/>
      <c r="B57" s="13"/>
      <c r="C57" s="14"/>
      <c r="D57" s="15"/>
      <c r="Q57" s="1"/>
    </row>
    <row r="58" spans="1:17" ht="12.75">
      <c r="A58" s="11"/>
      <c r="B58" s="13"/>
      <c r="C58" s="14"/>
      <c r="D58" s="15"/>
      <c r="Q58" s="1"/>
    </row>
    <row r="59" spans="1:17" ht="12.75">
      <c r="A59" s="16"/>
      <c r="B59" s="13"/>
      <c r="C59" s="17"/>
      <c r="D59" s="17"/>
      <c r="Q59" s="1"/>
    </row>
    <row r="60" spans="1:17" ht="12.75">
      <c r="A60" s="16"/>
      <c r="B60" s="13"/>
      <c r="C60" s="17"/>
      <c r="D60" s="17"/>
      <c r="Q60" s="1"/>
    </row>
    <row r="61" spans="1:17" ht="12.75">
      <c r="A61" s="18"/>
      <c r="B61" s="13"/>
      <c r="C61" s="17"/>
      <c r="D61" s="17"/>
      <c r="Q61" s="1"/>
    </row>
    <row r="62" spans="1:17" ht="12.75">
      <c r="A62" s="19"/>
      <c r="B62" s="2"/>
      <c r="C62" s="20"/>
      <c r="D62" s="12"/>
      <c r="Q62" s="1"/>
    </row>
    <row r="63" spans="1:17" ht="12.75">
      <c r="A63" s="19"/>
      <c r="B63" s="13"/>
      <c r="C63" s="14"/>
      <c r="D63" s="15"/>
      <c r="Q63" s="1"/>
    </row>
  </sheetData>
  <sheetProtection/>
  <hyperlinks>
    <hyperlink ref="H1307" r:id="rId1" display="http://vsolj.cetus-net.org/bulletin.html"/>
  </hyperlinks>
  <printOptions/>
  <pageMargins left="0.75" right="0.75" top="1" bottom="1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2022-11-13T03:26:43Z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